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omments1.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omments2.xml" ContentType="application/vnd.openxmlformats-officedocument.spreadsheetml.comments+xml"/>
  <Override PartName="/xl/worksheets/sheet11.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AHMBB"/>
  <workbookPr/>
  <bookViews>
    <workbookView activeTab="2" xWindow="240" yWindow="60" windowWidth="23250" windowHeight="13140" tabRatio="815"/>
  </bookViews>
  <sheets>
    <sheet name="Instrucciones" sheetId="1" r:id="rId4"/>
    <sheet name="Enlaces" sheetId="2" r:id="rId5"/>
    <sheet name="Datos" sheetId="3" r:id="rId6"/>
    <sheet name="Comentarios" sheetId="4" r:id="rId7"/>
    <sheet name="Fechas" sheetId="5" r:id="rId8"/>
    <sheet name="Comportamiento" sheetId="6" r:id="rId9"/>
    <sheet name="Enfermedades" sheetId="7" r:id="rId10"/>
    <sheet name="Rendimiento" sheetId="8" r:id="rId11"/>
    <sheet name="Estadísticas" sheetId="9" r:id="rId12"/>
    <sheet name="ANVA-MDS" sheetId="10" r:id="rId13"/>
    <sheet name="ANVA Cv. x Fung." sheetId="11" r:id="rId14"/>
  </sheets>
  <definedNames>
    <definedName name="CV1CF">Fechas!$K$6:$Q$55</definedName>
    <definedName name="CV1SF">Fechas!$C$6:$I$55</definedName>
    <definedName name="CV2CF">Fechas!$K$61:$Q$110</definedName>
    <definedName name="CV2SF">Fechas!$C$61:$I$110</definedName>
    <definedName name="CV3CF">Fechas!$K$116:$Q$165</definedName>
    <definedName name="CV3SF">Fechas!$C$116:$I$165</definedName>
    <definedName name="CV4CF">Fechas!$K$171:$Q$220</definedName>
    <definedName name="CV4SF">Fechas!$C$171:$I$220</definedName>
    <definedName name="RTO1CF">Rendimiento!$H$6:$L$55</definedName>
    <definedName name="RTO1CF_ORD">Rendimiento!$P$6:$Q$55</definedName>
    <definedName name="RTO1CV">Rendimiento!$B$6:$B$55</definedName>
    <definedName name="RTO1SF">Rendimiento!$C$6:$G$55</definedName>
    <definedName name="RTO1SF_ORD">Rendimiento!$N$6:$O$55</definedName>
    <definedName name="RTO2CF">Rendimiento!$H$63:$K$112</definedName>
    <definedName name="RTO2CF_ORD">Rendimiento!$P$63:$Q$112</definedName>
    <definedName name="RTO2CV">Rendimiento!$B$63:$B$112</definedName>
    <definedName name="RTO2SF">Rendimiento!$C$63:$F$112</definedName>
    <definedName name="RTO2SF_ORD">Rendimiento!$N$63:$O$112</definedName>
    <definedName name="RTO3CF">Rendimiento!$H$120:$K$169</definedName>
    <definedName name="RTO3CF_ORD">Rendimiento!$P$120:$Q$169</definedName>
    <definedName name="RTO3CV">Rendimiento!$B$120:$B$169</definedName>
    <definedName name="RTO3SF">Rendimiento!$C$120:$F$169</definedName>
    <definedName name="RTO3SF_ORD">Rendimiento!$N$120:$O$169</definedName>
    <definedName name="RTO4CF">Rendimiento!$H$177:$K$226</definedName>
    <definedName name="RTO4CF_ORD">Rendimiento!$P$177:$Q$226</definedName>
    <definedName name="RTO4CV">Rendimiento!$B$177:$B$226</definedName>
    <definedName name="RTO4SF">Rendimiento!$C$177:$F$226</definedName>
    <definedName name="RTO4SF_ORD">Rendimiento!$N$177:$O$226</definedName>
  </definedNames>
  <calcPr/>
  <extLst>
    <ext uri="smNativeData">
      <pm:revision xmlns:pm="smNativeData" day="1681911335" val="982" rev="124" revOS="4" revMin="124" revMax="0"/>
      <pm:docPrefs xmlns:pm="smNativeData" id="1681911335" fixedDigits="0" showNotice="1" showFrameBounds="1" autoChart="1" recalcOnPrint="1" recalcOnCopy="1" finalRounding="1" compatTextArt="1" tab="567" useDefinedPrintRange="1" printArea="currentSheet"/>
      <pm:compatibility xmlns:pm="smNativeData" id="1681911335" overlapCells="1"/>
      <pm:defCurrency xmlns:pm="smNativeData" id="1681911335"/>
    </ext>
  </extLst>
</workbook>
</file>

<file path=xl/comments1.xml><?xml version="1.0" encoding="utf-8"?>
<comments xmlns="http://schemas.openxmlformats.org/spreadsheetml/2006/main">
  <authors>
    <author>Unknown</author>
  </authors>
  <commentList>
    <comment ref="C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K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K6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C6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C11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K11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C17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 ref="K17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Compleatar en esta columna los nombres de los cultivares</t>
        </r>
      </text>
    </comment>
  </commentList>
</comments>
</file>

<file path=xl/comments2.xml><?xml version="1.0" encoding="utf-8"?>
<comments xmlns="http://schemas.openxmlformats.org/spreadsheetml/2006/main">
  <authors>
    <author>Unknown</author>
  </authors>
  <commentList>
    <comment ref="ER11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F11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F54"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R54"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R16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F165"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F22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R220"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Z79"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Z23"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Z134"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 ref="EZ189" authorId="0">
      <text>
        <r>
          <rPr>
            <rFont val="Tahoma"/>
            <charset val="0"/>
            <family val="2"/>
            <sz val="9"/>
            <b/>
            <i val="0"/>
            <extLst>
              <ext uri="smNativeData">
                <pm:charSpec xmlns:pm="smNativeData" id="1681911335">
                  <pm:latin face="Tahoma" sz="180" weight="bold" i="0"/>
                  <pm:cs face="Tahoma" sz="180" weight="bold"/>
                  <pm:ea face="Tahoma" sz="180" weight="bold"/>
                </pm:charSpec>
              </ext>
            </extLst>
          </rPr>
          <t>Pablo Abbate:</t>
        </r>
        <r>
          <rPr>
            <rFont val="Tahoma"/>
            <charset val="0"/>
            <family val="2"/>
            <sz val="9"/>
            <b val="0"/>
            <i val="0"/>
            <extLst>
              <ext uri="smNativeData">
                <pm:charSpec xmlns:pm="smNativeData" id="1681911335">
                  <pm:latin face="Tahoma" sz="180" weight="normal" i="0"/>
                  <pm:cs weight="normal"/>
                  <pm:ea weight="normal"/>
                </pm:charSpec>
              </ext>
            </extLst>
          </rPr>
          <t xml:space="preserve">
Si hay error en los datos de entrada devuelve 0, sino 1.</t>
        </r>
      </text>
    </comment>
  </commentList>
</comments>
</file>

<file path=xl/sharedStrings.xml><?xml version="1.0" encoding="utf-8"?>
<sst xmlns="http://schemas.openxmlformats.org/spreadsheetml/2006/main" count="1283" uniqueCount="385">
  <si>
    <t>AnaDataRET v3.7</t>
  </si>
  <si>
    <t>PLANILLA VERSIÓN MAR-2021</t>
  </si>
  <si>
    <t>Para poder trabajar con esta planilla es necesario tener en cuenta ciertos cuidados</t>
  </si>
  <si>
    <t>Al cargar los datos no se debe reemplazar el contenido de ninguna celda (las celdas para entrada de datos están vacías), en particular, las celdas rojas tienen fórmulas que no deben ser modificadas.</t>
  </si>
  <si>
    <t>Si se incertan o borran filas o columnas, es muy probable que los análisis estadísticos resulten incorrectos.</t>
  </si>
  <si>
    <t>La planilla utiliza algunos rangos de celdas con nombre que no no deben borrarse.</t>
  </si>
  <si>
    <t>Lo Nombres de los Cultivares se cargan en la hoja Fechas.</t>
  </si>
  <si>
    <t>El resto de los datos se cargan en las hojas cuyo nombre indica el dato a completar.</t>
  </si>
  <si>
    <t>En las hojas de análisis estadísticos no se deben cargar datos.</t>
  </si>
  <si>
    <t>Los datos están ordenados por ciclo de los cultivares (época de siembra) y por aplicación de fungicida.</t>
  </si>
  <si>
    <t>Para facilitar la identificación de las épocas de siembra y los ciclos de los cultivares correspondientes, se utilizaron los siguientes colores para su encanezado:</t>
  </si>
  <si>
    <t>1º época, ciclos largos</t>
  </si>
  <si>
    <t>2º época, ciclos largos e intermedios</t>
  </si>
  <si>
    <t>3º época, ciclos corto e intermedio</t>
  </si>
  <si>
    <t>4º época, ciclos cortos</t>
  </si>
  <si>
    <t>1º época, ciclos largos sin fungicida</t>
  </si>
  <si>
    <t>1º época, ciclos largos con fungicida</t>
  </si>
  <si>
    <t>2º época, ciclos largos e intermedios sin fungicida</t>
  </si>
  <si>
    <t>2º época, ciclos largos e intermedios con fungicida</t>
  </si>
  <si>
    <t>3º época, ciclos corto e intermedio sin fungicida</t>
  </si>
  <si>
    <t>3º época, ciclos corto e intermedio con fungicida</t>
  </si>
  <si>
    <t>4º época, ciclos cortos sin fungicida</t>
  </si>
  <si>
    <t>4º época, ciclos cortos con fungicida</t>
  </si>
  <si>
    <t>Programa original realizado por el Ing. Agr. Alberto Hugo María Ballesteros (2007) con la colaboración del Lic. Ernesto Loponto, el Técnico Benjamín Mazzoli y el Sr. Fernando Barragán.</t>
  </si>
  <si>
    <t>Modificado en mar-2021 por P.E. Abbate.</t>
  </si>
  <si>
    <t>ENLACES A LAS HOJAS DE LA PLANILLA</t>
  </si>
  <si>
    <t>Instrucciones</t>
  </si>
  <si>
    <t>Para visualizar, cualquier hoja y dentro de éstas planilla, haga doble clic en el Enlace y será dirigido automáticamente a la hoja correspondiente.</t>
  </si>
  <si>
    <t>Fechas de siembra y principales estados fenológicos</t>
  </si>
  <si>
    <t>Datos generales de los ensayos</t>
  </si>
  <si>
    <t>Comentarios particulares de los ensayos</t>
  </si>
  <si>
    <t>Comportamiento agronómico de los cultivares</t>
  </si>
  <si>
    <t>Enfermedades por cultivar</t>
  </si>
  <si>
    <t>Rendimiento por cultivar</t>
  </si>
  <si>
    <t>Estadística descriptiva</t>
  </si>
  <si>
    <t>ANVA para comparar cultivares dentro de un mismo nivel de manejo</t>
  </si>
  <si>
    <t>ANVA para comparar cultivares, fungicida y la interacción cultivar x fungicida</t>
  </si>
  <si>
    <t>DATOS GENERALES DE LOS ENSAYOS</t>
  </si>
  <si>
    <t>Subregión:</t>
  </si>
  <si>
    <t>IV</t>
  </si>
  <si>
    <t>Localidad:</t>
  </si>
  <si>
    <t>Balcarce</t>
  </si>
  <si>
    <t>Coordinador/a:</t>
  </si>
  <si>
    <t>Lisardo Gonzalez</t>
  </si>
  <si>
    <t>Colaborador/a:</t>
  </si>
  <si>
    <t>Agrar del Sur</t>
  </si>
  <si>
    <t>CARACTERISTICAS DE LOS ENSAYOS</t>
  </si>
  <si>
    <t>Diseño estadístico del ensayos:</t>
  </si>
  <si>
    <t>DBCA</t>
  </si>
  <si>
    <t>Número total cultivares intervinientes:</t>
  </si>
  <si>
    <t>Parcelas</t>
  </si>
  <si>
    <t>a) Número total de parcelas por ensayo:</t>
  </si>
  <si>
    <t>d) Largo promedio (m):</t>
  </si>
  <si>
    <t>e) Ancho (m):</t>
  </si>
  <si>
    <t>f) Distancia entre hileras (cm):</t>
  </si>
  <si>
    <t>g) Número de hileras:</t>
  </si>
  <si>
    <t>CARACTERÍSTICAS DEL SUELO</t>
  </si>
  <si>
    <t>Suelo:</t>
  </si>
  <si>
    <t>Tipo:</t>
  </si>
  <si>
    <t>Textura:</t>
  </si>
  <si>
    <t>Materia orgánica (%):</t>
  </si>
  <si>
    <t>Nitrógeno (ppm):</t>
  </si>
  <si>
    <t>Fósforo (ppm):</t>
  </si>
  <si>
    <t>Potasio (ppm):</t>
  </si>
  <si>
    <t>PH:</t>
  </si>
  <si>
    <t>CULTIVO ANTECESOR:</t>
  </si>
  <si>
    <t>girasol</t>
  </si>
  <si>
    <t>SIEMBRA</t>
  </si>
  <si>
    <t>Densidad semillas/m2:</t>
  </si>
  <si>
    <t>Densidad semillas kg/ha:</t>
  </si>
  <si>
    <t>Sistema: A mano / Maquina / Otro:</t>
  </si>
  <si>
    <t>maquina</t>
  </si>
  <si>
    <t>MANEJO DE LOS ENSAYOS</t>
  </si>
  <si>
    <t>Uso de Fertilizante (Dosis y productos):</t>
  </si>
  <si>
    <t>Uso de riego (en mm):</t>
  </si>
  <si>
    <t>Uso de herbicida (Dosis y productos):</t>
  </si>
  <si>
    <t>metsulfurom-Dicamba-Lontrel- dosis marbete</t>
  </si>
  <si>
    <t>Uso de fungicida (Dosis y producto):</t>
  </si>
  <si>
    <t>Miravis triple-dosis marbete</t>
  </si>
  <si>
    <t>Uso de insecticida (Dosis y producto):</t>
  </si>
  <si>
    <t>Uso de otros productos (Dosis y producto):</t>
  </si>
  <si>
    <t>LLUVIAS REGISTRADAS EN EL AÑO</t>
  </si>
  <si>
    <t>Enero:</t>
  </si>
  <si>
    <t>Febrero:</t>
  </si>
  <si>
    <t>Marzo:</t>
  </si>
  <si>
    <t>Abril:</t>
  </si>
  <si>
    <t>Mayo:</t>
  </si>
  <si>
    <t>Junio:</t>
  </si>
  <si>
    <t>Julio:</t>
  </si>
  <si>
    <t>Agosto:</t>
  </si>
  <si>
    <t>Setiembre:</t>
  </si>
  <si>
    <t>Octubre:</t>
  </si>
  <si>
    <t>Noviembre:</t>
  </si>
  <si>
    <t>Diciembre:</t>
  </si>
  <si>
    <t>Suma del año:</t>
  </si>
  <si>
    <t>TEMPERATURA REGISTRADAS EN EL AÑO</t>
  </si>
  <si>
    <t>FACTORES ABIÓTICOS</t>
  </si>
  <si>
    <t>Ciclo Largo</t>
  </si>
  <si>
    <t>Macollaje</t>
  </si>
  <si>
    <t>Elongación</t>
  </si>
  <si>
    <t>Espigazón</t>
  </si>
  <si>
    <t>Llenado de grano</t>
  </si>
  <si>
    <t>Sequía</t>
  </si>
  <si>
    <t>Altas temperaturas</t>
  </si>
  <si>
    <t>Heladas</t>
  </si>
  <si>
    <t>Severidad: S (severo); M (moderado); L (Leve)</t>
  </si>
  <si>
    <t>Ciclo Largo - intermedio</t>
  </si>
  <si>
    <t>Ciclo Corto - intermedio</t>
  </si>
  <si>
    <t>Ciclo Corto</t>
  </si>
  <si>
    <t>COMENTARIOS PARTICULARES DE LOS ENSAYOS</t>
  </si>
  <si>
    <t>PH: peso hectolitrico. Fue tomado en la cosecha en muestra limpia.</t>
  </si>
  <si>
    <t xml:space="preserve">Fecha de aplicaicon de fungicida: </t>
  </si>
  <si>
    <t>RET1: 27-9-22</t>
  </si>
  <si>
    <t>REt2-3-4: 14-10-22</t>
  </si>
  <si>
    <t>FECHA DE SIEMBRA Y DE PRINCIPALES ESTADOS FENOLÓGICOS</t>
  </si>
  <si>
    <t>Celdas en este color tiene formulas que no deberían modificarse</t>
  </si>
  <si>
    <t>1º ÉPOCA: CICLO LARGO SIN FUNGICIDA</t>
  </si>
  <si>
    <t>1º ÉPOCA: CICLO LARGO CON FUNGICIDA</t>
  </si>
  <si>
    <t>Nº de entrada</t>
  </si>
  <si>
    <t>Código</t>
  </si>
  <si>
    <t>Cultivar</t>
  </si>
  <si>
    <t>Fecha de siembra</t>
  </si>
  <si>
    <t>Fecha de espigazón</t>
  </si>
  <si>
    <t>Fecha de madurez</t>
  </si>
  <si>
    <t>Días Siembra-Espigazón</t>
  </si>
  <si>
    <t>Días Espigazón-Madurez</t>
  </si>
  <si>
    <t>Días Siembra-Madurez</t>
  </si>
  <si>
    <t>ACA 308</t>
  </si>
  <si>
    <t>ACA 363</t>
  </si>
  <si>
    <t>ACA 364</t>
  </si>
  <si>
    <t>ACA 502</t>
  </si>
  <si>
    <t>FRESNO</t>
  </si>
  <si>
    <t>JACARANDA</t>
  </si>
  <si>
    <t>BASILIO</t>
  </si>
  <si>
    <t>TIMBO</t>
  </si>
  <si>
    <t>B CUMELEN</t>
  </si>
  <si>
    <t>B DESTELLO</t>
  </si>
  <si>
    <t>B PACIFICO</t>
  </si>
  <si>
    <t>B PEREGRINO</t>
  </si>
  <si>
    <t>SY 109</t>
  </si>
  <si>
    <t>SY 120</t>
  </si>
  <si>
    <t>SY 211</t>
  </si>
  <si>
    <t>CATALPA</t>
  </si>
  <si>
    <t>PEHUEN</t>
  </si>
  <si>
    <t>SAUCE</t>
  </si>
  <si>
    <t>IS TERO</t>
  </si>
  <si>
    <t>K CIEN AÑOS</t>
  </si>
  <si>
    <t>K GEMINIS</t>
  </si>
  <si>
    <t>K LIEBRE</t>
  </si>
  <si>
    <t>LG ARYAL</t>
  </si>
  <si>
    <t>LIMAY</t>
  </si>
  <si>
    <t>MS INTA 119</t>
  </si>
  <si>
    <t>MS INTA 221</t>
  </si>
  <si>
    <t>INTA  BON 122</t>
  </si>
  <si>
    <t>B 750</t>
  </si>
  <si>
    <t>B 820</t>
  </si>
  <si>
    <t>2º ÉPOCA: CICLOS LARGOS E INTERMEDIOS SIN FUNG.</t>
  </si>
  <si>
    <t>2º ÉPOCA: CICLOS LARGOS E INTERMEDIOS CON FUNG.</t>
  </si>
  <si>
    <t>ACA 604</t>
  </si>
  <si>
    <t>ACA 605</t>
  </si>
  <si>
    <t>AGUARIBAY</t>
  </si>
  <si>
    <t>B AIMARA</t>
  </si>
  <si>
    <t>B COLIHUE</t>
  </si>
  <si>
    <t>ÑANDUBAY</t>
  </si>
  <si>
    <t>K FAVORITO II</t>
  </si>
  <si>
    <t>K POTRO</t>
  </si>
  <si>
    <t>K VALOR</t>
  </si>
  <si>
    <t>K PROMETEO</t>
  </si>
  <si>
    <t>ALHAMBRA</t>
  </si>
  <si>
    <t>LG ARLASK</t>
  </si>
  <si>
    <t>LG MORO</t>
  </si>
  <si>
    <t>LGWA11-0169</t>
  </si>
  <si>
    <t>MS INTA 415</t>
  </si>
  <si>
    <t>MS INTA 521</t>
  </si>
  <si>
    <t>MA INTA 122</t>
  </si>
  <si>
    <t>B 620</t>
  </si>
  <si>
    <t>RGT QUIRIKO</t>
  </si>
  <si>
    <t>LAPACHO</t>
  </si>
  <si>
    <t>3º ÉPOCA: CICLOS CORTOS E INTERMEDIOS SIN FUNG.</t>
  </si>
  <si>
    <t>3º ÉPOCA: CICLOS CORTOS E INTERMEDIOS CON FUNG.</t>
  </si>
  <si>
    <t>ACA 917</t>
  </si>
  <si>
    <t>ACA 921</t>
  </si>
  <si>
    <t>ALAMO</t>
  </si>
  <si>
    <t>BIOCERES 1008</t>
  </si>
  <si>
    <t>GINGKO</t>
  </si>
  <si>
    <t>B BRAVIO CL2</t>
  </si>
  <si>
    <t>B FULGOR</t>
  </si>
  <si>
    <t>B MUTISIA</t>
  </si>
  <si>
    <t>B PRETAL</t>
  </si>
  <si>
    <t>B SAETA</t>
  </si>
  <si>
    <t>ALERCE</t>
  </si>
  <si>
    <t>AROMO</t>
  </si>
  <si>
    <t>CEIBO</t>
  </si>
  <si>
    <t>TBIO AUDAZ</t>
  </si>
  <si>
    <t>IS HORNERO</t>
  </si>
  <si>
    <t>IS TORDO</t>
  </si>
  <si>
    <t>K NUTRIA</t>
  </si>
  <si>
    <t>LG ZAINO</t>
  </si>
  <si>
    <t>MS INTA  817</t>
  </si>
  <si>
    <t>BAGUETTE 450</t>
  </si>
  <si>
    <t>BAGUETTE 525</t>
  </si>
  <si>
    <t>BAGUETTE 620</t>
  </si>
  <si>
    <t>4º ÉPOCA: CICLOS CORTOS SIN FUNGICIDA</t>
  </si>
  <si>
    <t>4º ÉPOCA: CICLOS CORTOS CON FUNGICIDA</t>
  </si>
  <si>
    <t>BIOINTA 1006</t>
  </si>
  <si>
    <t>B AMANCAY</t>
  </si>
  <si>
    <t>KLEIN NUTRIA</t>
  </si>
  <si>
    <t>B 450</t>
  </si>
  <si>
    <t>B 525</t>
  </si>
  <si>
    <t>COMPORTAMIENTO AGRONÓMICO DE LOS CULTIVARES</t>
  </si>
  <si>
    <t>Ver escalas en nota a pie de página, haciendo click aquí</t>
  </si>
  <si>
    <t>Helada</t>
  </si>
  <si>
    <t>Vuelco</t>
  </si>
  <si>
    <t>Desgrane</t>
  </si>
  <si>
    <t>Altura</t>
  </si>
  <si>
    <t xml:space="preserve">Aspecto </t>
  </si>
  <si>
    <t>Peso hectolítrico</t>
  </si>
  <si>
    <t>Peso de 1000 granos</t>
  </si>
  <si>
    <t>Proteina en grano</t>
  </si>
  <si>
    <t>Información adicional</t>
  </si>
  <si>
    <t>Adversidades</t>
  </si>
  <si>
    <t>1 - 9 *</t>
  </si>
  <si>
    <t>Indicar ocurrencia</t>
  </si>
  <si>
    <t>Precosecha</t>
  </si>
  <si>
    <t>escala de 1 a 9 siendo</t>
  </si>
  <si>
    <t>1 lo mejor</t>
  </si>
  <si>
    <t>ENFERMEDADES POR CULTIVAR</t>
  </si>
  <si>
    <t>Roya de la hoja</t>
  </si>
  <si>
    <t>Roya del tallo</t>
  </si>
  <si>
    <t>Roya estriada</t>
  </si>
  <si>
    <t>Septoriosis de la hoja</t>
  </si>
  <si>
    <t>Mancha amarilla</t>
  </si>
  <si>
    <t>Fusariosis de la espiga</t>
  </si>
  <si>
    <t>Tizón bacteriano</t>
  </si>
  <si>
    <t>Estría bacteriana</t>
  </si>
  <si>
    <t>Oidio</t>
  </si>
  <si>
    <t>Plagas</t>
  </si>
  <si>
    <t>ESCALAS:</t>
  </si>
  <si>
    <t>ENFERMEDAD</t>
  </si>
  <si>
    <t>PATÓGENO</t>
  </si>
  <si>
    <t>ESCALA</t>
  </si>
  <si>
    <t>MOMENTO DE OBSERVACIÓN</t>
  </si>
  <si>
    <t>Roya de la hoja (anaranjada)</t>
  </si>
  <si>
    <t>Puccinia triticina (P. recondita)</t>
  </si>
  <si>
    <t>Cobb. Mod. *</t>
  </si>
  <si>
    <t>Grano lechoso</t>
  </si>
  <si>
    <t>Roya del tallo (negra)</t>
  </si>
  <si>
    <t>Puccinia graminis</t>
  </si>
  <si>
    <t>Roya estriada (amarilla)</t>
  </si>
  <si>
    <t>Puccinia striiformis</t>
  </si>
  <si>
    <t>Septoriosis de la hoja (Mancha de la hoja)</t>
  </si>
  <si>
    <t>Zymoseptoria tritici (Septoria tritici) "</t>
  </si>
  <si>
    <t>Doble dígito **</t>
  </si>
  <si>
    <t>Drechslera tritici-repentis "</t>
  </si>
  <si>
    <t>Fusarium sp.</t>
  </si>
  <si>
    <t>Doble dígito ***</t>
  </si>
  <si>
    <t>Tizón bacteriano (Bacteriosis de la hoja)</t>
  </si>
  <si>
    <t>Pseudomonas syringae</t>
  </si>
  <si>
    <t>Estría bacteriana (Bacteriosis de la espiga)</t>
  </si>
  <si>
    <t>Xanthomonas translucens</t>
  </si>
  <si>
    <t>Oidio sp.</t>
  </si>
  <si>
    <t>P o A ****</t>
  </si>
  <si>
    <t>Carbón volador</t>
  </si>
  <si>
    <t>Ustilago tritici</t>
  </si>
  <si>
    <t>Espigas</t>
  </si>
  <si>
    <t>Floración</t>
  </si>
  <si>
    <t>Hojas secas</t>
  </si>
  <si>
    <t>Indicar el momento de la observación</t>
  </si>
  <si>
    <t>"</t>
  </si>
  <si>
    <t>Cuando no se diferencian con certeza, indicar como mancha foliar (MF)</t>
  </si>
  <si>
    <t>* Cobb Modificada:</t>
  </si>
  <si>
    <t>Severidad porcentual: 1%(=trazas), 5%, 10%, hasta 100%. Reacción: 0= no hay infección visible en las plantas; R= resistente, áreas necróticas con o sin pequeñas pústulas (uredias); MR= moderadamente resistente, se observan pequeñas pústulas rodeadas por áreas necróticas o cloróticas; MS= moderadamente susceptible, se observan pústulas de tamaño mediano sin necrosis; posiblemente rodeadas de clorosis; S= susceptible, se observan grandes pústulas, sin necrosis y poca o ninguna clorosis.</t>
  </si>
  <si>
    <t>** Doble dígito</t>
  </si>
  <si>
    <t>Primer dígito (0-9): es la altura en la planta que alcanza la enfermedad, 1: primera hoja, 9: espiga. Segundo dígito (0-9): porcentaje de tejido afectado por la enfermedad, 0=0%, 3=30%, 9=90%.</t>
  </si>
  <si>
    <t>*** Doble dígito</t>
  </si>
  <si>
    <t>En el caso de Fusariosis, el primer dígito (0-9, 0=ausencia) corresponde a la Incidencia (proporción de espigas afectadas) y el segundo dígito (0-9, 0=ausencia) a la Severidad (proporción de espiguillas afectadas por espiga).</t>
  </si>
  <si>
    <t>**** P ó A</t>
  </si>
  <si>
    <t>Presencia o Ausencia</t>
  </si>
  <si>
    <t>Momento de observación: en caso de ocurrencia de enfermedades en otros momentos anteriores ó posteriores, indicar fecha y estadío del huésped.</t>
  </si>
  <si>
    <t>RENDIMIENTO POR CULTIVAR</t>
  </si>
  <si>
    <t>DATOS ORDENADOS AUTOMÁTICAMENTE POR RENDIMIENTO</t>
  </si>
  <si>
    <t>Rendimiento (kg/ha)</t>
  </si>
  <si>
    <t>Rep I</t>
  </si>
  <si>
    <t>Rep II</t>
  </si>
  <si>
    <t>Rep III</t>
  </si>
  <si>
    <t>Rep. IV</t>
  </si>
  <si>
    <t>Promedio</t>
  </si>
  <si>
    <t>ESTADISTICA DESCRIPTIVA</t>
  </si>
  <si>
    <t>todas las epocas sin repeticiones</t>
  </si>
  <si>
    <t>N (participantes)</t>
  </si>
  <si>
    <t>Promedio del ensayo</t>
  </si>
  <si>
    <t>Desvío estándar entre cultivares</t>
  </si>
  <si>
    <t>Coef. de variación entre cultivares</t>
  </si>
  <si>
    <t>Valor máximo</t>
  </si>
  <si>
    <t>Valor mínimo</t>
  </si>
  <si>
    <t>1° Cuartil</t>
  </si>
  <si>
    <t xml:space="preserve">Mediana </t>
  </si>
  <si>
    <t>3° Cuartil</t>
  </si>
  <si>
    <t>Promedio del ensayo:</t>
  </si>
  <si>
    <t>sd</t>
  </si>
  <si>
    <t>ANÁLISIS DE VARIANZA PARA COMPARAR CULTIVARES DENTRO DE UN MISMO NIVEL DE MANEJO (fungicida, alta tecnoloía, etc.)</t>
  </si>
  <si>
    <t>RTO1SF</t>
  </si>
  <si>
    <t>n.Bloq</t>
  </si>
  <si>
    <t>Total</t>
  </si>
  <si>
    <t>Calculo:</t>
  </si>
  <si>
    <t>RTO1CF</t>
  </si>
  <si>
    <t>ANVA CV x F:</t>
  </si>
  <si>
    <t>kg/ha</t>
  </si>
  <si>
    <t>t:</t>
  </si>
  <si>
    <t>r:</t>
  </si>
  <si>
    <t>Análisis de Varianza</t>
  </si>
  <si>
    <t>n:</t>
  </si>
  <si>
    <t>Suma:</t>
  </si>
  <si>
    <t xml:space="preserve">Fuentes de variación </t>
  </si>
  <si>
    <t>Grados de libertad</t>
  </si>
  <si>
    <t>Suma de cuadrados</t>
  </si>
  <si>
    <t>Cuadrado medio</t>
  </si>
  <si>
    <t>F</t>
  </si>
  <si>
    <t>P(F)</t>
  </si>
  <si>
    <t>P-crítica</t>
  </si>
  <si>
    <t>Media:</t>
  </si>
  <si>
    <t>C:</t>
  </si>
  <si>
    <t>Bloques</t>
  </si>
  <si>
    <t>gl(t):</t>
  </si>
  <si>
    <t>Error experimental</t>
  </si>
  <si>
    <t>gl(r):</t>
  </si>
  <si>
    <t>gl(ee):</t>
  </si>
  <si>
    <t>* Valores de P(F) superiores a la P-crítica en cultivares, invalidan la prueba de la Mínima diferencia significatvia (MDS).</t>
  </si>
  <si>
    <t>gl(TOT):</t>
  </si>
  <si>
    <t>SST:</t>
  </si>
  <si>
    <t>SSR(L):</t>
  </si>
  <si>
    <t>* Coeficiente de Variación del ensayo (valores mayores a 15%, invalidan la comparación de medias que no resultan estadísticamente significativas):</t>
  </si>
  <si>
    <t>SSR:</t>
  </si>
  <si>
    <t>SSE:</t>
  </si>
  <si>
    <t>SSTOT:</t>
  </si>
  <si>
    <t>L:</t>
  </si>
  <si>
    <t>* R² (indica la proporción de la varianción de los datos que se debió al efecto de los tratamientos, cultivares):</t>
  </si>
  <si>
    <t>CME:</t>
  </si>
  <si>
    <t>gl(L):</t>
  </si>
  <si>
    <t>CV%:</t>
  </si>
  <si>
    <t>gl(LA):</t>
  </si>
  <si>
    <t>SEM:</t>
  </si>
  <si>
    <t>SED:</t>
  </si>
  <si>
    <t>SSL:</t>
  </si>
  <si>
    <t>Mínima diferencia significatvia (MDS) para comparar 2 medias:</t>
  </si>
  <si>
    <t>MDS:</t>
  </si>
  <si>
    <t>SSLA:</t>
  </si>
  <si>
    <t>Prueba DMS 0,05%</t>
  </si>
  <si>
    <t>R2:</t>
  </si>
  <si>
    <t>Datos:</t>
  </si>
  <si>
    <t>Si la diferencias entre dos medias es menor que la MDS, la diferencia es no significativa estadísticamente (ns).</t>
  </si>
  <si>
    <t>Si la diferencias entre dos medias es mayor que la MDS, la diferencia es estadísticamente significativa (s).</t>
  </si>
  <si>
    <t>Ensayo media general:</t>
  </si>
  <si>
    <t>n.Trat</t>
  </si>
  <si>
    <t>RTO2SF</t>
  </si>
  <si>
    <t>RTO2CF</t>
  </si>
  <si>
    <t>RTO3SF</t>
  </si>
  <si>
    <t>RTO3CF</t>
  </si>
  <si>
    <t>RTO4SF</t>
  </si>
  <si>
    <t>RTO4CF</t>
  </si>
  <si>
    <t>ANÁLISIS DE VARIANZA PARA COMPARAR CULTIVARES, FUNGICIDA Y LA INTERACCIÓN CULTIVAR x FUNGICIDA</t>
  </si>
  <si>
    <t>* Para interpretar los resultados, ver nota al pié de página, haciendo click aquí</t>
  </si>
  <si>
    <t>Fuentes de variación</t>
  </si>
  <si>
    <t>P-Critico</t>
  </si>
  <si>
    <t>Fungicidas (F)</t>
  </si>
  <si>
    <t>Bloque</t>
  </si>
  <si>
    <t>Cultivar (C)</t>
  </si>
  <si>
    <t>Interacción C x F</t>
  </si>
  <si>
    <t>Diferencia mínima significativa (MDS), con alfa: 0,05%</t>
  </si>
  <si>
    <t>MDS1 para comparar fungicida (usar si el efecto de fungicida fue significativo):</t>
  </si>
  <si>
    <t>MDS2 para comparar cultivares  (usar si el efecto de fungicida no fue significativo):</t>
  </si>
  <si>
    <t>MDS3 para comparar cultivares a un mismo nivel de fungicida (usar si el efecto de fungicida no fue significativo):</t>
  </si>
  <si>
    <t>MDS4 para comparar cultivares a distinto nivel de fungicida (usar si el efecto de fungicida no fue significativo):</t>
  </si>
  <si>
    <t>Promedio (Kg/ha)</t>
  </si>
  <si>
    <t xml:space="preserve">Diferencia </t>
  </si>
  <si>
    <t>Significancia</t>
  </si>
  <si>
    <t>Sin fungicida</t>
  </si>
  <si>
    <t>Con fungicida</t>
  </si>
  <si>
    <t>INTERPRETACIÓN DE LOS RESULTADOS DE LA INTERACCIÓN VARIEDAD X FUNGICIDA</t>
  </si>
  <si>
    <t>Dado que en la mayoría de las localidades de la RET los tratamientos con y sin fungicida no se aleatorizan entre sí, el efecto de fungicida que se mide por medio de este ANVA incluye otros efectos ambientales fortuitos.</t>
  </si>
  <si>
    <t>Si el test de F para fungicida resultó significativo, significa que el fungicida afectó el rendimiento de los cultivares.</t>
  </si>
  <si>
    <t>En tal caso, las medias de fungicida se pueden comparar por medio de la MDS1, pero habiendo solo dos niveles de fungicida el resultado es obvio.</t>
  </si>
  <si>
    <t>Si el test de F para la interacción C x F resultó significativo, significa que en algunos cultivares el efecto del fungicida fue mayor que en otros.</t>
  </si>
  <si>
    <t>En tal caso, se pueden comparar cultivares dentro de un mismo nivel de fungicida por medio de la MDS3 y se puede comparar la respuesta entre cultivares por medio de la MDS4.</t>
  </si>
  <si>
    <t>La MDS2 se debería utilizar solamente para comparar cultivares cuando la interacción C x F resultó no significativa.</t>
  </si>
</sst>
</file>

<file path=xl/styles.xml><?xml version="1.0" encoding="utf-8"?>
<styleSheet xmlns="http://schemas.openxmlformats.org/spreadsheetml/2006/main">
  <numFmts count="18">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
    <numFmt numFmtId="165" formatCode="0.000"/>
    <numFmt numFmtId="166" formatCode="0.0%"/>
    <numFmt numFmtId="167" formatCode="0.000%"/>
    <numFmt numFmtId="168" formatCode="DD/MM/YYYY"/>
    <numFmt numFmtId="9" formatCode="0%"/>
    <numFmt numFmtId="2" formatCode="0.00"/>
    <numFmt numFmtId="1" formatCode="0"/>
    <numFmt numFmtId="16" formatCode="D-MMM"/>
    <numFmt numFmtId="49" formatCode="@"/>
  </numFmts>
  <fonts count="28">
    <font>
      <name val="Calibri"/>
      <family val="2"/>
      <color rgb="FF000000"/>
      <sz val="11"/>
      <extLst>
        <ext uri="smNativeData">
          <pm:charSpec xmlns:pm="smNativeData" id="1681911335" ulstyle="none" kern="1">
            <pm:latin face="Calibri" sz="220" lang="default"/>
            <pm:cs face="Times New Roman" sz="220" lang="default"/>
            <pm:ea face="SimSun" sz="220" lang="default"/>
          </pm:charSpec>
        </ext>
      </extLst>
    </font>
    <font>
      <name val="Arial"/>
      <family val="2"/>
      <color rgb="FF000000"/>
      <sz val="10"/>
      <extLst>
        <ext uri="smNativeData">
          <pm:charSpec xmlns:pm="smNativeData" id="1681911335" ulstyle="none" kern="1">
            <pm:latin face="Arial" sz="200" lang="default"/>
            <pm:cs face="Times New Roman" sz="200" lang="default"/>
            <pm:ea face="SimSun" sz="200" lang="default"/>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pm:charSpec>
        </ext>
      </extLst>
    </font>
    <font>
      <name val="Calibri"/>
      <family val="2"/>
      <b/>
      <color rgb="FF000000"/>
      <sz val="11"/>
      <extLst>
        <ext uri="smNativeData">
          <pm:charSpec xmlns:pm="smNativeData" id="1681911335" ulstyle="none" kern="1">
            <pm:latin face="Calibri" sz="220" lang="default" weight="bold"/>
            <pm:cs face="Times New Roman" sz="220" lang="default" weight="bold"/>
            <pm:ea face="SimSun" sz="220" lang="default" weight="bold"/>
          </pm:charSpec>
        </ext>
      </extLst>
    </font>
    <font>
      <name val="Calibri"/>
      <family val="2"/>
      <color rgb="FFC0504D"/>
      <sz val="11"/>
      <extLst>
        <ext uri="smNativeData">
          <pm:charSpec xmlns:pm="smNativeData" id="1681911335" fgClr="C0504D" ulstyle="none" kern="1">
            <pm:latin face="Calibri" sz="220" lang="default"/>
            <pm:cs face="Times New Roman" sz="220" lang="default"/>
            <pm:ea face="SimSun" sz="220" lang="default"/>
          </pm:charSpec>
        </ext>
      </extLst>
    </font>
    <font>
      <name val="Calibri"/>
      <family val="2"/>
      <b/>
      <color rgb="FFC0504D"/>
      <sz val="11"/>
      <extLst>
        <ext uri="smNativeData">
          <pm:charSpec xmlns:pm="smNativeData" id="1681911335" fgClr="C0504D" ulstyle="none" kern="1">
            <pm:latin face="Calibri" sz="220" lang="default" weight="bold"/>
            <pm:cs face="Times New Roman" sz="220" lang="default" weight="bold"/>
            <pm:ea face="SimSun" sz="220" lang="default" weight="bold"/>
          </pm:charSpec>
        </ext>
      </extLst>
    </font>
    <font>
      <name val="Calibri"/>
      <family val="2"/>
      <color rgb="FFC0504D"/>
      <sz val="11"/>
      <u val="single"/>
      <extLst>
        <ext uri="smNativeData">
          <pm:charSpec xmlns:pm="smNativeData" id="1681911335" fgClr="C0504D" ulstyle="single" kern="1">
            <pm:latin face="Calibri" sz="220" lang="default"/>
            <pm:cs face="Times New Roman" sz="220" lang="default"/>
            <pm:ea face="SimSun" sz="220" lang="default"/>
          </pm:charSpec>
        </ext>
      </extLst>
    </font>
    <font>
      <name val="Calibri"/>
      <family val="2"/>
      <color rgb="FF000000"/>
      <sz val="11"/>
      <u val="single"/>
      <extLst>
        <ext uri="smNativeData">
          <pm:charSpec xmlns:pm="smNativeData" id="1681911335" ulstyle="single" kern="1">
            <pm:latin face="Calibri" sz="220" lang="default"/>
            <pm:cs face="Times New Roman" sz="220" lang="default"/>
            <pm:ea face="SimSun" sz="220" lang="default"/>
          </pm:charSpec>
        </ext>
      </extLst>
    </font>
    <font>
      <name val="Calibri"/>
      <family val="2"/>
      <color rgb="FFC00000"/>
      <sz val="11"/>
      <extLst>
        <ext uri="smNativeData">
          <pm:charSpec xmlns:pm="smNativeData" id="1681911335" fgClr="C00000" ulstyle="none" kern="1">
            <pm:latin face="Calibri" sz="220" lang="default"/>
            <pm:cs face="Times New Roman" sz="220" lang="default"/>
            <pm:ea face="SimSun" sz="220" lang="default"/>
          </pm:charSpec>
        </ext>
      </extLst>
    </font>
    <font>
      <name val="Calibri"/>
      <family val="2"/>
      <b/>
      <color rgb="FFFF0000"/>
      <sz val="11"/>
      <extLst>
        <ext uri="smNativeData">
          <pm:charSpec xmlns:pm="smNativeData" id="1681911335" fgClr="FF0000" ulstyle="none" kern="1">
            <pm:latin face="Calibri" sz="220" lang="default" weight="bold"/>
            <pm:cs face="Times New Roman" sz="220" lang="default" weight="bold"/>
            <pm:ea face="SimSun" sz="220" lang="default" weight="bold"/>
          </pm:charSpec>
        </ext>
      </extLst>
    </font>
    <font>
      <name val="Calibri"/>
      <family val="2"/>
      <color rgb="FFC00000"/>
      <sz val="11"/>
      <u val="single"/>
      <extLst>
        <ext uri="smNativeData">
          <pm:charSpec xmlns:pm="smNativeData" id="1681911335" fgClr="C00000" ulstyle="single" kern="1">
            <pm:latin face="Calibri" sz="220" lang="default"/>
            <pm:cs face="Times New Roman" sz="220" lang="default"/>
            <pm:ea face="SimSun" sz="220" lang="default"/>
          </pm:charSpec>
        </ext>
      </extLst>
    </font>
    <font>
      <name val="Arial"/>
      <family val="2"/>
      <color rgb="FF000000"/>
      <sz val="9"/>
      <extLst>
        <ext uri="smNativeData">
          <pm:charSpec xmlns:pm="smNativeData" id="1681911335" ulstyle="none" kern="1">
            <pm:latin face="Arial" sz="180" lang="default"/>
            <pm:cs face="Times New Roman" sz="180" lang="default"/>
            <pm:ea face="SimSun" sz="180" lang="default"/>
          </pm:charSpec>
        </ext>
      </extLst>
    </font>
    <font>
      <name val="Arial"/>
      <family val="2"/>
      <color rgb="FF000000"/>
      <sz val="11"/>
      <extLst>
        <ext uri="smNativeData">
          <pm:charSpec xmlns:pm="smNativeData" id="1681911335" ulstyle="none" kern="1">
            <pm:latin face="Arial" sz="220" lang="default"/>
            <pm:cs face="Times New Roman" sz="220" lang="default"/>
            <pm:ea face="SimSun" sz="220" lang="default"/>
          </pm:charSpec>
        </ext>
      </extLst>
    </font>
    <font>
      <name val="Calibri"/>
      <family val="2"/>
      <color rgb="FF000000"/>
      <sz val="12"/>
      <extLst>
        <ext uri="smNativeData">
          <pm:charSpec xmlns:pm="smNativeData" id="1681911335" ulstyle="none" kern="1">
            <pm:latin face="Calibri" sz="240" lang="default"/>
            <pm:cs face="Times New Roman" sz="240" lang="default"/>
            <pm:ea face="SimSun" sz="240" lang="default"/>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ANVA Cv. x Fung.'!A91" text="* Para interpretar los resultados, ver nota al pié de página, haciendo click aquí"/>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Enfermedades!B222" text="Ver escalas en nota a pie de página, haciendo click aquí"/>
          </pm:charSpec>
        </ext>
      </extLst>
    </font>
    <font>
      <name val="Calibri"/>
      <family val="2"/>
      <color rgb="FF0000FF"/>
      <sz val="11"/>
      <u val="single"/>
      <extLst>
        <ext uri="smNativeData">
          <pm:charSpec xmlns:pm="smNativeData" id="1681911335" fgClr="0000FF" ulstyle="single" kern="1">
            <pm:latin face="Calibri" sz="220" lang="default"/>
            <pm:cs face="Times New Roman" sz="220" lang="default"/>
            <pm:ea face="SimSun" sz="220" lang="default"/>
            <hyperlink type="5" url="" location="'Comportamiento CON Fungicida'!B225" text="Ver escalas en nota a pie de página, haciendo click aquí"/>
          </pm:charSpec>
        </ext>
      </extLst>
    </font>
    <font>
      <name val="Calibri"/>
      <family val="2"/>
      <color rgb="FF000000"/>
      <sz val="11"/>
      <extLst>
        <ext uri="smNativeData">
          <pm:charSpec xmlns:pm="smNativeData" id="1681911335" ulstyle="none" kern="1">
            <pm:latin face="Calibri" sz="220" lang="default"/>
            <pm:cs face="Times New Roman" sz="220" lang="default"/>
            <pm:ea face="SimSun" sz="220" lang="default"/>
            <hyperlink type="5" url="" location="Fechas!R51" text="Ciclo: Corto"/>
          </pm:charSpec>
        </ext>
      </extLst>
    </font>
    <font>
      <name val="Calibri"/>
      <family val="2"/>
      <color rgb="FF000000"/>
      <sz val="11"/>
      <extLst>
        <ext uri="smNativeData">
          <pm:charSpec xmlns:pm="smNativeData" id="1681911335" ulstyle="none" kern="1">
            <pm:latin face="Calibri" sz="220" lang="default"/>
            <pm:cs face="Times New Roman" sz="220" lang="default"/>
            <pm:ea face="SimSun" sz="220" lang="default"/>
            <hyperlink type="5" url="" location="Fechas!a2" text="Fechas!a2"/>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Fechas!A1" text="Fechas de siembra y principales estados fenológicos"/>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Comportamiento!A1" text="Comportamiento agronómico de los cultivares"/>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Enfermedades!A1" text="Enfermedades por cultivar"/>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Rendimiento!A1" text="Rendimiento por cultivar"/>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ANVA-MDS'!A1" text="ANVA para comparar cultivares dentro de un mismo nivel de manejo"/>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Estadísticas!A1" text="Estadística descriptiva"/>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ANVA Cv. x Fung.'!A1" text="ANVA para comparar cultivares, fungicida y la interacción cultivar x fungicida"/>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Datos!A1" text="Datos generales de los ensayos"/>
          </pm:charSpec>
        </ext>
      </extLst>
    </font>
    <font>
      <name val="Arial"/>
      <family val="2"/>
      <color rgb="FF0000FF"/>
      <sz val="10"/>
      <u val="single"/>
      <extLst>
        <ext uri="smNativeData">
          <pm:charSpec xmlns:pm="smNativeData" id="1681911335" fgClr="0000FF" ulstyle="single" kern="1">
            <pm:latin face="Arial" sz="200" lang="default"/>
            <pm:cs face="Times New Roman" sz="200" lang="default"/>
            <pm:ea face="SimSun" sz="200" lang="default"/>
            <hyperlink type="5" url="" location="Comentarios!A1" text="Comentarios particulares de los ensayos"/>
          </pm:charSpec>
        </ext>
      </extLst>
    </font>
  </fonts>
  <fills count="70">
    <fill>
      <patternFill patternType="none"/>
    </fill>
    <fill>
      <patternFill patternType="gray125"/>
    </fill>
    <fill>
      <patternFill patternType="solid">
        <fgColor rgb="FFFFCC99"/>
        <bgColor rgb="FFFFFFFF"/>
        <extLst>
          <ext uri="smNativeData">
            <pm:shade xmlns:pm="smNativeData" id="1681911335" type="1" fgLvl="100" fgClr="00FFCC99" bgLvl="0" bgClr="00000000"/>
          </ext>
        </extLst>
      </patternFill>
    </fill>
    <fill>
      <patternFill patternType="solid">
        <fgColor rgb="FFFFCC99"/>
        <bgColor rgb="FFFFFFFF"/>
        <extLst>
          <ext uri="smNativeData">
            <pm:shade xmlns:pm="smNativeData" id="1681911335" type="1" fgLvl="100" fgClr="00FFCC99" bgLvl="0" bgClr="00000000"/>
          </ext>
        </extLst>
      </patternFill>
    </fill>
    <fill>
      <patternFill patternType="solid">
        <fgColor rgb="FFFFCC00"/>
        <bgColor rgb="FFFFFFFF"/>
        <extLst>
          <ext uri="smNativeData">
            <pm:shade xmlns:pm="smNativeData" id="1681911335" type="1" fgLvl="100" fgClr="00FFCC00" bgLvl="0" bgClr="00000000"/>
          </ext>
        </extLst>
      </patternFill>
    </fill>
    <fill>
      <patternFill patternType="solid">
        <fgColor rgb="FFFFCC00"/>
        <bgColor rgb="FFFFFFFF"/>
        <extLst>
          <ext uri="smNativeData">
            <pm:shade xmlns:pm="smNativeData" id="1681911335" type="1" fgLvl="100" fgClr="00FFCC00" bgLvl="0" bgClr="00000000"/>
          </ext>
        </extLst>
      </patternFill>
    </fill>
    <fill>
      <patternFill patternType="solid">
        <fgColor rgb="FFFFCC00"/>
        <bgColor rgb="FFFFFFFF"/>
        <extLst>
          <ext uri="smNativeData">
            <pm:shade xmlns:pm="smNativeData" id="1681911335" type="1" fgLvl="100" fgClr="00FFCC00"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99"/>
        <bgColor rgb="FFFFFFFF"/>
        <extLst>
          <ext uri="smNativeData">
            <pm:shade xmlns:pm="smNativeData" id="1681911335" type="1" fgLvl="100" fgClr="00FFFF99" bgLvl="0" bgClr="00000000"/>
          </ext>
        </extLst>
      </patternFill>
    </fill>
    <fill>
      <patternFill patternType="solid">
        <fgColor rgb="FF99CC00"/>
        <bgColor rgb="FFFFFFFF"/>
        <extLst>
          <ext uri="smNativeData">
            <pm:shade xmlns:pm="smNativeData" id="1681911335" type="1" fgLvl="100" fgClr="0099CC00" bgLvl="0" bgClr="00000000"/>
          </ext>
        </extLst>
      </patternFill>
    </fill>
    <fill>
      <patternFill patternType="solid">
        <fgColor rgb="FFCCFFCC"/>
        <bgColor rgb="FFFFFFFF"/>
        <extLst>
          <ext uri="smNativeData">
            <pm:shade xmlns:pm="smNativeData" id="1681911335" type="1" fgLvl="100" fgClr="00CCFFCC" bgLvl="0" bgClr="00000000"/>
          </ext>
        </extLst>
      </patternFill>
    </fill>
    <fill>
      <patternFill patternType="solid">
        <fgColor rgb="FFCCFFCC"/>
        <bgColor rgb="FFFFFFFF"/>
        <extLst>
          <ext uri="smNativeData">
            <pm:shade xmlns:pm="smNativeData" id="1681911335" type="1" fgLvl="100" fgClr="00CCFFCC" bgLvl="0" bgClr="00000000"/>
          </ext>
        </extLst>
      </patternFill>
    </fill>
    <fill>
      <patternFill patternType="solid">
        <fgColor rgb="FFCCFFCC"/>
        <bgColor rgb="FFFFFFFF"/>
        <extLst>
          <ext uri="smNativeData">
            <pm:shade xmlns:pm="smNativeData" id="1681911335" type="1" fgLvl="100" fgClr="00CCFFCC" bgLvl="0" bgClr="00000000"/>
          </ext>
        </extLst>
      </patternFill>
    </fill>
    <fill>
      <patternFill patternType="solid">
        <fgColor rgb="FF339966"/>
        <bgColor rgb="FFFFFFFF"/>
        <extLst>
          <ext uri="smNativeData">
            <pm:shade xmlns:pm="smNativeData" id="1681911335" type="1" fgLvl="100" fgClr="00339966" bgLvl="0" bgClr="00000000"/>
          </ext>
        </extLst>
      </patternFill>
    </fill>
    <fill>
      <patternFill patternType="solid">
        <fgColor rgb="FF339966"/>
        <bgColor rgb="FFFFFFFF"/>
        <extLst>
          <ext uri="smNativeData">
            <pm:shade xmlns:pm="smNativeData" id="1681911335" type="1" fgLvl="100" fgClr="00339966" bgLvl="0" bgClr="00000000"/>
          </ext>
        </extLst>
      </patternFill>
    </fill>
    <fill>
      <patternFill patternType="solid">
        <fgColor rgb="FF339966"/>
        <bgColor rgb="FFFFFFFF"/>
        <extLst>
          <ext uri="smNativeData">
            <pm:shade xmlns:pm="smNativeData" id="1681911335" type="1" fgLvl="100" fgClr="00339966" bgLvl="0" bgClr="00000000"/>
          </ext>
        </extLst>
      </patternFill>
    </fill>
    <fill>
      <patternFill patternType="solid">
        <fgColor rgb="FFCCFFFF"/>
        <bgColor rgb="FFFFFFFF"/>
        <extLst>
          <ext uri="smNativeData">
            <pm:shade xmlns:pm="smNativeData" id="1681911335" type="1" fgLvl="100" fgClr="00CCFFFF" bgLvl="0" bgClr="00000000"/>
          </ext>
        </extLst>
      </patternFill>
    </fill>
    <fill>
      <patternFill patternType="solid">
        <fgColor rgb="FFCCFFFF"/>
        <bgColor rgb="FFFFFFFF"/>
        <extLst>
          <ext uri="smNativeData">
            <pm:shade xmlns:pm="smNativeData" id="1681911335" type="1" fgLvl="100" fgClr="00CCFFFF" bgLvl="0" bgClr="00000000"/>
          </ext>
        </extLst>
      </patternFill>
    </fill>
    <fill>
      <patternFill patternType="solid">
        <fgColor rgb="FFCCFFFF"/>
        <bgColor rgb="FFFFFFFF"/>
        <extLst>
          <ext uri="smNativeData">
            <pm:shade xmlns:pm="smNativeData" id="1681911335" type="1" fgLvl="100" fgClr="00CCFFFF" bgLvl="0" bgClr="00000000"/>
          </ext>
        </extLst>
      </patternFill>
    </fill>
    <fill>
      <patternFill patternType="solid">
        <fgColor rgb="FF33CCCC"/>
        <bgColor rgb="FFFFFFFF"/>
        <extLst>
          <ext uri="smNativeData">
            <pm:shade xmlns:pm="smNativeData" id="1681911335" type="1" fgLvl="100" fgClr="0033CCCC" bgLvl="0" bgClr="00000000"/>
          </ext>
        </extLst>
      </patternFill>
    </fill>
    <fill>
      <patternFill patternType="solid">
        <fgColor rgb="FF33CCCC"/>
        <bgColor rgb="FFFFFFFF"/>
        <extLst>
          <ext uri="smNativeData">
            <pm:shade xmlns:pm="smNativeData" id="1681911335" type="1" fgLvl="100" fgClr="0033CCCC" bgLvl="0" bgClr="00000000"/>
          </ext>
        </extLst>
      </patternFill>
    </fill>
    <fill>
      <patternFill patternType="solid">
        <fgColor rgb="FF33CCCC"/>
        <bgColor rgb="FFFFFFFF"/>
        <extLst>
          <ext uri="smNativeData">
            <pm:shade xmlns:pm="smNativeData" id="1681911335" type="1" fgLvl="100" fgClr="0033CCCC" bgLvl="0" bgClr="00000000"/>
          </ext>
        </extLst>
      </patternFill>
    </fill>
    <fill>
      <patternFill patternType="solid">
        <fgColor rgb="FFFFCC99"/>
        <bgColor rgb="FFFFFFFF"/>
        <extLst>
          <ext uri="smNativeData">
            <pm:shade xmlns:pm="smNativeData" id="1681911335" type="1" fgLvl="100" fgClr="00FFCC99" bgLvl="0" bgClr="00000000"/>
          </ext>
        </extLst>
      </patternFill>
    </fill>
    <fill>
      <patternFill patternType="solid">
        <fgColor rgb="FFFFCC00"/>
        <bgColor rgb="FFFFFFFF"/>
        <extLst>
          <ext uri="smNativeData">
            <pm:shade xmlns:pm="smNativeData" id="1681911335" type="1" fgLvl="100" fgClr="00FFCC00" bgLvl="0" bgClr="00000000"/>
          </ext>
        </extLst>
      </patternFill>
    </fill>
    <fill>
      <patternFill patternType="solid">
        <fgColor rgb="FFCCFFCC"/>
        <bgColor rgb="FFFFFFFF"/>
        <extLst>
          <ext uri="smNativeData">
            <pm:shade xmlns:pm="smNativeData" id="1681911335" type="1" fgLvl="100" fgClr="00CCFFCC" bgLvl="0" bgClr="00000000"/>
          </ext>
        </extLst>
      </patternFill>
    </fill>
    <fill>
      <patternFill patternType="solid">
        <fgColor rgb="FF339966"/>
        <bgColor rgb="FFFFFFFF"/>
        <extLst>
          <ext uri="smNativeData">
            <pm:shade xmlns:pm="smNativeData" id="1681911335" type="1" fgLvl="100" fgClr="00339966" bgLvl="0" bgClr="00000000"/>
          </ext>
        </extLst>
      </patternFill>
    </fill>
    <fill>
      <patternFill patternType="solid">
        <fgColor rgb="FFCCFFFF"/>
        <bgColor rgb="FFFFFFFF"/>
        <extLst>
          <ext uri="smNativeData">
            <pm:shade xmlns:pm="smNativeData" id="1681911335" type="1" fgLvl="100" fgClr="00CCFFFF" bgLvl="0" bgClr="00000000"/>
          </ext>
        </extLst>
      </patternFill>
    </fill>
    <fill>
      <patternFill patternType="solid">
        <fgColor rgb="FF33CCCC"/>
        <bgColor rgb="FFFFFFFF"/>
        <extLst>
          <ext uri="smNativeData">
            <pm:shade xmlns:pm="smNativeData" id="1681911335" type="1" fgLvl="100" fgClr="0033CCCC" bgLvl="0" bgClr="00000000"/>
          </ext>
        </extLst>
      </patternFill>
    </fill>
    <fill>
      <patternFill patternType="none"/>
    </fill>
    <fill>
      <patternFill patternType="none"/>
    </fill>
    <fill>
      <patternFill patternType="none"/>
    </fill>
    <fill>
      <patternFill patternType="none"/>
    </fill>
    <fill>
      <patternFill patternType="solid">
        <fgColor rgb="FFFFCC99"/>
        <bgColor rgb="FFFFFFFF"/>
        <extLst>
          <ext uri="smNativeData">
            <pm:shade xmlns:pm="smNativeData" id="1681911335" type="1" fgLvl="100" fgClr="00FFCC99" bgLvl="0" bgClr="00000000"/>
          </ext>
        </extLst>
      </patternFill>
    </fill>
    <fill>
      <patternFill patternType="solid">
        <fgColor rgb="FFFFFF99"/>
        <bgColor rgb="FFFFFFFF"/>
        <extLst>
          <ext uri="smNativeData">
            <pm:shade xmlns:pm="smNativeData" id="1681911335" type="1" fgLvl="100" fgClr="00FFFF99" bgLvl="0" bgClr="00000000"/>
          </ext>
        </extLst>
      </patternFill>
    </fill>
    <fill>
      <patternFill patternType="solid">
        <fgColor rgb="FFFFFF99"/>
        <bgColor rgb="FFFFFFFF"/>
        <extLst>
          <ext uri="smNativeData">
            <pm:shade xmlns:pm="smNativeData" id="1681911335" type="1" fgLvl="100" fgClr="00FFFF99" bgLvl="0" bgClr="00000000"/>
          </ext>
        </extLst>
      </patternFill>
    </fill>
    <fill>
      <patternFill patternType="solid">
        <fgColor rgb="FFFFFF99"/>
        <bgColor rgb="FFFFFFFF"/>
        <extLst>
          <ext uri="smNativeData">
            <pm:shade xmlns:pm="smNativeData" id="1681911335" type="1" fgLvl="100" fgClr="00FFFF99" bgLvl="0" bgClr="00000000"/>
          </ext>
        </extLst>
      </patternFill>
    </fill>
    <fill>
      <patternFill patternType="solid">
        <fgColor rgb="FF99CC00"/>
        <bgColor rgb="FFFFFFFF"/>
        <extLst>
          <ext uri="smNativeData">
            <pm:shade xmlns:pm="smNativeData" id="1681911335" type="1" fgLvl="100" fgClr="0099CC00" bgLvl="0" bgClr="00000000"/>
          </ext>
        </extLst>
      </patternFill>
    </fill>
    <fill>
      <patternFill patternType="solid">
        <fgColor rgb="FF99CC00"/>
        <bgColor rgb="FFFFFFFF"/>
        <extLst>
          <ext uri="smNativeData">
            <pm:shade xmlns:pm="smNativeData" id="1681911335" type="1" fgLvl="100" fgClr="0099CC00" bgLvl="0" bgClr="00000000"/>
          </ext>
        </extLst>
      </patternFill>
    </fill>
    <fill>
      <patternFill patternType="solid">
        <fgColor rgb="FF99CC00"/>
        <bgColor rgb="FFFFFFFF"/>
        <extLst>
          <ext uri="smNativeData">
            <pm:shade xmlns:pm="smNativeData" id="1681911335" type="1" fgLvl="100" fgClr="0099CC00"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CC99"/>
        <bgColor rgb="FFFFFFFF"/>
        <extLst>
          <ext uri="smNativeData">
            <pm:shade xmlns:pm="smNativeData" id="1681911335" type="1" fgLvl="100" fgClr="00FFCC99" bgLvl="0" bgClr="00000000"/>
          </ext>
        </extLst>
      </patternFill>
    </fill>
    <fill>
      <patternFill patternType="solid">
        <fgColor rgb="FFFFFF99"/>
        <bgColor rgb="FFFFFFFF"/>
        <extLst>
          <ext uri="smNativeData">
            <pm:shade xmlns:pm="smNativeData" id="1681911335" type="1" fgLvl="100" fgClr="00FFFF99" bgLvl="0" bgClr="00000000"/>
          </ext>
        </extLst>
      </patternFill>
    </fill>
    <fill>
      <patternFill patternType="solid">
        <fgColor rgb="FFCCFFCC"/>
        <bgColor rgb="FFFFFFFF"/>
        <extLst>
          <ext uri="smNativeData">
            <pm:shade xmlns:pm="smNativeData" id="1681911335" type="1" fgLvl="100" fgClr="00CCFFCC" bgLvl="0" bgClr="00000000"/>
          </ext>
        </extLst>
      </patternFill>
    </fill>
    <fill>
      <patternFill patternType="solid">
        <fgColor rgb="FFCCFFFF"/>
        <bgColor rgb="FFFFFFFF"/>
        <extLst>
          <ext uri="smNativeData">
            <pm:shade xmlns:pm="smNativeData" id="1681911335" type="1" fgLvl="100" fgClr="00CCFFFF" bgLvl="0" bgClr="00000000"/>
          </ext>
        </extLst>
      </patternFill>
    </fill>
    <fill>
      <patternFill patternType="none"/>
    </fill>
    <fill>
      <patternFill patternType="none"/>
    </fill>
    <fill>
      <patternFill patternType="none"/>
    </fill>
    <fill>
      <patternFill patternType="solid">
        <fgColor rgb="FFFFFF00"/>
        <bgColor rgb="FFFFFFFF"/>
        <extLst>
          <ext uri="smNativeData">
            <pm:shade xmlns:pm="smNativeData" id="1681911335" type="1" fgLvl="100" fgClr="00FFFF00" bgLvl="0" bgClr="00000000"/>
          </ext>
        </extLst>
      </patternFill>
    </fill>
    <fill>
      <patternFill patternType="solid">
        <fgColor rgb="FFFFCC99"/>
        <bgColor rgb="FFFFFFFF"/>
        <extLst>
          <ext uri="smNativeData">
            <pm:shade xmlns:pm="smNativeData" id="1681911335" type="1" fgLvl="100" fgClr="00FFCC99" bgLvl="0" bgClr="00000000"/>
          </ext>
        </extLst>
      </patternFill>
    </fill>
    <fill>
      <patternFill patternType="solid">
        <fgColor rgb="FFFFCC99"/>
        <bgColor rgb="FFFFFFFF"/>
        <extLst>
          <ext uri="smNativeData">
            <pm:shade xmlns:pm="smNativeData" id="1681911335" type="1" fgLvl="100" fgClr="00FFCC99" bgLvl="0" bgClr="00000000"/>
          </ext>
        </extLst>
      </patternFill>
    </fill>
    <fill>
      <patternFill patternType="solid">
        <fgColor rgb="FFFFCC99"/>
        <bgColor rgb="FFFFFFFF"/>
        <extLst>
          <ext uri="smNativeData">
            <pm:shade xmlns:pm="smNativeData" id="1681911335" type="1" fgLvl="100" fgClr="00FFCC99" bgLvl="0" bgClr="00000000"/>
          </ext>
        </extLst>
      </patternFill>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1681911335" type="1" fgLvl="100" fgClr="00FFFFFF" bgLvl="100" bgClr="00000000"/>
          </ext>
        </extLst>
      </patternFill>
    </fill>
  </fills>
  <borders count="69">
    <border>
      <left style="none">
        <color rgb="FF000000"/>
      </left>
      <right style="none">
        <color rgb="FF000000"/>
      </right>
      <top style="none">
        <color rgb="FF000000"/>
      </top>
      <bottom style="none">
        <color rgb="FF000000"/>
      </bottom>
      <extLst>
        <ext uri="smNativeData">
          <pm:border xmlns:pm="smNativeData" id="1681911335"/>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medium">
        <color rgb="FF000000"/>
      </top>
      <bottom style="none">
        <color rgb="FF000000"/>
      </bottom>
      <extLst>
        <ext uri="smNativeData">
          <pm:border xmlns:pm="smNativeData" id="1681911335">
            <pm:line position="top" type="1" style="0" width="3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681911335">
            <pm:line position="bottom" type="1" style="0" width="20" dist="20" width2="20" rgb="000000"/>
            <pm:line position="left"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681911335">
            <pm:line position="bottom"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1681911335">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681911335">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681911335">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medium">
        <color rgb="FF000000"/>
      </left>
      <right style="medium">
        <color rgb="FF000000"/>
      </right>
      <top style="medium">
        <color rgb="FF000000"/>
      </top>
      <bottom style="medium">
        <color rgb="FF000000"/>
      </bottom>
      <extLst>
        <ext uri="smNativeData">
          <pm:border xmlns:pm="smNativeData" id="1681911335">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thin">
        <color rgb="FF000000"/>
      </top>
      <bottom style="medium">
        <color rgb="FF000000"/>
      </bottom>
      <extLst>
        <ext uri="smNativeData">
          <pm:border xmlns:pm="smNativeData" id="1681911335">
            <pm:line position="top" type="1" style="0" width="20" dist="20" width2="20" rgb="000000"/>
            <pm:line position="bottom" type="1" style="0" width="30" dist="20" width2="20" rgb="000000"/>
            <pm:line position="left" type="1" style="0" width="30" dist="20" width2="20" rgb="000000"/>
            <pm:line position="right" type="1" style="0" width="3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medium">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20" dist="20" width2="20" rgb="000000"/>
            <pm:line position="right" type="1" style="0" width="30" dist="20" width2="20" rgb="000000"/>
          </pm:border>
        </ext>
      </extLst>
    </border>
    <border>
      <left style="medium">
        <color rgb="FF000000"/>
      </left>
      <right style="thin">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30" dist="20" width2="20" rgb="000000"/>
            <pm:line position="right" type="1" style="0" width="20" dist="20" width2="20" rgb="000000"/>
          </pm:border>
        </ext>
      </extLst>
    </border>
    <border>
      <left style="thin">
        <color rgb="FF000000"/>
      </left>
      <right style="medium">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line position="right" type="1" style="0" width="30" dist="20" width2="20" rgb="000000"/>
          </pm:border>
        </ext>
      </extLst>
    </border>
    <border>
      <left style="medium">
        <color rgb="FF000000"/>
      </left>
      <right style="thin">
        <color rgb="FF000000"/>
      </right>
      <top style="thin">
        <color rgb="FF000000"/>
      </top>
      <bottom style="medium">
        <color rgb="FF000000"/>
      </bottom>
      <extLst>
        <ext uri="smNativeData">
          <pm:border xmlns:pm="smNativeData" id="1681911335">
            <pm:line position="top" type="1" style="0" width="20" dist="20" width2="20" rgb="000000"/>
            <pm:line position="bottom" type="1" style="0" width="30" dist="20" width2="20" rgb="000000"/>
            <pm:line position="left" type="1" style="0" width="30" dist="20" width2="20" rgb="000000"/>
            <pm:line position="right" type="1" style="0" width="20" dist="20" width2="20" rgb="000000"/>
          </pm:border>
        </ext>
      </extLst>
    </border>
    <border>
      <left style="thin">
        <color rgb="FF000000"/>
      </left>
      <right style="thin">
        <color rgb="FF000000"/>
      </right>
      <top style="thin">
        <color rgb="FF000000"/>
      </top>
      <bottom style="medium">
        <color rgb="FF000000"/>
      </bottom>
      <extLst>
        <ext uri="smNativeData">
          <pm:border xmlns:pm="smNativeData" id="1681911335">
            <pm:line position="top" type="1" style="0" width="20" dist="20" width2="20" rgb="000000"/>
            <pm:line position="bottom" type="1" style="0" width="30" dist="20" width2="20" rgb="000000"/>
            <pm:line position="left" type="1" style="0" width="20" dist="20" width2="20" rgb="000000"/>
            <pm:line position="right" type="1" style="0" width="20" dist="20" width2="20" rgb="000000"/>
          </pm:border>
        </ext>
      </extLst>
    </border>
    <border>
      <left style="thin">
        <color rgb="FF000000"/>
      </left>
      <right style="medium">
        <color rgb="FF000000"/>
      </right>
      <top style="thin">
        <color rgb="FF000000"/>
      </top>
      <bottom style="medium">
        <color rgb="FF000000"/>
      </bottom>
      <extLst>
        <ext uri="smNativeData">
          <pm:border xmlns:pm="smNativeData" id="1681911335">
            <pm:line position="top" type="1" style="0" width="20" dist="20" width2="20" rgb="000000"/>
            <pm:line position="bottom" type="1" style="0" width="30" dist="20" width2="20" rgb="000000"/>
            <pm:line position="left" type="1" style="0" width="20" dist="20" width2="20" rgb="000000"/>
            <pm:line position="right" type="1" style="0" width="30" dist="20" width2="20" rgb="000000"/>
          </pm:border>
        </ext>
      </extLst>
    </border>
    <border>
      <left style="medium">
        <color rgb="FF000000"/>
      </left>
      <right style="thin">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30" dist="20" width2="20" rgb="000000"/>
            <pm:line position="right" type="1" style="0" width="20" dist="20" width2="20" rgb="000000"/>
          </pm:border>
        </ext>
      </extLst>
    </border>
    <border>
      <left style="medium">
        <color rgb="FF000000"/>
      </left>
      <right style="thin">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30" dist="20" width2="20" rgb="000000"/>
            <pm:line position="right" type="1" style="0" width="20" dist="20" width2="20" rgb="000000"/>
          </pm:border>
        </ext>
      </extLst>
    </border>
    <border>
      <left style="medium">
        <color rgb="FF000000"/>
      </left>
      <right style="thin">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30" dist="20" width2="20" rgb="000000"/>
            <pm:line position="right" type="1" style="0" width="20" dist="20" width2="20" rgb="000000"/>
          </pm:border>
        </ext>
      </extLst>
    </border>
    <border>
      <left style="medium">
        <color rgb="FF000000"/>
      </left>
      <right style="thin">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3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1681911335">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8191133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681911335">
            <pm:line position="top"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81911335"/>
        </ext>
      </extLst>
    </border>
    <border>
      <left style="thin">
        <color rgb="FF000000"/>
      </left>
      <right style="none">
        <color rgb="FF000000"/>
      </right>
      <top style="thin">
        <color rgb="FF000000"/>
      </top>
      <bottom style="none">
        <color rgb="FF000000"/>
      </bottom>
      <extLst>
        <ext uri="smNativeData">
          <pm:border xmlns:pm="smNativeData" id="1681911335">
            <pm:line position="top" type="1" style="0" width="20" dist="20" width2="20" rgb="000000"/>
            <pm:line position="lef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1681911335">
            <pm:line position="top"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681911335">
            <pm:line position="top" type="1" style="0" width="20" dist="20" width2="20" rgb="000000"/>
            <pm:line position="right" type="1" style="0" width="20" dist="20" width2="20" rgb="000000"/>
          </pm:border>
        </ext>
      </extLst>
    </border>
    <border>
      <left style="medium">
        <color rgb="FF000000"/>
      </left>
      <right style="thin">
        <color rgb="FF000000"/>
      </right>
      <top style="medium">
        <color rgb="FF000000"/>
      </top>
      <bottom style="medium">
        <color rgb="FF000000"/>
      </bottom>
      <extLst>
        <ext uri="smNativeData">
          <pm:border xmlns:pm="smNativeData" id="1681911335">
            <pm:line position="top" type="1" style="0" width="30" dist="20" width2="20" rgb="000000"/>
            <pm:line position="bottom" type="1" style="0" width="30" dist="20" width2="20" rgb="000000"/>
            <pm:line position="left" type="1" style="0" width="30" dist="20" width2="20" rgb="000000"/>
            <pm:line position="right" type="1" style="0" width="20" dist="20" width2="20" rgb="000000"/>
          </pm:border>
        </ext>
      </extLst>
    </border>
    <border>
      <left style="thin">
        <color rgb="FF000000"/>
      </left>
      <right style="thin">
        <color rgb="FF000000"/>
      </right>
      <top style="medium">
        <color rgb="FF000000"/>
      </top>
      <bottom style="medium">
        <color rgb="FF000000"/>
      </bottom>
      <extLst>
        <ext uri="smNativeData">
          <pm:border xmlns:pm="smNativeData" id="1681911335">
            <pm:line position="top" type="1" style="0" width="30" dist="20" width2="20" rgb="000000"/>
            <pm:line position="bottom" type="1" style="0" width="30" dist="20" width2="20" rgb="000000"/>
            <pm:line position="left" type="1" style="0" width="20" dist="20" width2="20" rgb="000000"/>
            <pm:line position="right" type="1" style="0" width="20" dist="20" width2="20" rgb="000000"/>
          </pm:border>
        </ext>
      </extLst>
    </border>
    <border>
      <left style="thin">
        <color rgb="FF000000"/>
      </left>
      <right style="medium">
        <color rgb="FF000000"/>
      </right>
      <top style="medium">
        <color rgb="FF000000"/>
      </top>
      <bottom style="medium">
        <color rgb="FF000000"/>
      </bottom>
      <extLst>
        <ext uri="smNativeData">
          <pm:border xmlns:pm="smNativeData" id="1681911335">
            <pm:line position="top" type="1" style="0" width="30" dist="20" width2="20" rgb="000000"/>
            <pm:line position="bottom" type="1" style="0" width="30" dist="20" width2="20" rgb="000000"/>
            <pm:line position="left" type="1" style="0" width="20" dist="20" width2="20" rgb="000000"/>
            <pm:line position="right" type="1" style="0" width="30" dist="20" width2="20" rgb="000000"/>
          </pm:border>
        </ext>
      </extLst>
    </border>
    <border>
      <left style="thin">
        <color rgb="FF000000"/>
      </left>
      <right style="none">
        <color rgb="FF000000"/>
      </right>
      <top style="medium">
        <color rgb="FF000000"/>
      </top>
      <bottom style="thin">
        <color rgb="FF000000"/>
      </bottom>
      <extLst>
        <ext uri="smNativeData">
          <pm:border xmlns:pm="smNativeData" id="1681911335">
            <pm:line position="top" type="1" style="0" width="3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81911335"/>
        </ext>
      </extLst>
    </border>
  </borders>
  <cellStyleXfs count="7">
    <xf numFmtId="0" fontId="0" fillId="0" borderId="0" applyNumberFormat="1" applyFont="1" applyFill="1" applyBorder="1" applyAlignment="1" applyProtection="1"/>
    <xf numFmtId="0" fontId="2" fillId="0" borderId="0" applyNumberFormat="0" applyFont="1" applyFill="0" applyBorder="0" applyAlignment="0" applyProtection="0">
      <alignment vertical="top"/>
      <protection locked="0" hidden="0"/>
    </xf>
    <xf numFmtId="0" fontId="1" fillId="0" borderId="0" applyNumberFormat="1" applyFont="1" applyFill="1" applyBorder="1" applyAlignment="1" applyProtection="1"/>
    <xf numFmtId="9" fontId="1" fillId="0" borderId="0" applyNumberFormat="1" applyFont="0" applyFill="0" applyBorder="0" applyAlignment="0" applyProtection="0"/>
    <xf numFmtId="0" fontId="1" fillId="0" borderId="0" applyNumberFormat="1" applyFont="1" applyFill="1" applyBorder="1" applyAlignment="1" applyProtection="1"/>
    <xf numFmtId="0" fontId="1" fillId="0" borderId="0" applyNumberFormat="1" applyFont="1" applyFill="1" applyBorder="1" applyAlignment="1" applyProtection="1"/>
    <xf numFmtId="0" fontId="1" fillId="0" borderId="0" applyNumberFormat="1" applyFont="1" applyFill="1" applyBorder="1" applyAlignment="1" applyProtection="1"/>
  </cellStyleXfs>
  <cellXfs count="316">
    <xf numFmtId="0" fontId="0" fillId="0" borderId="0" xfId="0"/>
    <xf numFmtId="0" fontId="2" fillId="0" borderId="0" xfId="1">
      <alignment vertical="top"/>
    </xf>
    <xf numFmtId="0" fontId="1" fillId="0" borderId="0" xfId="2"/>
    <xf numFmtId="9" fontId="1" fillId="0" borderId="0" xfId="3"/>
    <xf numFmtId="0" fontId="1" fillId="0" borderId="0" xfId="4"/>
    <xf numFmtId="0" fontId="1" fillId="0" borderId="0" xfId="5"/>
    <xf numFmtId="0" fontId="1" fillId="0" borderId="0" xfId="6"/>
    <xf numFmtId="0" fontId="0" fillId="0" borderId="0" xfId="0" applyProtection="1">
      <protection locked="1" hidden="1"/>
    </xf>
    <xf numFmtId="0" fontId="0" fillId="0" borderId="0" xfId="0" applyAlignment="1" applyProtection="1">
      <alignment horizontal="left"/>
      <protection locked="1" hidden="1"/>
    </xf>
    <xf numFmtId="0" fontId="0" fillId="0" borderId="0" xfId="0" applyAlignment="1" applyProtection="1">
      <alignment horizontal="left"/>
      <protection locked="1" hidden="1"/>
    </xf>
    <xf numFmtId="0" fontId="0" fillId="0" borderId="0" xfId="0" applyAlignment="1" applyProtection="1">
      <alignment horizontal="center"/>
      <protection locked="1" hidden="1"/>
    </xf>
    <xf numFmtId="2" fontId="0" fillId="0" borderId="0" xfId="0" applyNumberFormat="1" applyAlignment="1" applyProtection="1">
      <alignment horizontal="center"/>
      <protection locked="1" hidden="1"/>
    </xf>
    <xf numFmtId="2" fontId="0" fillId="0" borderId="0" xfId="0" applyNumberFormat="1" applyAlignment="1" applyProtection="1">
      <alignment horizontal="left"/>
      <protection locked="1" hidden="1"/>
    </xf>
    <xf numFmtId="2" fontId="0" fillId="0" borderId="0" xfId="0" applyNumberFormat="1" applyProtection="1">
      <protection locked="1" hidden="1"/>
    </xf>
    <xf numFmtId="2" fontId="0" fillId="2" borderId="1" xfId="0" applyNumberFormat="1" applyFill="1" applyBorder="1" applyAlignment="1" applyProtection="1">
      <alignment horizontal="left"/>
      <protection locked="1" hidden="1"/>
    </xf>
    <xf numFmtId="2" fontId="0" fillId="3" borderId="2" xfId="0" applyNumberFormat="1" applyFill="1" applyBorder="1" applyProtection="1">
      <protection locked="1" hidden="1"/>
    </xf>
    <xf numFmtId="2" fontId="0" fillId="4" borderId="3" xfId="0" applyNumberFormat="1" applyFill="1" applyBorder="1" applyAlignment="1" applyProtection="1">
      <alignment horizontal="left"/>
      <protection locked="1" hidden="1"/>
    </xf>
    <xf numFmtId="2" fontId="0" fillId="5" borderId="4" xfId="0" applyNumberFormat="1" applyFill="1" applyBorder="1" applyProtection="1">
      <protection locked="1" hidden="1"/>
    </xf>
    <xf numFmtId="2" fontId="0" fillId="6" borderId="5" xfId="0" applyNumberFormat="1" applyFill="1" applyBorder="1" applyProtection="1">
      <protection locked="1" hidden="1"/>
    </xf>
    <xf numFmtId="0" fontId="0" fillId="0" borderId="6" xfId="0" applyBorder="1" applyAlignment="1" applyProtection="1">
      <alignment vertical="center" wrapText="1"/>
      <protection locked="1" hidden="1"/>
    </xf>
    <xf numFmtId="0" fontId="0" fillId="0" borderId="8" xfId="0" applyBorder="1" applyAlignment="1" applyProtection="1">
      <alignment vertical="center"/>
      <protection locked="1" hidden="1"/>
    </xf>
    <xf numFmtId="0" fontId="0" fillId="0" borderId="9" xfId="0" applyBorder="1" applyAlignment="1" applyProtection="1">
      <alignment vertical="center"/>
      <protection locked="1" hidden="1"/>
    </xf>
    <xf numFmtId="2" fontId="3" fillId="0" borderId="10" xfId="0" applyNumberFormat="1" applyFont="1" applyBorder="1" applyAlignment="1" applyProtection="1">
      <alignment horizontal="center"/>
      <protection locked="1" hidden="1"/>
    </xf>
    <xf numFmtId="2" fontId="3" fillId="0" borderId="0" xfId="0" applyNumberFormat="1" applyFont="1" applyAlignment="1" applyProtection="1">
      <alignment horizontal="center"/>
      <protection locked="1" hidden="1"/>
    </xf>
    <xf numFmtId="0" fontId="0" fillId="0" borderId="11" xfId="0" applyBorder="1" applyAlignment="1" applyProtection="1">
      <alignment horizontal="center" vertical="center" wrapText="1"/>
      <protection locked="1" hidden="1"/>
    </xf>
    <xf numFmtId="0" fontId="0" fillId="0" borderId="12" xfId="0" applyBorder="1" applyAlignment="1" applyProtection="1">
      <alignment horizontal="center" vertical="center"/>
      <protection locked="1" hidden="1"/>
    </xf>
    <xf numFmtId="2" fontId="0" fillId="0" borderId="13" xfId="0" applyNumberFormat="1" applyBorder="1" applyAlignment="1" applyProtection="1">
      <alignment horizontal="center" vertical="center"/>
      <protection locked="1" hidden="1"/>
    </xf>
    <xf numFmtId="0" fontId="0" fillId="0" borderId="12" xfId="0" applyBorder="1" applyProtection="1">
      <protection locked="0" hidden="0"/>
    </xf>
    <xf numFmtId="1" fontId="0" fillId="0" borderId="12" xfId="0" applyNumberFormat="1" applyBorder="1" applyAlignment="1" applyProtection="1">
      <alignment horizontal="center"/>
      <protection locked="0" hidden="0"/>
    </xf>
    <xf numFmtId="1" fontId="0" fillId="0" borderId="0" xfId="0" applyNumberFormat="1" applyProtection="1">
      <protection locked="1" hidden="1"/>
    </xf>
    <xf numFmtId="164" fontId="0" fillId="0" borderId="0" xfId="0" applyNumberFormat="1" applyAlignment="1" applyProtection="1">
      <alignment horizontal="center"/>
      <protection locked="1" hidden="1"/>
    </xf>
    <xf numFmtId="1" fontId="0" fillId="0" borderId="0" xfId="0" applyNumberFormat="1" applyAlignment="1" applyProtection="1">
      <alignment horizontal="center"/>
      <protection locked="1" hidden="1"/>
    </xf>
    <xf numFmtId="1" fontId="0" fillId="0" borderId="12" xfId="0" applyNumberFormat="1" applyBorder="1" applyAlignment="1" applyProtection="1">
      <alignment horizontal="center"/>
      <protection locked="0" hidden="0"/>
    </xf>
    <xf numFmtId="1" fontId="0" fillId="0" borderId="13" xfId="0" applyNumberFormat="1" applyBorder="1" applyAlignment="1" applyProtection="1">
      <alignment horizontal="center"/>
      <protection locked="0" hidden="0"/>
    </xf>
    <xf numFmtId="1" fontId="0" fillId="0" borderId="12" xfId="0" applyNumberFormat="1" applyBorder="1" applyAlignment="1" applyProtection="1">
      <alignment horizontal="center"/>
      <protection locked="1" hidden="1"/>
    </xf>
    <xf numFmtId="1" fontId="0" fillId="0" borderId="13" xfId="0" applyNumberFormat="1" applyBorder="1" applyAlignment="1" applyProtection="1">
      <alignment horizontal="center"/>
      <protection locked="1" hidden="1"/>
    </xf>
    <xf numFmtId="0" fontId="3" fillId="0" borderId="0" xfId="0" applyFont="1" applyProtection="1">
      <protection locked="1" hidden="1"/>
    </xf>
    <xf numFmtId="0" fontId="3" fillId="0" borderId="0" xfId="0" applyFont="1" applyAlignment="1" applyProtection="1">
      <alignment horizontal="left"/>
      <protection locked="1" hidden="1"/>
    </xf>
    <xf numFmtId="0" fontId="3" fillId="0" borderId="0" xfId="0" applyFont="1" applyAlignment="1" applyProtection="1">
      <alignment horizontal="center"/>
      <protection locked="1" hidden="1"/>
    </xf>
    <xf numFmtId="2" fontId="0" fillId="15" borderId="14" xfId="0" applyNumberFormat="1" applyFill="1" applyBorder="1" applyProtection="1">
      <protection locked="1" hidden="1"/>
    </xf>
    <xf numFmtId="2" fontId="0" fillId="15" borderId="14" xfId="0" applyNumberFormat="1" applyFill="1" applyBorder="1" applyProtection="1">
      <protection locked="1" hidden="1"/>
    </xf>
    <xf numFmtId="2" fontId="0" fillId="16" borderId="15" xfId="0" applyNumberFormat="1" applyFill="1" applyBorder="1" applyProtection="1">
      <protection locked="1" hidden="1"/>
    </xf>
    <xf numFmtId="2" fontId="0" fillId="16" borderId="15" xfId="0" applyNumberFormat="1" applyFill="1" applyBorder="1" applyProtection="1">
      <protection locked="1" hidden="1"/>
    </xf>
    <xf numFmtId="1" fontId="0" fillId="0" borderId="12" xfId="0" applyNumberFormat="1" applyBorder="1" applyAlignment="1" applyProtection="1">
      <alignment horizontal="center"/>
      <protection locked="1" hidden="1"/>
    </xf>
    <xf numFmtId="1" fontId="0" fillId="0" borderId="0" xfId="0" applyNumberFormat="1" applyProtection="1">
      <protection locked="0" hidden="0"/>
    </xf>
    <xf numFmtId="0" fontId="0" fillId="17" borderId="16" xfId="0" applyFill="1" applyBorder="1" applyAlignment="1" applyProtection="1">
      <alignment horizontal="left"/>
      <protection locked="1" hidden="1"/>
    </xf>
    <xf numFmtId="0" fontId="0" fillId="18" borderId="17" xfId="0" applyFill="1" applyBorder="1" applyAlignment="1" applyProtection="1">
      <alignment horizontal="left"/>
      <protection locked="1" hidden="1"/>
    </xf>
    <xf numFmtId="0" fontId="0" fillId="18" borderId="17" xfId="0" applyFill="1" applyBorder="1" applyAlignment="1" applyProtection="1">
      <alignment horizontal="left"/>
      <protection locked="1" hidden="1"/>
    </xf>
    <xf numFmtId="2" fontId="0" fillId="19" borderId="18" xfId="0" applyNumberFormat="1" applyFill="1" applyBorder="1" applyAlignment="1" applyProtection="1">
      <alignment horizontal="left"/>
      <protection locked="1" hidden="1"/>
    </xf>
    <xf numFmtId="0" fontId="0" fillId="20" borderId="19" xfId="0" applyFill="1" applyBorder="1" applyAlignment="1" applyProtection="1">
      <alignment horizontal="left"/>
      <protection locked="1" hidden="1"/>
    </xf>
    <xf numFmtId="0" fontId="0" fillId="21" borderId="20" xfId="0" applyFill="1" applyBorder="1" applyAlignment="1" applyProtection="1">
      <alignment horizontal="left"/>
      <protection locked="1" hidden="1"/>
    </xf>
    <xf numFmtId="2" fontId="0" fillId="22" borderId="21" xfId="0" applyNumberFormat="1" applyFill="1" applyBorder="1" applyAlignment="1" applyProtection="1">
      <alignment horizontal="left"/>
      <protection locked="1" hidden="1"/>
    </xf>
    <xf numFmtId="0" fontId="0" fillId="0" borderId="11" xfId="0" applyBorder="1" applyAlignment="1" applyProtection="1">
      <alignment horizontal="center" vertical="center"/>
      <protection locked="1" hidden="1"/>
    </xf>
    <xf numFmtId="0" fontId="0" fillId="23" borderId="22" xfId="0" applyFill="1" applyBorder="1" applyAlignment="1" applyProtection="1">
      <alignment horizontal="left"/>
      <protection locked="1" hidden="1"/>
    </xf>
    <xf numFmtId="0" fontId="0" fillId="24" borderId="23" xfId="0" applyFill="1" applyBorder="1" applyAlignment="1" applyProtection="1">
      <alignment horizontal="center"/>
      <protection locked="1" hidden="1"/>
    </xf>
    <xf numFmtId="2" fontId="0" fillId="25" borderId="24" xfId="0" applyNumberFormat="1" applyFill="1" applyBorder="1" applyAlignment="1" applyProtection="1">
      <alignment horizontal="center"/>
      <protection locked="1" hidden="1"/>
    </xf>
    <xf numFmtId="0" fontId="0" fillId="26" borderId="25" xfId="0" applyFill="1" applyBorder="1" applyAlignment="1" applyProtection="1">
      <alignment horizontal="left"/>
      <protection locked="1" hidden="1"/>
    </xf>
    <xf numFmtId="0" fontId="0" fillId="27" borderId="26" xfId="0" applyFill="1" applyBorder="1" applyAlignment="1" applyProtection="1">
      <alignment horizontal="center"/>
      <protection locked="1" hidden="1"/>
    </xf>
    <xf numFmtId="2" fontId="0" fillId="28" borderId="27" xfId="0" applyNumberFormat="1" applyFill="1" applyBorder="1" applyAlignment="1" applyProtection="1">
      <alignment horizontal="center"/>
      <protection locked="1" hidden="1"/>
    </xf>
    <xf numFmtId="1" fontId="0" fillId="0" borderId="0" xfId="0" applyNumberFormat="1" applyAlignment="1" applyProtection="1">
      <alignment horizontal="center"/>
      <protection locked="0" hidden="0"/>
    </xf>
    <xf numFmtId="2" fontId="0" fillId="0" borderId="0" xfId="0" applyNumberFormat="1" applyAlignment="1" applyProtection="1">
      <alignment horizontal="right"/>
      <protection locked="1" hidden="1"/>
    </xf>
    <xf numFmtId="0" fontId="0" fillId="29" borderId="28" xfId="0" applyFill="1" applyBorder="1" applyProtection="1">
      <protection locked="1" hidden="1"/>
    </xf>
    <xf numFmtId="0" fontId="0" fillId="30" borderId="29" xfId="0" applyFill="1" applyBorder="1" applyProtection="1">
      <protection locked="1" hidden="1"/>
    </xf>
    <xf numFmtId="0" fontId="0" fillId="15" borderId="14" xfId="0" applyFill="1" applyBorder="1" applyProtection="1">
      <protection locked="1" hidden="1"/>
    </xf>
    <xf numFmtId="0" fontId="0" fillId="16" borderId="15" xfId="0" applyFill="1" applyBorder="1" applyProtection="1">
      <protection locked="1" hidden="1"/>
    </xf>
    <xf numFmtId="0" fontId="0" fillId="31" borderId="30" xfId="0" applyFill="1" applyBorder="1" applyProtection="1">
      <protection locked="1" hidden="1"/>
    </xf>
    <xf numFmtId="0" fontId="0" fillId="32" borderId="31" xfId="0" applyFill="1" applyBorder="1" applyProtection="1">
      <protection locked="1" hidden="1"/>
    </xf>
    <xf numFmtId="0" fontId="0" fillId="33" borderId="32" xfId="0" applyFill="1" applyBorder="1" applyProtection="1">
      <protection locked="1" hidden="1"/>
    </xf>
    <xf numFmtId="0" fontId="0" fillId="34" borderId="33" xfId="0" applyFill="1" applyBorder="1" applyProtection="1">
      <protection locked="1" hidden="1"/>
    </xf>
    <xf numFmtId="0" fontId="0" fillId="0" borderId="0" xfId="0" applyProtection="1">
      <protection locked="0" hidden="0"/>
    </xf>
    <xf numFmtId="0" fontId="0" fillId="0" borderId="12" xfId="0" applyBorder="1"/>
    <xf numFmtId="0" fontId="0" fillId="0" borderId="0" xfId="0" applyAlignment="1">
      <alignment horizontal="left"/>
    </xf>
    <xf numFmtId="0" fontId="0" fillId="0" borderId="34" xfId="0" applyBorder="1" applyProtection="1">
      <protection locked="0" hidden="0"/>
    </xf>
    <xf numFmtId="0" fontId="0" fillId="0" borderId="35" xfId="0" applyBorder="1" applyProtection="1">
      <protection locked="0" hidden="0"/>
    </xf>
    <xf numFmtId="0" fontId="0" fillId="0" borderId="36" xfId="0" applyBorder="1" applyProtection="1">
      <protection locked="0" hidden="0"/>
    </xf>
    <xf numFmtId="164" fontId="0" fillId="0" borderId="36" xfId="0" applyNumberFormat="1" applyBorder="1" applyProtection="1">
      <protection locked="0" hidden="0"/>
    </xf>
    <xf numFmtId="0" fontId="0" fillId="0" borderId="37" xfId="0" applyBorder="1" applyProtection="1">
      <protection locked="0" hidden="0"/>
    </xf>
    <xf numFmtId="0" fontId="0" fillId="0" borderId="37" xfId="0" applyBorder="1" applyAlignment="1">
      <alignment horizontal="left"/>
    </xf>
    <xf numFmtId="0" fontId="0" fillId="0" borderId="12" xfId="0" applyBorder="1" applyAlignment="1">
      <alignment horizontal="center"/>
    </xf>
    <xf numFmtId="0" fontId="0" fillId="0" borderId="12" xfId="0" applyBorder="1" applyAlignment="1" applyProtection="1">
      <alignment horizontal="center"/>
      <protection locked="0" hidden="0"/>
    </xf>
    <xf numFmtId="0" fontId="0" fillId="0" borderId="12" xfId="0" applyBorder="1" applyAlignment="1" applyProtection="1">
      <alignment horizontal="center"/>
      <protection locked="0" hidden="0"/>
    </xf>
    <xf numFmtId="0" fontId="0" fillId="0" borderId="0" xfId="0" applyAlignment="1">
      <alignment horizontal="center"/>
    </xf>
    <xf numFmtId="0" fontId="0" fillId="0" borderId="12" xfId="0" applyBorder="1" applyAlignment="1" applyProtection="1">
      <alignment horizontal="left"/>
      <protection locked="0" hidden="0"/>
    </xf>
    <xf numFmtId="0" fontId="0" fillId="0" borderId="0" xfId="0" applyAlignment="1">
      <alignment horizontal="left"/>
    </xf>
    <xf numFmtId="2" fontId="0" fillId="39" borderId="38" xfId="0" applyNumberFormat="1" applyFill="1" applyBorder="1" applyProtection="1">
      <protection locked="1" hidden="1"/>
    </xf>
    <xf numFmtId="0" fontId="0" fillId="0" borderId="12" xfId="0" applyBorder="1" applyAlignment="1">
      <alignment horizontal="center" vertical="center" wrapText="1"/>
    </xf>
    <xf numFmtId="0" fontId="0" fillId="0" borderId="12" xfId="0" applyBorder="1" applyAlignment="1">
      <alignment horizontal="center" vertical="center" wrapText="1"/>
    </xf>
    <xf numFmtId="168" fontId="0" fillId="0" borderId="12" xfId="0" applyNumberFormat="1" applyBorder="1" applyAlignment="1" applyProtection="1">
      <alignment horizontal="center" vertical="center" wrapText="1"/>
      <protection locked="0" hidden="0"/>
    </xf>
    <xf numFmtId="168" fontId="0" fillId="0" borderId="12" xfId="0" applyNumberFormat="1" applyBorder="1" applyAlignment="1" applyProtection="1">
      <alignment horizontal="center"/>
      <protection locked="0" hidden="0"/>
    </xf>
    <xf numFmtId="0" fontId="0" fillId="0" borderId="12" xfId="0" applyBorder="1" applyAlignment="1" applyProtection="1">
      <alignment horizontal="center"/>
      <protection locked="1" hidden="1"/>
    </xf>
    <xf numFmtId="0" fontId="0" fillId="0" borderId="12" xfId="0" applyBorder="1" applyAlignment="1" applyProtection="1">
      <alignment horizontal="center" vertical="top" wrapText="1"/>
      <protection locked="0" hidden="0"/>
    </xf>
    <xf numFmtId="0" fontId="0" fillId="0" borderId="12" xfId="0" applyBorder="1" applyProtection="1">
      <protection locked="1" hidden="1"/>
    </xf>
    <xf numFmtId="168" fontId="0" fillId="0" borderId="12" xfId="0" applyNumberFormat="1" applyBorder="1" applyAlignment="1" applyProtection="1">
      <alignment horizontal="center"/>
      <protection locked="1" hidden="1"/>
    </xf>
    <xf numFmtId="2" fontId="0" fillId="40" borderId="39" xfId="0" applyNumberFormat="1" applyFill="1" applyBorder="1" applyAlignment="1" applyProtection="1">
      <alignment horizontal="left"/>
      <protection locked="1" hidden="1"/>
    </xf>
    <xf numFmtId="2" fontId="0" fillId="41" borderId="40" xfId="0" applyNumberFormat="1" applyFill="1" applyBorder="1" applyAlignment="1" applyProtection="1">
      <alignment horizontal="left"/>
      <protection locked="1" hidden="1"/>
    </xf>
    <xf numFmtId="2" fontId="0" fillId="42" borderId="41" xfId="0" applyNumberFormat="1" applyFill="1" applyBorder="1" applyAlignment="1" applyProtection="1">
      <alignment horizontal="left"/>
      <protection locked="1" hidden="1"/>
    </xf>
    <xf numFmtId="2" fontId="0" fillId="43" borderId="42" xfId="0" applyNumberFormat="1" applyFill="1" applyBorder="1" applyProtection="1">
      <protection locked="1" hidden="1"/>
    </xf>
    <xf numFmtId="2" fontId="0" fillId="44" borderId="43" xfId="0" applyNumberFormat="1" applyFill="1" applyBorder="1" applyProtection="1">
      <protection locked="1" hidden="1"/>
    </xf>
    <xf numFmtId="2" fontId="0" fillId="45" borderId="44" xfId="0" applyNumberFormat="1" applyFill="1" applyBorder="1" applyProtection="1">
      <protection locked="1" hidden="1"/>
    </xf>
    <xf numFmtId="0" fontId="0" fillId="0" borderId="12" xfId="0" applyBorder="1" applyAlignment="1" applyProtection="1">
      <alignment horizontal="left"/>
      <protection locked="0" hidden="0"/>
    </xf>
    <xf numFmtId="16" fontId="0" fillId="0" borderId="0" xfId="0" applyNumberFormat="1" applyAlignment="1" applyProtection="1">
      <alignment horizontal="center" vertical="center" wrapText="1"/>
      <protection locked="0" hidden="0"/>
    </xf>
    <xf numFmtId="2" fontId="0" fillId="18" borderId="17" xfId="0" applyNumberFormat="1" applyFill="1" applyBorder="1" applyAlignment="1" applyProtection="1">
      <alignment horizontal="left"/>
      <protection locked="1" hidden="1"/>
    </xf>
    <xf numFmtId="2" fontId="0" fillId="21" borderId="20" xfId="0" applyNumberFormat="1" applyFill="1" applyBorder="1" applyAlignment="1" applyProtection="1">
      <alignment horizontal="left"/>
      <protection locked="1" hidden="1"/>
    </xf>
    <xf numFmtId="16" fontId="0" fillId="0" borderId="0" xfId="0" applyNumberFormat="1" applyAlignment="1" applyProtection="1">
      <alignment horizontal="center"/>
      <protection locked="0" hidden="0"/>
    </xf>
    <xf numFmtId="16" fontId="0" fillId="0" borderId="0" xfId="0" applyNumberFormat="1" applyAlignment="1">
      <alignment horizontal="center"/>
    </xf>
    <xf numFmtId="164" fontId="0" fillId="0" borderId="0" xfId="0" applyNumberFormat="1"/>
    <xf numFmtId="1" fontId="0" fillId="0" borderId="0" xfId="0" applyNumberFormat="1" applyAlignment="1">
      <alignment horizontal="left"/>
    </xf>
    <xf numFmtId="0" fontId="0" fillId="0" borderId="12" xfId="0" applyBorder="1" applyAlignment="1" applyProtection="1">
      <alignment horizontal="center" vertical="center" wrapText="1"/>
      <protection locked="1" hidden="1"/>
    </xf>
    <xf numFmtId="0" fontId="0" fillId="0" borderId="12" xfId="0" applyBorder="1" applyAlignment="1">
      <alignment horizontal="left"/>
    </xf>
    <xf numFmtId="164" fontId="0" fillId="0" borderId="0" xfId="0" applyNumberFormat="1" applyAlignment="1" applyProtection="1">
      <alignment horizontal="center"/>
      <protection locked="0" hidden="0"/>
    </xf>
    <xf numFmtId="16" fontId="0" fillId="0" borderId="12" xfId="0" applyNumberFormat="1" applyBorder="1"/>
    <xf numFmtId="0" fontId="0" fillId="0" borderId="11" xfId="0" applyBorder="1"/>
    <xf numFmtId="0" fontId="0" fillId="0" borderId="12" xfId="0" applyBorder="1" applyAlignment="1" applyProtection="1">
      <alignment horizontal="center" vertical="center" wrapText="1"/>
      <protection locked="0" hidden="0"/>
    </xf>
    <xf numFmtId="0" fontId="0" fillId="0" borderId="12" xfId="0" applyBorder="1" applyProtection="1">
      <protection locked="0" hidden="1"/>
    </xf>
    <xf numFmtId="0" fontId="0" fillId="0" borderId="9" xfId="0" applyBorder="1" applyProtection="1">
      <protection locked="1" hidden="1"/>
    </xf>
    <xf numFmtId="0" fontId="0" fillId="0" borderId="45" xfId="0" applyBorder="1" applyProtection="1">
      <protection locked="1" hidden="1"/>
    </xf>
    <xf numFmtId="164" fontId="0" fillId="0" borderId="12" xfId="0" applyNumberFormat="1" applyBorder="1" applyAlignment="1" applyProtection="1">
      <alignment horizontal="center"/>
      <protection locked="1" hidden="1"/>
    </xf>
    <xf numFmtId="0" fontId="0" fillId="0" borderId="0" xfId="0" applyAlignment="1" applyProtection="1">
      <alignment horizontal="center" textRotation="90"/>
      <protection locked="1" hidden="1"/>
      <extLst>
        <ext uri="smNativeData">
          <pm:cellMargin xmlns:pm="smNativeData" id="1681911335" l="0" r="0" t="0" b="0" textRotation="3"/>
        </ext>
      </extLst>
    </xf>
    <xf numFmtId="0" fontId="0" fillId="0" borderId="13" xfId="0" applyBorder="1" applyAlignment="1" applyProtection="1">
      <alignment horizontal="center"/>
      <protection locked="1" hidden="1"/>
    </xf>
    <xf numFmtId="9" fontId="0" fillId="0" borderId="12" xfId="0" applyNumberFormat="1" applyBorder="1" applyAlignment="1" applyProtection="1">
      <alignment horizontal="center"/>
      <protection locked="1" hidden="1"/>
    </xf>
    <xf numFmtId="0" fontId="0" fillId="0" borderId="45" xfId="0" applyBorder="1" applyAlignment="1" applyProtection="1">
      <alignment horizontal="center"/>
      <protection locked="1" hidden="1"/>
    </xf>
    <xf numFmtId="0" fontId="0" fillId="0" borderId="35" xfId="0" applyBorder="1"/>
    <xf numFmtId="0" fontId="0" fillId="0" borderId="36" xfId="0" applyBorder="1"/>
    <xf numFmtId="0" fontId="0" fillId="0" borderId="46" xfId="0" applyBorder="1" applyAlignment="1">
      <alignment horizontal="center"/>
    </xf>
    <xf numFmtId="0" fontId="0" fillId="0" borderId="47" xfId="0" applyBorder="1" applyAlignment="1">
      <alignment horizontal="center"/>
    </xf>
    <xf numFmtId="0" fontId="0" fillId="0" borderId="48" xfId="0" applyBorder="1"/>
    <xf numFmtId="0" fontId="0" fillId="0" borderId="49" xfId="0" applyBorder="1" applyAlignment="1" applyProtection="1">
      <alignment horizontal="center"/>
      <protection locked="0" hidden="0"/>
    </xf>
    <xf numFmtId="0" fontId="0" fillId="0" borderId="50" xfId="0" applyBorder="1"/>
    <xf numFmtId="0" fontId="0" fillId="0" borderId="51" xfId="0" applyBorder="1" applyAlignment="1" applyProtection="1">
      <alignment horizontal="center"/>
      <protection locked="0" hidden="0"/>
    </xf>
    <xf numFmtId="0" fontId="0" fillId="0" borderId="52" xfId="0" applyBorder="1" applyAlignment="1" applyProtection="1">
      <alignment horizontal="center"/>
      <protection locked="0" hidden="0"/>
    </xf>
    <xf numFmtId="0" fontId="0" fillId="0" borderId="49" xfId="0" applyBorder="1" applyProtection="1">
      <protection locked="0" hidden="0"/>
    </xf>
    <xf numFmtId="0" fontId="0" fillId="0" borderId="51" xfId="0" applyBorder="1" applyProtection="1">
      <protection locked="0" hidden="0"/>
    </xf>
    <xf numFmtId="0" fontId="0" fillId="0" borderId="52" xfId="0" applyBorder="1" applyProtection="1">
      <protection locked="0" hidden="0"/>
    </xf>
    <xf numFmtId="0" fontId="0" fillId="54" borderId="53" xfId="0" applyFill="1" applyBorder="1" applyProtection="1">
      <protection locked="1" hidden="1"/>
    </xf>
    <xf numFmtId="0" fontId="3" fillId="0" borderId="0" xfId="0" applyFont="1"/>
    <xf numFmtId="2" fontId="0" fillId="24" borderId="23" xfId="0" applyNumberFormat="1" applyFill="1" applyBorder="1" applyAlignment="1" applyProtection="1">
      <alignment horizontal="center"/>
      <protection locked="1" hidden="1"/>
    </xf>
    <xf numFmtId="2" fontId="0" fillId="27" borderId="26" xfId="0" applyNumberFormat="1" applyFill="1" applyBorder="1" applyAlignment="1" applyProtection="1">
      <alignment horizontal="center"/>
      <protection locked="1" hidden="1"/>
    </xf>
    <xf numFmtId="0" fontId="3" fillId="0" borderId="0" xfId="0" applyFont="1" applyAlignment="1" applyProtection="1">
      <alignment horizontal="left"/>
      <protection locked="1" hidden="1"/>
    </xf>
    <xf numFmtId="0" fontId="0" fillId="0" borderId="13" xfId="0" applyBorder="1" applyProtection="1">
      <protection locked="0" hidden="0"/>
    </xf>
    <xf numFmtId="0" fontId="0" fillId="0" borderId="57" xfId="0" applyBorder="1" applyAlignment="1">
      <alignment horizontal="center" vertical="center" wrapText="1"/>
    </xf>
    <xf numFmtId="0" fontId="0" fillId="22" borderId="21" xfId="0" applyFill="1" applyBorder="1" applyAlignment="1" applyProtection="1">
      <alignment horizontal="left"/>
      <protection locked="1" hidden="1"/>
    </xf>
    <xf numFmtId="0" fontId="0" fillId="28" borderId="27" xfId="0" applyFill="1" applyBorder="1" applyAlignment="1" applyProtection="1">
      <alignment horizontal="center"/>
      <protection locked="1" hidden="1"/>
    </xf>
    <xf numFmtId="0" fontId="0" fillId="25" borderId="24" xfId="0" applyFill="1" applyBorder="1" applyAlignment="1" applyProtection="1">
      <alignment horizontal="center"/>
      <protection locked="1" hidden="1"/>
    </xf>
    <xf numFmtId="0" fontId="0" fillId="0" borderId="58" xfId="0" applyBorder="1" applyProtection="1">
      <protection locked="1" hidden="1"/>
    </xf>
    <xf numFmtId="0" fontId="6" fillId="0" borderId="0" xfId="0" applyFont="1" applyAlignment="1">
      <alignment horizontal="left"/>
    </xf>
    <xf numFmtId="0" fontId="7" fillId="0" borderId="0" xfId="0" applyFont="1"/>
    <xf numFmtId="0" fontId="0" fillId="19" borderId="18" xfId="0" applyFill="1" applyBorder="1" applyAlignment="1" applyProtection="1">
      <alignment horizontal="left"/>
      <protection locked="1" hidden="1"/>
    </xf>
    <xf numFmtId="2" fontId="0" fillId="0" borderId="45" xfId="0" applyNumberFormat="1" applyBorder="1" applyProtection="1">
      <protection locked="1" hidden="1"/>
    </xf>
    <xf numFmtId="2" fontId="3" fillId="0" borderId="45" xfId="0" applyNumberFormat="1" applyFont="1" applyBorder="1" applyAlignment="1" applyProtection="1">
      <alignment horizontal="center"/>
      <protection locked="1" hidden="1"/>
    </xf>
    <xf numFmtId="1" fontId="0" fillId="0" borderId="13" xfId="0" applyNumberFormat="1" applyBorder="1" applyAlignment="1" applyProtection="1">
      <alignment horizontal="center"/>
      <protection locked="1" hidden="1"/>
    </xf>
    <xf numFmtId="0" fontId="4" fillId="0" borderId="0" xfId="0" applyFont="1" applyProtection="1">
      <protection locked="1" hidden="1"/>
    </xf>
    <xf numFmtId="164" fontId="4" fillId="0" borderId="0" xfId="0" applyNumberFormat="1" applyFont="1" applyAlignment="1" applyProtection="1">
      <alignment horizontal="center"/>
      <protection locked="1" hidden="1"/>
    </xf>
    <xf numFmtId="2" fontId="4" fillId="0" borderId="0" xfId="0" applyNumberFormat="1" applyFont="1" applyAlignment="1" applyProtection="1">
      <alignment horizontal="center"/>
      <protection locked="1" hidden="1"/>
    </xf>
    <xf numFmtId="0" fontId="5" fillId="0" borderId="0" xfId="0" applyFont="1" applyProtection="1">
      <protection locked="1" hidden="1"/>
    </xf>
    <xf numFmtId="165" fontId="4" fillId="0" borderId="0" xfId="0" applyNumberFormat="1" applyFont="1" applyAlignment="1" applyProtection="1">
      <alignment horizontal="center"/>
      <protection locked="1" hidden="1"/>
    </xf>
    <xf numFmtId="2" fontId="0" fillId="16" borderId="15" xfId="0" applyNumberFormat="1" applyFill="1" applyBorder="1" applyAlignment="1" applyProtection="1">
      <alignment horizontal="left"/>
      <protection locked="1" hidden="1"/>
    </xf>
    <xf numFmtId="0" fontId="4" fillId="0" borderId="0" xfId="0" applyFont="1" applyAlignment="1" applyProtection="1">
      <alignment horizontal="left"/>
      <protection locked="1" hidden="1"/>
    </xf>
    <xf numFmtId="2" fontId="0" fillId="15" borderId="14" xfId="0" applyNumberFormat="1" applyFill="1" applyBorder="1" applyAlignment="1" applyProtection="1">
      <alignment horizontal="left"/>
      <protection locked="1" hidden="1"/>
    </xf>
    <xf numFmtId="164" fontId="0" fillId="0" borderId="0" xfId="0" applyNumberFormat="1" applyProtection="1">
      <protection locked="1" hidden="1"/>
    </xf>
    <xf numFmtId="164" fontId="4" fillId="0" borderId="12" xfId="0" applyNumberFormat="1" applyFont="1" applyBorder="1" applyAlignment="1" applyProtection="1">
      <alignment horizontal="center"/>
      <protection locked="1" hidden="1"/>
    </xf>
    <xf numFmtId="0" fontId="8" fillId="0" borderId="12" xfId="0" applyFont="1" applyBorder="1" applyAlignment="1" applyProtection="1">
      <alignment horizontal="center"/>
      <protection locked="1" hidden="1"/>
    </xf>
    <xf numFmtId="2" fontId="8" fillId="0" borderId="45" xfId="0" applyNumberFormat="1" applyFont="1" applyBorder="1" applyAlignment="1" applyProtection="1">
      <alignment horizontal="center"/>
      <protection locked="1" hidden="1"/>
    </xf>
    <xf numFmtId="2" fontId="8" fillId="0" borderId="12" xfId="0" applyNumberFormat="1" applyFont="1" applyBorder="1" applyAlignment="1" applyProtection="1">
      <alignment horizontal="center"/>
      <protection locked="1" hidden="1"/>
    </xf>
    <xf numFmtId="0" fontId="8" fillId="0" borderId="13" xfId="0" applyFont="1" applyBorder="1" applyAlignment="1" applyProtection="1">
      <alignment horizontal="center"/>
      <protection locked="1" hidden="1"/>
    </xf>
    <xf numFmtId="2" fontId="8" fillId="0" borderId="0" xfId="0" applyNumberFormat="1" applyFont="1" applyAlignment="1" applyProtection="1">
      <alignment horizontal="center"/>
      <protection locked="1" hidden="1"/>
    </xf>
    <xf numFmtId="0" fontId="0" fillId="0" borderId="59" xfId="0" applyBorder="1" applyAlignment="1" applyProtection="1">
      <alignment horizontal="center"/>
      <protection locked="1" hidden="1"/>
    </xf>
    <xf numFmtId="0" fontId="8" fillId="0" borderId="0" xfId="0" applyFont="1" applyAlignment="1" applyProtection="1">
      <alignment horizontal="center"/>
      <protection locked="1" hidden="1"/>
    </xf>
    <xf numFmtId="2" fontId="0" fillId="41" borderId="40" xfId="0" applyNumberFormat="1" applyFill="1" applyBorder="1" applyProtection="1">
      <protection locked="1" hidden="1"/>
    </xf>
    <xf numFmtId="2" fontId="0" fillId="42" borderId="41" xfId="0" applyNumberFormat="1" applyFill="1" applyBorder="1" applyProtection="1">
      <protection locked="1" hidden="1"/>
    </xf>
    <xf numFmtId="0" fontId="0" fillId="19" borderId="18" xfId="0" applyFill="1" applyBorder="1" applyAlignment="1" applyProtection="1">
      <alignment horizontal="left"/>
      <protection locked="1" hidden="1"/>
    </xf>
    <xf numFmtId="0" fontId="9" fillId="0" borderId="0" xfId="0" applyFont="1" applyProtection="1">
      <protection locked="1" hidden="1"/>
    </xf>
    <xf numFmtId="0" fontId="8" fillId="0" borderId="12" xfId="0" applyFont="1" applyBorder="1" applyAlignment="1" applyProtection="1">
      <alignment horizontal="left"/>
      <protection locked="1" hidden="1"/>
    </xf>
    <xf numFmtId="167" fontId="8" fillId="0" borderId="12" xfId="3" applyNumberFormat="1" applyFont="1" applyBorder="1" applyAlignment="1" applyProtection="1">
      <alignment horizontal="center"/>
      <protection locked="1" hidden="1"/>
    </xf>
    <xf numFmtId="166" fontId="8" fillId="0" borderId="12" xfId="3" applyNumberFormat="1" applyFont="1" applyBorder="1" applyAlignment="1" applyProtection="1">
      <alignment horizontal="center"/>
      <protection locked="1" hidden="1"/>
    </xf>
    <xf numFmtId="0" fontId="10" fillId="0" borderId="0" xfId="0" applyFont="1" applyAlignment="1">
      <alignment horizontal="left"/>
    </xf>
    <xf numFmtId="0" fontId="8" fillId="0" borderId="0" xfId="0" applyFont="1" applyAlignment="1">
      <alignment horizontal="right"/>
    </xf>
    <xf numFmtId="0" fontId="8" fillId="0" borderId="0" xfId="0" applyFont="1"/>
    <xf numFmtId="0" fontId="8" fillId="0" borderId="0" xfId="0" applyFont="1" applyProtection="1">
      <protection locked="1" hidden="1"/>
    </xf>
    <xf numFmtId="0" fontId="8" fillId="0" borderId="0" xfId="0" applyFont="1" applyAlignment="1">
      <alignment horizontal="left"/>
    </xf>
    <xf numFmtId="164" fontId="8" fillId="0" borderId="0" xfId="0" applyNumberFormat="1" applyFont="1"/>
    <xf numFmtId="0" fontId="8" fillId="0" borderId="0" xfId="0" applyFont="1" applyAlignment="1" applyProtection="1">
      <alignment horizontal="left"/>
      <protection locked="1" hidden="1"/>
    </xf>
    <xf numFmtId="0" fontId="8" fillId="0" borderId="0" xfId="0" applyFont="1" applyAlignment="1" applyProtection="1">
      <alignment horizontal="left"/>
      <protection locked="1" hidden="1"/>
    </xf>
    <xf numFmtId="164" fontId="8" fillId="61" borderId="60" xfId="0" applyNumberFormat="1" applyFont="1" applyFill="1"/>
    <xf numFmtId="164" fontId="8" fillId="0" borderId="0" xfId="0" applyNumberFormat="1" applyFont="1" applyAlignment="1">
      <alignment horizontal="right"/>
    </xf>
    <xf numFmtId="166" fontId="8" fillId="0" borderId="0" xfId="3" applyNumberFormat="1" applyFont="1" applyAlignment="1">
      <alignment horizontal="right"/>
    </xf>
    <xf numFmtId="0" fontId="8" fillId="0" borderId="12" xfId="0" applyFont="1" applyBorder="1" applyAlignment="1" applyProtection="1">
      <alignment horizontal="center" textRotation="90"/>
      <protection locked="1" hidden="1"/>
      <extLst>
        <ext uri="smNativeData">
          <pm:cellMargin xmlns:pm="smNativeData" id="1681911335" l="0" r="0" t="0" b="0" textRotation="3"/>
        </ext>
      </extLst>
    </xf>
    <xf numFmtId="164" fontId="8" fillId="0" borderId="12" xfId="0" applyNumberFormat="1" applyFont="1" applyBorder="1" applyProtection="1">
      <protection locked="1" hidden="1"/>
    </xf>
    <xf numFmtId="1" fontId="8" fillId="0" borderId="12" xfId="0" applyNumberFormat="1" applyFont="1" applyBorder="1" applyAlignment="1" applyProtection="1">
      <alignment horizontal="left"/>
      <protection locked="1" hidden="1"/>
    </xf>
    <xf numFmtId="164" fontId="8" fillId="0" borderId="12" xfId="0" applyNumberFormat="1" applyFont="1" applyBorder="1" applyAlignment="1" applyProtection="1">
      <alignment horizontal="center"/>
      <protection locked="1" hidden="1"/>
    </xf>
    <xf numFmtId="164" fontId="8" fillId="0" borderId="0" xfId="0" applyNumberFormat="1" applyFont="1" applyAlignment="1" applyProtection="1">
      <alignment horizontal="right"/>
      <protection locked="1" hidden="1"/>
    </xf>
    <xf numFmtId="0" fontId="8" fillId="0" borderId="12" xfId="0" applyFont="1" applyBorder="1" applyAlignment="1" applyProtection="1">
      <alignment horizontal="left"/>
      <protection locked="1" hidden="1"/>
    </xf>
    <xf numFmtId="1" fontId="8" fillId="0" borderId="12" xfId="0" applyNumberFormat="1" applyFont="1" applyBorder="1" applyAlignment="1" applyProtection="1">
      <alignment horizontal="center"/>
      <protection locked="1" hidden="1"/>
    </xf>
    <xf numFmtId="164" fontId="8" fillId="0" borderId="0" xfId="0" applyNumberFormat="1" applyFont="1" applyAlignment="1" applyProtection="1">
      <alignment horizontal="center"/>
      <protection locked="1" hidden="1"/>
    </xf>
    <xf numFmtId="1" fontId="8" fillId="0" borderId="12" xfId="0" applyNumberFormat="1" applyFont="1" applyBorder="1" applyAlignment="1">
      <alignment horizontal="left"/>
    </xf>
    <xf numFmtId="1" fontId="8" fillId="0" borderId="58" xfId="0" applyNumberFormat="1" applyFont="1" applyBorder="1" applyAlignment="1" applyProtection="1">
      <alignment horizontal="left"/>
      <protection locked="1" hidden="1"/>
    </xf>
    <xf numFmtId="164" fontId="0" fillId="0" borderId="12" xfId="0" applyNumberFormat="1" applyBorder="1" applyAlignment="1" applyProtection="1">
      <alignment horizontal="center"/>
      <protection locked="0" hidden="0"/>
    </xf>
    <xf numFmtId="164" fontId="0" fillId="0" borderId="12" xfId="0" applyNumberFormat="1" applyBorder="1" applyProtection="1">
      <protection locked="0" hidden="0"/>
    </xf>
    <xf numFmtId="164" fontId="0" fillId="0" borderId="12" xfId="0" applyNumberFormat="1" applyBorder="1" applyProtection="1">
      <protection locked="1" hidden="1"/>
    </xf>
    <xf numFmtId="164" fontId="0" fillId="0" borderId="12" xfId="0" applyNumberFormat="1" applyBorder="1"/>
    <xf numFmtId="164" fontId="0" fillId="0" borderId="13" xfId="0" applyNumberFormat="1" applyBorder="1" applyProtection="1">
      <protection locked="0" hidden="0"/>
    </xf>
    <xf numFmtId="164" fontId="8" fillId="0" borderId="0" xfId="0" applyNumberFormat="1" applyFont="1" applyProtection="1">
      <protection locked="1" hidden="1"/>
    </xf>
    <xf numFmtId="2" fontId="8" fillId="0" borderId="0" xfId="0" applyNumberFormat="1" applyFont="1" applyAlignment="1" applyProtection="1">
      <alignment horizontal="right"/>
      <protection locked="1" hidden="1"/>
    </xf>
    <xf numFmtId="0" fontId="8" fillId="0" borderId="0" xfId="0" applyFont="1" applyAlignment="1" applyProtection="1">
      <alignment horizontal="right"/>
      <protection locked="1" hidden="1"/>
    </xf>
    <xf numFmtId="0" fontId="6" fillId="0" borderId="0" xfId="0" applyFont="1" applyAlignment="1">
      <alignment horizontal="center"/>
    </xf>
    <xf numFmtId="164" fontId="8" fillId="61" borderId="60" xfId="0" applyNumberFormat="1" applyFont="1" applyFill="1" applyAlignment="1">
      <alignment horizontal="right"/>
    </xf>
    <xf numFmtId="0" fontId="0" fillId="24" borderId="23" xfId="0" applyFill="1" applyBorder="1" applyAlignment="1" applyProtection="1">
      <alignment horizontal="left"/>
      <protection locked="1" hidden="1"/>
    </xf>
    <xf numFmtId="0" fontId="0" fillId="25" borderId="24" xfId="0" applyFill="1" applyBorder="1" applyAlignment="1" applyProtection="1">
      <alignment horizontal="left"/>
      <protection locked="1" hidden="1"/>
    </xf>
    <xf numFmtId="0" fontId="0" fillId="0" borderId="45" xfId="0" applyBorder="1"/>
    <xf numFmtId="0" fontId="0" fillId="0" borderId="58" xfId="0" applyBorder="1"/>
    <xf numFmtId="0" fontId="0" fillId="0" borderId="9" xfId="0" applyBorder="1"/>
    <xf numFmtId="0" fontId="0" fillId="0" borderId="9" xfId="0" applyBorder="1" applyAlignment="1" applyProtection="1">
      <alignment horizontal="left"/>
      <protection locked="1" hidden="1"/>
    </xf>
    <xf numFmtId="0" fontId="11" fillId="0" borderId="12" xfId="4" applyFont="1" applyBorder="1" applyAlignment="1">
      <alignment horizontal="left" vertical="center"/>
    </xf>
    <xf numFmtId="16" fontId="12" fillId="0" borderId="12" xfId="0" applyNumberFormat="1" applyFont="1" applyBorder="1" applyAlignment="1">
      <alignment horizontal="center"/>
    </xf>
    <xf numFmtId="16" fontId="12" fillId="0" borderId="12" xfId="0" applyNumberFormat="1" applyFont="1" applyBorder="1"/>
    <xf numFmtId="0" fontId="12" fillId="0" borderId="12" xfId="0" applyFont="1" applyBorder="1" applyAlignment="1">
      <alignment horizontal="center" vertical="center"/>
    </xf>
    <xf numFmtId="49" fontId="12" fillId="0" borderId="12" xfId="0" applyNumberFormat="1" applyFont="1" applyBorder="1" applyAlignment="1">
      <alignment horizontal="center" vertical="center"/>
    </xf>
    <xf numFmtId="2" fontId="0" fillId="62" borderId="61" xfId="0" applyNumberFormat="1" applyFill="1" applyBorder="1" applyAlignment="1" applyProtection="1">
      <alignment horizontal="left"/>
      <protection locked="1" hidden="1"/>
    </xf>
    <xf numFmtId="2" fontId="0" fillId="63" borderId="62" xfId="0" applyNumberFormat="1" applyFill="1" applyBorder="1" applyProtection="1">
      <protection locked="1" hidden="1"/>
    </xf>
    <xf numFmtId="2" fontId="0" fillId="64" borderId="63" xfId="0" applyNumberFormat="1" applyFill="1" applyBorder="1" applyProtection="1">
      <protection locked="1" hidden="1"/>
    </xf>
    <xf numFmtId="1" fontId="8" fillId="0" borderId="11" xfId="0" applyNumberFormat="1" applyFont="1" applyBorder="1" applyAlignment="1">
      <alignment horizontal="left"/>
    </xf>
    <xf numFmtId="164" fontId="0" fillId="0" borderId="11" xfId="0" applyNumberFormat="1" applyBorder="1" applyAlignment="1" applyProtection="1">
      <alignment horizontal="center"/>
      <protection locked="0" hidden="0"/>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66" xfId="0" applyBorder="1" applyAlignment="1" applyProtection="1">
      <alignment horizontal="center" vertical="center" wrapText="1"/>
      <protection locked="1" hidden="1"/>
    </xf>
    <xf numFmtId="0" fontId="0" fillId="0" borderId="12" xfId="0" applyBorder="1" applyAlignment="1">
      <alignment horizontal="center" vertical="center"/>
    </xf>
    <xf numFmtId="165" fontId="8" fillId="0" borderId="12" xfId="0" applyNumberFormat="1" applyFont="1" applyBorder="1" applyAlignment="1" applyProtection="1">
      <alignment horizontal="center"/>
      <protection locked="1" hidden="1"/>
    </xf>
    <xf numFmtId="0" fontId="12" fillId="0" borderId="46" xfId="0" applyFont="1" applyBorder="1" applyAlignment="1">
      <alignment horizontal="center" vertical="center"/>
    </xf>
    <xf numFmtId="0" fontId="0" fillId="0" borderId="35" xfId="0" applyBorder="1" applyAlignment="1" applyProtection="1">
      <alignment horizontal="center" vertical="center"/>
      <protection locked="0" hidden="0"/>
    </xf>
    <xf numFmtId="0" fontId="0" fillId="0" borderId="36" xfId="0" applyBorder="1" applyAlignment="1" applyProtection="1">
      <alignment horizontal="center" vertical="center"/>
      <protection locked="0" hidden="0"/>
    </xf>
    <xf numFmtId="0" fontId="0" fillId="0" borderId="37" xfId="0" applyBorder="1" applyAlignment="1" applyProtection="1">
      <alignment horizontal="center" vertical="center"/>
      <protection locked="0" hidden="0"/>
    </xf>
    <xf numFmtId="16" fontId="1" fillId="0" borderId="12" xfId="5" applyNumberFormat="1" applyBorder="1" applyAlignment="1">
      <alignment horizontal="center"/>
    </xf>
    <xf numFmtId="49" fontId="1" fillId="0" borderId="12" xfId="0" applyNumberFormat="1" applyFont="1" applyBorder="1" applyAlignment="1">
      <alignment horizontal="center"/>
    </xf>
    <xf numFmtId="49" fontId="1" fillId="0" borderId="46" xfId="0" applyNumberFormat="1" applyFont="1" applyBorder="1" applyAlignment="1">
      <alignment horizontal="center"/>
    </xf>
    <xf numFmtId="0" fontId="12" fillId="0" borderId="12" xfId="0" applyFont="1" applyBorder="1" applyAlignment="1">
      <alignment horizontal="center"/>
    </xf>
    <xf numFmtId="1" fontId="12" fillId="0" borderId="12" xfId="0" applyNumberFormat="1" applyFont="1" applyBorder="1" applyAlignment="1">
      <alignment horizontal="center" vertical="center"/>
    </xf>
    <xf numFmtId="0" fontId="0" fillId="0" borderId="13" xfId="0" applyBorder="1" applyAlignment="1" applyProtection="1">
      <alignment horizontal="center" vertical="center"/>
      <protection locked="1" hidden="1"/>
    </xf>
    <xf numFmtId="2" fontId="0" fillId="0" borderId="12" xfId="0" applyNumberFormat="1" applyBorder="1" applyAlignment="1">
      <alignment horizontal="center" vertical="center"/>
    </xf>
    <xf numFmtId="0" fontId="1" fillId="0" borderId="12" xfId="4" applyBorder="1" applyAlignment="1">
      <alignment horizontal="left"/>
    </xf>
    <xf numFmtId="0" fontId="0" fillId="0" borderId="13" xfId="0" applyBorder="1" applyAlignment="1">
      <alignment horizontal="center" vertical="center" wrapText="1"/>
    </xf>
    <xf numFmtId="0" fontId="0" fillId="0" borderId="13" xfId="0" applyBorder="1" applyAlignment="1" applyProtection="1">
      <alignment horizontal="center" vertical="center" wrapText="1"/>
      <protection locked="1" hidden="1"/>
    </xf>
    <xf numFmtId="2" fontId="0" fillId="0" borderId="12" xfId="0" applyNumberFormat="1" applyBorder="1" applyAlignment="1">
      <alignment horizontal="center"/>
    </xf>
    <xf numFmtId="0" fontId="0" fillId="0" borderId="37" xfId="0" applyBorder="1" applyAlignment="1" applyProtection="1">
      <alignment horizontal="center"/>
      <protection locked="1" hidden="1"/>
    </xf>
    <xf numFmtId="0" fontId="1" fillId="0" borderId="46" xfId="4" applyBorder="1" applyAlignment="1">
      <alignment horizontal="left"/>
    </xf>
    <xf numFmtId="16" fontId="12" fillId="0" borderId="46" xfId="0" applyNumberFormat="1" applyFont="1" applyBorder="1" applyAlignment="1">
      <alignment horizontal="center"/>
    </xf>
    <xf numFmtId="16" fontId="0" fillId="0" borderId="11" xfId="0" applyNumberFormat="1" applyBorder="1" applyAlignment="1">
      <alignment horizontal="center" vertical="center"/>
    </xf>
    <xf numFmtId="0" fontId="12" fillId="0" borderId="46" xfId="0" applyFont="1" applyBorder="1" applyAlignment="1">
      <alignment horizontal="center"/>
    </xf>
    <xf numFmtId="164" fontId="12" fillId="0" borderId="67" xfId="6" applyNumberFormat="1" applyFont="1" applyBorder="1" applyAlignment="1">
      <alignment horizontal="center"/>
    </xf>
    <xf numFmtId="164" fontId="12" fillId="0" borderId="58" xfId="6" applyNumberFormat="1" applyFont="1" applyBorder="1" applyAlignment="1">
      <alignment horizontal="center"/>
    </xf>
    <xf numFmtId="164" fontId="12" fillId="0" borderId="58" xfId="6" applyNumberFormat="1" applyFont="1" applyBorder="1" applyAlignment="1">
      <alignment horizontal="center" vertical="center"/>
    </xf>
    <xf numFmtId="0" fontId="12" fillId="0" borderId="58" xfId="0" applyFont="1" applyBorder="1"/>
    <xf numFmtId="1" fontId="12" fillId="0" borderId="46" xfId="0" applyNumberFormat="1" applyFont="1" applyBorder="1" applyAlignment="1">
      <alignment horizontal="center" vertical="center"/>
    </xf>
    <xf numFmtId="16" fontId="12" fillId="0" borderId="12" xfId="0" applyNumberFormat="1" applyFont="1" applyBorder="1" applyAlignment="1">
      <alignment horizontal="left"/>
    </xf>
    <xf numFmtId="164" fontId="12" fillId="0" borderId="46" xfId="6" applyNumberFormat="1" applyFont="1" applyBorder="1" applyAlignment="1">
      <alignment horizontal="center"/>
    </xf>
    <xf numFmtId="164" fontId="12" fillId="0" borderId="12" xfId="6" applyNumberFormat="1" applyFont="1" applyBorder="1" applyAlignment="1">
      <alignment horizontal="center"/>
    </xf>
    <xf numFmtId="164" fontId="12" fillId="0" borderId="12" xfId="6" applyNumberFormat="1" applyFont="1" applyBorder="1" applyAlignment="1">
      <alignment horizontal="center" vertical="center"/>
    </xf>
    <xf numFmtId="0" fontId="12" fillId="0" borderId="12" xfId="0" applyFont="1" applyBorder="1"/>
    <xf numFmtId="16" fontId="0" fillId="0" borderId="12" xfId="0" applyNumberFormat="1" applyBorder="1" applyAlignment="1">
      <alignment horizontal="center" vertical="center"/>
    </xf>
    <xf numFmtId="0" fontId="12" fillId="0" borderId="46" xfId="0" applyFont="1" applyBorder="1"/>
    <xf numFmtId="0" fontId="11" fillId="0" borderId="46" xfId="4" applyFont="1" applyBorder="1" applyAlignment="1">
      <alignment horizontal="left"/>
    </xf>
    <xf numFmtId="0" fontId="11" fillId="0" borderId="12" xfId="4" applyFont="1" applyBorder="1" applyAlignment="1">
      <alignment horizontal="left"/>
    </xf>
    <xf numFmtId="0" fontId="13" fillId="61" borderId="60" xfId="0" applyFont="1" applyFill="1" applyProtection="1">
      <protection locked="1" hidden="1"/>
    </xf>
    <xf numFmtId="2" fontId="0" fillId="3" borderId="2" xfId="0" applyNumberFormat="1" applyFill="1" applyBorder="1" applyAlignment="1" applyProtection="1">
      <alignment horizontal="center"/>
      <protection locked="1" hidden="1"/>
    </xf>
    <xf numFmtId="164" fontId="0" fillId="0" borderId="12" xfId="0" applyNumberFormat="1" applyBorder="1" applyAlignment="1">
      <alignment horizontal="center"/>
    </xf>
    <xf numFmtId="2" fontId="0" fillId="41" borderId="40" xfId="0" applyNumberFormat="1" applyFill="1" applyBorder="1" applyAlignment="1" applyProtection="1">
      <alignment horizontal="center"/>
      <protection locked="1" hidden="1"/>
    </xf>
    <xf numFmtId="2" fontId="0" fillId="18" borderId="17" xfId="0" applyNumberFormat="1" applyFill="1" applyBorder="1" applyAlignment="1" applyProtection="1">
      <alignment horizontal="center"/>
      <protection locked="1" hidden="1"/>
    </xf>
    <xf numFmtId="0" fontId="0" fillId="0" borderId="13" xfId="0" applyBorder="1" applyAlignment="1" applyProtection="1">
      <alignment horizontal="center"/>
      <protection locked="0" hidden="0"/>
    </xf>
    <xf numFmtId="0" fontId="14" fillId="0" borderId="0" xfId="1" applyFont="1" applyAlignment="1" applyProtection="1">
      <alignment vertical="bottom"/>
      <protection locked="1" hidden="1"/>
    </xf>
    <xf numFmtId="0" fontId="16" fillId="0" borderId="0" xfId="1" applyFont="1" applyAlignment="1">
      <alignment vertical="bottom"/>
    </xf>
    <xf numFmtId="0" fontId="17" fillId="0" borderId="0" xfId="0" applyFont="1" applyProtection="1">
      <protection locked="1" hidden="1"/>
    </xf>
    <xf numFmtId="0" fontId="18" fillId="0" borderId="0" xfId="0" applyFont="1" applyAlignment="1" applyProtection="1">
      <alignment horizontal="left"/>
      <protection locked="1" hidden="1"/>
    </xf>
    <xf numFmtId="0" fontId="19" fillId="0" borderId="0" xfId="1" applyFont="1" applyAlignment="1" applyProtection="1">
      <alignment vertical="bottom"/>
      <protection locked="0" hidden="1"/>
    </xf>
    <xf numFmtId="0" fontId="20" fillId="0" borderId="0" xfId="1" applyFont="1" applyAlignment="1" applyProtection="1">
      <alignment vertical="bottom"/>
      <protection locked="1" hidden="1"/>
    </xf>
    <xf numFmtId="0" fontId="21" fillId="0" borderId="0" xfId="1" applyFont="1" applyAlignment="1" applyProtection="1">
      <alignment vertical="bottom"/>
      <protection locked="1" hidden="1"/>
    </xf>
    <xf numFmtId="0" fontId="22" fillId="0" borderId="0" xfId="1" applyFont="1" applyAlignment="1" applyProtection="1">
      <alignment vertical="bottom"/>
      <protection locked="1" hidden="1"/>
    </xf>
    <xf numFmtId="0" fontId="23" fillId="0" borderId="0" xfId="1" applyFont="1" applyAlignment="1" applyProtection="1">
      <alignment vertical="bottom"/>
      <protection locked="0" hidden="1"/>
    </xf>
    <xf numFmtId="0" fontId="24" fillId="0" borderId="0" xfId="1" applyFont="1" applyAlignment="1" applyProtection="1">
      <alignment vertical="bottom"/>
      <protection locked="0" hidden="1"/>
    </xf>
    <xf numFmtId="0" fontId="25" fillId="0" borderId="0" xfId="1" applyFont="1" applyAlignment="1" applyProtection="1">
      <alignment vertical="bottom"/>
      <protection locked="0" hidden="1"/>
    </xf>
    <xf numFmtId="0" fontId="26" fillId="0" borderId="0" xfId="1" applyFont="1" applyAlignment="1" applyProtection="1">
      <alignment vertical="bottom"/>
      <protection locked="1" hidden="1"/>
    </xf>
    <xf numFmtId="0" fontId="27" fillId="0" borderId="0" xfId="1" applyFont="1" applyAlignment="1" applyProtection="1">
      <alignment vertical="bottom"/>
      <protection locked="1" hidden="1"/>
    </xf>
    <xf numFmtId="164" fontId="8" fillId="0" borderId="0" xfId="0" applyNumberFormat="1" applyFont="1" applyAlignment="1" applyProtection="1">
      <alignment horizontal="right"/>
      <protection locked="1" hidden="1"/>
    </xf>
    <xf numFmtId="1" fontId="8" fillId="0" borderId="0" xfId="0" applyNumberFormat="1" applyFont="1" applyAlignment="1" applyProtection="1">
      <alignment horizontal="left"/>
      <protection locked="1" hidden="1"/>
    </xf>
    <xf numFmtId="1" fontId="8" fillId="0" borderId="12" xfId="0" applyNumberFormat="1" applyFont="1" applyBorder="1" applyAlignment="1" applyProtection="1">
      <alignment horizontal="center" textRotation="90"/>
      <protection locked="1" hidden="1"/>
      <extLst>
        <ext uri="smNativeData">
          <pm:cellMargin xmlns:pm="smNativeData" id="1681911335" l="0" r="0" t="0" b="0" textRotation="3"/>
        </ext>
      </extLst>
    </xf>
    <xf numFmtId="164" fontId="8" fillId="0" borderId="12" xfId="0" applyNumberFormat="1" applyFont="1" applyBorder="1" applyAlignment="1" applyProtection="1">
      <alignment horizontal="center"/>
      <protection locked="1" hidden="1"/>
    </xf>
    <xf numFmtId="1" fontId="8" fillId="0" borderId="0" xfId="0" applyNumberFormat="1" applyFont="1" applyAlignment="1">
      <alignment horizontal="left"/>
    </xf>
    <xf numFmtId="0" fontId="0" fillId="0" borderId="0" xfId="0" applyAlignment="1" applyProtection="1" quotePrefix="1">
      <alignment horizontal="left"/>
      <protection locked="1" hidden="1"/>
    </xf>
    <xf numFmtId="0" fontId="3" fillId="0" borderId="0" xfId="0" applyFont="1" applyAlignment="1" applyProtection="1" quotePrefix="1">
      <alignment horizontal="left"/>
      <protection locked="1" hidden="1"/>
    </xf>
    <xf numFmtId="0" fontId="3" fillId="0" borderId="0" xfId="0" applyFont="1" applyAlignment="1" quotePrefix="1">
      <alignment horizontal="left"/>
    </xf>
    <xf numFmtId="0" fontId="0" fillId="0" borderId="0" xfId="0" applyAlignment="1" quotePrefix="1">
      <alignment horizontal="left"/>
    </xf>
    <xf numFmtId="0" fontId="0" fillId="0" borderId="37" xfId="0" applyBorder="1" applyAlignment="1" quotePrefix="1">
      <alignment horizontal="left"/>
    </xf>
    <xf numFmtId="0" fontId="0" fillId="55" borderId="54" xfId="0" applyFill="1" applyBorder="1" applyAlignment="1" applyProtection="1" quotePrefix="1">
      <alignment horizontal="left"/>
      <protection locked="1" hidden="1"/>
    </xf>
    <xf numFmtId="0" fontId="0" fillId="56" borderId="55" xfId="0" applyFill="1" applyBorder="1" applyAlignment="1" applyProtection="1" quotePrefix="1">
      <alignment horizontal="left"/>
      <protection locked="1" hidden="1"/>
    </xf>
    <xf numFmtId="0" fontId="0" fillId="57" borderId="56" xfId="0" applyFill="1" applyBorder="1" applyAlignment="1" applyProtection="1" quotePrefix="1">
      <alignment horizontal="left"/>
      <protection locked="1" hidden="1"/>
    </xf>
    <xf numFmtId="0" fontId="10" fillId="0" borderId="0" xfId="0" applyFont="1" applyAlignment="1" quotePrefix="1">
      <alignment horizontal="left"/>
    </xf>
    <xf numFmtId="2" fontId="0" fillId="2" borderId="1" xfId="0" applyNumberFormat="1" applyFill="1" applyBorder="1" applyAlignment="1" applyProtection="1" quotePrefix="1">
      <alignment horizontal="left"/>
      <protection locked="1" hidden="1"/>
    </xf>
    <xf numFmtId="2" fontId="0" fillId="4" borderId="3" xfId="0" applyNumberFormat="1" applyFill="1" applyBorder="1" applyAlignment="1" applyProtection="1" quotePrefix="1">
      <alignment horizontal="left"/>
      <protection locked="1" hidden="1"/>
    </xf>
    <xf numFmtId="0" fontId="0" fillId="0" borderId="12" xfId="0" applyBorder="1" applyAlignment="1" quotePrefix="1">
      <alignment horizontal="center" vertical="center" wrapText="1"/>
    </xf>
    <xf numFmtId="2" fontId="0" fillId="40" borderId="39" xfId="0" applyNumberFormat="1" applyFill="1" applyBorder="1" applyAlignment="1" applyProtection="1" quotePrefix="1">
      <alignment horizontal="left"/>
      <protection locked="1" hidden="1"/>
    </xf>
    <xf numFmtId="2" fontId="0" fillId="43" borderId="42" xfId="0" applyNumberFormat="1" applyFill="1" applyBorder="1" applyAlignment="1" applyProtection="1" quotePrefix="1">
      <alignment horizontal="left"/>
      <protection locked="1" hidden="1"/>
    </xf>
    <xf numFmtId="0" fontId="0" fillId="17" borderId="16" xfId="0" applyFill="1" applyBorder="1" applyAlignment="1" applyProtection="1" quotePrefix="1">
      <alignment horizontal="left"/>
      <protection locked="1" hidden="1"/>
    </xf>
    <xf numFmtId="0" fontId="0" fillId="20" borderId="19" xfId="0" applyFill="1" applyBorder="1" applyAlignment="1" applyProtection="1" quotePrefix="1">
      <alignment horizontal="left"/>
      <protection locked="1" hidden="1"/>
    </xf>
    <xf numFmtId="0" fontId="0" fillId="23" borderId="22" xfId="0" applyFill="1" applyBorder="1" applyAlignment="1" applyProtection="1" quotePrefix="1">
      <alignment horizontal="left"/>
      <protection locked="1" hidden="1"/>
    </xf>
    <xf numFmtId="0" fontId="0" fillId="26" borderId="25" xfId="0" applyFill="1" applyBorder="1" applyAlignment="1" applyProtection="1" quotePrefix="1">
      <alignment horizontal="left"/>
      <protection locked="1" hidden="1"/>
    </xf>
    <xf numFmtId="0" fontId="0" fillId="0" borderId="13" xfId="0" applyBorder="1" applyAlignment="1" quotePrefix="1">
      <alignment horizontal="center" vertical="center" wrapText="1"/>
    </xf>
    <xf numFmtId="0" fontId="15" fillId="0" borderId="0" xfId="1" applyFont="1" applyAlignment="1" applyProtection="1" quotePrefix="1">
      <alignment horizontal="left" vertical="bottom"/>
      <protection locked="1" hidden="0"/>
    </xf>
    <xf numFmtId="0" fontId="0" fillId="0" borderId="58" xfId="0" applyBorder="1" applyAlignment="1" applyProtection="1" quotePrefix="1">
      <alignment horizontal="left"/>
      <protection locked="1" hidden="1"/>
    </xf>
    <xf numFmtId="0" fontId="0" fillId="0" borderId="58" xfId="0" applyBorder="1" applyAlignment="1" quotePrefix="1">
      <alignment horizontal="left"/>
    </xf>
    <xf numFmtId="0" fontId="0" fillId="0" borderId="9" xfId="0" applyBorder="1" applyAlignment="1" applyProtection="1" quotePrefix="1">
      <alignment horizontal="left"/>
      <protection locked="1" hidden="1"/>
    </xf>
    <xf numFmtId="16" fontId="0" fillId="0" borderId="58" xfId="0" applyNumberFormat="1" applyBorder="1" applyAlignment="1" applyProtection="1" quotePrefix="1">
      <alignment horizontal="left"/>
      <protection locked="1" hidden="1"/>
    </xf>
    <xf numFmtId="0" fontId="0" fillId="0" borderId="7" xfId="0" applyBorder="1" applyAlignment="1" applyProtection="1" quotePrefix="1">
      <alignment horizontal="left" vertical="center"/>
      <protection locked="1" hidden="1"/>
    </xf>
    <xf numFmtId="0" fontId="0" fillId="0" borderId="58" xfId="0" applyBorder="1" applyAlignment="1" applyProtection="1" quotePrefix="1">
      <alignment horizontal="left" vertical="center"/>
      <protection locked="1" hidden="1"/>
    </xf>
    <xf numFmtId="0" fontId="8" fillId="0" borderId="12" xfId="0" applyFont="1" applyBorder="1" applyAlignment="1" applyProtection="1" quotePrefix="1">
      <alignment horizontal="left"/>
      <protection locked="1" hidden="1"/>
    </xf>
    <xf numFmtId="0" fontId="8" fillId="0" borderId="0" xfId="0" applyFont="1" applyAlignment="1" quotePrefix="1">
      <alignment horizontal="right"/>
    </xf>
    <xf numFmtId="0" fontId="0" fillId="0" borderId="12" xfId="0" applyBorder="1" applyAlignment="1" applyProtection="1" quotePrefix="1">
      <alignment horizontal="center"/>
      <protection locked="1" hidden="1"/>
    </xf>
    <xf numFmtId="0" fontId="8" fillId="0" borderId="0" xfId="0" applyFont="1" applyAlignment="1" quotePrefix="1">
      <alignment horizontal="left"/>
    </xf>
    <xf numFmtId="0" fontId="8" fillId="0" borderId="0" xfId="0" applyFont="1" applyAlignment="1" applyProtection="1" quotePrefix="1">
      <alignment horizontal="left"/>
      <protection locked="1" hidden="1"/>
    </xf>
    <xf numFmtId="0" fontId="0" fillId="0" borderId="12" xfId="0" applyBorder="1" applyAlignment="1" applyProtection="1" quotePrefix="1">
      <alignment horizontal="left"/>
      <protection locked="1" hidden="1"/>
    </xf>
  </cellXfs>
  <cellStyles count="7">
    <cellStyle name="Normal" xfId="0" builtinId="0" customBuiltin="1"/>
    <cellStyle name="Hyperlink" xfId="1" builtinId="8" customBuiltin="1"/>
    <cellStyle name="Excel Built-in Normal" xfId="2"/>
    <cellStyle name="Percent" xfId="3" builtinId="5" customBuiltin="1"/>
    <cellStyle name="Normal 4" xfId="4"/>
    <cellStyle name="Normal 11 2" xfId="5"/>
    <cellStyle name="Normal 5" xfId="6"/>
  </cellStyles>
  <dxfs count="2"/>
  <tableStyles count="0"/>
  <extLst>
    <ext uri="smNativeData">
      <pm:charStyles xmlns:pm="smNativeData" id="1681911335" count="1">
        <pm:charStyle name="Normal" fontId="0" Id="1"/>
      </pm:charStyles>
      <pm:colors xmlns:pm="smNativeData" id="1681911335" count="10">
        <pm:color name="Color 24" rgb="C0504D"/>
        <pm:color name="Color 25" rgb="C00000"/>
        <pm:color name="Amarillo claro" rgb="FFFF99"/>
        <pm:color name="Bronceado" rgb="FFCC99"/>
        <pm:color name="Verde claro" rgb="CCFFCC"/>
        <pm:color name="Cian claro" rgb="CCFFFF"/>
        <pm:color name="Oro" rgb="FFCC00"/>
        <pm:color name="Verde mar" rgb="339966"/>
        <pm:color name="Lima" rgb="99CC00"/>
        <pm:color name="Azul agua" rgb="33CCCC"/>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90000"/>
        </a:solidFill>
        <a:ln w="9525" cap="flat">
          <a:solidFill>
            <a:srgbClr val="400000"/>
          </a:solidFill>
          <a:prstDash val="solid"/>
          <a:headEnd type="none" w="med" len="med"/>
          <a:tailEnd type="none" w="med" len="med"/>
        </a:ln>
        <a:effectLst>
          <a:outerShdw dist="35921" dir="2700000" algn="ctr">
            <a:srgbClr val="808080"/>
          </a:outerShdw>
        </a:effectLst>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0.xml.rels><?xml version="1.0" encoding="UTF-8" standalone="yes" ?>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xml.rels><?xml version="1.0" encoding="UTF-8" standalone="yes" ?>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F33"/>
  <sheetViews>
    <sheetView view="normal" topLeftCell="A13" zoomScale="90" workbookViewId="0">
      <selection activeCell="A1" sqref="A1"/>
    </sheetView>
  </sheetViews>
  <sheetFormatPr baseColWidth="10" defaultColWidth="11.437500" defaultRowHeight="15.40"/>
  <cols>
    <col min="1" max="16384" width="11.437500" style="7"/>
  </cols>
  <sheetData>
    <row r="1" spans="1:1">
      <c r="A1" s="36" t="s">
        <v>0</v>
      </c>
    </row>
    <row r="2" spans="1:1">
      <c r="A2" s="36" t="s">
        <v>1</v>
      </c>
    </row>
    <row r="4" spans="1:1">
      <c r="A4" s="284" t="s">
        <v>2</v>
      </c>
    </row>
    <row r="6" spans="1:1">
      <c r="A6" s="7" t="s">
        <v>3</v>
      </c>
    </row>
    <row r="8" spans="1:1">
      <c r="A8" s="7" t="s">
        <v>4</v>
      </c>
    </row>
    <row r="9" spans="1:1">
      <c r="A9" s="284" t="s">
        <v>5</v>
      </c>
    </row>
    <row r="11" spans="1:1">
      <c r="A11" s="284" t="s">
        <v>6</v>
      </c>
    </row>
    <row r="12" spans="1:1">
      <c r="A12" s="284" t="s">
        <v>7</v>
      </c>
    </row>
    <row r="13" spans="1:1">
      <c r="A13" s="284" t="s">
        <v>8</v>
      </c>
    </row>
    <row r="15" spans="1:1">
      <c r="A15" s="7" t="s">
        <v>9</v>
      </c>
    </row>
    <row r="16" spans="1:1">
      <c r="A16" s="284" t="s">
        <v>10</v>
      </c>
    </row>
    <row r="17" spans="2:6">
      <c r="B17" s="284" t="s">
        <v>11</v>
      </c>
      <c r="F17" s="61"/>
    </row>
    <row r="18" spans="2:6">
      <c r="B18" s="284" t="s">
        <v>12</v>
      </c>
      <c r="F18" s="63"/>
    </row>
    <row r="19" spans="2:6">
      <c r="B19" s="284" t="s">
        <v>13</v>
      </c>
      <c r="F19" s="65"/>
    </row>
    <row r="20" spans="2:6">
      <c r="B20" s="7" t="s">
        <v>14</v>
      </c>
      <c r="F20" s="67"/>
    </row>
    <row r="22" spans="2:6">
      <c r="B22" s="284" t="s">
        <v>15</v>
      </c>
      <c r="F22" s="61"/>
    </row>
    <row r="23" spans="2:6">
      <c r="B23" s="284" t="s">
        <v>16</v>
      </c>
      <c r="F23" s="62"/>
    </row>
    <row r="24" spans="2:6">
      <c r="B24" s="284" t="s">
        <v>17</v>
      </c>
      <c r="F24" s="63"/>
    </row>
    <row r="25" spans="2:6">
      <c r="B25" s="284" t="s">
        <v>18</v>
      </c>
      <c r="F25" s="64"/>
    </row>
    <row r="26" spans="2:6">
      <c r="B26" s="284" t="s">
        <v>19</v>
      </c>
      <c r="F26" s="65"/>
    </row>
    <row r="27" spans="2:6">
      <c r="B27" s="284" t="s">
        <v>20</v>
      </c>
      <c r="F27" s="66"/>
    </row>
    <row r="28" spans="2:6">
      <c r="B28" s="284" t="s">
        <v>21</v>
      </c>
      <c r="F28" s="68"/>
    </row>
    <row r="29" spans="2:6">
      <c r="B29" s="284" t="s">
        <v>22</v>
      </c>
      <c r="F29" s="67"/>
    </row>
    <row r="32" spans="1:1">
      <c r="A32" s="284" t="s">
        <v>23</v>
      </c>
    </row>
    <row r="33" spans="1:1">
      <c r="A33" s="7" t="s">
        <v>24</v>
      </c>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dimension ref="A1:EZ244"/>
  <sheetViews>
    <sheetView view="normal" topLeftCell="A172" zoomScale="50" workbookViewId="0">
      <selection activeCell="A1" sqref="A1"/>
    </sheetView>
  </sheetViews>
  <sheetFormatPr baseColWidth="10" defaultColWidth="11.437500" defaultRowHeight="12.75" customHeight="1"/>
  <cols>
    <col min="1" max="1" width="22.660714" customWidth="1" style="7"/>
    <col min="2" max="4" width="20.660714" customWidth="1" style="7"/>
    <col min="5" max="6" width="10.660714" customWidth="1" style="7"/>
    <col min="7" max="8" width="10.660714" customWidth="1" style="10"/>
    <col min="9" max="9" width="10.660714" customWidth="1" style="7"/>
    <col min="10" max="10" width="3.660714" customWidth="1" style="7"/>
    <col min="11" max="11" width="19.553571" customWidth="1" style="7"/>
    <col min="12" max="12" width="9.883929" customWidth="1" style="30"/>
    <col min="13" max="62" width="3.330357" customWidth="1" style="10"/>
    <col min="63" max="64" width="10.660714" customWidth="1" style="7"/>
    <col min="65" max="65" width="22.553571" customWidth="1" style="7"/>
    <col min="66" max="68" width="20.660714" customWidth="1" style="7"/>
    <col min="69" max="73" width="10.660714" customWidth="1" style="7"/>
    <col min="74" max="74" width="3.660714" customWidth="1" style="7"/>
    <col min="75" max="75" width="19.553571" customWidth="1" style="7"/>
    <col min="76" max="76" width="9.883929" customWidth="1" style="7"/>
    <col min="77" max="128" width="3.330357" customWidth="1" style="7"/>
    <col min="129" max="129" width="10.660714" customWidth="1" style="7"/>
    <col min="130" max="154" width="10.660714" hidden="1" customWidth="1" style="7">
      <extLst>
        <ext uri="smNativeData">
          <pm:columnDef xmlns:pm="smNativeData" id="1681911335" min="130" max="154" hidden="1" collapsedDB="0" collapsedOL="0"/>
        </ext>
      </extLst>
    </col>
    <col min="155" max="155" width="11.437500" hidden="1" style="7">
      <extLst>
        <ext uri="smNativeData">
          <pm:columnDef xmlns:pm="smNativeData" id="1681911335" min="155" max="155" hidden="1" collapsedDB="0" collapsedOL="0"/>
        </ext>
      </extLst>
    </col>
    <col min="156" max="156" width="13.330357" hidden="1" customWidth="1" style="7">
      <extLst>
        <ext uri="smNativeData">
          <pm:columnDef xmlns:pm="smNativeData" id="1681911335" min="156" max="156" hidden="1" collapsedDB="0" collapsedOL="0"/>
        </ext>
      </extLst>
    </col>
    <col min="157" max="157" width="11.437500" hidden="1" style="7">
      <extLst>
        <ext uri="smNativeData">
          <pm:columnDef xmlns:pm="smNativeData" id="1681911335" min="157" max="157" hidden="1" collapsedDB="0" collapsedOL="0"/>
        </ext>
      </extLst>
    </col>
    <col min="158" max="16384" width="11.437500" style="7"/>
  </cols>
  <sheetData>
    <row r="1" spans="1:65" ht="12.75" customHeight="1">
      <c r="A1" s="285" t="s">
        <v>300</v>
      </c>
      <c r="BM1" s="137" t="str">
        <f>A1</f>
        <v>ANÁLISIS DE VARIANZA PARA COMPARAR CULTIVARES DENTRO DE UN MISMO NIVEL DE MANEJO (fungicida, alta tecnoloía, etc.)</v>
      </c>
    </row>
    <row r="2" spans="1:65" s="144" customFormat="1" ht="12.75" customHeight="1">
      <c r="A2" s="292" t="s">
        <v>115</v>
      </c>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M2" s="174" t="str">
        <f>A2</f>
        <v>Celdas en este color tiene formulas que no deberían modificarse</v>
      </c>
    </row>
    <row r="3" spans="10:156" ht="103.50" customHeight="1">
      <c r="J3" s="10"/>
      <c r="K3" s="10"/>
      <c r="M3" s="185" t="str">
        <f aca="1">IFERROR(INDEX(RTO1SF_ORD,M4,1),"sd")</f>
        <v>ACA 308</v>
      </c>
      <c r="N3" s="185" t="str">
        <f aca="1">IFERROR(INDEX(RTO1SF_ORD,N4,1),"sd")</f>
        <v>ACA 363</v>
      </c>
      <c r="O3" s="185" t="str">
        <f aca="1">IFERROR(INDEX(RTO1SF_ORD,O4,1),"sd")</f>
        <v>ACA 364</v>
      </c>
      <c r="P3" s="185" t="str">
        <f aca="1">IFERROR(INDEX(RTO1SF_ORD,P4,1),"sd")</f>
        <v>ACA 502</v>
      </c>
      <c r="Q3" s="185" t="str">
        <f aca="1">IFERROR(INDEX(RTO1SF_ORD,Q4,1),"sd")</f>
        <v>FRESNO</v>
      </c>
      <c r="R3" s="185" t="str">
        <f aca="1">IFERROR(INDEX(RTO1SF_ORD,R4,1),"sd")</f>
        <v>JACARANDA</v>
      </c>
      <c r="S3" s="185" t="str">
        <f aca="1">IFERROR(INDEX(RTO1SF_ORD,S4,1),"sd")</f>
        <v>BASILIO</v>
      </c>
      <c r="T3" s="185" t="str">
        <f aca="1">IFERROR(INDEX(RTO1SF_ORD,T4,1),"sd")</f>
        <v>TIMBO</v>
      </c>
      <c r="U3" s="185" t="str">
        <f aca="1">IFERROR(INDEX(RTO1SF_ORD,U4,1),"sd")</f>
        <v>B CUMELEN</v>
      </c>
      <c r="V3" s="185" t="str">
        <f aca="1">IFERROR(INDEX(RTO1SF_ORD,V4,1),"sd")</f>
        <v>B DESTELLO</v>
      </c>
      <c r="W3" s="185" t="str">
        <f aca="1">IFERROR(INDEX(RTO1SF_ORD,W4,1),"sd")</f>
        <v>B PACIFICO</v>
      </c>
      <c r="X3" s="185" t="str">
        <f aca="1">IFERROR(INDEX(RTO1SF_ORD,X4,1),"sd")</f>
        <v>B PEREGRINO</v>
      </c>
      <c r="Y3" s="185" t="str">
        <f aca="1">IFERROR(INDEX(RTO1SF_ORD,Y4,1),"sd")</f>
        <v>SY 109</v>
      </c>
      <c r="Z3" s="185" t="str">
        <f aca="1">IFERROR(INDEX(RTO1SF_ORD,Z4,1),"sd")</f>
        <v>SY 120</v>
      </c>
      <c r="AA3" s="185" t="str">
        <f aca="1">IFERROR(INDEX(RTO1SF_ORD,AA4,1),"sd")</f>
        <v>SY 211</v>
      </c>
      <c r="AB3" s="185" t="str">
        <f aca="1">IFERROR(INDEX(RTO1SF_ORD,AB4,1),"sd")</f>
        <v>CATALPA</v>
      </c>
      <c r="AC3" s="185" t="str">
        <f aca="1">IFERROR(INDEX(RTO1SF_ORD,AC4,1),"sd")</f>
        <v>PEHUEN</v>
      </c>
      <c r="AD3" s="185" t="str">
        <f aca="1">IFERROR(INDEX(RTO1SF_ORD,AD4,1),"sd")</f>
        <v>SAUCE</v>
      </c>
      <c r="AE3" s="185" t="str">
        <f aca="1">IFERROR(INDEX(RTO1SF_ORD,AE4,1),"sd")</f>
        <v>IS TERO</v>
      </c>
      <c r="AF3" s="185" t="str">
        <f aca="1">IFERROR(INDEX(RTO1SF_ORD,AF4,1),"sd")</f>
        <v>K CIEN AÑOS</v>
      </c>
      <c r="AG3" s="185" t="str">
        <f aca="1">IFERROR(INDEX(RTO1SF_ORD,AG4,1),"sd")</f>
        <v>K GEMINIS</v>
      </c>
      <c r="AH3" s="185" t="str">
        <f aca="1">IFERROR(INDEX(RTO1SF_ORD,AH4,1),"sd")</f>
        <v>K LIEBRE</v>
      </c>
      <c r="AI3" s="185" t="str">
        <f aca="1">IFERROR(INDEX(RTO1SF_ORD,AI4,1),"sd")</f>
        <v>LG ARYAL</v>
      </c>
      <c r="AJ3" s="185" t="str">
        <f aca="1">IFERROR(INDEX(RTO1SF_ORD,AJ4,1),"sd")</f>
        <v>LIMAY</v>
      </c>
      <c r="AK3" s="185" t="str">
        <f aca="1">IFERROR(INDEX(RTO1SF_ORD,AK4,1),"sd")</f>
        <v>MS INTA 119</v>
      </c>
      <c r="AL3" s="185" t="str">
        <f aca="1">IFERROR(INDEX(RTO1SF_ORD,AL4,1),"sd")</f>
        <v>MS INTA 221</v>
      </c>
      <c r="AM3" s="185" t="str">
        <f aca="1">IFERROR(INDEX(RTO1SF_ORD,AM4,1),"sd")</f>
        <v>INTA  BON 122</v>
      </c>
      <c r="AN3" s="185" t="str">
        <f aca="1">IFERROR(INDEX(RTO1SF_ORD,AN4,1),"sd")</f>
        <v>B 750</v>
      </c>
      <c r="AO3" s="185" t="str">
        <f aca="1">IFERROR(INDEX(RTO1SF_ORD,AO4,1),"sd")</f>
        <v>B 820</v>
      </c>
      <c r="AP3" s="281">
        <f aca="1">IFERROR(INDEX(RTO1SF_ORD,AP4,1),"sd")</f>
        <v>0</v>
      </c>
      <c r="AQ3" s="281">
        <f aca="1">IFERROR(INDEX(RTO1SF_ORD,AQ4,1),"sd")</f>
        <v>0</v>
      </c>
      <c r="AR3" s="281">
        <f aca="1">IFERROR(INDEX(RTO1SF_ORD,AR4,1),"sd")</f>
        <v>0</v>
      </c>
      <c r="AS3" s="281">
        <f aca="1">IFERROR(INDEX(RTO1SF_ORD,AS4,1),"sd")</f>
        <v>0</v>
      </c>
      <c r="AT3" s="281">
        <f aca="1">IFERROR(INDEX(RTO1SF_ORD,AT4,1),"sd")</f>
        <v>0</v>
      </c>
      <c r="AU3" s="281">
        <f aca="1">IFERROR(INDEX(RTO1SF_ORD,AU4,1),"sd")</f>
        <v>0</v>
      </c>
      <c r="AV3" s="281">
        <f aca="1">IFERROR(INDEX(RTO1SF_ORD,AV4,1),"sd")</f>
        <v>0</v>
      </c>
      <c r="AW3" s="281">
        <f aca="1">IFERROR(INDEX(RTO1SF_ORD,AW4,1),"sd")</f>
        <v>0</v>
      </c>
      <c r="AX3" s="281">
        <f aca="1">IFERROR(INDEX(RTO1SF_ORD,AX4,1),"sd")</f>
        <v>0</v>
      </c>
      <c r="AY3" s="281">
        <f aca="1">IFERROR(INDEX(RTO1SF_ORD,AY4,1),"sd")</f>
        <v>0</v>
      </c>
      <c r="AZ3" s="281">
        <f aca="1">IFERROR(INDEX(RTO1SF_ORD,AZ4,1),"sd")</f>
        <v>0</v>
      </c>
      <c r="BA3" s="281">
        <f aca="1">IFERROR(INDEX(RTO1SF_ORD,BA4,1),"sd")</f>
        <v>0</v>
      </c>
      <c r="BB3" s="281">
        <f aca="1">IFERROR(INDEX(RTO1SF_ORD,BB4,1),"sd")</f>
        <v>0</v>
      </c>
      <c r="BC3" s="281">
        <f aca="1">IFERROR(INDEX(RTO1SF_ORD,BC4,1),"sd")</f>
        <v>0</v>
      </c>
      <c r="BD3" s="281">
        <f aca="1">IFERROR(INDEX(RTO1SF_ORD,BD4,1),"sd")</f>
        <v>0</v>
      </c>
      <c r="BE3" s="281">
        <f aca="1">IFERROR(INDEX(RTO1SF_ORD,BE4,1),"sd")</f>
        <v>0</v>
      </c>
      <c r="BF3" s="281">
        <f aca="1">IFERROR(INDEX(RTO1SF_ORD,BF4,1),"sd")</f>
        <v>0</v>
      </c>
      <c r="BG3" s="281">
        <f aca="1">IFERROR(INDEX(RTO1SF_ORD,BG4,1),"sd")</f>
        <v>0</v>
      </c>
      <c r="BH3" s="281">
        <f aca="1">IFERROR(INDEX(RTO1SF_ORD,BH4,1),"sd")</f>
        <v>0</v>
      </c>
      <c r="BI3" s="281">
        <f aca="1">IFERROR(INDEX(RTO1SF_ORD,BI4,1),"sd")</f>
        <v>0</v>
      </c>
      <c r="BJ3" s="281">
        <f aca="1">IFERROR(INDEX(RTO1SF_ORD,BJ4,1),"sd")</f>
        <v>0</v>
      </c>
      <c r="BS3" s="10"/>
      <c r="BT3" s="10"/>
      <c r="BV3" s="10"/>
      <c r="BW3" s="10"/>
      <c r="BX3" s="30"/>
      <c r="BY3" s="185" t="str">
        <f aca="1">IFERROR(INDEX(RTO1CF_ORD,BY4,1),"sd")</f>
        <v>IS TERO</v>
      </c>
      <c r="BZ3" s="185" t="str">
        <f aca="1">IFERROR(INDEX(RTO1CF_ORD,BZ4,1),"sd")</f>
        <v>SY 109</v>
      </c>
      <c r="CA3" s="185" t="str">
        <f aca="1">IFERROR(INDEX(RTO1CF_ORD,CA4,1),"sd")</f>
        <v>PEHUEN</v>
      </c>
      <c r="CB3" s="185" t="str">
        <f aca="1">IFERROR(INDEX(RTO1CF_ORD,CB4,1),"sd")</f>
        <v>FRESNO</v>
      </c>
      <c r="CC3" s="185" t="str">
        <f aca="1">IFERROR(INDEX(RTO1CF_ORD,CC4,1),"sd")</f>
        <v>LIMAY</v>
      </c>
      <c r="CD3" s="185" t="str">
        <f aca="1">IFERROR(INDEX(RTO1CF_ORD,CD4,1),"sd")</f>
        <v>ACA 308</v>
      </c>
      <c r="CE3" s="185" t="str">
        <f aca="1">IFERROR(INDEX(RTO1CF_ORD,CE4,1),"sd")</f>
        <v>SY 211</v>
      </c>
      <c r="CF3" s="185" t="str">
        <f aca="1">IFERROR(INDEX(RTO1CF_ORD,CF4,1),"sd")</f>
        <v>CATALPA</v>
      </c>
      <c r="CG3" s="185" t="str">
        <f aca="1">IFERROR(INDEX(RTO1CF_ORD,CG4,1),"sd")</f>
        <v>SAUCE</v>
      </c>
      <c r="CH3" s="185" t="str">
        <f aca="1">IFERROR(INDEX(RTO1CF_ORD,CH4,1),"sd")</f>
        <v>JACARANDA</v>
      </c>
      <c r="CI3" s="185" t="str">
        <f aca="1">IFERROR(INDEX(RTO1CF_ORD,CI4,1),"sd")</f>
        <v>MS INTA 119</v>
      </c>
      <c r="CJ3" s="185" t="str">
        <f aca="1">IFERROR(INDEX(RTO1CF_ORD,CJ4,1),"sd")</f>
        <v>BASILIO</v>
      </c>
      <c r="CK3" s="185" t="str">
        <f aca="1">IFERROR(INDEX(RTO1CF_ORD,CK4,1),"sd")</f>
        <v>LG ARYAL</v>
      </c>
      <c r="CL3" s="185" t="str">
        <f aca="1">IFERROR(INDEX(RTO1CF_ORD,CL4,1),"sd")</f>
        <v>ACA 502</v>
      </c>
      <c r="CM3" s="185" t="str">
        <f aca="1">IFERROR(INDEX(RTO1CF_ORD,CM4,1),"sd")</f>
        <v>B DESTELLO</v>
      </c>
      <c r="CN3" s="185" t="str">
        <f aca="1">IFERROR(INDEX(RTO1CF_ORD,CN4,1),"sd")</f>
        <v>MS INTA 221</v>
      </c>
      <c r="CO3" s="185" t="str">
        <f aca="1">IFERROR(INDEX(RTO1CF_ORD,CO4,1),"sd")</f>
        <v>B PACIFICO</v>
      </c>
      <c r="CP3" s="185" t="str">
        <f aca="1">IFERROR(INDEX(RTO1CF_ORD,CP4,1),"sd")</f>
        <v>B 820</v>
      </c>
      <c r="CQ3" s="185" t="str">
        <f aca="1">IFERROR(INDEX(RTO1CF_ORD,CQ4,1),"sd")</f>
        <v>ACA 364</v>
      </c>
      <c r="CR3" s="185" t="str">
        <f aca="1">IFERROR(INDEX(RTO1CF_ORD,CR4,1),"sd")</f>
        <v>B CUMELEN</v>
      </c>
      <c r="CS3" s="185" t="str">
        <f aca="1">IFERROR(INDEX(RTO1CF_ORD,CS4,1),"sd")</f>
        <v>B PEREGRINO</v>
      </c>
      <c r="CT3" s="185" t="str">
        <f aca="1">IFERROR(INDEX(RTO1CF_ORD,CT4,1),"sd")</f>
        <v>ACA 363</v>
      </c>
      <c r="CU3" s="185" t="str">
        <f aca="1">IFERROR(INDEX(RTO1CF_ORD,CU4,1),"sd")</f>
        <v>K CIEN AÑOS</v>
      </c>
      <c r="CV3" s="185" t="str">
        <f aca="1">IFERROR(INDEX(RTO1CF_ORD,CV4,1),"sd")</f>
        <v>B 750</v>
      </c>
      <c r="CW3" s="185" t="str">
        <f aca="1">IFERROR(INDEX(RTO1CF_ORD,CW4,1),"sd")</f>
        <v>INTA  BON 122</v>
      </c>
      <c r="CX3" s="185" t="str">
        <f aca="1">IFERROR(INDEX(RTO1CF_ORD,CX4,1),"sd")</f>
        <v>K GEMINIS</v>
      </c>
      <c r="CY3" s="185" t="str">
        <f aca="1">IFERROR(INDEX(RTO1CF_ORD,CY4,1),"sd")</f>
        <v>K LIEBRE</v>
      </c>
      <c r="CZ3" s="185" t="str">
        <f aca="1">IFERROR(INDEX(RTO1CF_ORD,CZ4,1),"sd")</f>
        <v>SY 120</v>
      </c>
      <c r="DA3" s="185" t="str">
        <f aca="1">IFERROR(INDEX(RTO1CF_ORD,DA4,1),"sd")</f>
        <v>TIMBO</v>
      </c>
      <c r="DB3" s="281">
        <f aca="1">IFERROR(INDEX(RTO1CF_ORD,DB4,1),"sd")</f>
        <v>0</v>
      </c>
      <c r="DC3" s="281">
        <f aca="1">IFERROR(INDEX(RTO1CF_ORD,DC4,1),"sd")</f>
        <v>0</v>
      </c>
      <c r="DD3" s="281">
        <f aca="1">IFERROR(INDEX(RTO1CF_ORD,DD4,1),"sd")</f>
        <v>0</v>
      </c>
      <c r="DE3" s="281">
        <f aca="1">IFERROR(INDEX(RTO1CF_ORD,DE4,1),"sd")</f>
        <v>0</v>
      </c>
      <c r="DF3" s="281">
        <f aca="1">IFERROR(INDEX(RTO1CF_ORD,DF4,1),"sd")</f>
        <v>0</v>
      </c>
      <c r="DG3" s="281">
        <f aca="1">IFERROR(INDEX(RTO1CF_ORD,DG4,1),"sd")</f>
        <v>0</v>
      </c>
      <c r="DH3" s="281">
        <f aca="1">IFERROR(INDEX(RTO1CF_ORD,DH4,1),"sd")</f>
        <v>0</v>
      </c>
      <c r="DI3" s="281">
        <f aca="1">IFERROR(INDEX(RTO1CF_ORD,DI4,1),"sd")</f>
        <v>0</v>
      </c>
      <c r="DJ3" s="281">
        <f aca="1">IFERROR(INDEX(RTO1CF_ORD,DJ4,1),"sd")</f>
        <v>0</v>
      </c>
      <c r="DK3" s="281">
        <f aca="1">IFERROR(INDEX(RTO1CF_ORD,DK4,1),"sd")</f>
        <v>0</v>
      </c>
      <c r="DL3" s="281">
        <f aca="1">IFERROR(INDEX(RTO1CF_ORD,DL4,1),"sd")</f>
        <v>0</v>
      </c>
      <c r="DM3" s="281">
        <f aca="1">IFERROR(INDEX(RTO1CF_ORD,DM4,1),"sd")</f>
        <v>0</v>
      </c>
      <c r="DN3" s="281">
        <f aca="1">IFERROR(INDEX(RTO1CF_ORD,DN4,1),"sd")</f>
        <v>0</v>
      </c>
      <c r="DO3" s="281">
        <f aca="1">IFERROR(INDEX(RTO1CF_ORD,DO4,1),"sd")</f>
        <v>0</v>
      </c>
      <c r="DP3" s="281">
        <f aca="1">IFERROR(INDEX(RTO1CF_ORD,DP4,1),"sd")</f>
        <v>0</v>
      </c>
      <c r="DQ3" s="281">
        <f aca="1">IFERROR(INDEX(RTO1CF_ORD,DQ4,1),"sd")</f>
        <v>0</v>
      </c>
      <c r="DR3" s="281">
        <f aca="1">IFERROR(INDEX(RTO1CF_ORD,DR4,1),"sd")</f>
        <v>0</v>
      </c>
      <c r="DS3" s="281">
        <f aca="1">IFERROR(INDEX(RTO1CF_ORD,DS4,1),"sd")</f>
        <v>0</v>
      </c>
      <c r="DT3" s="281">
        <f aca="1">IFERROR(INDEX(RTO1CF_ORD,DT4,1),"sd")</f>
        <v>0</v>
      </c>
      <c r="DU3" s="281">
        <f aca="1">IFERROR(INDEX(RTO1CF_ORD,DU4,1),"sd")</f>
        <v>0</v>
      </c>
      <c r="DV3" s="281">
        <f aca="1">IFERROR(INDEX(RTO1CF_ORD,DV4,1),"sd")</f>
        <v>0</v>
      </c>
      <c r="DW3" s="117"/>
      <c r="DX3" s="117"/>
      <c r="DZ3" s="175" t="s">
        <v>301</v>
      </c>
      <c r="EA3" s="176" t="s">
        <v>120</v>
      </c>
      <c r="EB3" s="176" t="n">
        <v>1</v>
      </c>
      <c r="EC3" s="176" t="n">
        <v>2</v>
      </c>
      <c r="ED3" s="176" t="n">
        <v>3</v>
      </c>
      <c r="EE3" s="176" t="n">
        <v>4</v>
      </c>
      <c r="EF3" s="311" t="s">
        <v>302</v>
      </c>
      <c r="EG3" s="311" t="s">
        <v>303</v>
      </c>
      <c r="EH3" s="176"/>
      <c r="EI3" s="176" t="s">
        <v>304</v>
      </c>
      <c r="EJ3" s="176"/>
      <c r="EK3" s="177"/>
      <c r="EL3" s="175" t="s">
        <v>305</v>
      </c>
      <c r="EM3" s="176" t="s">
        <v>120</v>
      </c>
      <c r="EN3" s="176" t="n">
        <v>1</v>
      </c>
      <c r="EO3" s="176" t="n">
        <v>2</v>
      </c>
      <c r="EP3" s="176" t="n">
        <v>3</v>
      </c>
      <c r="EQ3" s="176" t="n">
        <v>4</v>
      </c>
      <c r="ER3" s="311" t="s">
        <v>302</v>
      </c>
      <c r="ES3" s="311" t="s">
        <v>303</v>
      </c>
      <c r="ET3" s="176"/>
      <c r="EU3" s="176" t="s">
        <v>304</v>
      </c>
      <c r="EV3" s="176"/>
      <c r="EW3" s="177"/>
      <c r="EX3" s="311" t="s">
        <v>303</v>
      </c>
      <c r="EY3" s="177" t="s">
        <v>306</v>
      </c>
      <c r="EZ3" s="177"/>
    </row>
    <row r="4" spans="1:156" ht="12.75" customHeight="1">
      <c r="A4" s="14" t="str">
        <f>Fechas!$C$4</f>
        <v>1º ÉPOCA: CICLO LARGO SIN FUNGICIDA</v>
      </c>
      <c r="B4" s="15"/>
      <c r="C4" s="15"/>
      <c r="D4" s="15"/>
      <c r="E4" s="15"/>
      <c r="F4" s="15"/>
      <c r="G4" s="84"/>
      <c r="J4" s="10"/>
      <c r="K4" s="312" t="s">
        <v>120</v>
      </c>
      <c r="L4" s="116" t="s">
        <v>307</v>
      </c>
      <c r="M4" s="160" t="n">
        <v>1</v>
      </c>
      <c r="N4" s="160">
        <f>M4+1</f>
        <v>2</v>
      </c>
      <c r="O4" s="160">
        <f>N4+1</f>
        <v>3</v>
      </c>
      <c r="P4" s="160">
        <f>O4+1</f>
        <v>4</v>
      </c>
      <c r="Q4" s="160">
        <f>P4+1</f>
        <v>5</v>
      </c>
      <c r="R4" s="160">
        <f>Q4+1</f>
        <v>6</v>
      </c>
      <c r="S4" s="160">
        <f>R4+1</f>
        <v>7</v>
      </c>
      <c r="T4" s="160">
        <f>S4+1</f>
        <v>8</v>
      </c>
      <c r="U4" s="160">
        <f>T4+1</f>
        <v>9</v>
      </c>
      <c r="V4" s="160">
        <f>U4+1</f>
        <v>10</v>
      </c>
      <c r="W4" s="160">
        <f>V4+1</f>
        <v>11</v>
      </c>
      <c r="X4" s="160">
        <f>W4+1</f>
        <v>12</v>
      </c>
      <c r="Y4" s="160">
        <f>X4+1</f>
        <v>13</v>
      </c>
      <c r="Z4" s="160">
        <f>Y4+1</f>
        <v>14</v>
      </c>
      <c r="AA4" s="160">
        <f>Z4+1</f>
        <v>15</v>
      </c>
      <c r="AB4" s="160">
        <f>AA4+1</f>
        <v>16</v>
      </c>
      <c r="AC4" s="160">
        <f>AB4+1</f>
        <v>17</v>
      </c>
      <c r="AD4" s="160">
        <f>AC4+1</f>
        <v>18</v>
      </c>
      <c r="AE4" s="160">
        <f>AD4+1</f>
        <v>19</v>
      </c>
      <c r="AF4" s="160">
        <f>AE4+1</f>
        <v>20</v>
      </c>
      <c r="AG4" s="160">
        <f>AF4+1</f>
        <v>21</v>
      </c>
      <c r="AH4" s="160">
        <f>AG4+1</f>
        <v>22</v>
      </c>
      <c r="AI4" s="160">
        <f>AH4+1</f>
        <v>23</v>
      </c>
      <c r="AJ4" s="160">
        <f>AI4+1</f>
        <v>24</v>
      </c>
      <c r="AK4" s="160">
        <f>AJ4+1</f>
        <v>25</v>
      </c>
      <c r="AL4" s="160">
        <f>AK4+1</f>
        <v>26</v>
      </c>
      <c r="AM4" s="160">
        <f>AL4+1</f>
        <v>27</v>
      </c>
      <c r="AN4" s="160">
        <f>AM4+1</f>
        <v>28</v>
      </c>
      <c r="AO4" s="160">
        <f>AN4+1</f>
        <v>29</v>
      </c>
      <c r="AP4" s="160">
        <f>AO4+1</f>
        <v>30</v>
      </c>
      <c r="AQ4" s="160">
        <f>AP4+1</f>
        <v>31</v>
      </c>
      <c r="AR4" s="160">
        <f>AQ4+1</f>
        <v>32</v>
      </c>
      <c r="AS4" s="160">
        <f>AR4+1</f>
        <v>33</v>
      </c>
      <c r="AT4" s="160">
        <f>AS4+1</f>
        <v>34</v>
      </c>
      <c r="AU4" s="160">
        <f>AT4+1</f>
        <v>35</v>
      </c>
      <c r="AV4" s="160">
        <f>AU4+1</f>
        <v>36</v>
      </c>
      <c r="AW4" s="160">
        <f>AV4+1</f>
        <v>37</v>
      </c>
      <c r="AX4" s="160">
        <f>AW4+1</f>
        <v>38</v>
      </c>
      <c r="AY4" s="160">
        <f>AX4+1</f>
        <v>39</v>
      </c>
      <c r="AZ4" s="160">
        <f>AY4+1</f>
        <v>40</v>
      </c>
      <c r="BA4" s="160">
        <f>AZ4+1</f>
        <v>41</v>
      </c>
      <c r="BB4" s="160">
        <f>BA4+1</f>
        <v>42</v>
      </c>
      <c r="BC4" s="160">
        <f>BB4+1</f>
        <v>43</v>
      </c>
      <c r="BD4" s="160">
        <f>BC4+1</f>
        <v>44</v>
      </c>
      <c r="BE4" s="160">
        <f>BD4+1</f>
        <v>45</v>
      </c>
      <c r="BF4" s="160">
        <f>BE4+1</f>
        <v>46</v>
      </c>
      <c r="BG4" s="160">
        <f>BF4+1</f>
        <v>47</v>
      </c>
      <c r="BH4" s="160">
        <f>BG4+1</f>
        <v>48</v>
      </c>
      <c r="BI4" s="160">
        <f>BH4+1</f>
        <v>49</v>
      </c>
      <c r="BJ4" s="160">
        <f>BI4+1</f>
        <v>50</v>
      </c>
      <c r="BM4" s="16" t="str">
        <f>Fechas!$K$4</f>
        <v>1º ÉPOCA: CICLO LARGO CON FUNGICIDA</v>
      </c>
      <c r="BN4" s="17"/>
      <c r="BO4" s="17"/>
      <c r="BP4" s="17"/>
      <c r="BQ4" s="17"/>
      <c r="BR4" s="17"/>
      <c r="BS4" s="18"/>
      <c r="BT4" s="10"/>
      <c r="BV4" s="10"/>
      <c r="BW4" s="312" t="s">
        <v>120</v>
      </c>
      <c r="BX4" s="116" t="s">
        <v>307</v>
      </c>
      <c r="BY4" s="160" t="n">
        <v>1</v>
      </c>
      <c r="BZ4" s="160">
        <f>BY4+1</f>
        <v>2</v>
      </c>
      <c r="CA4" s="160">
        <f>BZ4+1</f>
        <v>3</v>
      </c>
      <c r="CB4" s="160">
        <f>CA4+1</f>
        <v>4</v>
      </c>
      <c r="CC4" s="160">
        <f>CB4+1</f>
        <v>5</v>
      </c>
      <c r="CD4" s="160">
        <f>CC4+1</f>
        <v>6</v>
      </c>
      <c r="CE4" s="160">
        <f>CD4+1</f>
        <v>7</v>
      </c>
      <c r="CF4" s="160">
        <f>CE4+1</f>
        <v>8</v>
      </c>
      <c r="CG4" s="160">
        <f>CF4+1</f>
        <v>9</v>
      </c>
      <c r="CH4" s="160">
        <f>CG4+1</f>
        <v>10</v>
      </c>
      <c r="CI4" s="160">
        <f>CH4+1</f>
        <v>11</v>
      </c>
      <c r="CJ4" s="160">
        <f>CI4+1</f>
        <v>12</v>
      </c>
      <c r="CK4" s="160">
        <f>CJ4+1</f>
        <v>13</v>
      </c>
      <c r="CL4" s="160">
        <f>CK4+1</f>
        <v>14</v>
      </c>
      <c r="CM4" s="160">
        <f>CL4+1</f>
        <v>15</v>
      </c>
      <c r="CN4" s="160">
        <f>CM4+1</f>
        <v>16</v>
      </c>
      <c r="CO4" s="160">
        <f>CN4+1</f>
        <v>17</v>
      </c>
      <c r="CP4" s="160">
        <f>CO4+1</f>
        <v>18</v>
      </c>
      <c r="CQ4" s="160">
        <f>CP4+1</f>
        <v>19</v>
      </c>
      <c r="CR4" s="160">
        <f>CQ4+1</f>
        <v>20</v>
      </c>
      <c r="CS4" s="160">
        <f>CR4+1</f>
        <v>21</v>
      </c>
      <c r="CT4" s="160">
        <f>CS4+1</f>
        <v>22</v>
      </c>
      <c r="CU4" s="160">
        <f>CT4+1</f>
        <v>23</v>
      </c>
      <c r="CV4" s="160">
        <f>CU4+1</f>
        <v>24</v>
      </c>
      <c r="CW4" s="160">
        <f>CV4+1</f>
        <v>25</v>
      </c>
      <c r="CX4" s="160">
        <f>CW4+1</f>
        <v>26</v>
      </c>
      <c r="CY4" s="160">
        <f>CX4+1</f>
        <v>27</v>
      </c>
      <c r="CZ4" s="160">
        <f>CY4+1</f>
        <v>28</v>
      </c>
      <c r="DA4" s="160">
        <f>CZ4+1</f>
        <v>29</v>
      </c>
      <c r="DB4" s="160">
        <f>DA4+1</f>
        <v>30</v>
      </c>
      <c r="DC4" s="160">
        <f>DB4+1</f>
        <v>31</v>
      </c>
      <c r="DD4" s="160">
        <f>DC4+1</f>
        <v>32</v>
      </c>
      <c r="DE4" s="160">
        <f>DD4+1</f>
        <v>33</v>
      </c>
      <c r="DF4" s="160">
        <f>DE4+1</f>
        <v>34</v>
      </c>
      <c r="DG4" s="160">
        <f>DF4+1</f>
        <v>35</v>
      </c>
      <c r="DH4" s="160">
        <f>DG4+1</f>
        <v>36</v>
      </c>
      <c r="DI4" s="160">
        <f>DH4+1</f>
        <v>37</v>
      </c>
      <c r="DJ4" s="160">
        <f>DI4+1</f>
        <v>38</v>
      </c>
      <c r="DK4" s="160">
        <f>DJ4+1</f>
        <v>39</v>
      </c>
      <c r="DL4" s="160">
        <f>DK4+1</f>
        <v>40</v>
      </c>
      <c r="DM4" s="160">
        <f>DL4+1</f>
        <v>41</v>
      </c>
      <c r="DN4" s="160">
        <f>DM4+1</f>
        <v>42</v>
      </c>
      <c r="DO4" s="160">
        <f>DN4+1</f>
        <v>43</v>
      </c>
      <c r="DP4" s="160">
        <f>DO4+1</f>
        <v>44</v>
      </c>
      <c r="DQ4" s="160">
        <f>DP4+1</f>
        <v>45</v>
      </c>
      <c r="DR4" s="160">
        <f>DQ4+1</f>
        <v>46</v>
      </c>
      <c r="DS4" s="160">
        <f>DR4+1</f>
        <v>47</v>
      </c>
      <c r="DT4" s="160">
        <f>DS4+1</f>
        <v>48</v>
      </c>
      <c r="DU4" s="160">
        <f>DT4+1</f>
        <v>49</v>
      </c>
      <c r="DV4" s="160">
        <f>DU4+1</f>
        <v>50</v>
      </c>
      <c r="DW4" s="10"/>
      <c r="DX4" s="10"/>
      <c r="DZ4" s="176" t="n">
        <v>1</v>
      </c>
      <c r="EA4" s="178" t="str">
        <f aca="1">IFERROR(INDEX(RTO1CV,$DZ4,1),0)</f>
        <v>ACA 308</v>
      </c>
      <c r="EB4" s="179">
        <f aca="1">IFERROR(INDEX(RTO1SF,$DZ4,EB$3),0)</f>
        <v>0</v>
      </c>
      <c r="EC4" s="179">
        <f aca="1">IFERROR(INDEX(RTO1SF,$DZ4,EC$3),0)</f>
        <v>0</v>
      </c>
      <c r="ED4" s="179">
        <f aca="1">IFERROR(INDEX(RTO1SF,$DZ4,ED$3),0)</f>
        <v>0</v>
      </c>
      <c r="EE4" s="179">
        <f aca="1">IFERROR(INDEX(RTO1SF,$DZ4,EE$3),0)</f>
        <v>0</v>
      </c>
      <c r="EF4" s="179">
        <f>_xlfn.COUNTIFS(EB4:EE4,"&gt;1")</f>
        <v>0</v>
      </c>
      <c r="EG4" s="179">
        <f>IFERROR(_xlfn.SUMIFS(EB4:EE4,EB4:EE4,"&gt;1"),0)</f>
        <v>0</v>
      </c>
      <c r="EH4" s="176"/>
      <c r="EI4" s="176" t="s">
        <v>308</v>
      </c>
      <c r="EJ4" s="179">
        <f>EB54*EF54</f>
        <v>0</v>
      </c>
      <c r="EK4" s="177"/>
      <c r="EL4" s="176" t="n">
        <v>1</v>
      </c>
      <c r="EM4" s="178" t="str">
        <f aca="1">IFERROR(INDEX(RTO1CV,$EL4,1),0)</f>
        <v>ACA 308</v>
      </c>
      <c r="EN4" s="179">
        <f aca="1">IFERROR(INDEX(RTO1CF,$EL4,'ANVA-MDS'!EB$3),0)</f>
        <v>6181.89000000000033</v>
      </c>
      <c r="EO4" s="179">
        <f aca="1">IFERROR(INDEX(RTO1CF,$EL4,'ANVA-MDS'!EC$3),0)</f>
        <v>6911.93033142856984</v>
      </c>
      <c r="EP4" s="179">
        <f aca="1">IFERROR(INDEX(RTO1CF,$EL4,'ANVA-MDS'!ED$3),0)</f>
        <v>6916.22523428571003</v>
      </c>
      <c r="EQ4" s="179">
        <f aca="1">IFERROR(INDEX(RTO1CF,$EL4,'ANVA-MDS'!EE$3),0)</f>
        <v>0</v>
      </c>
      <c r="ER4" s="179">
        <f>_xlfn.COUNTIFS(EN4:EQ4,"&gt;1")</f>
        <v>3</v>
      </c>
      <c r="ES4" s="179">
        <f>IFERROR(_xlfn.SUMIFS(EN4:EQ4,EN4:EQ4,"&gt;1"),0)</f>
        <v>20010.0455657142993</v>
      </c>
      <c r="ET4" s="176"/>
      <c r="EU4" s="176" t="s">
        <v>308</v>
      </c>
      <c r="EV4" s="183">
        <f>EN54*ER54</f>
        <v>29</v>
      </c>
      <c r="EW4" s="177"/>
      <c r="EX4" s="179">
        <f>EG4+ES4</f>
        <v>20010.0455657142993</v>
      </c>
      <c r="EY4" s="176" t="s">
        <v>308</v>
      </c>
      <c r="EZ4" s="189">
        <f>EV4</f>
        <v>29</v>
      </c>
    </row>
    <row r="5" spans="10:156" ht="12.75" customHeight="1">
      <c r="J5" s="89" t="n">
        <v>1</v>
      </c>
      <c r="K5" s="187" t="str">
        <f aca="1">IFERROR(INDEX(RTO1SF_ORD,J5,1),"sd")</f>
        <v>ACA 308</v>
      </c>
      <c r="L5" s="188">
        <f aca="1">IFERROR(INDEX(RTO1SF_ORD,J5,2),"sd")</f>
        <v>0.000490000000000000036</v>
      </c>
      <c r="M5" s="188" t="str">
        <f aca="1">IF(M$4&gt;$J5,"",IF($F$9&gt;$G$9,"ns",IF($B$16&gt;$C$16,"ns",IF(ABS($L5-INDEX(RTO1SF_ORD,M$4,2))&gt;$B$24,"s","ns"))))</f>
        <v>ns</v>
      </c>
      <c r="N5" s="188" t="str">
        <f aca="1">IF(N$4&gt;$J5,"",IF($F$9&gt;$G$9,"ns",IF($B$16&gt;$C$16,"ns",IF(ABS($L5-INDEX(RTO1SF_ORD,N$4,2))&gt;$B$24,"s","ns"))))</f>
        <v/>
      </c>
      <c r="O5" s="188" t="str">
        <f aca="1">IF(O$4&gt;$J5,"",IF($F$9&gt;$G$9,"ns",IF($B$16&gt;$C$16,"ns",IF(ABS($L5-INDEX(RTO1SF_ORD,O$4,2))&gt;$B$24,"s","ns"))))</f>
        <v/>
      </c>
      <c r="P5" s="188" t="str">
        <f aca="1">IF(P$4&gt;$J5,"",IF($F$9&gt;$G$9,"ns",IF($B$16&gt;$C$16,"ns",IF(ABS($L5-INDEX(RTO1SF_ORD,P$4,2))&gt;$B$24,"s","ns"))))</f>
        <v/>
      </c>
      <c r="Q5" s="188" t="str">
        <f aca="1">IF(Q$4&gt;$J5,"",IF($F$9&gt;$G$9,"ns",IF($B$16&gt;$C$16,"ns",IF(ABS($L5-INDEX(RTO1SF_ORD,Q$4,2))&gt;$B$24,"s","ns"))))</f>
        <v/>
      </c>
      <c r="R5" s="188" t="str">
        <f aca="1">IF(R$4&gt;$J5,"",IF($F$9&gt;$G$9,"ns",IF($B$16&gt;$C$16,"ns",IF(ABS($L5-INDEX(RTO1SF_ORD,R$4,2))&gt;$B$24,"s","ns"))))</f>
        <v/>
      </c>
      <c r="S5" s="188" t="str">
        <f aca="1">IF(S$4&gt;$J5,"",IF($F$9&gt;$G$9,"ns",IF($B$16&gt;$C$16,"ns",IF(ABS($L5-INDEX(RTO1SF_ORD,S$4,2))&gt;$B$24,"s","ns"))))</f>
        <v/>
      </c>
      <c r="T5" s="188" t="str">
        <f aca="1">IF(T$4&gt;$J5,"",IF($F$9&gt;$G$9,"ns",IF($B$16&gt;$C$16,"ns",IF(ABS($L5-INDEX(RTO1SF_ORD,T$4,2))&gt;$B$24,"s","ns"))))</f>
        <v/>
      </c>
      <c r="U5" s="188" t="str">
        <f aca="1">IF(U$4&gt;$J5,"",IF($F$9&gt;$G$9,"ns",IF($B$16&gt;$C$16,"ns",IF(ABS($L5-INDEX(RTO1SF_ORD,U$4,2))&gt;$B$24,"s","ns"))))</f>
        <v/>
      </c>
      <c r="V5" s="188" t="str">
        <f aca="1">IF(V$4&gt;$J5,"",IF($F$9&gt;$G$9,"ns",IF($B$16&gt;$C$16,"ns",IF(ABS($L5-INDEX(RTO1SF_ORD,V$4,2))&gt;$B$24,"s","ns"))))</f>
        <v/>
      </c>
      <c r="W5" s="188" t="str">
        <f aca="1">IF(W$4&gt;$J5,"",IF($F$9&gt;$G$9,"ns",IF($B$16&gt;$C$16,"ns",IF(ABS($L5-INDEX(RTO1SF_ORD,W$4,2))&gt;$B$24,"s","ns"))))</f>
        <v/>
      </c>
      <c r="X5" s="188" t="str">
        <f aca="1">IF(X$4&gt;$J5,"",IF($F$9&gt;$G$9,"ns",IF($B$16&gt;$C$16,"ns",IF(ABS($L5-INDEX(RTO1SF_ORD,X$4,2))&gt;$B$24,"s","ns"))))</f>
        <v/>
      </c>
      <c r="Y5" s="188" t="str">
        <f aca="1">IF(Y$4&gt;$J5,"",IF($F$9&gt;$G$9,"ns",IF($B$16&gt;$C$16,"ns",IF(ABS($L5-INDEX(RTO1SF_ORD,Y$4,2))&gt;$B$24,"s","ns"))))</f>
        <v/>
      </c>
      <c r="Z5" s="188" t="str">
        <f aca="1">IF(Z$4&gt;$J5,"",IF($F$9&gt;$G$9,"ns",IF($B$16&gt;$C$16,"ns",IF(ABS($L5-INDEX(RTO1SF_ORD,Z$4,2))&gt;$B$24,"s","ns"))))</f>
        <v/>
      </c>
      <c r="AA5" s="188" t="str">
        <f aca="1">IF(AA$4&gt;$J5,"",IF($F$9&gt;$G$9,"ns",IF($B$16&gt;$C$16,"ns",IF(ABS($L5-INDEX(RTO1SF_ORD,AA$4,2))&gt;$B$24,"s","ns"))))</f>
        <v/>
      </c>
      <c r="AB5" s="188" t="str">
        <f aca="1">IF(AB$4&gt;$J5,"",IF($F$9&gt;$G$9,"ns",IF($B$16&gt;$C$16,"ns",IF(ABS($L5-INDEX(RTO1SF_ORD,AB$4,2))&gt;$B$24,"s","ns"))))</f>
        <v/>
      </c>
      <c r="AC5" s="188" t="str">
        <f aca="1">IF(AC$4&gt;$J5,"",IF($F$9&gt;$G$9,"ns",IF($B$16&gt;$C$16,"ns",IF(ABS($L5-INDEX(RTO1SF_ORD,AC$4,2))&gt;$B$24,"s","ns"))))</f>
        <v/>
      </c>
      <c r="AD5" s="188" t="str">
        <f aca="1">IF(AD$4&gt;$J5,"",IF($F$9&gt;$G$9,"ns",IF($B$16&gt;$C$16,"ns",IF(ABS($L5-INDEX(RTO1SF_ORD,AD$4,2))&gt;$B$24,"s","ns"))))</f>
        <v/>
      </c>
      <c r="AE5" s="188" t="str">
        <f aca="1">IF(AE$4&gt;$J5,"",IF($F$9&gt;$G$9,"ns",IF($B$16&gt;$C$16,"ns",IF(ABS($L5-INDEX(RTO1SF_ORD,AE$4,2))&gt;$B$24,"s","ns"))))</f>
        <v/>
      </c>
      <c r="AF5" s="188" t="str">
        <f aca="1">IF(AF$4&gt;$J5,"",IF($F$9&gt;$G$9,"ns",IF($B$16&gt;$C$16,"ns",IF(ABS($L5-INDEX(RTO1SF_ORD,AF$4,2))&gt;$B$24,"s","ns"))))</f>
        <v/>
      </c>
      <c r="AG5" s="188" t="str">
        <f aca="1">IF(AG$4&gt;$J5,"",IF($F$9&gt;$G$9,"ns",IF($B$16&gt;$C$16,"ns",IF(ABS($L5-INDEX(RTO1SF_ORD,AG$4,2))&gt;$B$24,"s","ns"))))</f>
        <v/>
      </c>
      <c r="AH5" s="188" t="str">
        <f aca="1">IF(AH$4&gt;$J5,"",IF($F$9&gt;$G$9,"ns",IF($B$16&gt;$C$16,"ns",IF(ABS($L5-INDEX(RTO1SF_ORD,AH$4,2))&gt;$B$24,"s","ns"))))</f>
        <v/>
      </c>
      <c r="AI5" s="188" t="str">
        <f aca="1">IF(AI$4&gt;$J5,"",IF($F$9&gt;$G$9,"ns",IF($B$16&gt;$C$16,"ns",IF(ABS($L5-INDEX(RTO1SF_ORD,AI$4,2))&gt;$B$24,"s","ns"))))</f>
        <v/>
      </c>
      <c r="AJ5" s="188" t="str">
        <f aca="1">IF(AJ$4&gt;$J5,"",IF($F$9&gt;$G$9,"ns",IF($B$16&gt;$C$16,"ns",IF(ABS($L5-INDEX(RTO1SF_ORD,AJ$4,2))&gt;$B$24,"s","ns"))))</f>
        <v/>
      </c>
      <c r="AK5" s="188" t="str">
        <f aca="1">IF(AK$4&gt;$J5,"",IF($F$9&gt;$G$9,"ns",IF($B$16&gt;$C$16,"ns",IF(ABS($L5-INDEX(RTO1SF_ORD,AK$4,2))&gt;$B$24,"s","ns"))))</f>
        <v/>
      </c>
      <c r="AL5" s="188" t="str">
        <f aca="1">IF(AL$4&gt;$J5,"",IF($F$9&gt;$G$9,"ns",IF($B$16&gt;$C$16,"ns",IF(ABS($L5-INDEX(RTO1SF_ORD,AL$4,2))&gt;$B$24,"s","ns"))))</f>
        <v/>
      </c>
      <c r="AM5" s="188" t="str">
        <f aca="1">IF(AM$4&gt;$J5,"",IF($F$9&gt;$G$9,"ns",IF($B$16&gt;$C$16,"ns",IF(ABS($L5-INDEX(RTO1SF_ORD,AM$4,2))&gt;$B$24,"s","ns"))))</f>
        <v/>
      </c>
      <c r="AN5" s="188" t="str">
        <f aca="1">IF(AN$4&gt;$J5,"",IF($F$9&gt;$G$9,"ns",IF($B$16&gt;$C$16,"ns",IF(ABS($L5-INDEX(RTO1SF_ORD,AN$4,2))&gt;$B$24,"s","ns"))))</f>
        <v/>
      </c>
      <c r="AO5" s="188" t="str">
        <f aca="1">IF(AO$4&gt;$J5,"",IF($F$9&gt;$G$9,"ns",IF($B$16&gt;$C$16,"ns",IF(ABS($L5-INDEX(RTO1SF_ORD,AO$4,2))&gt;$B$24,"s","ns"))))</f>
        <v/>
      </c>
      <c r="AP5" s="188" t="str">
        <f aca="1">IF(AP$4&gt;$J5,"",IF($F$9&gt;$G$9,"ns",IF($B$16&gt;$C$16,"ns",IF(ABS($L5-INDEX(RTO1SF_ORD,AP$4,2))&gt;$B$24,"s","ns"))))</f>
        <v/>
      </c>
      <c r="AQ5" s="188" t="str">
        <f aca="1">IF(AQ$4&gt;$J5,"",IF($F$9&gt;$G$9,"ns",IF($B$16&gt;$C$16,"ns",IF(ABS($L5-INDEX(RTO1SF_ORD,AQ$4,2))&gt;$B$24,"s","ns"))))</f>
        <v/>
      </c>
      <c r="AR5" s="188" t="str">
        <f aca="1">IF(AR$4&gt;$J5,"",IF($F$9&gt;$G$9,"ns",IF($B$16&gt;$C$16,"ns",IF(ABS($L5-INDEX(RTO1SF_ORD,AR$4,2))&gt;$B$24,"s","ns"))))</f>
        <v/>
      </c>
      <c r="AS5" s="188" t="str">
        <f aca="1">IF(AS$4&gt;$J5,"",IF($F$9&gt;$G$9,"ns",IF($B$16&gt;$C$16,"ns",IF(ABS($L5-INDEX(RTO1SF_ORD,AS$4,2))&gt;$B$24,"s","ns"))))</f>
        <v/>
      </c>
      <c r="AT5" s="188" t="str">
        <f aca="1">IF(AT$4&gt;$J5,"",IF($F$9&gt;$G$9,"ns",IF($B$16&gt;$C$16,"ns",IF(ABS($L5-INDEX(RTO1SF_ORD,AT$4,2))&gt;$B$24,"s","ns"))))</f>
        <v/>
      </c>
      <c r="AU5" s="188" t="str">
        <f aca="1">IF(AU$4&gt;$J5,"",IF($F$9&gt;$G$9,"ns",IF($B$16&gt;$C$16,"ns",IF(ABS($L5-INDEX(RTO1SF_ORD,AU$4,2))&gt;$B$24,"s","ns"))))</f>
        <v/>
      </c>
      <c r="AV5" s="188" t="str">
        <f aca="1">IF(AV$4&gt;$J5,"",IF($F$9&gt;$G$9,"ns",IF($B$16&gt;$C$16,"ns",IF(ABS($L5-INDEX(RTO1SF_ORD,AV$4,2))&gt;$B$24,"s","ns"))))</f>
        <v/>
      </c>
      <c r="AW5" s="188" t="str">
        <f aca="1">IF(AW$4&gt;$J5,"",IF($F$9&gt;$G$9,"ns",IF($B$16&gt;$C$16,"ns",IF(ABS($L5-INDEX(RTO1SF_ORD,AW$4,2))&gt;$B$24,"s","ns"))))</f>
        <v/>
      </c>
      <c r="AX5" s="188" t="str">
        <f aca="1">IF(AX$4&gt;$J5,"",IF($F$9&gt;$G$9,"ns",IF($B$16&gt;$C$16,"ns",IF(ABS($L5-INDEX(RTO1SF_ORD,AX$4,2))&gt;$B$24,"s","ns"))))</f>
        <v/>
      </c>
      <c r="AY5" s="188" t="str">
        <f aca="1">IF(AY$4&gt;$J5,"",IF($F$9&gt;$G$9,"ns",IF($B$16&gt;$C$16,"ns",IF(ABS($L5-INDEX(RTO1SF_ORD,AY$4,2))&gt;$B$24,"s","ns"))))</f>
        <v/>
      </c>
      <c r="AZ5" s="188" t="str">
        <f aca="1">IF(AZ$4&gt;$J5,"",IF($F$9&gt;$G$9,"ns",IF($B$16&gt;$C$16,"ns",IF(ABS($L5-INDEX(RTO1SF_ORD,AZ$4,2))&gt;$B$24,"s","ns"))))</f>
        <v/>
      </c>
      <c r="BA5" s="188" t="str">
        <f aca="1">IF(BA$4&gt;$J5,"",IF($F$9&gt;$G$9,"ns",IF($B$16&gt;$C$16,"ns",IF(ABS($L5-INDEX(RTO1SF_ORD,BA$4,2))&gt;$B$24,"s","ns"))))</f>
        <v/>
      </c>
      <c r="BB5" s="188" t="str">
        <f aca="1">IF(BB$4&gt;$J5,"",IF($F$9&gt;$G$9,"ns",IF($B$16&gt;$C$16,"ns",IF(ABS($L5-INDEX(RTO1SF_ORD,BB$4,2))&gt;$B$24,"s","ns"))))</f>
        <v/>
      </c>
      <c r="BC5" s="188" t="str">
        <f aca="1">IF(BC$4&gt;$J5,"",IF($F$9&gt;$G$9,"ns",IF($B$16&gt;$C$16,"ns",IF(ABS($L5-INDEX(RTO1SF_ORD,BC$4,2))&gt;$B$24,"s","ns"))))</f>
        <v/>
      </c>
      <c r="BD5" s="188" t="str">
        <f aca="1">IF(BD$4&gt;$J5,"",IF($F$9&gt;$G$9,"ns",IF($B$16&gt;$C$16,"ns",IF(ABS($L5-INDEX(RTO1SF_ORD,BD$4,2))&gt;$B$24,"s","ns"))))</f>
        <v/>
      </c>
      <c r="BE5" s="188" t="str">
        <f aca="1">IF(BE$4&gt;$J5,"",IF($F$9&gt;$G$9,"ns",IF($B$16&gt;$C$16,"ns",IF(ABS($L5-INDEX(RTO1SF_ORD,BE$4,2))&gt;$B$24,"s","ns"))))</f>
        <v/>
      </c>
      <c r="BF5" s="188" t="str">
        <f aca="1">IF(BF$4&gt;$J5,"",IF($F$9&gt;$G$9,"ns",IF($B$16&gt;$C$16,"ns",IF(ABS($L5-INDEX(RTO1SF_ORD,BF$4,2))&gt;$B$24,"s","ns"))))</f>
        <v/>
      </c>
      <c r="BG5" s="188" t="str">
        <f aca="1">IF(BG$4&gt;$J5,"",IF($F$9&gt;$G$9,"ns",IF($B$16&gt;$C$16,"ns",IF(ABS($L5-INDEX(RTO1SF_ORD,BG$4,2))&gt;$B$24,"s","ns"))))</f>
        <v/>
      </c>
      <c r="BH5" s="188" t="str">
        <f aca="1">IF(BH$4&gt;$J5,"",IF($F$9&gt;$G$9,"ns",IF($B$16&gt;$C$16,"ns",IF(ABS($L5-INDEX(RTO1SF_ORD,BH$4,2))&gt;$B$24,"s","ns"))))</f>
        <v/>
      </c>
      <c r="BI5" s="188" t="str">
        <f aca="1">IF(BI$4&gt;$J5,"",IF($F$9&gt;$G$9,"ns",IF($B$16&gt;$C$16,"ns",IF(ABS($L5-INDEX(RTO1SF_ORD,BI$4,2))&gt;$B$24,"s","ns"))))</f>
        <v/>
      </c>
      <c r="BJ5" s="188" t="str">
        <f aca="1">IF(BJ$4&gt;$J5,"",IF($F$9&gt;$G$9,"ns",IF($B$16&gt;$C$16,"ns",IF(ABS($L5-INDEX(RTO1SF_ORD,BJ$4,2))&gt;$B$24,"s","ns"))))</f>
        <v/>
      </c>
      <c r="BS5" s="10"/>
      <c r="BT5" s="10"/>
      <c r="BV5" s="89" t="n">
        <v>1</v>
      </c>
      <c r="BW5" s="187" t="str">
        <f aca="1">IFERROR(INDEX(RTO1CF_ORD,BV5,1),"sd")</f>
        <v>IS TERO</v>
      </c>
      <c r="BX5" s="188">
        <f aca="1">IFERROR(INDEX(RTO1CF_ORD,BV5,2),"sd")</f>
        <v>7506.7231695238097</v>
      </c>
      <c r="BY5" s="186" t="str">
        <f aca="1">IF(BY$4&gt;$BV5,"",IF($BR$9&gt;$BS$9,"ns",IF($BN$16&gt;$BO$16,"ns",IF(ABS($BX5-INDEX(RTO1CF_ORD,BY$4,2))&gt;$BN$24,"s","ns"))))</f>
        <v>ns</v>
      </c>
      <c r="BZ5" s="186" t="str">
        <f aca="1">IF(BZ$4&gt;$BV5,"",IF($BR$9&gt;$BS$9,"ns",IF($BN$16&gt;$BO$16,"ns",IF(ABS($BX5-INDEX(RTO1CF_ORD,BZ$4,2))&gt;$BN$24,"s","ns"))))</f>
        <v/>
      </c>
      <c r="CA5" s="186" t="str">
        <f aca="1">IF(CA$4&gt;$BV5,"",IF($BR$9&gt;$BS$9,"ns",IF($BN$16&gt;$BO$16,"ns",IF(ABS($BX5-INDEX(RTO1CF_ORD,CA$4,2))&gt;$BN$24,"s","ns"))))</f>
        <v/>
      </c>
      <c r="CB5" s="186" t="str">
        <f aca="1">IF(CB$4&gt;$BV5,"",IF($BR$9&gt;$BS$9,"ns",IF($BN$16&gt;$BO$16,"ns",IF(ABS($BX5-INDEX(RTO1CF_ORD,CB$4,2))&gt;$BN$24,"s","ns"))))</f>
        <v/>
      </c>
      <c r="CC5" s="186" t="str">
        <f aca="1">IF(CC$4&gt;$BV5,"",IF($BR$9&gt;$BS$9,"ns",IF($BN$16&gt;$BO$16,"ns",IF(ABS($BX5-INDEX(RTO1CF_ORD,CC$4,2))&gt;$BN$24,"s","ns"))))</f>
        <v/>
      </c>
      <c r="CD5" s="186" t="str">
        <f aca="1">IF(CD$4&gt;$BV5,"",IF($BR$9&gt;$BS$9,"ns",IF($BN$16&gt;$BO$16,"ns",IF(ABS($BX5-INDEX(RTO1CF_ORD,CD$4,2))&gt;$BN$24,"s","ns"))))</f>
        <v/>
      </c>
      <c r="CE5" s="186" t="str">
        <f aca="1">IF(CE$4&gt;$BV5,"",IF($BR$9&gt;$BS$9,"ns",IF($BN$16&gt;$BO$16,"ns",IF(ABS($BX5-INDEX(RTO1CF_ORD,CE$4,2))&gt;$BN$24,"s","ns"))))</f>
        <v/>
      </c>
      <c r="CF5" s="186" t="str">
        <f aca="1">IF(CF$4&gt;$BV5,"",IF($BR$9&gt;$BS$9,"ns",IF($BN$16&gt;$BO$16,"ns",IF(ABS($BX5-INDEX(RTO1CF_ORD,CF$4,2))&gt;$BN$24,"s","ns"))))</f>
        <v/>
      </c>
      <c r="CG5" s="186" t="str">
        <f aca="1">IF(CG$4&gt;$BV5,"",IF($BR$9&gt;$BS$9,"ns",IF($BN$16&gt;$BO$16,"ns",IF(ABS($BX5-INDEX(RTO1CF_ORD,CG$4,2))&gt;$BN$24,"s","ns"))))</f>
        <v/>
      </c>
      <c r="CH5" s="186" t="str">
        <f aca="1">IF(CH$4&gt;$BV5,"",IF($BR$9&gt;$BS$9,"ns",IF($BN$16&gt;$BO$16,"ns",IF(ABS($BX5-INDEX(RTO1CF_ORD,CH$4,2))&gt;$BN$24,"s","ns"))))</f>
        <v/>
      </c>
      <c r="CI5" s="186" t="str">
        <f aca="1">IF(CI$4&gt;$BV5,"",IF($BR$9&gt;$BS$9,"ns",IF($BN$16&gt;$BO$16,"ns",IF(ABS($BX5-INDEX(RTO1CF_ORD,CI$4,2))&gt;$BN$24,"s","ns"))))</f>
        <v/>
      </c>
      <c r="CJ5" s="186" t="str">
        <f aca="1">IF(CJ$4&gt;$BV5,"",IF($BR$9&gt;$BS$9,"ns",IF($BN$16&gt;$BO$16,"ns",IF(ABS($BX5-INDEX(RTO1CF_ORD,CJ$4,2))&gt;$BN$24,"s","ns"))))</f>
        <v/>
      </c>
      <c r="CK5" s="186" t="str">
        <f aca="1">IF(CK$4&gt;$BV5,"",IF($BR$9&gt;$BS$9,"ns",IF($BN$16&gt;$BO$16,"ns",IF(ABS($BX5-INDEX(RTO1CF_ORD,CK$4,2))&gt;$BN$24,"s","ns"))))</f>
        <v/>
      </c>
      <c r="CL5" s="186" t="str">
        <f aca="1">IF(CL$4&gt;$BV5,"",IF($BR$9&gt;$BS$9,"ns",IF($BN$16&gt;$BO$16,"ns",IF(ABS($BX5-INDEX(RTO1CF_ORD,CL$4,2))&gt;$BN$24,"s","ns"))))</f>
        <v/>
      </c>
      <c r="CM5" s="186" t="str">
        <f aca="1">IF(CM$4&gt;$BV5,"",IF($BR$9&gt;$BS$9,"ns",IF($BN$16&gt;$BO$16,"ns",IF(ABS($BX5-INDEX(RTO1CF_ORD,CM$4,2))&gt;$BN$24,"s","ns"))))</f>
        <v/>
      </c>
      <c r="CN5" s="186" t="str">
        <f aca="1">IF(CN$4&gt;$BV5,"",IF($BR$9&gt;$BS$9,"ns",IF($BN$16&gt;$BO$16,"ns",IF(ABS($BX5-INDEX(RTO1CF_ORD,CN$4,2))&gt;$BN$24,"s","ns"))))</f>
        <v/>
      </c>
      <c r="CO5" s="186" t="str">
        <f aca="1">IF(CO$4&gt;$BV5,"",IF($BR$9&gt;$BS$9,"ns",IF($BN$16&gt;$BO$16,"ns",IF(ABS($BX5-INDEX(RTO1CF_ORD,CO$4,2))&gt;$BN$24,"s","ns"))))</f>
        <v/>
      </c>
      <c r="CP5" s="186" t="str">
        <f aca="1">IF(CP$4&gt;$BV5,"",IF($BR$9&gt;$BS$9,"ns",IF($BN$16&gt;$BO$16,"ns",IF(ABS($BX5-INDEX(RTO1CF_ORD,CP$4,2))&gt;$BN$24,"s","ns"))))</f>
        <v/>
      </c>
      <c r="CQ5" s="186" t="str">
        <f aca="1">IF(CQ$4&gt;$BV5,"",IF($BR$9&gt;$BS$9,"ns",IF($BN$16&gt;$BO$16,"ns",IF(ABS($BX5-INDEX(RTO1CF_ORD,CQ$4,2))&gt;$BN$24,"s","ns"))))</f>
        <v/>
      </c>
      <c r="CR5" s="186" t="str">
        <f aca="1">IF(CR$4&gt;$BV5,"",IF($BR$9&gt;$BS$9,"ns",IF($BN$16&gt;$BO$16,"ns",IF(ABS($BX5-INDEX(RTO1CF_ORD,CR$4,2))&gt;$BN$24,"s","ns"))))</f>
        <v/>
      </c>
      <c r="CS5" s="186" t="str">
        <f aca="1">IF(CS$4&gt;$BV5,"",IF($BR$9&gt;$BS$9,"ns",IF($BN$16&gt;$BO$16,"ns",IF(ABS($BX5-INDEX(RTO1CF_ORD,CS$4,2))&gt;$BN$24,"s","ns"))))</f>
        <v/>
      </c>
      <c r="CT5" s="186" t="str">
        <f aca="1">IF(CT$4&gt;$BV5,"",IF($BR$9&gt;$BS$9,"ns",IF($BN$16&gt;$BO$16,"ns",IF(ABS($BX5-INDEX(RTO1CF_ORD,CT$4,2))&gt;$BN$24,"s","ns"))))</f>
        <v/>
      </c>
      <c r="CU5" s="186" t="str">
        <f aca="1">IF(CU$4&gt;$BV5,"",IF($BR$9&gt;$BS$9,"ns",IF($BN$16&gt;$BO$16,"ns",IF(ABS($BX5-INDEX(RTO1CF_ORD,CU$4,2))&gt;$BN$24,"s","ns"))))</f>
        <v/>
      </c>
      <c r="CV5" s="186" t="str">
        <f aca="1">IF(CV$4&gt;$BV5,"",IF($BR$9&gt;$BS$9,"ns",IF($BN$16&gt;$BO$16,"ns",IF(ABS($BX5-INDEX(RTO1CF_ORD,CV$4,2))&gt;$BN$24,"s","ns"))))</f>
        <v/>
      </c>
      <c r="CW5" s="186" t="str">
        <f aca="1">IF(CW$4&gt;$BV5,"",IF($BR$9&gt;$BS$9,"ns",IF($BN$16&gt;$BO$16,"ns",IF(ABS($BX5-INDEX(RTO1CF_ORD,CW$4,2))&gt;$BN$24,"s","ns"))))</f>
        <v/>
      </c>
      <c r="CX5" s="186" t="str">
        <f aca="1">IF(CX$4&gt;$BV5,"",IF($BR$9&gt;$BS$9,"ns",IF($BN$16&gt;$BO$16,"ns",IF(ABS($BX5-INDEX(RTO1CF_ORD,CX$4,2))&gt;$BN$24,"s","ns"))))</f>
        <v/>
      </c>
      <c r="CY5" s="186" t="str">
        <f aca="1">IF(CY$4&gt;$BV5,"",IF($BR$9&gt;$BS$9,"ns",IF($BN$16&gt;$BO$16,"ns",IF(ABS($BX5-INDEX(RTO1CF_ORD,CY$4,2))&gt;$BN$24,"s","ns"))))</f>
        <v/>
      </c>
      <c r="CZ5" s="186" t="str">
        <f aca="1">IF(CZ$4&gt;$BV5,"",IF($BR$9&gt;$BS$9,"ns",IF($BN$16&gt;$BO$16,"ns",IF(ABS($BX5-INDEX(RTO1CF_ORD,CZ$4,2))&gt;$BN$24,"s","ns"))))</f>
        <v/>
      </c>
      <c r="DA5" s="186" t="str">
        <f aca="1">IF(DA$4&gt;$BV5,"",IF($BR$9&gt;$BS$9,"ns",IF($BN$16&gt;$BO$16,"ns",IF(ABS($BX5-INDEX(RTO1CF_ORD,DA$4,2))&gt;$BN$24,"s","ns"))))</f>
        <v/>
      </c>
      <c r="DB5" s="186" t="str">
        <f aca="1">IF(DB$4&gt;$BV5,"",IF($BR$9&gt;$BS$9,"ns",IF($BN$16&gt;$BO$16,"ns",IF(ABS($BX5-INDEX(RTO1CF_ORD,DB$4,2))&gt;$BN$24,"s","ns"))))</f>
        <v/>
      </c>
      <c r="DC5" s="186" t="str">
        <f aca="1">IF(DC$4&gt;$BV5,"",IF($BR$9&gt;$BS$9,"ns",IF($BN$16&gt;$BO$16,"ns",IF(ABS($BX5-INDEX(RTO1CF_ORD,DC$4,2))&gt;$BN$24,"s","ns"))))</f>
        <v/>
      </c>
      <c r="DD5" s="186" t="str">
        <f aca="1">IF(DD$4&gt;$BV5,"",IF($BR$9&gt;$BS$9,"ns",IF($BN$16&gt;$BO$16,"ns",IF(ABS($BX5-INDEX(RTO1CF_ORD,DD$4,2))&gt;$BN$24,"s","ns"))))</f>
        <v/>
      </c>
      <c r="DE5" s="186" t="str">
        <f aca="1">IF(DE$4&gt;$BV5,"",IF($BR$9&gt;$BS$9,"ns",IF($BN$16&gt;$BO$16,"ns",IF(ABS($BX5-INDEX(RTO1CF_ORD,DE$4,2))&gt;$BN$24,"s","ns"))))</f>
        <v/>
      </c>
      <c r="DF5" s="186" t="str">
        <f aca="1">IF(DF$4&gt;$BV5,"",IF($BR$9&gt;$BS$9,"ns",IF($BN$16&gt;$BO$16,"ns",IF(ABS($BX5-INDEX(RTO1CF_ORD,DF$4,2))&gt;$BN$24,"s","ns"))))</f>
        <v/>
      </c>
      <c r="DG5" s="186" t="str">
        <f aca="1">IF(DG$4&gt;$BV5,"",IF($BR$9&gt;$BS$9,"ns",IF($BN$16&gt;$BO$16,"ns",IF(ABS($BX5-INDEX(RTO1CF_ORD,DG$4,2))&gt;$BN$24,"s","ns"))))</f>
        <v/>
      </c>
      <c r="DH5" s="186" t="str">
        <f aca="1">IF(DH$4&gt;$BV5,"",IF($BR$9&gt;$BS$9,"ns",IF($BN$16&gt;$BO$16,"ns",IF(ABS($BX5-INDEX(RTO1CF_ORD,DH$4,2))&gt;$BN$24,"s","ns"))))</f>
        <v/>
      </c>
      <c r="DI5" s="186" t="str">
        <f aca="1">IF(DI$4&gt;$BV5,"",IF($BR$9&gt;$BS$9,"ns",IF($BN$16&gt;$BO$16,"ns",IF(ABS($BX5-INDEX(RTO1CF_ORD,DI$4,2))&gt;$BN$24,"s","ns"))))</f>
        <v/>
      </c>
      <c r="DJ5" s="186" t="str">
        <f aca="1">IF(DJ$4&gt;$BV5,"",IF($BR$9&gt;$BS$9,"ns",IF($BN$16&gt;$BO$16,"ns",IF(ABS($BX5-INDEX(RTO1CF_ORD,DJ$4,2))&gt;$BN$24,"s","ns"))))</f>
        <v/>
      </c>
      <c r="DK5" s="186" t="str">
        <f aca="1">IF(DK$4&gt;$BV5,"",IF($BR$9&gt;$BS$9,"ns",IF($BN$16&gt;$BO$16,"ns",IF(ABS($BX5-INDEX(RTO1CF_ORD,DK$4,2))&gt;$BN$24,"s","ns"))))</f>
        <v/>
      </c>
      <c r="DL5" s="186" t="str">
        <f aca="1">IF(DL$4&gt;$BV5,"",IF($BR$9&gt;$BS$9,"ns",IF($BN$16&gt;$BO$16,"ns",IF(ABS($BX5-INDEX(RTO1CF_ORD,DL$4,2))&gt;$BN$24,"s","ns"))))</f>
        <v/>
      </c>
      <c r="DM5" s="186" t="str">
        <f aca="1">IF(DM$4&gt;$BV5,"",IF($BR$9&gt;$BS$9,"ns",IF($BN$16&gt;$BO$16,"ns",IF(ABS($BX5-INDEX(RTO1CF_ORD,DM$4,2))&gt;$BN$24,"s","ns"))))</f>
        <v/>
      </c>
      <c r="DN5" s="186" t="str">
        <f aca="1">IF(DN$4&gt;$BV5,"",IF($BR$9&gt;$BS$9,"ns",IF($BN$16&gt;$BO$16,"ns",IF(ABS($BX5-INDEX(RTO1CF_ORD,DN$4,2))&gt;$BN$24,"s","ns"))))</f>
        <v/>
      </c>
      <c r="DO5" s="186" t="str">
        <f aca="1">IF(DO$4&gt;$BV5,"",IF($BR$9&gt;$BS$9,"ns",IF($BN$16&gt;$BO$16,"ns",IF(ABS($BX5-INDEX(RTO1CF_ORD,DO$4,2))&gt;$BN$24,"s","ns"))))</f>
        <v/>
      </c>
      <c r="DP5" s="186" t="str">
        <f aca="1">IF(DP$4&gt;$BV5,"",IF($BR$9&gt;$BS$9,"ns",IF($BN$16&gt;$BO$16,"ns",IF(ABS($BX5-INDEX(RTO1CF_ORD,DP$4,2))&gt;$BN$24,"s","ns"))))</f>
        <v/>
      </c>
      <c r="DQ5" s="186" t="str">
        <f aca="1">IF(DQ$4&gt;$BV5,"",IF($BR$9&gt;$BS$9,"ns",IF($BN$16&gt;$BO$16,"ns",IF(ABS($BX5-INDEX(RTO1CF_ORD,DQ$4,2))&gt;$BN$24,"s","ns"))))</f>
        <v/>
      </c>
      <c r="DR5" s="186" t="str">
        <f aca="1">IF(DR$4&gt;$BV5,"",IF($BR$9&gt;$BS$9,"ns",IF($BN$16&gt;$BO$16,"ns",IF(ABS($BX5-INDEX(RTO1CF_ORD,DR$4,2))&gt;$BN$24,"s","ns"))))</f>
        <v/>
      </c>
      <c r="DS5" s="186" t="str">
        <f aca="1">IF(DS$4&gt;$BV5,"",IF($BR$9&gt;$BS$9,"ns",IF($BN$16&gt;$BO$16,"ns",IF(ABS($BX5-INDEX(RTO1CF_ORD,DS$4,2))&gt;$BN$24,"s","ns"))))</f>
        <v/>
      </c>
      <c r="DT5" s="186" t="str">
        <f aca="1">IF(DT$4&gt;$BV5,"",IF($BR$9&gt;$BS$9,"ns",IF($BN$16&gt;$BO$16,"ns",IF(ABS($BX5-INDEX(RTO1CF_ORD,DT$4,2))&gt;$BN$24,"s","ns"))))</f>
        <v/>
      </c>
      <c r="DU5" s="186" t="str">
        <f aca="1">IF(DU$4&gt;$BV5,"",IF($BR$9&gt;$BS$9,"ns",IF($BN$16&gt;$BO$16,"ns",IF(ABS($BX5-INDEX(RTO1CF_ORD,DU$4,2))&gt;$BN$24,"s","ns"))))</f>
        <v/>
      </c>
      <c r="DV5" s="186" t="str">
        <f aca="1">IF(DV$4&gt;$BV5,"",IF($BR$9&gt;$BS$9,"ns",IF($BN$16&gt;$BO$16,"ns",IF(ABS($BX5-INDEX(RTO1CF_ORD,DV$4,2))&gt;$BN$24,"s","ns"))))</f>
        <v/>
      </c>
      <c r="DW5" s="158"/>
      <c r="DX5" s="158"/>
      <c r="DZ5" s="176">
        <f>DZ4+1</f>
        <v>2</v>
      </c>
      <c r="EA5" s="178" t="str">
        <f aca="1">IFERROR(INDEX(RTO1CV,$DZ5,1),0)</f>
        <v>ACA 363</v>
      </c>
      <c r="EB5" s="179">
        <f aca="1">IFERROR(INDEX(RTO1SF,$DZ5,EB$3),0)</f>
        <v>0</v>
      </c>
      <c r="EC5" s="179">
        <f aca="1">IFERROR(INDEX(RTO1SF,$DZ5,EC$3),0)</f>
        <v>0</v>
      </c>
      <c r="ED5" s="179">
        <f aca="1">IFERROR(INDEX(RTO1SF,$DZ5,ED$3),0)</f>
        <v>0</v>
      </c>
      <c r="EE5" s="179">
        <f aca="1">IFERROR(INDEX(RTO1SF,$DZ5,EE$3),0)</f>
        <v>0</v>
      </c>
      <c r="EF5" s="179">
        <f>_xlfn.COUNTIFS(EB5:EE5,"&gt;1")</f>
        <v>0</v>
      </c>
      <c r="EG5" s="179">
        <f>IFERROR(_xlfn.SUMIFS(EB5:EE5,EB5:EE5,"&gt;1"),0)</f>
        <v>0</v>
      </c>
      <c r="EH5" s="176"/>
      <c r="EI5" s="176" t="s">
        <v>309</v>
      </c>
      <c r="EJ5" s="179">
        <f>EF4*EF54</f>
        <v>0</v>
      </c>
      <c r="EK5" s="177"/>
      <c r="EL5" s="176">
        <f>EL4+1</f>
        <v>2</v>
      </c>
      <c r="EM5" s="178" t="str">
        <f aca="1">IFERROR(INDEX(RTO1CV,$EL5,1),0)</f>
        <v>ACA 363</v>
      </c>
      <c r="EN5" s="179">
        <f aca="1">IFERROR(INDEX(RTO1CF,$EL5,'ANVA-MDS'!EB$3),0)</f>
        <v>5881.02453714286003</v>
      </c>
      <c r="EO5" s="179">
        <f aca="1">IFERROR(INDEX(RTO1CF,$EL5,'ANVA-MDS'!EC$3),0)</f>
        <v>6019.61033142857013</v>
      </c>
      <c r="EP5" s="179">
        <f aca="1">IFERROR(INDEX(RTO1CF,$EL5,'ANVA-MDS'!ED$3),0)</f>
        <v>5964.85522285713978</v>
      </c>
      <c r="EQ5" s="179">
        <f aca="1">IFERROR(INDEX(RTO1CF,$EL5,'ANVA-MDS'!EE$3),0)</f>
        <v>0</v>
      </c>
      <c r="ER5" s="179">
        <f>_xlfn.COUNTIFS(EN5:EQ5,"&gt;1")</f>
        <v>3</v>
      </c>
      <c r="ES5" s="179">
        <f>IFERROR(_xlfn.SUMIFS(EN5:EQ5,EN5:EQ5,"&gt;1"),0)</f>
        <v>17865.4900914286009</v>
      </c>
      <c r="ET5" s="176"/>
      <c r="EU5" s="176" t="s">
        <v>309</v>
      </c>
      <c r="EV5" s="183">
        <f>ER4*ER54</f>
        <v>3</v>
      </c>
      <c r="EW5" s="177"/>
      <c r="EX5" s="179">
        <f>EG5+ES5</f>
        <v>17865.4900914286009</v>
      </c>
      <c r="EY5" s="176" t="s">
        <v>309</v>
      </c>
      <c r="EZ5" s="189">
        <f>EV5</f>
        <v>3</v>
      </c>
    </row>
    <row r="6" spans="1:156" ht="12.75" customHeight="1">
      <c r="A6" s="7" t="s">
        <v>310</v>
      </c>
      <c r="B6" s="170" t="str">
        <f>IF(EF54&lt;&gt;1,"Error en los datos de entrada SIN FUNGICIDA !!!","")</f>
        <v>Error en los datos de entrada SIN FUNGICIDA !!!</v>
      </c>
      <c r="J6" s="89" t="n">
        <v>2</v>
      </c>
      <c r="K6" s="187" t="str">
        <f aca="1">IFERROR(INDEX(RTO1SF_ORD,J6,1),"sd")</f>
        <v>ACA 363</v>
      </c>
      <c r="L6" s="188">
        <f aca="1">IFERROR(INDEX(RTO1SF_ORD,J6,2),"sd")</f>
        <v>0.000479999999999999982</v>
      </c>
      <c r="M6" s="188" t="str">
        <f aca="1">IF(M$4&gt;$J6,"",IF($F$9&gt;$G$9,"ns",IF($B$16&gt;$C$16,"ns",IF(ABS($L6-INDEX(RTO1SF_ORD,M$4,2))&gt;$B$24,"s","ns"))))</f>
        <v>ns</v>
      </c>
      <c r="N6" s="188" t="str">
        <f aca="1">IF(N$4&gt;$J6,"",IF($F$9&gt;$G$9,"ns",IF($B$16&gt;$C$16,"ns",IF(ABS($L6-INDEX(RTO1SF_ORD,N$4,2))&gt;$B$24,"s","ns"))))</f>
        <v>ns</v>
      </c>
      <c r="O6" s="188" t="str">
        <f aca="1">IF(O$4&gt;$J6,"",IF($F$9&gt;$G$9,"ns",IF($B$16&gt;$C$16,"ns",IF(ABS($L6-INDEX(RTO1SF_ORD,O$4,2))&gt;$B$24,"s","ns"))))</f>
        <v/>
      </c>
      <c r="P6" s="188" t="str">
        <f aca="1">IF(P$4&gt;$J6,"",IF($F$9&gt;$G$9,"ns",IF($B$16&gt;$C$16,"ns",IF(ABS($L6-INDEX(RTO1SF_ORD,P$4,2))&gt;$B$24,"s","ns"))))</f>
        <v/>
      </c>
      <c r="Q6" s="188" t="str">
        <f aca="1">IF(Q$4&gt;$J6,"",IF($F$9&gt;$G$9,"ns",IF($B$16&gt;$C$16,"ns",IF(ABS($L6-INDEX(RTO1SF_ORD,Q$4,2))&gt;$B$24,"s","ns"))))</f>
        <v/>
      </c>
      <c r="R6" s="188" t="str">
        <f aca="1">IF(R$4&gt;$J6,"",IF($F$9&gt;$G$9,"ns",IF($B$16&gt;$C$16,"ns",IF(ABS($L6-INDEX(RTO1SF_ORD,R$4,2))&gt;$B$24,"s","ns"))))</f>
        <v/>
      </c>
      <c r="S6" s="188" t="str">
        <f aca="1">IF(S$4&gt;$J6,"",IF($F$9&gt;$G$9,"ns",IF($B$16&gt;$C$16,"ns",IF(ABS($L6-INDEX(RTO1SF_ORD,S$4,2))&gt;$B$24,"s","ns"))))</f>
        <v/>
      </c>
      <c r="T6" s="188" t="str">
        <f aca="1">IF(T$4&gt;$J6,"",IF($F$9&gt;$G$9,"ns",IF($B$16&gt;$C$16,"ns",IF(ABS($L6-INDEX(RTO1SF_ORD,T$4,2))&gt;$B$24,"s","ns"))))</f>
        <v/>
      </c>
      <c r="U6" s="188" t="str">
        <f aca="1">IF(U$4&gt;$J6,"",IF($F$9&gt;$G$9,"ns",IF($B$16&gt;$C$16,"ns",IF(ABS($L6-INDEX(RTO1SF_ORD,U$4,2))&gt;$B$24,"s","ns"))))</f>
        <v/>
      </c>
      <c r="V6" s="188" t="str">
        <f aca="1">IF(V$4&gt;$J6,"",IF($F$9&gt;$G$9,"ns",IF($B$16&gt;$C$16,"ns",IF(ABS($L6-INDEX(RTO1SF_ORD,V$4,2))&gt;$B$24,"s","ns"))))</f>
        <v/>
      </c>
      <c r="W6" s="188" t="str">
        <f aca="1">IF(W$4&gt;$J6,"",IF($F$9&gt;$G$9,"ns",IF($B$16&gt;$C$16,"ns",IF(ABS($L6-INDEX(RTO1SF_ORD,W$4,2))&gt;$B$24,"s","ns"))))</f>
        <v/>
      </c>
      <c r="X6" s="188" t="str">
        <f aca="1">IF(X$4&gt;$J6,"",IF($F$9&gt;$G$9,"ns",IF($B$16&gt;$C$16,"ns",IF(ABS($L6-INDEX(RTO1SF_ORD,X$4,2))&gt;$B$24,"s","ns"))))</f>
        <v/>
      </c>
      <c r="Y6" s="188" t="str">
        <f aca="1">IF(Y$4&gt;$J6,"",IF($F$9&gt;$G$9,"ns",IF($B$16&gt;$C$16,"ns",IF(ABS($L6-INDEX(RTO1SF_ORD,Y$4,2))&gt;$B$24,"s","ns"))))</f>
        <v/>
      </c>
      <c r="Z6" s="188" t="str">
        <f aca="1">IF(Z$4&gt;$J6,"",IF($F$9&gt;$G$9,"ns",IF($B$16&gt;$C$16,"ns",IF(ABS($L6-INDEX(RTO1SF_ORD,Z$4,2))&gt;$B$24,"s","ns"))))</f>
        <v/>
      </c>
      <c r="AA6" s="188" t="str">
        <f aca="1">IF(AA$4&gt;$J6,"",IF($F$9&gt;$G$9,"ns",IF($B$16&gt;$C$16,"ns",IF(ABS($L6-INDEX(RTO1SF_ORD,AA$4,2))&gt;$B$24,"s","ns"))))</f>
        <v/>
      </c>
      <c r="AB6" s="188" t="str">
        <f aca="1">IF(AB$4&gt;$J6,"",IF($F$9&gt;$G$9,"ns",IF($B$16&gt;$C$16,"ns",IF(ABS($L6-INDEX(RTO1SF_ORD,AB$4,2))&gt;$B$24,"s","ns"))))</f>
        <v/>
      </c>
      <c r="AC6" s="188" t="str">
        <f aca="1">IF(AC$4&gt;$J6,"",IF($F$9&gt;$G$9,"ns",IF($B$16&gt;$C$16,"ns",IF(ABS($L6-INDEX(RTO1SF_ORD,AC$4,2))&gt;$B$24,"s","ns"))))</f>
        <v/>
      </c>
      <c r="AD6" s="188" t="str">
        <f aca="1">IF(AD$4&gt;$J6,"",IF($F$9&gt;$G$9,"ns",IF($B$16&gt;$C$16,"ns",IF(ABS($L6-INDEX(RTO1SF_ORD,AD$4,2))&gt;$B$24,"s","ns"))))</f>
        <v/>
      </c>
      <c r="AE6" s="188" t="str">
        <f aca="1">IF(AE$4&gt;$J6,"",IF($F$9&gt;$G$9,"ns",IF($B$16&gt;$C$16,"ns",IF(ABS($L6-INDEX(RTO1SF_ORD,AE$4,2))&gt;$B$24,"s","ns"))))</f>
        <v/>
      </c>
      <c r="AF6" s="188" t="str">
        <f aca="1">IF(AF$4&gt;$J6,"",IF($F$9&gt;$G$9,"ns",IF($B$16&gt;$C$16,"ns",IF(ABS($L6-INDEX(RTO1SF_ORD,AF$4,2))&gt;$B$24,"s","ns"))))</f>
        <v/>
      </c>
      <c r="AG6" s="188" t="str">
        <f aca="1">IF(AG$4&gt;$J6,"",IF($F$9&gt;$G$9,"ns",IF($B$16&gt;$C$16,"ns",IF(ABS($L6-INDEX(RTO1SF_ORD,AG$4,2))&gt;$B$24,"s","ns"))))</f>
        <v/>
      </c>
      <c r="AH6" s="188" t="str">
        <f aca="1">IF(AH$4&gt;$J6,"",IF($F$9&gt;$G$9,"ns",IF($B$16&gt;$C$16,"ns",IF(ABS($L6-INDEX(RTO1SF_ORD,AH$4,2))&gt;$B$24,"s","ns"))))</f>
        <v/>
      </c>
      <c r="AI6" s="188" t="str">
        <f aca="1">IF(AI$4&gt;$J6,"",IF($F$9&gt;$G$9,"ns",IF($B$16&gt;$C$16,"ns",IF(ABS($L6-INDEX(RTO1SF_ORD,AI$4,2))&gt;$B$24,"s","ns"))))</f>
        <v/>
      </c>
      <c r="AJ6" s="188" t="str">
        <f aca="1">IF(AJ$4&gt;$J6,"",IF($F$9&gt;$G$9,"ns",IF($B$16&gt;$C$16,"ns",IF(ABS($L6-INDEX(RTO1SF_ORD,AJ$4,2))&gt;$B$24,"s","ns"))))</f>
        <v/>
      </c>
      <c r="AK6" s="188" t="str">
        <f aca="1">IF(AK$4&gt;$J6,"",IF($F$9&gt;$G$9,"ns",IF($B$16&gt;$C$16,"ns",IF(ABS($L6-INDEX(RTO1SF_ORD,AK$4,2))&gt;$B$24,"s","ns"))))</f>
        <v/>
      </c>
      <c r="AL6" s="188" t="str">
        <f aca="1">IF(AL$4&gt;$J6,"",IF($F$9&gt;$G$9,"ns",IF($B$16&gt;$C$16,"ns",IF(ABS($L6-INDEX(RTO1SF_ORD,AL$4,2))&gt;$B$24,"s","ns"))))</f>
        <v/>
      </c>
      <c r="AM6" s="188" t="str">
        <f aca="1">IF(AM$4&gt;$J6,"",IF($F$9&gt;$G$9,"ns",IF($B$16&gt;$C$16,"ns",IF(ABS($L6-INDEX(RTO1SF_ORD,AM$4,2))&gt;$B$24,"s","ns"))))</f>
        <v/>
      </c>
      <c r="AN6" s="188" t="str">
        <f aca="1">IF(AN$4&gt;$J6,"",IF($F$9&gt;$G$9,"ns",IF($B$16&gt;$C$16,"ns",IF(ABS($L6-INDEX(RTO1SF_ORD,AN$4,2))&gt;$B$24,"s","ns"))))</f>
        <v/>
      </c>
      <c r="AO6" s="188" t="str">
        <f aca="1">IF(AO$4&gt;$J6,"",IF($F$9&gt;$G$9,"ns",IF($B$16&gt;$C$16,"ns",IF(ABS($L6-INDEX(RTO1SF_ORD,AO$4,2))&gt;$B$24,"s","ns"))))</f>
        <v/>
      </c>
      <c r="AP6" s="188" t="str">
        <f aca="1">IF(AP$4&gt;$J6,"",IF($F$9&gt;$G$9,"ns",IF($B$16&gt;$C$16,"ns",IF(ABS($L6-INDEX(RTO1SF_ORD,AP$4,2))&gt;$B$24,"s","ns"))))</f>
        <v/>
      </c>
      <c r="AQ6" s="188" t="str">
        <f aca="1">IF(AQ$4&gt;$J6,"",IF($F$9&gt;$G$9,"ns",IF($B$16&gt;$C$16,"ns",IF(ABS($L6-INDEX(RTO1SF_ORD,AQ$4,2))&gt;$B$24,"s","ns"))))</f>
        <v/>
      </c>
      <c r="AR6" s="188" t="str">
        <f aca="1">IF(AR$4&gt;$J6,"",IF($F$9&gt;$G$9,"ns",IF($B$16&gt;$C$16,"ns",IF(ABS($L6-INDEX(RTO1SF_ORD,AR$4,2))&gt;$B$24,"s","ns"))))</f>
        <v/>
      </c>
      <c r="AS6" s="188" t="str">
        <f aca="1">IF(AS$4&gt;$J6,"",IF($F$9&gt;$G$9,"ns",IF($B$16&gt;$C$16,"ns",IF(ABS($L6-INDEX(RTO1SF_ORD,AS$4,2))&gt;$B$24,"s","ns"))))</f>
        <v/>
      </c>
      <c r="AT6" s="188" t="str">
        <f aca="1">IF(AT$4&gt;$J6,"",IF($F$9&gt;$G$9,"ns",IF($B$16&gt;$C$16,"ns",IF(ABS($L6-INDEX(RTO1SF_ORD,AT$4,2))&gt;$B$24,"s","ns"))))</f>
        <v/>
      </c>
      <c r="AU6" s="188" t="str">
        <f aca="1">IF(AU$4&gt;$J6,"",IF($F$9&gt;$G$9,"ns",IF($B$16&gt;$C$16,"ns",IF(ABS($L6-INDEX(RTO1SF_ORD,AU$4,2))&gt;$B$24,"s","ns"))))</f>
        <v/>
      </c>
      <c r="AV6" s="188" t="str">
        <f aca="1">IF(AV$4&gt;$J6,"",IF($F$9&gt;$G$9,"ns",IF($B$16&gt;$C$16,"ns",IF(ABS($L6-INDEX(RTO1SF_ORD,AV$4,2))&gt;$B$24,"s","ns"))))</f>
        <v/>
      </c>
      <c r="AW6" s="188" t="str">
        <f aca="1">IF(AW$4&gt;$J6,"",IF($F$9&gt;$G$9,"ns",IF($B$16&gt;$C$16,"ns",IF(ABS($L6-INDEX(RTO1SF_ORD,AW$4,2))&gt;$B$24,"s","ns"))))</f>
        <v/>
      </c>
      <c r="AX6" s="188" t="str">
        <f aca="1">IF(AX$4&gt;$J6,"",IF($F$9&gt;$G$9,"ns",IF($B$16&gt;$C$16,"ns",IF(ABS($L6-INDEX(RTO1SF_ORD,AX$4,2))&gt;$B$24,"s","ns"))))</f>
        <v/>
      </c>
      <c r="AY6" s="188" t="str">
        <f aca="1">IF(AY$4&gt;$J6,"",IF($F$9&gt;$G$9,"ns",IF($B$16&gt;$C$16,"ns",IF(ABS($L6-INDEX(RTO1SF_ORD,AY$4,2))&gt;$B$24,"s","ns"))))</f>
        <v/>
      </c>
      <c r="AZ6" s="188" t="str">
        <f aca="1">IF(AZ$4&gt;$J6,"",IF($F$9&gt;$G$9,"ns",IF($B$16&gt;$C$16,"ns",IF(ABS($L6-INDEX(RTO1SF_ORD,AZ$4,2))&gt;$B$24,"s","ns"))))</f>
        <v/>
      </c>
      <c r="BA6" s="188" t="str">
        <f aca="1">IF(BA$4&gt;$J6,"",IF($F$9&gt;$G$9,"ns",IF($B$16&gt;$C$16,"ns",IF(ABS($L6-INDEX(RTO1SF_ORD,BA$4,2))&gt;$B$24,"s","ns"))))</f>
        <v/>
      </c>
      <c r="BB6" s="188" t="str">
        <f aca="1">IF(BB$4&gt;$J6,"",IF($F$9&gt;$G$9,"ns",IF($B$16&gt;$C$16,"ns",IF(ABS($L6-INDEX(RTO1SF_ORD,BB$4,2))&gt;$B$24,"s","ns"))))</f>
        <v/>
      </c>
      <c r="BC6" s="188" t="str">
        <f aca="1">IF(BC$4&gt;$J6,"",IF($F$9&gt;$G$9,"ns",IF($B$16&gt;$C$16,"ns",IF(ABS($L6-INDEX(RTO1SF_ORD,BC$4,2))&gt;$B$24,"s","ns"))))</f>
        <v/>
      </c>
      <c r="BD6" s="188" t="str">
        <f aca="1">IF(BD$4&gt;$J6,"",IF($F$9&gt;$G$9,"ns",IF($B$16&gt;$C$16,"ns",IF(ABS($L6-INDEX(RTO1SF_ORD,BD$4,2))&gt;$B$24,"s","ns"))))</f>
        <v/>
      </c>
      <c r="BE6" s="188" t="str">
        <f aca="1">IF(BE$4&gt;$J6,"",IF($F$9&gt;$G$9,"ns",IF($B$16&gt;$C$16,"ns",IF(ABS($L6-INDEX(RTO1SF_ORD,BE$4,2))&gt;$B$24,"s","ns"))))</f>
        <v/>
      </c>
      <c r="BF6" s="188" t="str">
        <f aca="1">IF(BF$4&gt;$J6,"",IF($F$9&gt;$G$9,"ns",IF($B$16&gt;$C$16,"ns",IF(ABS($L6-INDEX(RTO1SF_ORD,BF$4,2))&gt;$B$24,"s","ns"))))</f>
        <v/>
      </c>
      <c r="BG6" s="188" t="str">
        <f aca="1">IF(BG$4&gt;$J6,"",IF($F$9&gt;$G$9,"ns",IF($B$16&gt;$C$16,"ns",IF(ABS($L6-INDEX(RTO1SF_ORD,BG$4,2))&gt;$B$24,"s","ns"))))</f>
        <v/>
      </c>
      <c r="BH6" s="188" t="str">
        <f aca="1">IF(BH$4&gt;$J6,"",IF($F$9&gt;$G$9,"ns",IF($B$16&gt;$C$16,"ns",IF(ABS($L6-INDEX(RTO1SF_ORD,BH$4,2))&gt;$B$24,"s","ns"))))</f>
        <v/>
      </c>
      <c r="BI6" s="188" t="str">
        <f aca="1">IF(BI$4&gt;$J6,"",IF($F$9&gt;$G$9,"ns",IF($B$16&gt;$C$16,"ns",IF(ABS($L6-INDEX(RTO1SF_ORD,BI$4,2))&gt;$B$24,"s","ns"))))</f>
        <v/>
      </c>
      <c r="BJ6" s="188" t="str">
        <f aca="1">IF(BJ$4&gt;$J6,"",IF($F$9&gt;$G$9,"ns",IF($B$16&gt;$C$16,"ns",IF(ABS($L6-INDEX(RTO1SF_ORD,BJ$4,2))&gt;$B$24,"s","ns"))))</f>
        <v/>
      </c>
      <c r="BM6" s="7" t="s">
        <v>310</v>
      </c>
      <c r="BN6" s="170" t="str">
        <f>IF(ER54&lt;&gt;1,"Error en los datos de entrada CON FUNGICIDA !!!","")</f>
        <v/>
      </c>
      <c r="BS6" s="10"/>
      <c r="BT6" s="10"/>
      <c r="BV6" s="89" t="n">
        <v>2</v>
      </c>
      <c r="BW6" s="187" t="str">
        <f aca="1">IFERROR(INDEX(RTO1CF_ORD,BV6,1),"sd")</f>
        <v>SY 109</v>
      </c>
      <c r="BX6" s="188">
        <f aca="1">IFERROR(INDEX(RTO1CF_ORD,BV6,2),"sd")</f>
        <v>7167.03797333333023</v>
      </c>
      <c r="BY6" s="186" t="str">
        <f aca="1">IF(BY$4&gt;$BV6,"",IF($BR$9&gt;$BS$9,"ns",IF($BN$16&gt;$BO$16,"ns",IF(ABS($BX6-INDEX(RTO1CF_ORD,BY$4,2))&gt;$BN$24,"s","ns"))))</f>
        <v>ns</v>
      </c>
      <c r="BZ6" s="186" t="str">
        <f aca="1">IF(BZ$4&gt;$BV6,"",IF($BR$9&gt;$BS$9,"ns",IF($BN$16&gt;$BO$16,"ns",IF(ABS($BX6-INDEX(RTO1CF_ORD,BZ$4,2))&gt;$BN$24,"s","ns"))))</f>
        <v>ns</v>
      </c>
      <c r="CA6" s="186" t="str">
        <f aca="1">IF(CA$4&gt;$BV6,"",IF($BR$9&gt;$BS$9,"ns",IF($BN$16&gt;$BO$16,"ns",IF(ABS($BX6-INDEX(RTO1CF_ORD,CA$4,2))&gt;$BN$24,"s","ns"))))</f>
        <v/>
      </c>
      <c r="CB6" s="186" t="str">
        <f aca="1">IF(CB$4&gt;$BV6,"",IF($BR$9&gt;$BS$9,"ns",IF($BN$16&gt;$BO$16,"ns",IF(ABS($BX6-INDEX(RTO1CF_ORD,CB$4,2))&gt;$BN$24,"s","ns"))))</f>
        <v/>
      </c>
      <c r="CC6" s="186" t="str">
        <f aca="1">IF(CC$4&gt;$BV6,"",IF($BR$9&gt;$BS$9,"ns",IF($BN$16&gt;$BO$16,"ns",IF(ABS($BX6-INDEX(RTO1CF_ORD,CC$4,2))&gt;$BN$24,"s","ns"))))</f>
        <v/>
      </c>
      <c r="CD6" s="186" t="str">
        <f aca="1">IF(CD$4&gt;$BV6,"",IF($BR$9&gt;$BS$9,"ns",IF($BN$16&gt;$BO$16,"ns",IF(ABS($BX6-INDEX(RTO1CF_ORD,CD$4,2))&gt;$BN$24,"s","ns"))))</f>
        <v/>
      </c>
      <c r="CE6" s="186" t="str">
        <f aca="1">IF(CE$4&gt;$BV6,"",IF($BR$9&gt;$BS$9,"ns",IF($BN$16&gt;$BO$16,"ns",IF(ABS($BX6-INDEX(RTO1CF_ORD,CE$4,2))&gt;$BN$24,"s","ns"))))</f>
        <v/>
      </c>
      <c r="CF6" s="186" t="str">
        <f aca="1">IF(CF$4&gt;$BV6,"",IF($BR$9&gt;$BS$9,"ns",IF($BN$16&gt;$BO$16,"ns",IF(ABS($BX6-INDEX(RTO1CF_ORD,CF$4,2))&gt;$BN$24,"s","ns"))))</f>
        <v/>
      </c>
      <c r="CG6" s="186" t="str">
        <f aca="1">IF(CG$4&gt;$BV6,"",IF($BR$9&gt;$BS$9,"ns",IF($BN$16&gt;$BO$16,"ns",IF(ABS($BX6-INDEX(RTO1CF_ORD,CG$4,2))&gt;$BN$24,"s","ns"))))</f>
        <v/>
      </c>
      <c r="CH6" s="186" t="str">
        <f aca="1">IF(CH$4&gt;$BV6,"",IF($BR$9&gt;$BS$9,"ns",IF($BN$16&gt;$BO$16,"ns",IF(ABS($BX6-INDEX(RTO1CF_ORD,CH$4,2))&gt;$BN$24,"s","ns"))))</f>
        <v/>
      </c>
      <c r="CI6" s="186" t="str">
        <f aca="1">IF(CI$4&gt;$BV6,"",IF($BR$9&gt;$BS$9,"ns",IF($BN$16&gt;$BO$16,"ns",IF(ABS($BX6-INDEX(RTO1CF_ORD,CI$4,2))&gt;$BN$24,"s","ns"))))</f>
        <v/>
      </c>
      <c r="CJ6" s="186" t="str">
        <f aca="1">IF(CJ$4&gt;$BV6,"",IF($BR$9&gt;$BS$9,"ns",IF($BN$16&gt;$BO$16,"ns",IF(ABS($BX6-INDEX(RTO1CF_ORD,CJ$4,2))&gt;$BN$24,"s","ns"))))</f>
        <v/>
      </c>
      <c r="CK6" s="186" t="str">
        <f aca="1">IF(CK$4&gt;$BV6,"",IF($BR$9&gt;$BS$9,"ns",IF($BN$16&gt;$BO$16,"ns",IF(ABS($BX6-INDEX(RTO1CF_ORD,CK$4,2))&gt;$BN$24,"s","ns"))))</f>
        <v/>
      </c>
      <c r="CL6" s="186" t="str">
        <f aca="1">IF(CL$4&gt;$BV6,"",IF($BR$9&gt;$BS$9,"ns",IF($BN$16&gt;$BO$16,"ns",IF(ABS($BX6-INDEX(RTO1CF_ORD,CL$4,2))&gt;$BN$24,"s","ns"))))</f>
        <v/>
      </c>
      <c r="CM6" s="186" t="str">
        <f aca="1">IF(CM$4&gt;$BV6,"",IF($BR$9&gt;$BS$9,"ns",IF($BN$16&gt;$BO$16,"ns",IF(ABS($BX6-INDEX(RTO1CF_ORD,CM$4,2))&gt;$BN$24,"s","ns"))))</f>
        <v/>
      </c>
      <c r="CN6" s="186" t="str">
        <f aca="1">IF(CN$4&gt;$BV6,"",IF($BR$9&gt;$BS$9,"ns",IF($BN$16&gt;$BO$16,"ns",IF(ABS($BX6-INDEX(RTO1CF_ORD,CN$4,2))&gt;$BN$24,"s","ns"))))</f>
        <v/>
      </c>
      <c r="CO6" s="186" t="str">
        <f aca="1">IF(CO$4&gt;$BV6,"",IF($BR$9&gt;$BS$9,"ns",IF($BN$16&gt;$BO$16,"ns",IF(ABS($BX6-INDEX(RTO1CF_ORD,CO$4,2))&gt;$BN$24,"s","ns"))))</f>
        <v/>
      </c>
      <c r="CP6" s="186" t="str">
        <f aca="1">IF(CP$4&gt;$BV6,"",IF($BR$9&gt;$BS$9,"ns",IF($BN$16&gt;$BO$16,"ns",IF(ABS($BX6-INDEX(RTO1CF_ORD,CP$4,2))&gt;$BN$24,"s","ns"))))</f>
        <v/>
      </c>
      <c r="CQ6" s="186" t="str">
        <f aca="1">IF(CQ$4&gt;$BV6,"",IF($BR$9&gt;$BS$9,"ns",IF($BN$16&gt;$BO$16,"ns",IF(ABS($BX6-INDEX(RTO1CF_ORD,CQ$4,2))&gt;$BN$24,"s","ns"))))</f>
        <v/>
      </c>
      <c r="CR6" s="186" t="str">
        <f aca="1">IF(CR$4&gt;$BV6,"",IF($BR$9&gt;$BS$9,"ns",IF($BN$16&gt;$BO$16,"ns",IF(ABS($BX6-INDEX(RTO1CF_ORD,CR$4,2))&gt;$BN$24,"s","ns"))))</f>
        <v/>
      </c>
      <c r="CS6" s="186" t="str">
        <f aca="1">IF(CS$4&gt;$BV6,"",IF($BR$9&gt;$BS$9,"ns",IF($BN$16&gt;$BO$16,"ns",IF(ABS($BX6-INDEX(RTO1CF_ORD,CS$4,2))&gt;$BN$24,"s","ns"))))</f>
        <v/>
      </c>
      <c r="CT6" s="186" t="str">
        <f aca="1">IF(CT$4&gt;$BV6,"",IF($BR$9&gt;$BS$9,"ns",IF($BN$16&gt;$BO$16,"ns",IF(ABS($BX6-INDEX(RTO1CF_ORD,CT$4,2))&gt;$BN$24,"s","ns"))))</f>
        <v/>
      </c>
      <c r="CU6" s="186" t="str">
        <f aca="1">IF(CU$4&gt;$BV6,"",IF($BR$9&gt;$BS$9,"ns",IF($BN$16&gt;$BO$16,"ns",IF(ABS($BX6-INDEX(RTO1CF_ORD,CU$4,2))&gt;$BN$24,"s","ns"))))</f>
        <v/>
      </c>
      <c r="CV6" s="186" t="str">
        <f aca="1">IF(CV$4&gt;$BV6,"",IF($BR$9&gt;$BS$9,"ns",IF($BN$16&gt;$BO$16,"ns",IF(ABS($BX6-INDEX(RTO1CF_ORD,CV$4,2))&gt;$BN$24,"s","ns"))))</f>
        <v/>
      </c>
      <c r="CW6" s="186" t="str">
        <f aca="1">IF(CW$4&gt;$BV6,"",IF($BR$9&gt;$BS$9,"ns",IF($BN$16&gt;$BO$16,"ns",IF(ABS($BX6-INDEX(RTO1CF_ORD,CW$4,2))&gt;$BN$24,"s","ns"))))</f>
        <v/>
      </c>
      <c r="CX6" s="186" t="str">
        <f aca="1">IF(CX$4&gt;$BV6,"",IF($BR$9&gt;$BS$9,"ns",IF($BN$16&gt;$BO$16,"ns",IF(ABS($BX6-INDEX(RTO1CF_ORD,CX$4,2))&gt;$BN$24,"s","ns"))))</f>
        <v/>
      </c>
      <c r="CY6" s="186" t="str">
        <f aca="1">IF(CY$4&gt;$BV6,"",IF($BR$9&gt;$BS$9,"ns",IF($BN$16&gt;$BO$16,"ns",IF(ABS($BX6-INDEX(RTO1CF_ORD,CY$4,2))&gt;$BN$24,"s","ns"))))</f>
        <v/>
      </c>
      <c r="CZ6" s="186" t="str">
        <f aca="1">IF(CZ$4&gt;$BV6,"",IF($BR$9&gt;$BS$9,"ns",IF($BN$16&gt;$BO$16,"ns",IF(ABS($BX6-INDEX(RTO1CF_ORD,CZ$4,2))&gt;$BN$24,"s","ns"))))</f>
        <v/>
      </c>
      <c r="DA6" s="186" t="str">
        <f aca="1">IF(DA$4&gt;$BV6,"",IF($BR$9&gt;$BS$9,"ns",IF($BN$16&gt;$BO$16,"ns",IF(ABS($BX6-INDEX(RTO1CF_ORD,DA$4,2))&gt;$BN$24,"s","ns"))))</f>
        <v/>
      </c>
      <c r="DB6" s="186" t="str">
        <f aca="1">IF(DB$4&gt;$BV6,"",IF($BR$9&gt;$BS$9,"ns",IF($BN$16&gt;$BO$16,"ns",IF(ABS($BX6-INDEX(RTO1CF_ORD,DB$4,2))&gt;$BN$24,"s","ns"))))</f>
        <v/>
      </c>
      <c r="DC6" s="186" t="str">
        <f aca="1">IF(DC$4&gt;$BV6,"",IF($BR$9&gt;$BS$9,"ns",IF($BN$16&gt;$BO$16,"ns",IF(ABS($BX6-INDEX(RTO1CF_ORD,DC$4,2))&gt;$BN$24,"s","ns"))))</f>
        <v/>
      </c>
      <c r="DD6" s="186" t="str">
        <f aca="1">IF(DD$4&gt;$BV6,"",IF($BR$9&gt;$BS$9,"ns",IF($BN$16&gt;$BO$16,"ns",IF(ABS($BX6-INDEX(RTO1CF_ORD,DD$4,2))&gt;$BN$24,"s","ns"))))</f>
        <v/>
      </c>
      <c r="DE6" s="186" t="str">
        <f aca="1">IF(DE$4&gt;$BV6,"",IF($BR$9&gt;$BS$9,"ns",IF($BN$16&gt;$BO$16,"ns",IF(ABS($BX6-INDEX(RTO1CF_ORD,DE$4,2))&gt;$BN$24,"s","ns"))))</f>
        <v/>
      </c>
      <c r="DF6" s="186" t="str">
        <f aca="1">IF(DF$4&gt;$BV6,"",IF($BR$9&gt;$BS$9,"ns",IF($BN$16&gt;$BO$16,"ns",IF(ABS($BX6-INDEX(RTO1CF_ORD,DF$4,2))&gt;$BN$24,"s","ns"))))</f>
        <v/>
      </c>
      <c r="DG6" s="186" t="str">
        <f aca="1">IF(DG$4&gt;$BV6,"",IF($BR$9&gt;$BS$9,"ns",IF($BN$16&gt;$BO$16,"ns",IF(ABS($BX6-INDEX(RTO1CF_ORD,DG$4,2))&gt;$BN$24,"s","ns"))))</f>
        <v/>
      </c>
      <c r="DH6" s="186" t="str">
        <f aca="1">IF(DH$4&gt;$BV6,"",IF($BR$9&gt;$BS$9,"ns",IF($BN$16&gt;$BO$16,"ns",IF(ABS($BX6-INDEX(RTO1CF_ORD,DH$4,2))&gt;$BN$24,"s","ns"))))</f>
        <v/>
      </c>
      <c r="DI6" s="186" t="str">
        <f aca="1">IF(DI$4&gt;$BV6,"",IF($BR$9&gt;$BS$9,"ns",IF($BN$16&gt;$BO$16,"ns",IF(ABS($BX6-INDEX(RTO1CF_ORD,DI$4,2))&gt;$BN$24,"s","ns"))))</f>
        <v/>
      </c>
      <c r="DJ6" s="186" t="str">
        <f aca="1">IF(DJ$4&gt;$BV6,"",IF($BR$9&gt;$BS$9,"ns",IF($BN$16&gt;$BO$16,"ns",IF(ABS($BX6-INDEX(RTO1CF_ORD,DJ$4,2))&gt;$BN$24,"s","ns"))))</f>
        <v/>
      </c>
      <c r="DK6" s="186" t="str">
        <f aca="1">IF(DK$4&gt;$BV6,"",IF($BR$9&gt;$BS$9,"ns",IF($BN$16&gt;$BO$16,"ns",IF(ABS($BX6-INDEX(RTO1CF_ORD,DK$4,2))&gt;$BN$24,"s","ns"))))</f>
        <v/>
      </c>
      <c r="DL6" s="186" t="str">
        <f aca="1">IF(DL$4&gt;$BV6,"",IF($BR$9&gt;$BS$9,"ns",IF($BN$16&gt;$BO$16,"ns",IF(ABS($BX6-INDEX(RTO1CF_ORD,DL$4,2))&gt;$BN$24,"s","ns"))))</f>
        <v/>
      </c>
      <c r="DM6" s="186" t="str">
        <f aca="1">IF(DM$4&gt;$BV6,"",IF($BR$9&gt;$BS$9,"ns",IF($BN$16&gt;$BO$16,"ns",IF(ABS($BX6-INDEX(RTO1CF_ORD,DM$4,2))&gt;$BN$24,"s","ns"))))</f>
        <v/>
      </c>
      <c r="DN6" s="186" t="str">
        <f aca="1">IF(DN$4&gt;$BV6,"",IF($BR$9&gt;$BS$9,"ns",IF($BN$16&gt;$BO$16,"ns",IF(ABS($BX6-INDEX(RTO1CF_ORD,DN$4,2))&gt;$BN$24,"s","ns"))))</f>
        <v/>
      </c>
      <c r="DO6" s="186" t="str">
        <f aca="1">IF(DO$4&gt;$BV6,"",IF($BR$9&gt;$BS$9,"ns",IF($BN$16&gt;$BO$16,"ns",IF(ABS($BX6-INDEX(RTO1CF_ORD,DO$4,2))&gt;$BN$24,"s","ns"))))</f>
        <v/>
      </c>
      <c r="DP6" s="186" t="str">
        <f aca="1">IF(DP$4&gt;$BV6,"",IF($BR$9&gt;$BS$9,"ns",IF($BN$16&gt;$BO$16,"ns",IF(ABS($BX6-INDEX(RTO1CF_ORD,DP$4,2))&gt;$BN$24,"s","ns"))))</f>
        <v/>
      </c>
      <c r="DQ6" s="186" t="str">
        <f aca="1">IF(DQ$4&gt;$BV6,"",IF($BR$9&gt;$BS$9,"ns",IF($BN$16&gt;$BO$16,"ns",IF(ABS($BX6-INDEX(RTO1CF_ORD,DQ$4,2))&gt;$BN$24,"s","ns"))))</f>
        <v/>
      </c>
      <c r="DR6" s="186" t="str">
        <f aca="1">IF(DR$4&gt;$BV6,"",IF($BR$9&gt;$BS$9,"ns",IF($BN$16&gt;$BO$16,"ns",IF(ABS($BX6-INDEX(RTO1CF_ORD,DR$4,2))&gt;$BN$24,"s","ns"))))</f>
        <v/>
      </c>
      <c r="DS6" s="186" t="str">
        <f aca="1">IF(DS$4&gt;$BV6,"",IF($BR$9&gt;$BS$9,"ns",IF($BN$16&gt;$BO$16,"ns",IF(ABS($BX6-INDEX(RTO1CF_ORD,DS$4,2))&gt;$BN$24,"s","ns"))))</f>
        <v/>
      </c>
      <c r="DT6" s="186" t="str">
        <f aca="1">IF(DT$4&gt;$BV6,"",IF($BR$9&gt;$BS$9,"ns",IF($BN$16&gt;$BO$16,"ns",IF(ABS($BX6-INDEX(RTO1CF_ORD,DT$4,2))&gt;$BN$24,"s","ns"))))</f>
        <v/>
      </c>
      <c r="DU6" s="186" t="str">
        <f aca="1">IF(DU$4&gt;$BV6,"",IF($BR$9&gt;$BS$9,"ns",IF($BN$16&gt;$BO$16,"ns",IF(ABS($BX6-INDEX(RTO1CF_ORD,DU$4,2))&gt;$BN$24,"s","ns"))))</f>
        <v/>
      </c>
      <c r="DV6" s="186" t="str">
        <f aca="1">IF(DV$4&gt;$BV6,"",IF($BR$9&gt;$BS$9,"ns",IF($BN$16&gt;$BO$16,"ns",IF(ABS($BX6-INDEX(RTO1CF_ORD,DV$4,2))&gt;$BN$24,"s","ns"))))</f>
        <v/>
      </c>
      <c r="DW6" s="158"/>
      <c r="DX6" s="158"/>
      <c r="DZ6" s="176">
        <f>DZ5+1</f>
        <v>3</v>
      </c>
      <c r="EA6" s="178" t="str">
        <f aca="1">IFERROR(INDEX(RTO1CV,$DZ6,1),0)</f>
        <v>ACA 364</v>
      </c>
      <c r="EB6" s="179">
        <f aca="1">IFERROR(INDEX(RTO1SF,$DZ6,EB$3),0)</f>
        <v>0</v>
      </c>
      <c r="EC6" s="179">
        <f aca="1">IFERROR(INDEX(RTO1SF,$DZ6,EC$3),0)</f>
        <v>0</v>
      </c>
      <c r="ED6" s="179">
        <f aca="1">IFERROR(INDEX(RTO1SF,$DZ6,ED$3),0)</f>
        <v>0</v>
      </c>
      <c r="EE6" s="179">
        <f aca="1">IFERROR(INDEX(RTO1SF,$DZ6,EE$3),0)</f>
        <v>0</v>
      </c>
      <c r="EF6" s="179">
        <f>_xlfn.COUNTIFS(EB6:EE6,"&gt;1")</f>
        <v>0</v>
      </c>
      <c r="EG6" s="179">
        <f>IFERROR(_xlfn.SUMIFS(EB6:EE6,EB6:EE6,"&gt;1"),0)</f>
        <v>0</v>
      </c>
      <c r="EH6" s="176"/>
      <c r="EI6" s="176" t="s">
        <v>311</v>
      </c>
      <c r="EJ6" s="176">
        <f>EJ4*EJ5</f>
        <v>0</v>
      </c>
      <c r="EK6" s="177"/>
      <c r="EL6" s="176">
        <f>EL5+1</f>
        <v>3</v>
      </c>
      <c r="EM6" s="178" t="str">
        <f aca="1">IFERROR(INDEX(RTO1CV,$EL6,1),0)</f>
        <v>ACA 364</v>
      </c>
      <c r="EN6" s="179">
        <f aca="1">IFERROR(INDEX(RTO1CF,$EL6,'ANVA-MDS'!EB$3),0)</f>
        <v>5716.0646399999996</v>
      </c>
      <c r="EO6" s="179">
        <f aca="1">IFERROR(INDEX(RTO1CF,$EL6,'ANVA-MDS'!EC$3),0)</f>
        <v>6067.48999999999978</v>
      </c>
      <c r="EP6" s="179">
        <f aca="1">IFERROR(INDEX(RTO1CF,$EL6,'ANVA-MDS'!ED$3),0)</f>
        <v>6851.8670628571399</v>
      </c>
      <c r="EQ6" s="179">
        <f aca="1">IFERROR(INDEX(RTO1CF,$EL6,'ANVA-MDS'!EE$3),0)</f>
        <v>0</v>
      </c>
      <c r="ER6" s="179">
        <f>_xlfn.COUNTIFS(EN6:EQ6,"&gt;1")</f>
        <v>3</v>
      </c>
      <c r="ES6" s="179">
        <f>IFERROR(_xlfn.SUMIFS(EN6:EQ6,EN6:EQ6,"&gt;1"),0)</f>
        <v>18635.4217028571002</v>
      </c>
      <c r="ET6" s="176"/>
      <c r="EU6" s="176" t="s">
        <v>311</v>
      </c>
      <c r="EV6" s="175">
        <f>EV4*EV5</f>
        <v>87</v>
      </c>
      <c r="EW6" s="177"/>
      <c r="EX6" s="179">
        <f>EG6+ES6</f>
        <v>18635.4217028571002</v>
      </c>
      <c r="EY6" s="176" t="s">
        <v>311</v>
      </c>
      <c r="EZ6" s="202" t="str">
        <f>IF(EZ23=0,"sd",EZ17*EZ4*EZ5)</f>
        <v>sd</v>
      </c>
    </row>
    <row r="7" spans="10:156" ht="12.75" customHeight="1">
      <c r="J7" s="89" t="n">
        <v>3</v>
      </c>
      <c r="K7" s="187" t="str">
        <f aca="1">IFERROR(INDEX(RTO1SF_ORD,J7,1),"sd")</f>
        <v>ACA 364</v>
      </c>
      <c r="L7" s="188">
        <f aca="1">IFERROR(INDEX(RTO1SF_ORD,J7,2),"sd")</f>
        <v>0.000469999999999999929</v>
      </c>
      <c r="M7" s="188" t="str">
        <f aca="1">IF(M$4&gt;$J7,"",IF($F$9&gt;$G$9,"ns",IF($B$16&gt;$C$16,"ns",IF(ABS($L7-INDEX(RTO1SF_ORD,M$4,2))&gt;$B$24,"s","ns"))))</f>
        <v>ns</v>
      </c>
      <c r="N7" s="188" t="str">
        <f aca="1">IF(N$4&gt;$J7,"",IF($F$9&gt;$G$9,"ns",IF($B$16&gt;$C$16,"ns",IF(ABS($L7-INDEX(RTO1SF_ORD,N$4,2))&gt;$B$24,"s","ns"))))</f>
        <v>ns</v>
      </c>
      <c r="O7" s="188" t="str">
        <f aca="1">IF(O$4&gt;$J7,"",IF($F$9&gt;$G$9,"ns",IF($B$16&gt;$C$16,"ns",IF(ABS($L7-INDEX(RTO1SF_ORD,O$4,2))&gt;$B$24,"s","ns"))))</f>
        <v>ns</v>
      </c>
      <c r="P7" s="188" t="str">
        <f aca="1">IF(P$4&gt;$J7,"",IF($F$9&gt;$G$9,"ns",IF($B$16&gt;$C$16,"ns",IF(ABS($L7-INDEX(RTO1SF_ORD,P$4,2))&gt;$B$24,"s","ns"))))</f>
        <v/>
      </c>
      <c r="Q7" s="188" t="str">
        <f aca="1">IF(Q$4&gt;$J7,"",IF($F$9&gt;$G$9,"ns",IF($B$16&gt;$C$16,"ns",IF(ABS($L7-INDEX(RTO1SF_ORD,Q$4,2))&gt;$B$24,"s","ns"))))</f>
        <v/>
      </c>
      <c r="R7" s="188" t="str">
        <f aca="1">IF(R$4&gt;$J7,"",IF($F$9&gt;$G$9,"ns",IF($B$16&gt;$C$16,"ns",IF(ABS($L7-INDEX(RTO1SF_ORD,R$4,2))&gt;$B$24,"s","ns"))))</f>
        <v/>
      </c>
      <c r="S7" s="188" t="str">
        <f aca="1">IF(S$4&gt;$J7,"",IF($F$9&gt;$G$9,"ns",IF($B$16&gt;$C$16,"ns",IF(ABS($L7-INDEX(RTO1SF_ORD,S$4,2))&gt;$B$24,"s","ns"))))</f>
        <v/>
      </c>
      <c r="T7" s="188" t="str">
        <f aca="1">IF(T$4&gt;$J7,"",IF($F$9&gt;$G$9,"ns",IF($B$16&gt;$C$16,"ns",IF(ABS($L7-INDEX(RTO1SF_ORD,T$4,2))&gt;$B$24,"s","ns"))))</f>
        <v/>
      </c>
      <c r="U7" s="188" t="str">
        <f aca="1">IF(U$4&gt;$J7,"",IF($F$9&gt;$G$9,"ns",IF($B$16&gt;$C$16,"ns",IF(ABS($L7-INDEX(RTO1SF_ORD,U$4,2))&gt;$B$24,"s","ns"))))</f>
        <v/>
      </c>
      <c r="V7" s="188" t="str">
        <f aca="1">IF(V$4&gt;$J7,"",IF($F$9&gt;$G$9,"ns",IF($B$16&gt;$C$16,"ns",IF(ABS($L7-INDEX(RTO1SF_ORD,V$4,2))&gt;$B$24,"s","ns"))))</f>
        <v/>
      </c>
      <c r="W7" s="188" t="str">
        <f aca="1">IF(W$4&gt;$J7,"",IF($F$9&gt;$G$9,"ns",IF($B$16&gt;$C$16,"ns",IF(ABS($L7-INDEX(RTO1SF_ORD,W$4,2))&gt;$B$24,"s","ns"))))</f>
        <v/>
      </c>
      <c r="X7" s="188" t="str">
        <f aca="1">IF(X$4&gt;$J7,"",IF($F$9&gt;$G$9,"ns",IF($B$16&gt;$C$16,"ns",IF(ABS($L7-INDEX(RTO1SF_ORD,X$4,2))&gt;$B$24,"s","ns"))))</f>
        <v/>
      </c>
      <c r="Y7" s="188" t="str">
        <f aca="1">IF(Y$4&gt;$J7,"",IF($F$9&gt;$G$9,"ns",IF($B$16&gt;$C$16,"ns",IF(ABS($L7-INDEX(RTO1SF_ORD,Y$4,2))&gt;$B$24,"s","ns"))))</f>
        <v/>
      </c>
      <c r="Z7" s="188" t="str">
        <f aca="1">IF(Z$4&gt;$J7,"",IF($F$9&gt;$G$9,"ns",IF($B$16&gt;$C$16,"ns",IF(ABS($L7-INDEX(RTO1SF_ORD,Z$4,2))&gt;$B$24,"s","ns"))))</f>
        <v/>
      </c>
      <c r="AA7" s="188" t="str">
        <f aca="1">IF(AA$4&gt;$J7,"",IF($F$9&gt;$G$9,"ns",IF($B$16&gt;$C$16,"ns",IF(ABS($L7-INDEX(RTO1SF_ORD,AA$4,2))&gt;$B$24,"s","ns"))))</f>
        <v/>
      </c>
      <c r="AB7" s="188" t="str">
        <f aca="1">IF(AB$4&gt;$J7,"",IF($F$9&gt;$G$9,"ns",IF($B$16&gt;$C$16,"ns",IF(ABS($L7-INDEX(RTO1SF_ORD,AB$4,2))&gt;$B$24,"s","ns"))))</f>
        <v/>
      </c>
      <c r="AC7" s="188" t="str">
        <f aca="1">IF(AC$4&gt;$J7,"",IF($F$9&gt;$G$9,"ns",IF($B$16&gt;$C$16,"ns",IF(ABS($L7-INDEX(RTO1SF_ORD,AC$4,2))&gt;$B$24,"s","ns"))))</f>
        <v/>
      </c>
      <c r="AD7" s="188" t="str">
        <f aca="1">IF(AD$4&gt;$J7,"",IF($F$9&gt;$G$9,"ns",IF($B$16&gt;$C$16,"ns",IF(ABS($L7-INDEX(RTO1SF_ORD,AD$4,2))&gt;$B$24,"s","ns"))))</f>
        <v/>
      </c>
      <c r="AE7" s="188" t="str">
        <f aca="1">IF(AE$4&gt;$J7,"",IF($F$9&gt;$G$9,"ns",IF($B$16&gt;$C$16,"ns",IF(ABS($L7-INDEX(RTO1SF_ORD,AE$4,2))&gt;$B$24,"s","ns"))))</f>
        <v/>
      </c>
      <c r="AF7" s="188" t="str">
        <f aca="1">IF(AF$4&gt;$J7,"",IF($F$9&gt;$G$9,"ns",IF($B$16&gt;$C$16,"ns",IF(ABS($L7-INDEX(RTO1SF_ORD,AF$4,2))&gt;$B$24,"s","ns"))))</f>
        <v/>
      </c>
      <c r="AG7" s="188" t="str">
        <f aca="1">IF(AG$4&gt;$J7,"",IF($F$9&gt;$G$9,"ns",IF($B$16&gt;$C$16,"ns",IF(ABS($L7-INDEX(RTO1SF_ORD,AG$4,2))&gt;$B$24,"s","ns"))))</f>
        <v/>
      </c>
      <c r="AH7" s="188" t="str">
        <f aca="1">IF(AH$4&gt;$J7,"",IF($F$9&gt;$G$9,"ns",IF($B$16&gt;$C$16,"ns",IF(ABS($L7-INDEX(RTO1SF_ORD,AH$4,2))&gt;$B$24,"s","ns"))))</f>
        <v/>
      </c>
      <c r="AI7" s="188" t="str">
        <f aca="1">IF(AI$4&gt;$J7,"",IF($F$9&gt;$G$9,"ns",IF($B$16&gt;$C$16,"ns",IF(ABS($L7-INDEX(RTO1SF_ORD,AI$4,2))&gt;$B$24,"s","ns"))))</f>
        <v/>
      </c>
      <c r="AJ7" s="188" t="str">
        <f aca="1">IF(AJ$4&gt;$J7,"",IF($F$9&gt;$G$9,"ns",IF($B$16&gt;$C$16,"ns",IF(ABS($L7-INDEX(RTO1SF_ORD,AJ$4,2))&gt;$B$24,"s","ns"))))</f>
        <v/>
      </c>
      <c r="AK7" s="188" t="str">
        <f aca="1">IF(AK$4&gt;$J7,"",IF($F$9&gt;$G$9,"ns",IF($B$16&gt;$C$16,"ns",IF(ABS($L7-INDEX(RTO1SF_ORD,AK$4,2))&gt;$B$24,"s","ns"))))</f>
        <v/>
      </c>
      <c r="AL7" s="188" t="str">
        <f aca="1">IF(AL$4&gt;$J7,"",IF($F$9&gt;$G$9,"ns",IF($B$16&gt;$C$16,"ns",IF(ABS($L7-INDEX(RTO1SF_ORD,AL$4,2))&gt;$B$24,"s","ns"))))</f>
        <v/>
      </c>
      <c r="AM7" s="188" t="str">
        <f aca="1">IF(AM$4&gt;$J7,"",IF($F$9&gt;$G$9,"ns",IF($B$16&gt;$C$16,"ns",IF(ABS($L7-INDEX(RTO1SF_ORD,AM$4,2))&gt;$B$24,"s","ns"))))</f>
        <v/>
      </c>
      <c r="AN7" s="188" t="str">
        <f aca="1">IF(AN$4&gt;$J7,"",IF($F$9&gt;$G$9,"ns",IF($B$16&gt;$C$16,"ns",IF(ABS($L7-INDEX(RTO1SF_ORD,AN$4,2))&gt;$B$24,"s","ns"))))</f>
        <v/>
      </c>
      <c r="AO7" s="188" t="str">
        <f aca="1">IF(AO$4&gt;$J7,"",IF($F$9&gt;$G$9,"ns",IF($B$16&gt;$C$16,"ns",IF(ABS($L7-INDEX(RTO1SF_ORD,AO$4,2))&gt;$B$24,"s","ns"))))</f>
        <v/>
      </c>
      <c r="AP7" s="188" t="str">
        <f aca="1">IF(AP$4&gt;$J7,"",IF($F$9&gt;$G$9,"ns",IF($B$16&gt;$C$16,"ns",IF(ABS($L7-INDEX(RTO1SF_ORD,AP$4,2))&gt;$B$24,"s","ns"))))</f>
        <v/>
      </c>
      <c r="AQ7" s="188" t="str">
        <f aca="1">IF(AQ$4&gt;$J7,"",IF($F$9&gt;$G$9,"ns",IF($B$16&gt;$C$16,"ns",IF(ABS($L7-INDEX(RTO1SF_ORD,AQ$4,2))&gt;$B$24,"s","ns"))))</f>
        <v/>
      </c>
      <c r="AR7" s="188" t="str">
        <f aca="1">IF(AR$4&gt;$J7,"",IF($F$9&gt;$G$9,"ns",IF($B$16&gt;$C$16,"ns",IF(ABS($L7-INDEX(RTO1SF_ORD,AR$4,2))&gt;$B$24,"s","ns"))))</f>
        <v/>
      </c>
      <c r="AS7" s="188" t="str">
        <f aca="1">IF(AS$4&gt;$J7,"",IF($F$9&gt;$G$9,"ns",IF($B$16&gt;$C$16,"ns",IF(ABS($L7-INDEX(RTO1SF_ORD,AS$4,2))&gt;$B$24,"s","ns"))))</f>
        <v/>
      </c>
      <c r="AT7" s="188" t="str">
        <f aca="1">IF(AT$4&gt;$J7,"",IF($F$9&gt;$G$9,"ns",IF($B$16&gt;$C$16,"ns",IF(ABS($L7-INDEX(RTO1SF_ORD,AT$4,2))&gt;$B$24,"s","ns"))))</f>
        <v/>
      </c>
      <c r="AU7" s="188" t="str">
        <f aca="1">IF(AU$4&gt;$J7,"",IF($F$9&gt;$G$9,"ns",IF($B$16&gt;$C$16,"ns",IF(ABS($L7-INDEX(RTO1SF_ORD,AU$4,2))&gt;$B$24,"s","ns"))))</f>
        <v/>
      </c>
      <c r="AV7" s="188" t="str">
        <f aca="1">IF(AV$4&gt;$J7,"",IF($F$9&gt;$G$9,"ns",IF($B$16&gt;$C$16,"ns",IF(ABS($L7-INDEX(RTO1SF_ORD,AV$4,2))&gt;$B$24,"s","ns"))))</f>
        <v/>
      </c>
      <c r="AW7" s="188" t="str">
        <f aca="1">IF(AW$4&gt;$J7,"",IF($F$9&gt;$G$9,"ns",IF($B$16&gt;$C$16,"ns",IF(ABS($L7-INDEX(RTO1SF_ORD,AW$4,2))&gt;$B$24,"s","ns"))))</f>
        <v/>
      </c>
      <c r="AX7" s="188" t="str">
        <f aca="1">IF(AX$4&gt;$J7,"",IF($F$9&gt;$G$9,"ns",IF($B$16&gt;$C$16,"ns",IF(ABS($L7-INDEX(RTO1SF_ORD,AX$4,2))&gt;$B$24,"s","ns"))))</f>
        <v/>
      </c>
      <c r="AY7" s="188" t="str">
        <f aca="1">IF(AY$4&gt;$J7,"",IF($F$9&gt;$G$9,"ns",IF($B$16&gt;$C$16,"ns",IF(ABS($L7-INDEX(RTO1SF_ORD,AY$4,2))&gt;$B$24,"s","ns"))))</f>
        <v/>
      </c>
      <c r="AZ7" s="188" t="str">
        <f aca="1">IF(AZ$4&gt;$J7,"",IF($F$9&gt;$G$9,"ns",IF($B$16&gt;$C$16,"ns",IF(ABS($L7-INDEX(RTO1SF_ORD,AZ$4,2))&gt;$B$24,"s","ns"))))</f>
        <v/>
      </c>
      <c r="BA7" s="188" t="str">
        <f aca="1">IF(BA$4&gt;$J7,"",IF($F$9&gt;$G$9,"ns",IF($B$16&gt;$C$16,"ns",IF(ABS($L7-INDEX(RTO1SF_ORD,BA$4,2))&gt;$B$24,"s","ns"))))</f>
        <v/>
      </c>
      <c r="BB7" s="188" t="str">
        <f aca="1">IF(BB$4&gt;$J7,"",IF($F$9&gt;$G$9,"ns",IF($B$16&gt;$C$16,"ns",IF(ABS($L7-INDEX(RTO1SF_ORD,BB$4,2))&gt;$B$24,"s","ns"))))</f>
        <v/>
      </c>
      <c r="BC7" s="188" t="str">
        <f aca="1">IF(BC$4&gt;$J7,"",IF($F$9&gt;$G$9,"ns",IF($B$16&gt;$C$16,"ns",IF(ABS($L7-INDEX(RTO1SF_ORD,BC$4,2))&gt;$B$24,"s","ns"))))</f>
        <v/>
      </c>
      <c r="BD7" s="188" t="str">
        <f aca="1">IF(BD$4&gt;$J7,"",IF($F$9&gt;$G$9,"ns",IF($B$16&gt;$C$16,"ns",IF(ABS($L7-INDEX(RTO1SF_ORD,BD$4,2))&gt;$B$24,"s","ns"))))</f>
        <v/>
      </c>
      <c r="BE7" s="188" t="str">
        <f aca="1">IF(BE$4&gt;$J7,"",IF($F$9&gt;$G$9,"ns",IF($B$16&gt;$C$16,"ns",IF(ABS($L7-INDEX(RTO1SF_ORD,BE$4,2))&gt;$B$24,"s","ns"))))</f>
        <v/>
      </c>
      <c r="BF7" s="188" t="str">
        <f aca="1">IF(BF$4&gt;$J7,"",IF($F$9&gt;$G$9,"ns",IF($B$16&gt;$C$16,"ns",IF(ABS($L7-INDEX(RTO1SF_ORD,BF$4,2))&gt;$B$24,"s","ns"))))</f>
        <v/>
      </c>
      <c r="BG7" s="188" t="str">
        <f aca="1">IF(BG$4&gt;$J7,"",IF($F$9&gt;$G$9,"ns",IF($B$16&gt;$C$16,"ns",IF(ABS($L7-INDEX(RTO1SF_ORD,BG$4,2))&gt;$B$24,"s","ns"))))</f>
        <v/>
      </c>
      <c r="BH7" s="188" t="str">
        <f aca="1">IF(BH$4&gt;$J7,"",IF($F$9&gt;$G$9,"ns",IF($B$16&gt;$C$16,"ns",IF(ABS($L7-INDEX(RTO1SF_ORD,BH$4,2))&gt;$B$24,"s","ns"))))</f>
        <v/>
      </c>
      <c r="BI7" s="188" t="str">
        <f aca="1">IF(BI$4&gt;$J7,"",IF($F$9&gt;$G$9,"ns",IF($B$16&gt;$C$16,"ns",IF(ABS($L7-INDEX(RTO1SF_ORD,BI$4,2))&gt;$B$24,"s","ns"))))</f>
        <v/>
      </c>
      <c r="BJ7" s="188" t="str">
        <f aca="1">IF(BJ$4&gt;$J7,"",IF($F$9&gt;$G$9,"ns",IF($B$16&gt;$C$16,"ns",IF(ABS($L7-INDEX(RTO1SF_ORD,BJ$4,2))&gt;$B$24,"s","ns"))))</f>
        <v/>
      </c>
      <c r="BS7" s="10"/>
      <c r="BT7" s="10"/>
      <c r="BV7" s="89" t="n">
        <v>3</v>
      </c>
      <c r="BW7" s="187" t="str">
        <f aca="1">IFERROR(INDEX(RTO1CF_ORD,BV7,1),"sd")</f>
        <v>PEHUEN</v>
      </c>
      <c r="BX7" s="188">
        <f aca="1">IFERROR(INDEX(RTO1CF_ORD,BV7,2),"sd")</f>
        <v>7033.68570666666983</v>
      </c>
      <c r="BY7" s="186" t="str">
        <f aca="1">IF(BY$4&gt;$BV7,"",IF($BR$9&gt;$BS$9,"ns",IF($BN$16&gt;$BO$16,"ns",IF(ABS($BX7-INDEX(RTO1CF_ORD,BY$4,2))&gt;$BN$24,"s","ns"))))</f>
        <v>ns</v>
      </c>
      <c r="BZ7" s="186" t="str">
        <f aca="1">IF(BZ$4&gt;$BV7,"",IF($BR$9&gt;$BS$9,"ns",IF($BN$16&gt;$BO$16,"ns",IF(ABS($BX7-INDEX(RTO1CF_ORD,BZ$4,2))&gt;$BN$24,"s","ns"))))</f>
        <v>ns</v>
      </c>
      <c r="CA7" s="186" t="str">
        <f aca="1">IF(CA$4&gt;$BV7,"",IF($BR$9&gt;$BS$9,"ns",IF($BN$16&gt;$BO$16,"ns",IF(ABS($BX7-INDEX(RTO1CF_ORD,CA$4,2))&gt;$BN$24,"s","ns"))))</f>
        <v>ns</v>
      </c>
      <c r="CB7" s="186" t="str">
        <f aca="1">IF(CB$4&gt;$BV7,"",IF($BR$9&gt;$BS$9,"ns",IF($BN$16&gt;$BO$16,"ns",IF(ABS($BX7-INDEX(RTO1CF_ORD,CB$4,2))&gt;$BN$24,"s","ns"))))</f>
        <v/>
      </c>
      <c r="CC7" s="186" t="str">
        <f aca="1">IF(CC$4&gt;$BV7,"",IF($BR$9&gt;$BS$9,"ns",IF($BN$16&gt;$BO$16,"ns",IF(ABS($BX7-INDEX(RTO1CF_ORD,CC$4,2))&gt;$BN$24,"s","ns"))))</f>
        <v/>
      </c>
      <c r="CD7" s="186" t="str">
        <f aca="1">IF(CD$4&gt;$BV7,"",IF($BR$9&gt;$BS$9,"ns",IF($BN$16&gt;$BO$16,"ns",IF(ABS($BX7-INDEX(RTO1CF_ORD,CD$4,2))&gt;$BN$24,"s","ns"))))</f>
        <v/>
      </c>
      <c r="CE7" s="186" t="str">
        <f aca="1">IF(CE$4&gt;$BV7,"",IF($BR$9&gt;$BS$9,"ns",IF($BN$16&gt;$BO$16,"ns",IF(ABS($BX7-INDEX(RTO1CF_ORD,CE$4,2))&gt;$BN$24,"s","ns"))))</f>
        <v/>
      </c>
      <c r="CF7" s="186" t="str">
        <f aca="1">IF(CF$4&gt;$BV7,"",IF($BR$9&gt;$BS$9,"ns",IF($BN$16&gt;$BO$16,"ns",IF(ABS($BX7-INDEX(RTO1CF_ORD,CF$4,2))&gt;$BN$24,"s","ns"))))</f>
        <v/>
      </c>
      <c r="CG7" s="186" t="str">
        <f aca="1">IF(CG$4&gt;$BV7,"",IF($BR$9&gt;$BS$9,"ns",IF($BN$16&gt;$BO$16,"ns",IF(ABS($BX7-INDEX(RTO1CF_ORD,CG$4,2))&gt;$BN$24,"s","ns"))))</f>
        <v/>
      </c>
      <c r="CH7" s="186" t="str">
        <f aca="1">IF(CH$4&gt;$BV7,"",IF($BR$9&gt;$BS$9,"ns",IF($BN$16&gt;$BO$16,"ns",IF(ABS($BX7-INDEX(RTO1CF_ORD,CH$4,2))&gt;$BN$24,"s","ns"))))</f>
        <v/>
      </c>
      <c r="CI7" s="186" t="str">
        <f aca="1">IF(CI$4&gt;$BV7,"",IF($BR$9&gt;$BS$9,"ns",IF($BN$16&gt;$BO$16,"ns",IF(ABS($BX7-INDEX(RTO1CF_ORD,CI$4,2))&gt;$BN$24,"s","ns"))))</f>
        <v/>
      </c>
      <c r="CJ7" s="186" t="str">
        <f aca="1">IF(CJ$4&gt;$BV7,"",IF($BR$9&gt;$BS$9,"ns",IF($BN$16&gt;$BO$16,"ns",IF(ABS($BX7-INDEX(RTO1CF_ORD,CJ$4,2))&gt;$BN$24,"s","ns"))))</f>
        <v/>
      </c>
      <c r="CK7" s="186" t="str">
        <f aca="1">IF(CK$4&gt;$BV7,"",IF($BR$9&gt;$BS$9,"ns",IF($BN$16&gt;$BO$16,"ns",IF(ABS($BX7-INDEX(RTO1CF_ORD,CK$4,2))&gt;$BN$24,"s","ns"))))</f>
        <v/>
      </c>
      <c r="CL7" s="186" t="str">
        <f aca="1">IF(CL$4&gt;$BV7,"",IF($BR$9&gt;$BS$9,"ns",IF($BN$16&gt;$BO$16,"ns",IF(ABS($BX7-INDEX(RTO1CF_ORD,CL$4,2))&gt;$BN$24,"s","ns"))))</f>
        <v/>
      </c>
      <c r="CM7" s="186" t="str">
        <f aca="1">IF(CM$4&gt;$BV7,"",IF($BR$9&gt;$BS$9,"ns",IF($BN$16&gt;$BO$16,"ns",IF(ABS($BX7-INDEX(RTO1CF_ORD,CM$4,2))&gt;$BN$24,"s","ns"))))</f>
        <v/>
      </c>
      <c r="CN7" s="186" t="str">
        <f aca="1">IF(CN$4&gt;$BV7,"",IF($BR$9&gt;$BS$9,"ns",IF($BN$16&gt;$BO$16,"ns",IF(ABS($BX7-INDEX(RTO1CF_ORD,CN$4,2))&gt;$BN$24,"s","ns"))))</f>
        <v/>
      </c>
      <c r="CO7" s="186" t="str">
        <f aca="1">IF(CO$4&gt;$BV7,"",IF($BR$9&gt;$BS$9,"ns",IF($BN$16&gt;$BO$16,"ns",IF(ABS($BX7-INDEX(RTO1CF_ORD,CO$4,2))&gt;$BN$24,"s","ns"))))</f>
        <v/>
      </c>
      <c r="CP7" s="186" t="str">
        <f aca="1">IF(CP$4&gt;$BV7,"",IF($BR$9&gt;$BS$9,"ns",IF($BN$16&gt;$BO$16,"ns",IF(ABS($BX7-INDEX(RTO1CF_ORD,CP$4,2))&gt;$BN$24,"s","ns"))))</f>
        <v/>
      </c>
      <c r="CQ7" s="186" t="str">
        <f aca="1">IF(CQ$4&gt;$BV7,"",IF($BR$9&gt;$BS$9,"ns",IF($BN$16&gt;$BO$16,"ns",IF(ABS($BX7-INDEX(RTO1CF_ORD,CQ$4,2))&gt;$BN$24,"s","ns"))))</f>
        <v/>
      </c>
      <c r="CR7" s="186" t="str">
        <f aca="1">IF(CR$4&gt;$BV7,"",IF($BR$9&gt;$BS$9,"ns",IF($BN$16&gt;$BO$16,"ns",IF(ABS($BX7-INDEX(RTO1CF_ORD,CR$4,2))&gt;$BN$24,"s","ns"))))</f>
        <v/>
      </c>
      <c r="CS7" s="186" t="str">
        <f aca="1">IF(CS$4&gt;$BV7,"",IF($BR$9&gt;$BS$9,"ns",IF($BN$16&gt;$BO$16,"ns",IF(ABS($BX7-INDEX(RTO1CF_ORD,CS$4,2))&gt;$BN$24,"s","ns"))))</f>
        <v/>
      </c>
      <c r="CT7" s="186" t="str">
        <f aca="1">IF(CT$4&gt;$BV7,"",IF($BR$9&gt;$BS$9,"ns",IF($BN$16&gt;$BO$16,"ns",IF(ABS($BX7-INDEX(RTO1CF_ORD,CT$4,2))&gt;$BN$24,"s","ns"))))</f>
        <v/>
      </c>
      <c r="CU7" s="186" t="str">
        <f aca="1">IF(CU$4&gt;$BV7,"",IF($BR$9&gt;$BS$9,"ns",IF($BN$16&gt;$BO$16,"ns",IF(ABS($BX7-INDEX(RTO1CF_ORD,CU$4,2))&gt;$BN$24,"s","ns"))))</f>
        <v/>
      </c>
      <c r="CV7" s="186" t="str">
        <f aca="1">IF(CV$4&gt;$BV7,"",IF($BR$9&gt;$BS$9,"ns",IF($BN$16&gt;$BO$16,"ns",IF(ABS($BX7-INDEX(RTO1CF_ORD,CV$4,2))&gt;$BN$24,"s","ns"))))</f>
        <v/>
      </c>
      <c r="CW7" s="186" t="str">
        <f aca="1">IF(CW$4&gt;$BV7,"",IF($BR$9&gt;$BS$9,"ns",IF($BN$16&gt;$BO$16,"ns",IF(ABS($BX7-INDEX(RTO1CF_ORD,CW$4,2))&gt;$BN$24,"s","ns"))))</f>
        <v/>
      </c>
      <c r="CX7" s="186" t="str">
        <f aca="1">IF(CX$4&gt;$BV7,"",IF($BR$9&gt;$BS$9,"ns",IF($BN$16&gt;$BO$16,"ns",IF(ABS($BX7-INDEX(RTO1CF_ORD,CX$4,2))&gt;$BN$24,"s","ns"))))</f>
        <v/>
      </c>
      <c r="CY7" s="186" t="str">
        <f aca="1">IF(CY$4&gt;$BV7,"",IF($BR$9&gt;$BS$9,"ns",IF($BN$16&gt;$BO$16,"ns",IF(ABS($BX7-INDEX(RTO1CF_ORD,CY$4,2))&gt;$BN$24,"s","ns"))))</f>
        <v/>
      </c>
      <c r="CZ7" s="186" t="str">
        <f aca="1">IF(CZ$4&gt;$BV7,"",IF($BR$9&gt;$BS$9,"ns",IF($BN$16&gt;$BO$16,"ns",IF(ABS($BX7-INDEX(RTO1CF_ORD,CZ$4,2))&gt;$BN$24,"s","ns"))))</f>
        <v/>
      </c>
      <c r="DA7" s="186" t="str">
        <f aca="1">IF(DA$4&gt;$BV7,"",IF($BR$9&gt;$BS$9,"ns",IF($BN$16&gt;$BO$16,"ns",IF(ABS($BX7-INDEX(RTO1CF_ORD,DA$4,2))&gt;$BN$24,"s","ns"))))</f>
        <v/>
      </c>
      <c r="DB7" s="186" t="str">
        <f aca="1">IF(DB$4&gt;$BV7,"",IF($BR$9&gt;$BS$9,"ns",IF($BN$16&gt;$BO$16,"ns",IF(ABS($BX7-INDEX(RTO1CF_ORD,DB$4,2))&gt;$BN$24,"s","ns"))))</f>
        <v/>
      </c>
      <c r="DC7" s="186" t="str">
        <f aca="1">IF(DC$4&gt;$BV7,"",IF($BR$9&gt;$BS$9,"ns",IF($BN$16&gt;$BO$16,"ns",IF(ABS($BX7-INDEX(RTO1CF_ORD,DC$4,2))&gt;$BN$24,"s","ns"))))</f>
        <v/>
      </c>
      <c r="DD7" s="186" t="str">
        <f aca="1">IF(DD$4&gt;$BV7,"",IF($BR$9&gt;$BS$9,"ns",IF($BN$16&gt;$BO$16,"ns",IF(ABS($BX7-INDEX(RTO1CF_ORD,DD$4,2))&gt;$BN$24,"s","ns"))))</f>
        <v/>
      </c>
      <c r="DE7" s="186" t="str">
        <f aca="1">IF(DE$4&gt;$BV7,"",IF($BR$9&gt;$BS$9,"ns",IF($BN$16&gt;$BO$16,"ns",IF(ABS($BX7-INDEX(RTO1CF_ORD,DE$4,2))&gt;$BN$24,"s","ns"))))</f>
        <v/>
      </c>
      <c r="DF7" s="186" t="str">
        <f aca="1">IF(DF$4&gt;$BV7,"",IF($BR$9&gt;$BS$9,"ns",IF($BN$16&gt;$BO$16,"ns",IF(ABS($BX7-INDEX(RTO1CF_ORD,DF$4,2))&gt;$BN$24,"s","ns"))))</f>
        <v/>
      </c>
      <c r="DG7" s="186" t="str">
        <f aca="1">IF(DG$4&gt;$BV7,"",IF($BR$9&gt;$BS$9,"ns",IF($BN$16&gt;$BO$16,"ns",IF(ABS($BX7-INDEX(RTO1CF_ORD,DG$4,2))&gt;$BN$24,"s","ns"))))</f>
        <v/>
      </c>
      <c r="DH7" s="186" t="str">
        <f aca="1">IF(DH$4&gt;$BV7,"",IF($BR$9&gt;$BS$9,"ns",IF($BN$16&gt;$BO$16,"ns",IF(ABS($BX7-INDEX(RTO1CF_ORD,DH$4,2))&gt;$BN$24,"s","ns"))))</f>
        <v/>
      </c>
      <c r="DI7" s="186" t="str">
        <f aca="1">IF(DI$4&gt;$BV7,"",IF($BR$9&gt;$BS$9,"ns",IF($BN$16&gt;$BO$16,"ns",IF(ABS($BX7-INDEX(RTO1CF_ORD,DI$4,2))&gt;$BN$24,"s","ns"))))</f>
        <v/>
      </c>
      <c r="DJ7" s="186" t="str">
        <f aca="1">IF(DJ$4&gt;$BV7,"",IF($BR$9&gt;$BS$9,"ns",IF($BN$16&gt;$BO$16,"ns",IF(ABS($BX7-INDEX(RTO1CF_ORD,DJ$4,2))&gt;$BN$24,"s","ns"))))</f>
        <v/>
      </c>
      <c r="DK7" s="186" t="str">
        <f aca="1">IF(DK$4&gt;$BV7,"",IF($BR$9&gt;$BS$9,"ns",IF($BN$16&gt;$BO$16,"ns",IF(ABS($BX7-INDEX(RTO1CF_ORD,DK$4,2))&gt;$BN$24,"s","ns"))))</f>
        <v/>
      </c>
      <c r="DL7" s="186" t="str">
        <f aca="1">IF(DL$4&gt;$BV7,"",IF($BR$9&gt;$BS$9,"ns",IF($BN$16&gt;$BO$16,"ns",IF(ABS($BX7-INDEX(RTO1CF_ORD,DL$4,2))&gt;$BN$24,"s","ns"))))</f>
        <v/>
      </c>
      <c r="DM7" s="186" t="str">
        <f aca="1">IF(DM$4&gt;$BV7,"",IF($BR$9&gt;$BS$9,"ns",IF($BN$16&gt;$BO$16,"ns",IF(ABS($BX7-INDEX(RTO1CF_ORD,DM$4,2))&gt;$BN$24,"s","ns"))))</f>
        <v/>
      </c>
      <c r="DN7" s="186" t="str">
        <f aca="1">IF(DN$4&gt;$BV7,"",IF($BR$9&gt;$BS$9,"ns",IF($BN$16&gt;$BO$16,"ns",IF(ABS($BX7-INDEX(RTO1CF_ORD,DN$4,2))&gt;$BN$24,"s","ns"))))</f>
        <v/>
      </c>
      <c r="DO7" s="186" t="str">
        <f aca="1">IF(DO$4&gt;$BV7,"",IF($BR$9&gt;$BS$9,"ns",IF($BN$16&gt;$BO$16,"ns",IF(ABS($BX7-INDEX(RTO1CF_ORD,DO$4,2))&gt;$BN$24,"s","ns"))))</f>
        <v/>
      </c>
      <c r="DP7" s="186" t="str">
        <f aca="1">IF(DP$4&gt;$BV7,"",IF($BR$9&gt;$BS$9,"ns",IF($BN$16&gt;$BO$16,"ns",IF(ABS($BX7-INDEX(RTO1CF_ORD,DP$4,2))&gt;$BN$24,"s","ns"))))</f>
        <v/>
      </c>
      <c r="DQ7" s="186" t="str">
        <f aca="1">IF(DQ$4&gt;$BV7,"",IF($BR$9&gt;$BS$9,"ns",IF($BN$16&gt;$BO$16,"ns",IF(ABS($BX7-INDEX(RTO1CF_ORD,DQ$4,2))&gt;$BN$24,"s","ns"))))</f>
        <v/>
      </c>
      <c r="DR7" s="186" t="str">
        <f aca="1">IF(DR$4&gt;$BV7,"",IF($BR$9&gt;$BS$9,"ns",IF($BN$16&gt;$BO$16,"ns",IF(ABS($BX7-INDEX(RTO1CF_ORD,DR$4,2))&gt;$BN$24,"s","ns"))))</f>
        <v/>
      </c>
      <c r="DS7" s="186" t="str">
        <f aca="1">IF(DS$4&gt;$BV7,"",IF($BR$9&gt;$BS$9,"ns",IF($BN$16&gt;$BO$16,"ns",IF(ABS($BX7-INDEX(RTO1CF_ORD,DS$4,2))&gt;$BN$24,"s","ns"))))</f>
        <v/>
      </c>
      <c r="DT7" s="186" t="str">
        <f aca="1">IF(DT$4&gt;$BV7,"",IF($BR$9&gt;$BS$9,"ns",IF($BN$16&gt;$BO$16,"ns",IF(ABS($BX7-INDEX(RTO1CF_ORD,DT$4,2))&gt;$BN$24,"s","ns"))))</f>
        <v/>
      </c>
      <c r="DU7" s="186" t="str">
        <f aca="1">IF(DU$4&gt;$BV7,"",IF($BR$9&gt;$BS$9,"ns",IF($BN$16&gt;$BO$16,"ns",IF(ABS($BX7-INDEX(RTO1CF_ORD,DU$4,2))&gt;$BN$24,"s","ns"))))</f>
        <v/>
      </c>
      <c r="DV7" s="186" t="str">
        <f aca="1">IF(DV$4&gt;$BV7,"",IF($BR$9&gt;$BS$9,"ns",IF($BN$16&gt;$BO$16,"ns",IF(ABS($BX7-INDEX(RTO1CF_ORD,DV$4,2))&gt;$BN$24,"s","ns"))))</f>
        <v/>
      </c>
      <c r="DW7" s="158"/>
      <c r="DX7" s="158"/>
      <c r="DZ7" s="176">
        <f>DZ6+1</f>
        <v>4</v>
      </c>
      <c r="EA7" s="178" t="str">
        <f aca="1">IFERROR(INDEX(RTO1CV,$DZ7,1),0)</f>
        <v>ACA 502</v>
      </c>
      <c r="EB7" s="179">
        <f aca="1">IFERROR(INDEX(RTO1SF,$DZ7,EB$3),0)</f>
        <v>0</v>
      </c>
      <c r="EC7" s="179">
        <f aca="1">IFERROR(INDEX(RTO1SF,$DZ7,EC$3),0)</f>
        <v>0</v>
      </c>
      <c r="ED7" s="179">
        <f aca="1">IFERROR(INDEX(RTO1SF,$DZ7,ED$3),0)</f>
        <v>0</v>
      </c>
      <c r="EE7" s="179">
        <f aca="1">IFERROR(INDEX(RTO1SF,$DZ7,EE$3),0)</f>
        <v>0</v>
      </c>
      <c r="EF7" s="179">
        <f>_xlfn.COUNTIFS(EB7:EE7,"&gt;1")</f>
        <v>0</v>
      </c>
      <c r="EG7" s="179">
        <f>IFERROR(_xlfn.SUMIFS(EB7:EE7,EB7:EE7,"&gt;1"),0)</f>
        <v>0</v>
      </c>
      <c r="EH7" s="176"/>
      <c r="EI7" s="176" t="s">
        <v>312</v>
      </c>
      <c r="EJ7" s="175">
        <f>_xlfn.SUMIFS(EB4:EE53,EB4:EE53,"&gt;1")</f>
        <v>0</v>
      </c>
      <c r="EK7" s="177"/>
      <c r="EL7" s="176">
        <f>EL6+1</f>
        <v>4</v>
      </c>
      <c r="EM7" s="178" t="str">
        <f aca="1">IFERROR(INDEX(RTO1CV,$EL7,1),0)</f>
        <v>ACA 502</v>
      </c>
      <c r="EN7" s="179">
        <f aca="1">IFERROR(INDEX(RTO1CF,$EL7,'ANVA-MDS'!EB$3),0)</f>
        <v>6615.5820342857096</v>
      </c>
      <c r="EO7" s="179">
        <f aca="1">IFERROR(INDEX(RTO1CF,$EL7,'ANVA-MDS'!EC$3),0)</f>
        <v>6516.79926857142982</v>
      </c>
      <c r="EP7" s="179">
        <f aca="1">IFERROR(INDEX(RTO1CF,$EL7,'ANVA-MDS'!ED$3),0)</f>
        <v>5996.79570285713999</v>
      </c>
      <c r="EQ7" s="179">
        <f aca="1">IFERROR(INDEX(RTO1CF,$EL7,'ANVA-MDS'!EE$3),0)</f>
        <v>0</v>
      </c>
      <c r="ER7" s="179">
        <f>_xlfn.COUNTIFS(EN7:EQ7,"&gt;1")</f>
        <v>3</v>
      </c>
      <c r="ES7" s="179">
        <f>IFERROR(_xlfn.SUMIFS(EN7:EQ7,EN7:EQ7,"&gt;1"),0)</f>
        <v>19129.1770057143003</v>
      </c>
      <c r="ET7" s="176"/>
      <c r="EU7" s="176" t="s">
        <v>312</v>
      </c>
      <c r="EV7" s="175">
        <f>_xlfn.SUMIFS(EN4:EQ53,EN4:EQ53,"&gt;1")</f>
        <v>547504.361485713976</v>
      </c>
      <c r="EW7" s="177"/>
      <c r="EX7" s="179">
        <f>EG7+ES7</f>
        <v>19129.1770057143003</v>
      </c>
      <c r="EY7" s="176" t="s">
        <v>312</v>
      </c>
      <c r="EZ7" s="202">
        <f>EJ7+EV7</f>
        <v>547504.361485713976</v>
      </c>
    </row>
    <row r="8" spans="1:156" ht="12.75" customHeight="1">
      <c r="A8" s="143" t="s">
        <v>313</v>
      </c>
      <c r="B8" s="89" t="s">
        <v>314</v>
      </c>
      <c r="C8" s="120" t="s">
        <v>315</v>
      </c>
      <c r="D8" s="89" t="s">
        <v>316</v>
      </c>
      <c r="E8" s="89" t="s">
        <v>317</v>
      </c>
      <c r="F8" s="89" t="s">
        <v>318</v>
      </c>
      <c r="G8" s="120" t="s">
        <v>319</v>
      </c>
      <c r="J8" s="89" t="n">
        <v>4</v>
      </c>
      <c r="K8" s="187" t="str">
        <f aca="1">IFERROR(INDEX(RTO1SF_ORD,J8,1),"sd")</f>
        <v>ACA 502</v>
      </c>
      <c r="L8" s="188">
        <f aca="1">IFERROR(INDEX(RTO1SF_ORD,J8,2),"sd")</f>
        <v>0.000459999999999999964</v>
      </c>
      <c r="M8" s="188" t="str">
        <f aca="1">IF(M$4&gt;$J8,"",IF($F$9&gt;$G$9,"ns",IF($B$16&gt;$C$16,"ns",IF(ABS($L8-INDEX(RTO1SF_ORD,M$4,2))&gt;$B$24,"s","ns"))))</f>
        <v>ns</v>
      </c>
      <c r="N8" s="188" t="str">
        <f aca="1">IF(N$4&gt;$J8,"",IF($F$9&gt;$G$9,"ns",IF($B$16&gt;$C$16,"ns",IF(ABS($L8-INDEX(RTO1SF_ORD,N$4,2))&gt;$B$24,"s","ns"))))</f>
        <v>ns</v>
      </c>
      <c r="O8" s="188" t="str">
        <f aca="1">IF(O$4&gt;$J8,"",IF($F$9&gt;$G$9,"ns",IF($B$16&gt;$C$16,"ns",IF(ABS($L8-INDEX(RTO1SF_ORD,O$4,2))&gt;$B$24,"s","ns"))))</f>
        <v>ns</v>
      </c>
      <c r="P8" s="188" t="str">
        <f aca="1">IF(P$4&gt;$J8,"",IF($F$9&gt;$G$9,"ns",IF($B$16&gt;$C$16,"ns",IF(ABS($L8-INDEX(RTO1SF_ORD,P$4,2))&gt;$B$24,"s","ns"))))</f>
        <v>ns</v>
      </c>
      <c r="Q8" s="188" t="str">
        <f aca="1">IF(Q$4&gt;$J8,"",IF($F$9&gt;$G$9,"ns",IF($B$16&gt;$C$16,"ns",IF(ABS($L8-INDEX(RTO1SF_ORD,Q$4,2))&gt;$B$24,"s","ns"))))</f>
        <v/>
      </c>
      <c r="R8" s="188" t="str">
        <f aca="1">IF(R$4&gt;$J8,"",IF($F$9&gt;$G$9,"ns",IF($B$16&gt;$C$16,"ns",IF(ABS($L8-INDEX(RTO1SF_ORD,R$4,2))&gt;$B$24,"s","ns"))))</f>
        <v/>
      </c>
      <c r="S8" s="188" t="str">
        <f aca="1">IF(S$4&gt;$J8,"",IF($F$9&gt;$G$9,"ns",IF($B$16&gt;$C$16,"ns",IF(ABS($L8-INDEX(RTO1SF_ORD,S$4,2))&gt;$B$24,"s","ns"))))</f>
        <v/>
      </c>
      <c r="T8" s="188" t="str">
        <f aca="1">IF(T$4&gt;$J8,"",IF($F$9&gt;$G$9,"ns",IF($B$16&gt;$C$16,"ns",IF(ABS($L8-INDEX(RTO1SF_ORD,T$4,2))&gt;$B$24,"s","ns"))))</f>
        <v/>
      </c>
      <c r="U8" s="188" t="str">
        <f aca="1">IF(U$4&gt;$J8,"",IF($F$9&gt;$G$9,"ns",IF($B$16&gt;$C$16,"ns",IF(ABS($L8-INDEX(RTO1SF_ORD,U$4,2))&gt;$B$24,"s","ns"))))</f>
        <v/>
      </c>
      <c r="V8" s="188" t="str">
        <f aca="1">IF(V$4&gt;$J8,"",IF($F$9&gt;$G$9,"ns",IF($B$16&gt;$C$16,"ns",IF(ABS($L8-INDEX(RTO1SF_ORD,V$4,2))&gt;$B$24,"s","ns"))))</f>
        <v/>
      </c>
      <c r="W8" s="188" t="str">
        <f aca="1">IF(W$4&gt;$J8,"",IF($F$9&gt;$G$9,"ns",IF($B$16&gt;$C$16,"ns",IF(ABS($L8-INDEX(RTO1SF_ORD,W$4,2))&gt;$B$24,"s","ns"))))</f>
        <v/>
      </c>
      <c r="X8" s="188" t="str">
        <f aca="1">IF(X$4&gt;$J8,"",IF($F$9&gt;$G$9,"ns",IF($B$16&gt;$C$16,"ns",IF(ABS($L8-INDEX(RTO1SF_ORD,X$4,2))&gt;$B$24,"s","ns"))))</f>
        <v/>
      </c>
      <c r="Y8" s="188" t="str">
        <f aca="1">IF(Y$4&gt;$J8,"",IF($F$9&gt;$G$9,"ns",IF($B$16&gt;$C$16,"ns",IF(ABS($L8-INDEX(RTO1SF_ORD,Y$4,2))&gt;$B$24,"s","ns"))))</f>
        <v/>
      </c>
      <c r="Z8" s="188" t="str">
        <f aca="1">IF(Z$4&gt;$J8,"",IF($F$9&gt;$G$9,"ns",IF($B$16&gt;$C$16,"ns",IF(ABS($L8-INDEX(RTO1SF_ORD,Z$4,2))&gt;$B$24,"s","ns"))))</f>
        <v/>
      </c>
      <c r="AA8" s="188" t="str">
        <f aca="1">IF(AA$4&gt;$J8,"",IF($F$9&gt;$G$9,"ns",IF($B$16&gt;$C$16,"ns",IF(ABS($L8-INDEX(RTO1SF_ORD,AA$4,2))&gt;$B$24,"s","ns"))))</f>
        <v/>
      </c>
      <c r="AB8" s="188" t="str">
        <f aca="1">IF(AB$4&gt;$J8,"",IF($F$9&gt;$G$9,"ns",IF($B$16&gt;$C$16,"ns",IF(ABS($L8-INDEX(RTO1SF_ORD,AB$4,2))&gt;$B$24,"s","ns"))))</f>
        <v/>
      </c>
      <c r="AC8" s="188" t="str">
        <f aca="1">IF(AC$4&gt;$J8,"",IF($F$9&gt;$G$9,"ns",IF($B$16&gt;$C$16,"ns",IF(ABS($L8-INDEX(RTO1SF_ORD,AC$4,2))&gt;$B$24,"s","ns"))))</f>
        <v/>
      </c>
      <c r="AD8" s="188" t="str">
        <f aca="1">IF(AD$4&gt;$J8,"",IF($F$9&gt;$G$9,"ns",IF($B$16&gt;$C$16,"ns",IF(ABS($L8-INDEX(RTO1SF_ORD,AD$4,2))&gt;$B$24,"s","ns"))))</f>
        <v/>
      </c>
      <c r="AE8" s="188" t="str">
        <f aca="1">IF(AE$4&gt;$J8,"",IF($F$9&gt;$G$9,"ns",IF($B$16&gt;$C$16,"ns",IF(ABS($L8-INDEX(RTO1SF_ORD,AE$4,2))&gt;$B$24,"s","ns"))))</f>
        <v/>
      </c>
      <c r="AF8" s="188" t="str">
        <f aca="1">IF(AF$4&gt;$J8,"",IF($F$9&gt;$G$9,"ns",IF($B$16&gt;$C$16,"ns",IF(ABS($L8-INDEX(RTO1SF_ORD,AF$4,2))&gt;$B$24,"s","ns"))))</f>
        <v/>
      </c>
      <c r="AG8" s="188" t="str">
        <f aca="1">IF(AG$4&gt;$J8,"",IF($F$9&gt;$G$9,"ns",IF($B$16&gt;$C$16,"ns",IF(ABS($L8-INDEX(RTO1SF_ORD,AG$4,2))&gt;$B$24,"s","ns"))))</f>
        <v/>
      </c>
      <c r="AH8" s="188" t="str">
        <f aca="1">IF(AH$4&gt;$J8,"",IF($F$9&gt;$G$9,"ns",IF($B$16&gt;$C$16,"ns",IF(ABS($L8-INDEX(RTO1SF_ORD,AH$4,2))&gt;$B$24,"s","ns"))))</f>
        <v/>
      </c>
      <c r="AI8" s="188" t="str">
        <f aca="1">IF(AI$4&gt;$J8,"",IF($F$9&gt;$G$9,"ns",IF($B$16&gt;$C$16,"ns",IF(ABS($L8-INDEX(RTO1SF_ORD,AI$4,2))&gt;$B$24,"s","ns"))))</f>
        <v/>
      </c>
      <c r="AJ8" s="188" t="str">
        <f aca="1">IF(AJ$4&gt;$J8,"",IF($F$9&gt;$G$9,"ns",IF($B$16&gt;$C$16,"ns",IF(ABS($L8-INDEX(RTO1SF_ORD,AJ$4,2))&gt;$B$24,"s","ns"))))</f>
        <v/>
      </c>
      <c r="AK8" s="188" t="str">
        <f aca="1">IF(AK$4&gt;$J8,"",IF($F$9&gt;$G$9,"ns",IF($B$16&gt;$C$16,"ns",IF(ABS($L8-INDEX(RTO1SF_ORD,AK$4,2))&gt;$B$24,"s","ns"))))</f>
        <v/>
      </c>
      <c r="AL8" s="188" t="str">
        <f aca="1">IF(AL$4&gt;$J8,"",IF($F$9&gt;$G$9,"ns",IF($B$16&gt;$C$16,"ns",IF(ABS($L8-INDEX(RTO1SF_ORD,AL$4,2))&gt;$B$24,"s","ns"))))</f>
        <v/>
      </c>
      <c r="AM8" s="188" t="str">
        <f aca="1">IF(AM$4&gt;$J8,"",IF($F$9&gt;$G$9,"ns",IF($B$16&gt;$C$16,"ns",IF(ABS($L8-INDEX(RTO1SF_ORD,AM$4,2))&gt;$B$24,"s","ns"))))</f>
        <v/>
      </c>
      <c r="AN8" s="188" t="str">
        <f aca="1">IF(AN$4&gt;$J8,"",IF($F$9&gt;$G$9,"ns",IF($B$16&gt;$C$16,"ns",IF(ABS($L8-INDEX(RTO1SF_ORD,AN$4,2))&gt;$B$24,"s","ns"))))</f>
        <v/>
      </c>
      <c r="AO8" s="188" t="str">
        <f aca="1">IF(AO$4&gt;$J8,"",IF($F$9&gt;$G$9,"ns",IF($B$16&gt;$C$16,"ns",IF(ABS($L8-INDEX(RTO1SF_ORD,AO$4,2))&gt;$B$24,"s","ns"))))</f>
        <v/>
      </c>
      <c r="AP8" s="188" t="str">
        <f aca="1">IF(AP$4&gt;$J8,"",IF($F$9&gt;$G$9,"ns",IF($B$16&gt;$C$16,"ns",IF(ABS($L8-INDEX(RTO1SF_ORD,AP$4,2))&gt;$B$24,"s","ns"))))</f>
        <v/>
      </c>
      <c r="AQ8" s="188" t="str">
        <f aca="1">IF(AQ$4&gt;$J8,"",IF($F$9&gt;$G$9,"ns",IF($B$16&gt;$C$16,"ns",IF(ABS($L8-INDEX(RTO1SF_ORD,AQ$4,2))&gt;$B$24,"s","ns"))))</f>
        <v/>
      </c>
      <c r="AR8" s="188" t="str">
        <f aca="1">IF(AR$4&gt;$J8,"",IF($F$9&gt;$G$9,"ns",IF($B$16&gt;$C$16,"ns",IF(ABS($L8-INDEX(RTO1SF_ORD,AR$4,2))&gt;$B$24,"s","ns"))))</f>
        <v/>
      </c>
      <c r="AS8" s="188" t="str">
        <f aca="1">IF(AS$4&gt;$J8,"",IF($F$9&gt;$G$9,"ns",IF($B$16&gt;$C$16,"ns",IF(ABS($L8-INDEX(RTO1SF_ORD,AS$4,2))&gt;$B$24,"s","ns"))))</f>
        <v/>
      </c>
      <c r="AT8" s="188" t="str">
        <f aca="1">IF(AT$4&gt;$J8,"",IF($F$9&gt;$G$9,"ns",IF($B$16&gt;$C$16,"ns",IF(ABS($L8-INDEX(RTO1SF_ORD,AT$4,2))&gt;$B$24,"s","ns"))))</f>
        <v/>
      </c>
      <c r="AU8" s="188" t="str">
        <f aca="1">IF(AU$4&gt;$J8,"",IF($F$9&gt;$G$9,"ns",IF($B$16&gt;$C$16,"ns",IF(ABS($L8-INDEX(RTO1SF_ORD,AU$4,2))&gt;$B$24,"s","ns"))))</f>
        <v/>
      </c>
      <c r="AV8" s="188" t="str">
        <f aca="1">IF(AV$4&gt;$J8,"",IF($F$9&gt;$G$9,"ns",IF($B$16&gt;$C$16,"ns",IF(ABS($L8-INDEX(RTO1SF_ORD,AV$4,2))&gt;$B$24,"s","ns"))))</f>
        <v/>
      </c>
      <c r="AW8" s="188" t="str">
        <f aca="1">IF(AW$4&gt;$J8,"",IF($F$9&gt;$G$9,"ns",IF($B$16&gt;$C$16,"ns",IF(ABS($L8-INDEX(RTO1SF_ORD,AW$4,2))&gt;$B$24,"s","ns"))))</f>
        <v/>
      </c>
      <c r="AX8" s="188" t="str">
        <f aca="1">IF(AX$4&gt;$J8,"",IF($F$9&gt;$G$9,"ns",IF($B$16&gt;$C$16,"ns",IF(ABS($L8-INDEX(RTO1SF_ORD,AX$4,2))&gt;$B$24,"s","ns"))))</f>
        <v/>
      </c>
      <c r="AY8" s="188" t="str">
        <f aca="1">IF(AY$4&gt;$J8,"",IF($F$9&gt;$G$9,"ns",IF($B$16&gt;$C$16,"ns",IF(ABS($L8-INDEX(RTO1SF_ORD,AY$4,2))&gt;$B$24,"s","ns"))))</f>
        <v/>
      </c>
      <c r="AZ8" s="188" t="str">
        <f aca="1">IF(AZ$4&gt;$J8,"",IF($F$9&gt;$G$9,"ns",IF($B$16&gt;$C$16,"ns",IF(ABS($L8-INDEX(RTO1SF_ORD,AZ$4,2))&gt;$B$24,"s","ns"))))</f>
        <v/>
      </c>
      <c r="BA8" s="188" t="str">
        <f aca="1">IF(BA$4&gt;$J8,"",IF($F$9&gt;$G$9,"ns",IF($B$16&gt;$C$16,"ns",IF(ABS($L8-INDEX(RTO1SF_ORD,BA$4,2))&gt;$B$24,"s","ns"))))</f>
        <v/>
      </c>
      <c r="BB8" s="188" t="str">
        <f aca="1">IF(BB$4&gt;$J8,"",IF($F$9&gt;$G$9,"ns",IF($B$16&gt;$C$16,"ns",IF(ABS($L8-INDEX(RTO1SF_ORD,BB$4,2))&gt;$B$24,"s","ns"))))</f>
        <v/>
      </c>
      <c r="BC8" s="188" t="str">
        <f aca="1">IF(BC$4&gt;$J8,"",IF($F$9&gt;$G$9,"ns",IF($B$16&gt;$C$16,"ns",IF(ABS($L8-INDEX(RTO1SF_ORD,BC$4,2))&gt;$B$24,"s","ns"))))</f>
        <v/>
      </c>
      <c r="BD8" s="188" t="str">
        <f aca="1">IF(BD$4&gt;$J8,"",IF($F$9&gt;$G$9,"ns",IF($B$16&gt;$C$16,"ns",IF(ABS($L8-INDEX(RTO1SF_ORD,BD$4,2))&gt;$B$24,"s","ns"))))</f>
        <v/>
      </c>
      <c r="BE8" s="188" t="str">
        <f aca="1">IF(BE$4&gt;$J8,"",IF($F$9&gt;$G$9,"ns",IF($B$16&gt;$C$16,"ns",IF(ABS($L8-INDEX(RTO1SF_ORD,BE$4,2))&gt;$B$24,"s","ns"))))</f>
        <v/>
      </c>
      <c r="BF8" s="188" t="str">
        <f aca="1">IF(BF$4&gt;$J8,"",IF($F$9&gt;$G$9,"ns",IF($B$16&gt;$C$16,"ns",IF(ABS($L8-INDEX(RTO1SF_ORD,BF$4,2))&gt;$B$24,"s","ns"))))</f>
        <v/>
      </c>
      <c r="BG8" s="188" t="str">
        <f aca="1">IF(BG$4&gt;$J8,"",IF($F$9&gt;$G$9,"ns",IF($B$16&gt;$C$16,"ns",IF(ABS($L8-INDEX(RTO1SF_ORD,BG$4,2))&gt;$B$24,"s","ns"))))</f>
        <v/>
      </c>
      <c r="BH8" s="188" t="str">
        <f aca="1">IF(BH$4&gt;$J8,"",IF($F$9&gt;$G$9,"ns",IF($B$16&gt;$C$16,"ns",IF(ABS($L8-INDEX(RTO1SF_ORD,BH$4,2))&gt;$B$24,"s","ns"))))</f>
        <v/>
      </c>
      <c r="BI8" s="188" t="str">
        <f aca="1">IF(BI$4&gt;$J8,"",IF($F$9&gt;$G$9,"ns",IF($B$16&gt;$C$16,"ns",IF(ABS($L8-INDEX(RTO1SF_ORD,BI$4,2))&gt;$B$24,"s","ns"))))</f>
        <v/>
      </c>
      <c r="BJ8" s="188" t="str">
        <f aca="1">IF(BJ$4&gt;$J8,"",IF($F$9&gt;$G$9,"ns",IF($B$16&gt;$C$16,"ns",IF(ABS($L8-INDEX(RTO1SF_ORD,BJ$4,2))&gt;$B$24,"s","ns"))))</f>
        <v/>
      </c>
      <c r="BM8" s="143" t="s">
        <v>313</v>
      </c>
      <c r="BN8" s="89" t="s">
        <v>314</v>
      </c>
      <c r="BO8" s="120" t="s">
        <v>315</v>
      </c>
      <c r="BP8" s="89" t="s">
        <v>316</v>
      </c>
      <c r="BQ8" s="89" t="s">
        <v>317</v>
      </c>
      <c r="BR8" s="89" t="s">
        <v>318</v>
      </c>
      <c r="BS8" s="120" t="s">
        <v>319</v>
      </c>
      <c r="BT8" s="10"/>
      <c r="BV8" s="89" t="n">
        <v>4</v>
      </c>
      <c r="BW8" s="187" t="str">
        <f aca="1">IFERROR(INDEX(RTO1CF_ORD,BV8,1),"sd")</f>
        <v>FRESNO</v>
      </c>
      <c r="BX8" s="188">
        <f aca="1">IFERROR(INDEX(RTO1CF_ORD,BV8,2),"sd")</f>
        <v>6705.35770666667031</v>
      </c>
      <c r="BY8" s="186" t="str">
        <f aca="1">IF(BY$4&gt;$BV8,"",IF($BR$9&gt;$BS$9,"ns",IF($BN$16&gt;$BO$16,"ns",IF(ABS($BX8-INDEX(RTO1CF_ORD,BY$4,2))&gt;$BN$24,"s","ns"))))</f>
        <v>s</v>
      </c>
      <c r="BZ8" s="186" t="str">
        <f aca="1">IF(BZ$4&gt;$BV8,"",IF($BR$9&gt;$BS$9,"ns",IF($BN$16&gt;$BO$16,"ns",IF(ABS($BX8-INDEX(RTO1CF_ORD,BZ$4,2))&gt;$BN$24,"s","ns"))))</f>
        <v>ns</v>
      </c>
      <c r="CA8" s="186" t="str">
        <f aca="1">IF(CA$4&gt;$BV8,"",IF($BR$9&gt;$BS$9,"ns",IF($BN$16&gt;$BO$16,"ns",IF(ABS($BX8-INDEX(RTO1CF_ORD,CA$4,2))&gt;$BN$24,"s","ns"))))</f>
        <v>ns</v>
      </c>
      <c r="CB8" s="186" t="str">
        <f aca="1">IF(CB$4&gt;$BV8,"",IF($BR$9&gt;$BS$9,"ns",IF($BN$16&gt;$BO$16,"ns",IF(ABS($BX8-INDEX(RTO1CF_ORD,CB$4,2))&gt;$BN$24,"s","ns"))))</f>
        <v>ns</v>
      </c>
      <c r="CC8" s="186" t="str">
        <f aca="1">IF(CC$4&gt;$BV8,"",IF($BR$9&gt;$BS$9,"ns",IF($BN$16&gt;$BO$16,"ns",IF(ABS($BX8-INDEX(RTO1CF_ORD,CC$4,2))&gt;$BN$24,"s","ns"))))</f>
        <v/>
      </c>
      <c r="CD8" s="186" t="str">
        <f aca="1">IF(CD$4&gt;$BV8,"",IF($BR$9&gt;$BS$9,"ns",IF($BN$16&gt;$BO$16,"ns",IF(ABS($BX8-INDEX(RTO1CF_ORD,CD$4,2))&gt;$BN$24,"s","ns"))))</f>
        <v/>
      </c>
      <c r="CE8" s="186" t="str">
        <f aca="1">IF(CE$4&gt;$BV8,"",IF($BR$9&gt;$BS$9,"ns",IF($BN$16&gt;$BO$16,"ns",IF(ABS($BX8-INDEX(RTO1CF_ORD,CE$4,2))&gt;$BN$24,"s","ns"))))</f>
        <v/>
      </c>
      <c r="CF8" s="186" t="str">
        <f aca="1">IF(CF$4&gt;$BV8,"",IF($BR$9&gt;$BS$9,"ns",IF($BN$16&gt;$BO$16,"ns",IF(ABS($BX8-INDEX(RTO1CF_ORD,CF$4,2))&gt;$BN$24,"s","ns"))))</f>
        <v/>
      </c>
      <c r="CG8" s="186" t="str">
        <f aca="1">IF(CG$4&gt;$BV8,"",IF($BR$9&gt;$BS$9,"ns",IF($BN$16&gt;$BO$16,"ns",IF(ABS($BX8-INDEX(RTO1CF_ORD,CG$4,2))&gt;$BN$24,"s","ns"))))</f>
        <v/>
      </c>
      <c r="CH8" s="186" t="str">
        <f aca="1">IF(CH$4&gt;$BV8,"",IF($BR$9&gt;$BS$9,"ns",IF($BN$16&gt;$BO$16,"ns",IF(ABS($BX8-INDEX(RTO1CF_ORD,CH$4,2))&gt;$BN$24,"s","ns"))))</f>
        <v/>
      </c>
      <c r="CI8" s="186" t="str">
        <f aca="1">IF(CI$4&gt;$BV8,"",IF($BR$9&gt;$BS$9,"ns",IF($BN$16&gt;$BO$16,"ns",IF(ABS($BX8-INDEX(RTO1CF_ORD,CI$4,2))&gt;$BN$24,"s","ns"))))</f>
        <v/>
      </c>
      <c r="CJ8" s="186" t="str">
        <f aca="1">IF(CJ$4&gt;$BV8,"",IF($BR$9&gt;$BS$9,"ns",IF($BN$16&gt;$BO$16,"ns",IF(ABS($BX8-INDEX(RTO1CF_ORD,CJ$4,2))&gt;$BN$24,"s","ns"))))</f>
        <v/>
      </c>
      <c r="CK8" s="186" t="str">
        <f aca="1">IF(CK$4&gt;$BV8,"",IF($BR$9&gt;$BS$9,"ns",IF($BN$16&gt;$BO$16,"ns",IF(ABS($BX8-INDEX(RTO1CF_ORD,CK$4,2))&gt;$BN$24,"s","ns"))))</f>
        <v/>
      </c>
      <c r="CL8" s="186" t="str">
        <f aca="1">IF(CL$4&gt;$BV8,"",IF($BR$9&gt;$BS$9,"ns",IF($BN$16&gt;$BO$16,"ns",IF(ABS($BX8-INDEX(RTO1CF_ORD,CL$4,2))&gt;$BN$24,"s","ns"))))</f>
        <v/>
      </c>
      <c r="CM8" s="186" t="str">
        <f aca="1">IF(CM$4&gt;$BV8,"",IF($BR$9&gt;$BS$9,"ns",IF($BN$16&gt;$BO$16,"ns",IF(ABS($BX8-INDEX(RTO1CF_ORD,CM$4,2))&gt;$BN$24,"s","ns"))))</f>
        <v/>
      </c>
      <c r="CN8" s="186" t="str">
        <f aca="1">IF(CN$4&gt;$BV8,"",IF($BR$9&gt;$BS$9,"ns",IF($BN$16&gt;$BO$16,"ns",IF(ABS($BX8-INDEX(RTO1CF_ORD,CN$4,2))&gt;$BN$24,"s","ns"))))</f>
        <v/>
      </c>
      <c r="CO8" s="186" t="str">
        <f aca="1">IF(CO$4&gt;$BV8,"",IF($BR$9&gt;$BS$9,"ns",IF($BN$16&gt;$BO$16,"ns",IF(ABS($BX8-INDEX(RTO1CF_ORD,CO$4,2))&gt;$BN$24,"s","ns"))))</f>
        <v/>
      </c>
      <c r="CP8" s="186" t="str">
        <f aca="1">IF(CP$4&gt;$BV8,"",IF($BR$9&gt;$BS$9,"ns",IF($BN$16&gt;$BO$16,"ns",IF(ABS($BX8-INDEX(RTO1CF_ORD,CP$4,2))&gt;$BN$24,"s","ns"))))</f>
        <v/>
      </c>
      <c r="CQ8" s="186" t="str">
        <f aca="1">IF(CQ$4&gt;$BV8,"",IF($BR$9&gt;$BS$9,"ns",IF($BN$16&gt;$BO$16,"ns",IF(ABS($BX8-INDEX(RTO1CF_ORD,CQ$4,2))&gt;$BN$24,"s","ns"))))</f>
        <v/>
      </c>
      <c r="CR8" s="186" t="str">
        <f aca="1">IF(CR$4&gt;$BV8,"",IF($BR$9&gt;$BS$9,"ns",IF($BN$16&gt;$BO$16,"ns",IF(ABS($BX8-INDEX(RTO1CF_ORD,CR$4,2))&gt;$BN$24,"s","ns"))))</f>
        <v/>
      </c>
      <c r="CS8" s="186" t="str">
        <f aca="1">IF(CS$4&gt;$BV8,"",IF($BR$9&gt;$BS$9,"ns",IF($BN$16&gt;$BO$16,"ns",IF(ABS($BX8-INDEX(RTO1CF_ORD,CS$4,2))&gt;$BN$24,"s","ns"))))</f>
        <v/>
      </c>
      <c r="CT8" s="186" t="str">
        <f aca="1">IF(CT$4&gt;$BV8,"",IF($BR$9&gt;$BS$9,"ns",IF($BN$16&gt;$BO$16,"ns",IF(ABS($BX8-INDEX(RTO1CF_ORD,CT$4,2))&gt;$BN$24,"s","ns"))))</f>
        <v/>
      </c>
      <c r="CU8" s="186" t="str">
        <f aca="1">IF(CU$4&gt;$BV8,"",IF($BR$9&gt;$BS$9,"ns",IF($BN$16&gt;$BO$16,"ns",IF(ABS($BX8-INDEX(RTO1CF_ORD,CU$4,2))&gt;$BN$24,"s","ns"))))</f>
        <v/>
      </c>
      <c r="CV8" s="186" t="str">
        <f aca="1">IF(CV$4&gt;$BV8,"",IF($BR$9&gt;$BS$9,"ns",IF($BN$16&gt;$BO$16,"ns",IF(ABS($BX8-INDEX(RTO1CF_ORD,CV$4,2))&gt;$BN$24,"s","ns"))))</f>
        <v/>
      </c>
      <c r="CW8" s="186" t="str">
        <f aca="1">IF(CW$4&gt;$BV8,"",IF($BR$9&gt;$BS$9,"ns",IF($BN$16&gt;$BO$16,"ns",IF(ABS($BX8-INDEX(RTO1CF_ORD,CW$4,2))&gt;$BN$24,"s","ns"))))</f>
        <v/>
      </c>
      <c r="CX8" s="186" t="str">
        <f aca="1">IF(CX$4&gt;$BV8,"",IF($BR$9&gt;$BS$9,"ns",IF($BN$16&gt;$BO$16,"ns",IF(ABS($BX8-INDEX(RTO1CF_ORD,CX$4,2))&gt;$BN$24,"s","ns"))))</f>
        <v/>
      </c>
      <c r="CY8" s="186" t="str">
        <f aca="1">IF(CY$4&gt;$BV8,"",IF($BR$9&gt;$BS$9,"ns",IF($BN$16&gt;$BO$16,"ns",IF(ABS($BX8-INDEX(RTO1CF_ORD,CY$4,2))&gt;$BN$24,"s","ns"))))</f>
        <v/>
      </c>
      <c r="CZ8" s="186" t="str">
        <f aca="1">IF(CZ$4&gt;$BV8,"",IF($BR$9&gt;$BS$9,"ns",IF($BN$16&gt;$BO$16,"ns",IF(ABS($BX8-INDEX(RTO1CF_ORD,CZ$4,2))&gt;$BN$24,"s","ns"))))</f>
        <v/>
      </c>
      <c r="DA8" s="186" t="str">
        <f aca="1">IF(DA$4&gt;$BV8,"",IF($BR$9&gt;$BS$9,"ns",IF($BN$16&gt;$BO$16,"ns",IF(ABS($BX8-INDEX(RTO1CF_ORD,DA$4,2))&gt;$BN$24,"s","ns"))))</f>
        <v/>
      </c>
      <c r="DB8" s="186" t="str">
        <f aca="1">IF(DB$4&gt;$BV8,"",IF($BR$9&gt;$BS$9,"ns",IF($BN$16&gt;$BO$16,"ns",IF(ABS($BX8-INDEX(RTO1CF_ORD,DB$4,2))&gt;$BN$24,"s","ns"))))</f>
        <v/>
      </c>
      <c r="DC8" s="186" t="str">
        <f aca="1">IF(DC$4&gt;$BV8,"",IF($BR$9&gt;$BS$9,"ns",IF($BN$16&gt;$BO$16,"ns",IF(ABS($BX8-INDEX(RTO1CF_ORD,DC$4,2))&gt;$BN$24,"s","ns"))))</f>
        <v/>
      </c>
      <c r="DD8" s="186" t="str">
        <f aca="1">IF(DD$4&gt;$BV8,"",IF($BR$9&gt;$BS$9,"ns",IF($BN$16&gt;$BO$16,"ns",IF(ABS($BX8-INDEX(RTO1CF_ORD,DD$4,2))&gt;$BN$24,"s","ns"))))</f>
        <v/>
      </c>
      <c r="DE8" s="186" t="str">
        <f aca="1">IF(DE$4&gt;$BV8,"",IF($BR$9&gt;$BS$9,"ns",IF($BN$16&gt;$BO$16,"ns",IF(ABS($BX8-INDEX(RTO1CF_ORD,DE$4,2))&gt;$BN$24,"s","ns"))))</f>
        <v/>
      </c>
      <c r="DF8" s="186" t="str">
        <f aca="1">IF(DF$4&gt;$BV8,"",IF($BR$9&gt;$BS$9,"ns",IF($BN$16&gt;$BO$16,"ns",IF(ABS($BX8-INDEX(RTO1CF_ORD,DF$4,2))&gt;$BN$24,"s","ns"))))</f>
        <v/>
      </c>
      <c r="DG8" s="186" t="str">
        <f aca="1">IF(DG$4&gt;$BV8,"",IF($BR$9&gt;$BS$9,"ns",IF($BN$16&gt;$BO$16,"ns",IF(ABS($BX8-INDEX(RTO1CF_ORD,DG$4,2))&gt;$BN$24,"s","ns"))))</f>
        <v/>
      </c>
      <c r="DH8" s="186" t="str">
        <f aca="1">IF(DH$4&gt;$BV8,"",IF($BR$9&gt;$BS$9,"ns",IF($BN$16&gt;$BO$16,"ns",IF(ABS($BX8-INDEX(RTO1CF_ORD,DH$4,2))&gt;$BN$24,"s","ns"))))</f>
        <v/>
      </c>
      <c r="DI8" s="186" t="str">
        <f aca="1">IF(DI$4&gt;$BV8,"",IF($BR$9&gt;$BS$9,"ns",IF($BN$16&gt;$BO$16,"ns",IF(ABS($BX8-INDEX(RTO1CF_ORD,DI$4,2))&gt;$BN$24,"s","ns"))))</f>
        <v/>
      </c>
      <c r="DJ8" s="186" t="str">
        <f aca="1">IF(DJ$4&gt;$BV8,"",IF($BR$9&gt;$BS$9,"ns",IF($BN$16&gt;$BO$16,"ns",IF(ABS($BX8-INDEX(RTO1CF_ORD,DJ$4,2))&gt;$BN$24,"s","ns"))))</f>
        <v/>
      </c>
      <c r="DK8" s="186" t="str">
        <f aca="1">IF(DK$4&gt;$BV8,"",IF($BR$9&gt;$BS$9,"ns",IF($BN$16&gt;$BO$16,"ns",IF(ABS($BX8-INDEX(RTO1CF_ORD,DK$4,2))&gt;$BN$24,"s","ns"))))</f>
        <v/>
      </c>
      <c r="DL8" s="186" t="str">
        <f aca="1">IF(DL$4&gt;$BV8,"",IF($BR$9&gt;$BS$9,"ns",IF($BN$16&gt;$BO$16,"ns",IF(ABS($BX8-INDEX(RTO1CF_ORD,DL$4,2))&gt;$BN$24,"s","ns"))))</f>
        <v/>
      </c>
      <c r="DM8" s="186" t="str">
        <f aca="1">IF(DM$4&gt;$BV8,"",IF($BR$9&gt;$BS$9,"ns",IF($BN$16&gt;$BO$16,"ns",IF(ABS($BX8-INDEX(RTO1CF_ORD,DM$4,2))&gt;$BN$24,"s","ns"))))</f>
        <v/>
      </c>
      <c r="DN8" s="186" t="str">
        <f aca="1">IF(DN$4&gt;$BV8,"",IF($BR$9&gt;$BS$9,"ns",IF($BN$16&gt;$BO$16,"ns",IF(ABS($BX8-INDEX(RTO1CF_ORD,DN$4,2))&gt;$BN$24,"s","ns"))))</f>
        <v/>
      </c>
      <c r="DO8" s="186" t="str">
        <f aca="1">IF(DO$4&gt;$BV8,"",IF($BR$9&gt;$BS$9,"ns",IF($BN$16&gt;$BO$16,"ns",IF(ABS($BX8-INDEX(RTO1CF_ORD,DO$4,2))&gt;$BN$24,"s","ns"))))</f>
        <v/>
      </c>
      <c r="DP8" s="186" t="str">
        <f aca="1">IF(DP$4&gt;$BV8,"",IF($BR$9&gt;$BS$9,"ns",IF($BN$16&gt;$BO$16,"ns",IF(ABS($BX8-INDEX(RTO1CF_ORD,DP$4,2))&gt;$BN$24,"s","ns"))))</f>
        <v/>
      </c>
      <c r="DQ8" s="186" t="str">
        <f aca="1">IF(DQ$4&gt;$BV8,"",IF($BR$9&gt;$BS$9,"ns",IF($BN$16&gt;$BO$16,"ns",IF(ABS($BX8-INDEX(RTO1CF_ORD,DQ$4,2))&gt;$BN$24,"s","ns"))))</f>
        <v/>
      </c>
      <c r="DR8" s="186" t="str">
        <f aca="1">IF(DR$4&gt;$BV8,"",IF($BR$9&gt;$BS$9,"ns",IF($BN$16&gt;$BO$16,"ns",IF(ABS($BX8-INDEX(RTO1CF_ORD,DR$4,2))&gt;$BN$24,"s","ns"))))</f>
        <v/>
      </c>
      <c r="DS8" s="186" t="str">
        <f aca="1">IF(DS$4&gt;$BV8,"",IF($BR$9&gt;$BS$9,"ns",IF($BN$16&gt;$BO$16,"ns",IF(ABS($BX8-INDEX(RTO1CF_ORD,DS$4,2))&gt;$BN$24,"s","ns"))))</f>
        <v/>
      </c>
      <c r="DT8" s="186" t="str">
        <f aca="1">IF(DT$4&gt;$BV8,"",IF($BR$9&gt;$BS$9,"ns",IF($BN$16&gt;$BO$16,"ns",IF(ABS($BX8-INDEX(RTO1CF_ORD,DT$4,2))&gt;$BN$24,"s","ns"))))</f>
        <v/>
      </c>
      <c r="DU8" s="186" t="str">
        <f aca="1">IF(DU$4&gt;$BV8,"",IF($BR$9&gt;$BS$9,"ns",IF($BN$16&gt;$BO$16,"ns",IF(ABS($BX8-INDEX(RTO1CF_ORD,DU$4,2))&gt;$BN$24,"s","ns"))))</f>
        <v/>
      </c>
      <c r="DV8" s="186" t="str">
        <f aca="1">IF(DV$4&gt;$BV8,"",IF($BR$9&gt;$BS$9,"ns",IF($BN$16&gt;$BO$16,"ns",IF(ABS($BX8-INDEX(RTO1CF_ORD,DV$4,2))&gt;$BN$24,"s","ns"))))</f>
        <v/>
      </c>
      <c r="DW8" s="158"/>
      <c r="DX8" s="158"/>
      <c r="DZ8" s="176">
        <f>DZ7+1</f>
        <v>5</v>
      </c>
      <c r="EA8" s="178" t="str">
        <f aca="1">IFERROR(INDEX(RTO1CV,$DZ8,1),0)</f>
        <v>FRESNO</v>
      </c>
      <c r="EB8" s="179">
        <f aca="1">IFERROR(INDEX(RTO1SF,$DZ8,EB$3),0)</f>
        <v>0</v>
      </c>
      <c r="EC8" s="179">
        <f aca="1">IFERROR(INDEX(RTO1SF,$DZ8,EC$3),0)</f>
        <v>0</v>
      </c>
      <c r="ED8" s="179">
        <f aca="1">IFERROR(INDEX(RTO1SF,$DZ8,ED$3),0)</f>
        <v>0</v>
      </c>
      <c r="EE8" s="179">
        <f aca="1">IFERROR(INDEX(RTO1SF,$DZ8,EE$3),0)</f>
        <v>0</v>
      </c>
      <c r="EF8" s="179">
        <f>_xlfn.COUNTIFS(EB8:EE8,"&gt;1")</f>
        <v>0</v>
      </c>
      <c r="EG8" s="179">
        <f>IFERROR(_xlfn.SUMIFS(EB8:EE8,EB8:EE8,"&gt;1"),0)</f>
        <v>0</v>
      </c>
      <c r="EH8" s="176"/>
      <c r="EI8" s="176" t="s">
        <v>320</v>
      </c>
      <c r="EJ8" s="175" t="str">
        <f>IF(EF54=0,"sd",EJ7/EJ6)</f>
        <v>sd</v>
      </c>
      <c r="EK8" s="177"/>
      <c r="EL8" s="176">
        <f>EL7+1</f>
        <v>5</v>
      </c>
      <c r="EM8" s="178" t="str">
        <f aca="1">IFERROR(INDEX(RTO1CV,$EL8,1),0)</f>
        <v>FRESNO</v>
      </c>
      <c r="EN8" s="179">
        <f aca="1">IFERROR(INDEX(RTO1CF,$EL8,'ANVA-MDS'!EB$3),0)</f>
        <v>6553.6899999999996</v>
      </c>
      <c r="EO8" s="179">
        <f aca="1">IFERROR(INDEX(RTO1CF,$EL8,'ANVA-MDS'!EC$3),0)</f>
        <v>6549.39999999999964</v>
      </c>
      <c r="EP8" s="179">
        <f aca="1">IFERROR(INDEX(RTO1CF,$EL8,'ANVA-MDS'!ED$3),0)</f>
        <v>7012.98311999999987</v>
      </c>
      <c r="EQ8" s="179">
        <f aca="1">IFERROR(INDEX(RTO1CF,$EL8,'ANVA-MDS'!EE$3),0)</f>
        <v>0</v>
      </c>
      <c r="ER8" s="179">
        <f>_xlfn.COUNTIFS(EN8:EQ8,"&gt;1")</f>
        <v>3</v>
      </c>
      <c r="ES8" s="179">
        <f>IFERROR(_xlfn.SUMIFS(EN8:EQ8,EN8:EQ8,"&gt;1"),0)</f>
        <v>20116.0731200000009</v>
      </c>
      <c r="ET8" s="176"/>
      <c r="EU8" s="176" t="s">
        <v>320</v>
      </c>
      <c r="EV8" s="175">
        <f>IF(ER54=0,"sd",EV7/EV6)</f>
        <v>6293.15358029555955</v>
      </c>
      <c r="EW8" s="177"/>
      <c r="EX8" s="179">
        <f>EG8+ES8</f>
        <v>20116.0731200000009</v>
      </c>
      <c r="EY8" s="176" t="s">
        <v>320</v>
      </c>
      <c r="EZ8" s="175" t="str">
        <f>IF(EZ23=0,"sd",EZ7/EZ6)</f>
        <v>sd</v>
      </c>
    </row>
    <row r="9" spans="1:156" ht="12.75" customHeight="1">
      <c r="A9" s="91" t="s">
        <v>120</v>
      </c>
      <c r="B9" s="160" t="str">
        <f>'ANVA-MDS'!EJ10</f>
        <v>sd</v>
      </c>
      <c r="C9" s="161" t="str">
        <f>'ANVA-MDS'!EJ14</f>
        <v>sd</v>
      </c>
      <c r="D9" s="162" t="str">
        <f>IFERROR(C9/B9,"sd")</f>
        <v>sd</v>
      </c>
      <c r="E9" s="162" t="str">
        <f>IFERROR(D9/D11,"sd")</f>
        <v>sd</v>
      </c>
      <c r="F9" s="172" t="str">
        <f>IFERROR(FDIST(E9,B9,B11),"sd")</f>
        <v>sd</v>
      </c>
      <c r="G9" s="89" t="n">
        <v>0.05</v>
      </c>
      <c r="H9" s="7" t="str">
        <f>IF(F9&gt;G9,"ns",IF(F9&lt;0.001,"***",IF(F9&lt;0.01,"**",IF(F9&lt;0.05,"*",""))))</f>
        <v>ns</v>
      </c>
      <c r="J9" s="89" t="n">
        <v>5</v>
      </c>
      <c r="K9" s="187" t="str">
        <f aca="1">IFERROR(INDEX(RTO1SF_ORD,J9,1),"sd")</f>
        <v>FRESNO</v>
      </c>
      <c r="L9" s="188">
        <f aca="1">IFERROR(INDEX(RTO1SF_ORD,J9,2),"sd")</f>
        <v>0.00045</v>
      </c>
      <c r="M9" s="188" t="str">
        <f aca="1">IF(M$4&gt;$J9,"",IF($F$9&gt;$G$9,"ns",IF($B$16&gt;$C$16,"ns",IF(ABS($L9-INDEX(RTO1SF_ORD,M$4,2))&gt;$B$24,"s","ns"))))</f>
        <v>ns</v>
      </c>
      <c r="N9" s="188" t="str">
        <f aca="1">IF(N$4&gt;$J9,"",IF($F$9&gt;$G$9,"ns",IF($B$16&gt;$C$16,"ns",IF(ABS($L9-INDEX(RTO1SF_ORD,N$4,2))&gt;$B$24,"s","ns"))))</f>
        <v>ns</v>
      </c>
      <c r="O9" s="188" t="str">
        <f aca="1">IF(O$4&gt;$J9,"",IF($F$9&gt;$G$9,"ns",IF($B$16&gt;$C$16,"ns",IF(ABS($L9-INDEX(RTO1SF_ORD,O$4,2))&gt;$B$24,"s","ns"))))</f>
        <v>ns</v>
      </c>
      <c r="P9" s="188" t="str">
        <f aca="1">IF(P$4&gt;$J9,"",IF($F$9&gt;$G$9,"ns",IF($B$16&gt;$C$16,"ns",IF(ABS($L9-INDEX(RTO1SF_ORD,P$4,2))&gt;$B$24,"s","ns"))))</f>
        <v>ns</v>
      </c>
      <c r="Q9" s="188" t="str">
        <f aca="1">IF(Q$4&gt;$J9,"",IF($F$9&gt;$G$9,"ns",IF($B$16&gt;$C$16,"ns",IF(ABS($L9-INDEX(RTO1SF_ORD,Q$4,2))&gt;$B$24,"s","ns"))))</f>
        <v>ns</v>
      </c>
      <c r="R9" s="188" t="str">
        <f aca="1">IF(R$4&gt;$J9,"",IF($F$9&gt;$G$9,"ns",IF($B$16&gt;$C$16,"ns",IF(ABS($L9-INDEX(RTO1SF_ORD,R$4,2))&gt;$B$24,"s","ns"))))</f>
        <v/>
      </c>
      <c r="S9" s="188" t="str">
        <f aca="1">IF(S$4&gt;$J9,"",IF($F$9&gt;$G$9,"ns",IF($B$16&gt;$C$16,"ns",IF(ABS($L9-INDEX(RTO1SF_ORD,S$4,2))&gt;$B$24,"s","ns"))))</f>
        <v/>
      </c>
      <c r="T9" s="188" t="str">
        <f aca="1">IF(T$4&gt;$J9,"",IF($F$9&gt;$G$9,"ns",IF($B$16&gt;$C$16,"ns",IF(ABS($L9-INDEX(RTO1SF_ORD,T$4,2))&gt;$B$24,"s","ns"))))</f>
        <v/>
      </c>
      <c r="U9" s="188" t="str">
        <f aca="1">IF(U$4&gt;$J9,"",IF($F$9&gt;$G$9,"ns",IF($B$16&gt;$C$16,"ns",IF(ABS($L9-INDEX(RTO1SF_ORD,U$4,2))&gt;$B$24,"s","ns"))))</f>
        <v/>
      </c>
      <c r="V9" s="188" t="str">
        <f aca="1">IF(V$4&gt;$J9,"",IF($F$9&gt;$G$9,"ns",IF($B$16&gt;$C$16,"ns",IF(ABS($L9-INDEX(RTO1SF_ORD,V$4,2))&gt;$B$24,"s","ns"))))</f>
        <v/>
      </c>
      <c r="W9" s="188" t="str">
        <f aca="1">IF(W$4&gt;$J9,"",IF($F$9&gt;$G$9,"ns",IF($B$16&gt;$C$16,"ns",IF(ABS($L9-INDEX(RTO1SF_ORD,W$4,2))&gt;$B$24,"s","ns"))))</f>
        <v/>
      </c>
      <c r="X9" s="188" t="str">
        <f aca="1">IF(X$4&gt;$J9,"",IF($F$9&gt;$G$9,"ns",IF($B$16&gt;$C$16,"ns",IF(ABS($L9-INDEX(RTO1SF_ORD,X$4,2))&gt;$B$24,"s","ns"))))</f>
        <v/>
      </c>
      <c r="Y9" s="188" t="str">
        <f aca="1">IF(Y$4&gt;$J9,"",IF($F$9&gt;$G$9,"ns",IF($B$16&gt;$C$16,"ns",IF(ABS($L9-INDEX(RTO1SF_ORD,Y$4,2))&gt;$B$24,"s","ns"))))</f>
        <v/>
      </c>
      <c r="Z9" s="188" t="str">
        <f aca="1">IF(Z$4&gt;$J9,"",IF($F$9&gt;$G$9,"ns",IF($B$16&gt;$C$16,"ns",IF(ABS($L9-INDEX(RTO1SF_ORD,Z$4,2))&gt;$B$24,"s","ns"))))</f>
        <v/>
      </c>
      <c r="AA9" s="188" t="str">
        <f aca="1">IF(AA$4&gt;$J9,"",IF($F$9&gt;$G$9,"ns",IF($B$16&gt;$C$16,"ns",IF(ABS($L9-INDEX(RTO1SF_ORD,AA$4,2))&gt;$B$24,"s","ns"))))</f>
        <v/>
      </c>
      <c r="AB9" s="188" t="str">
        <f aca="1">IF(AB$4&gt;$J9,"",IF($F$9&gt;$G$9,"ns",IF($B$16&gt;$C$16,"ns",IF(ABS($L9-INDEX(RTO1SF_ORD,AB$4,2))&gt;$B$24,"s","ns"))))</f>
        <v/>
      </c>
      <c r="AC9" s="188" t="str">
        <f aca="1">IF(AC$4&gt;$J9,"",IF($F$9&gt;$G$9,"ns",IF($B$16&gt;$C$16,"ns",IF(ABS($L9-INDEX(RTO1SF_ORD,AC$4,2))&gt;$B$24,"s","ns"))))</f>
        <v/>
      </c>
      <c r="AD9" s="188" t="str">
        <f aca="1">IF(AD$4&gt;$J9,"",IF($F$9&gt;$G$9,"ns",IF($B$16&gt;$C$16,"ns",IF(ABS($L9-INDEX(RTO1SF_ORD,AD$4,2))&gt;$B$24,"s","ns"))))</f>
        <v/>
      </c>
      <c r="AE9" s="188" t="str">
        <f aca="1">IF(AE$4&gt;$J9,"",IF($F$9&gt;$G$9,"ns",IF($B$16&gt;$C$16,"ns",IF(ABS($L9-INDEX(RTO1SF_ORD,AE$4,2))&gt;$B$24,"s","ns"))))</f>
        <v/>
      </c>
      <c r="AF9" s="188" t="str">
        <f aca="1">IF(AF$4&gt;$J9,"",IF($F$9&gt;$G$9,"ns",IF($B$16&gt;$C$16,"ns",IF(ABS($L9-INDEX(RTO1SF_ORD,AF$4,2))&gt;$B$24,"s","ns"))))</f>
        <v/>
      </c>
      <c r="AG9" s="188" t="str">
        <f aca="1">IF(AG$4&gt;$J9,"",IF($F$9&gt;$G$9,"ns",IF($B$16&gt;$C$16,"ns",IF(ABS($L9-INDEX(RTO1SF_ORD,AG$4,2))&gt;$B$24,"s","ns"))))</f>
        <v/>
      </c>
      <c r="AH9" s="188" t="str">
        <f aca="1">IF(AH$4&gt;$J9,"",IF($F$9&gt;$G$9,"ns",IF($B$16&gt;$C$16,"ns",IF(ABS($L9-INDEX(RTO1SF_ORD,AH$4,2))&gt;$B$24,"s","ns"))))</f>
        <v/>
      </c>
      <c r="AI9" s="188" t="str">
        <f aca="1">IF(AI$4&gt;$J9,"",IF($F$9&gt;$G$9,"ns",IF($B$16&gt;$C$16,"ns",IF(ABS($L9-INDEX(RTO1SF_ORD,AI$4,2))&gt;$B$24,"s","ns"))))</f>
        <v/>
      </c>
      <c r="AJ9" s="188" t="str">
        <f aca="1">IF(AJ$4&gt;$J9,"",IF($F$9&gt;$G$9,"ns",IF($B$16&gt;$C$16,"ns",IF(ABS($L9-INDEX(RTO1SF_ORD,AJ$4,2))&gt;$B$24,"s","ns"))))</f>
        <v/>
      </c>
      <c r="AK9" s="188" t="str">
        <f aca="1">IF(AK$4&gt;$J9,"",IF($F$9&gt;$G$9,"ns",IF($B$16&gt;$C$16,"ns",IF(ABS($L9-INDEX(RTO1SF_ORD,AK$4,2))&gt;$B$24,"s","ns"))))</f>
        <v/>
      </c>
      <c r="AL9" s="188" t="str">
        <f aca="1">IF(AL$4&gt;$J9,"",IF($F$9&gt;$G$9,"ns",IF($B$16&gt;$C$16,"ns",IF(ABS($L9-INDEX(RTO1SF_ORD,AL$4,2))&gt;$B$24,"s","ns"))))</f>
        <v/>
      </c>
      <c r="AM9" s="188" t="str">
        <f aca="1">IF(AM$4&gt;$J9,"",IF($F$9&gt;$G$9,"ns",IF($B$16&gt;$C$16,"ns",IF(ABS($L9-INDEX(RTO1SF_ORD,AM$4,2))&gt;$B$24,"s","ns"))))</f>
        <v/>
      </c>
      <c r="AN9" s="188" t="str">
        <f aca="1">IF(AN$4&gt;$J9,"",IF($F$9&gt;$G$9,"ns",IF($B$16&gt;$C$16,"ns",IF(ABS($L9-INDEX(RTO1SF_ORD,AN$4,2))&gt;$B$24,"s","ns"))))</f>
        <v/>
      </c>
      <c r="AO9" s="188" t="str">
        <f aca="1">IF(AO$4&gt;$J9,"",IF($F$9&gt;$G$9,"ns",IF($B$16&gt;$C$16,"ns",IF(ABS($L9-INDEX(RTO1SF_ORD,AO$4,2))&gt;$B$24,"s","ns"))))</f>
        <v/>
      </c>
      <c r="AP9" s="188" t="str">
        <f aca="1">IF(AP$4&gt;$J9,"",IF($F$9&gt;$G$9,"ns",IF($B$16&gt;$C$16,"ns",IF(ABS($L9-INDEX(RTO1SF_ORD,AP$4,2))&gt;$B$24,"s","ns"))))</f>
        <v/>
      </c>
      <c r="AQ9" s="188" t="str">
        <f aca="1">IF(AQ$4&gt;$J9,"",IF($F$9&gt;$G$9,"ns",IF($B$16&gt;$C$16,"ns",IF(ABS($L9-INDEX(RTO1SF_ORD,AQ$4,2))&gt;$B$24,"s","ns"))))</f>
        <v/>
      </c>
      <c r="AR9" s="188" t="str">
        <f aca="1">IF(AR$4&gt;$J9,"",IF($F$9&gt;$G$9,"ns",IF($B$16&gt;$C$16,"ns",IF(ABS($L9-INDEX(RTO1SF_ORD,AR$4,2))&gt;$B$24,"s","ns"))))</f>
        <v/>
      </c>
      <c r="AS9" s="188" t="str">
        <f aca="1">IF(AS$4&gt;$J9,"",IF($F$9&gt;$G$9,"ns",IF($B$16&gt;$C$16,"ns",IF(ABS($L9-INDEX(RTO1SF_ORD,AS$4,2))&gt;$B$24,"s","ns"))))</f>
        <v/>
      </c>
      <c r="AT9" s="188" t="str">
        <f aca="1">IF(AT$4&gt;$J9,"",IF($F$9&gt;$G$9,"ns",IF($B$16&gt;$C$16,"ns",IF(ABS($L9-INDEX(RTO1SF_ORD,AT$4,2))&gt;$B$24,"s","ns"))))</f>
        <v/>
      </c>
      <c r="AU9" s="188" t="str">
        <f aca="1">IF(AU$4&gt;$J9,"",IF($F$9&gt;$G$9,"ns",IF($B$16&gt;$C$16,"ns",IF(ABS($L9-INDEX(RTO1SF_ORD,AU$4,2))&gt;$B$24,"s","ns"))))</f>
        <v/>
      </c>
      <c r="AV9" s="188" t="str">
        <f aca="1">IF(AV$4&gt;$J9,"",IF($F$9&gt;$G$9,"ns",IF($B$16&gt;$C$16,"ns",IF(ABS($L9-INDEX(RTO1SF_ORD,AV$4,2))&gt;$B$24,"s","ns"))))</f>
        <v/>
      </c>
      <c r="AW9" s="188" t="str">
        <f aca="1">IF(AW$4&gt;$J9,"",IF($F$9&gt;$G$9,"ns",IF($B$16&gt;$C$16,"ns",IF(ABS($L9-INDEX(RTO1SF_ORD,AW$4,2))&gt;$B$24,"s","ns"))))</f>
        <v/>
      </c>
      <c r="AX9" s="188" t="str">
        <f aca="1">IF(AX$4&gt;$J9,"",IF($F$9&gt;$G$9,"ns",IF($B$16&gt;$C$16,"ns",IF(ABS($L9-INDEX(RTO1SF_ORD,AX$4,2))&gt;$B$24,"s","ns"))))</f>
        <v/>
      </c>
      <c r="AY9" s="188" t="str">
        <f aca="1">IF(AY$4&gt;$J9,"",IF($F$9&gt;$G$9,"ns",IF($B$16&gt;$C$16,"ns",IF(ABS($L9-INDEX(RTO1SF_ORD,AY$4,2))&gt;$B$24,"s","ns"))))</f>
        <v/>
      </c>
      <c r="AZ9" s="188" t="str">
        <f aca="1">IF(AZ$4&gt;$J9,"",IF($F$9&gt;$G$9,"ns",IF($B$16&gt;$C$16,"ns",IF(ABS($L9-INDEX(RTO1SF_ORD,AZ$4,2))&gt;$B$24,"s","ns"))))</f>
        <v/>
      </c>
      <c r="BA9" s="188" t="str">
        <f aca="1">IF(BA$4&gt;$J9,"",IF($F$9&gt;$G$9,"ns",IF($B$16&gt;$C$16,"ns",IF(ABS($L9-INDEX(RTO1SF_ORD,BA$4,2))&gt;$B$24,"s","ns"))))</f>
        <v/>
      </c>
      <c r="BB9" s="188" t="str">
        <f aca="1">IF(BB$4&gt;$J9,"",IF($F$9&gt;$G$9,"ns",IF($B$16&gt;$C$16,"ns",IF(ABS($L9-INDEX(RTO1SF_ORD,BB$4,2))&gt;$B$24,"s","ns"))))</f>
        <v/>
      </c>
      <c r="BC9" s="188" t="str">
        <f aca="1">IF(BC$4&gt;$J9,"",IF($F$9&gt;$G$9,"ns",IF($B$16&gt;$C$16,"ns",IF(ABS($L9-INDEX(RTO1SF_ORD,BC$4,2))&gt;$B$24,"s","ns"))))</f>
        <v/>
      </c>
      <c r="BD9" s="188" t="str">
        <f aca="1">IF(BD$4&gt;$J9,"",IF($F$9&gt;$G$9,"ns",IF($B$16&gt;$C$16,"ns",IF(ABS($L9-INDEX(RTO1SF_ORD,BD$4,2))&gt;$B$24,"s","ns"))))</f>
        <v/>
      </c>
      <c r="BE9" s="188" t="str">
        <f aca="1">IF(BE$4&gt;$J9,"",IF($F$9&gt;$G$9,"ns",IF($B$16&gt;$C$16,"ns",IF(ABS($L9-INDEX(RTO1SF_ORD,BE$4,2))&gt;$B$24,"s","ns"))))</f>
        <v/>
      </c>
      <c r="BF9" s="188" t="str">
        <f aca="1">IF(BF$4&gt;$J9,"",IF($F$9&gt;$G$9,"ns",IF($B$16&gt;$C$16,"ns",IF(ABS($L9-INDEX(RTO1SF_ORD,BF$4,2))&gt;$B$24,"s","ns"))))</f>
        <v/>
      </c>
      <c r="BG9" s="188" t="str">
        <f aca="1">IF(BG$4&gt;$J9,"",IF($F$9&gt;$G$9,"ns",IF($B$16&gt;$C$16,"ns",IF(ABS($L9-INDEX(RTO1SF_ORD,BG$4,2))&gt;$B$24,"s","ns"))))</f>
        <v/>
      </c>
      <c r="BH9" s="188" t="str">
        <f aca="1">IF(BH$4&gt;$J9,"",IF($F$9&gt;$G$9,"ns",IF($B$16&gt;$C$16,"ns",IF(ABS($L9-INDEX(RTO1SF_ORD,BH$4,2))&gt;$B$24,"s","ns"))))</f>
        <v/>
      </c>
      <c r="BI9" s="188" t="str">
        <f aca="1">IF(BI$4&gt;$J9,"",IF($F$9&gt;$G$9,"ns",IF($B$16&gt;$C$16,"ns",IF(ABS($L9-INDEX(RTO1SF_ORD,BI$4,2))&gt;$B$24,"s","ns"))))</f>
        <v/>
      </c>
      <c r="BJ9" s="188" t="str">
        <f aca="1">IF(BJ$4&gt;$J9,"",IF($F$9&gt;$G$9,"ns",IF($B$16&gt;$C$16,"ns",IF(ABS($L9-INDEX(RTO1SF_ORD,BJ$4,2))&gt;$B$24,"s","ns"))))</f>
        <v/>
      </c>
      <c r="BM9" s="91" t="s">
        <v>120</v>
      </c>
      <c r="BN9" s="282">
        <f>'ANVA-MDS'!EV10</f>
        <v>28</v>
      </c>
      <c r="BO9" s="161">
        <f>'ANVA-MDS'!EV14</f>
        <v>25786473.1951798983</v>
      </c>
      <c r="BP9" s="162">
        <f>IFERROR(BO9/BN9,"sd")</f>
        <v>920945.471256425022</v>
      </c>
      <c r="BQ9" s="162">
        <f>IFERROR(BP9/BP11,"sd")</f>
        <v>4.52027567082791037</v>
      </c>
      <c r="BR9" s="172">
        <f>IFERROR(FDIST(BQ9,BN9,BN11),"sd")</f>
        <v>7.951429928749359191E-07</v>
      </c>
      <c r="BS9" s="89" t="n">
        <v>0.05</v>
      </c>
      <c r="BT9" s="7" t="str">
        <f>IF(BR9&gt;BS9,"ns",IF(BR9&lt;0.001,"***",IF(BR9&lt;0.01,"**",IF(BR9&lt;0.05,"*",""))))</f>
        <v>***</v>
      </c>
      <c r="BV9" s="89" t="n">
        <v>5</v>
      </c>
      <c r="BW9" s="187" t="str">
        <f aca="1">IFERROR(INDEX(RTO1CF_ORD,BV9,1),"sd")</f>
        <v>LIMAY</v>
      </c>
      <c r="BX9" s="188">
        <f aca="1">IFERROR(INDEX(RTO1CF_ORD,BV9,2),"sd")</f>
        <v>6673.25488761905035</v>
      </c>
      <c r="BY9" s="186" t="str">
        <f aca="1">IF(BY$4&gt;$BV9,"",IF($BR$9&gt;$BS$9,"ns",IF($BN$16&gt;$BO$16,"ns",IF(ABS($BX9-INDEX(RTO1CF_ORD,BY$4,2))&gt;$BN$24,"s","ns"))))</f>
        <v>s</v>
      </c>
      <c r="BZ9" s="186" t="str">
        <f aca="1">IF(BZ$4&gt;$BV9,"",IF($BR$9&gt;$BS$9,"ns",IF($BN$16&gt;$BO$16,"ns",IF(ABS($BX9-INDEX(RTO1CF_ORD,BZ$4,2))&gt;$BN$24,"s","ns"))))</f>
        <v>ns</v>
      </c>
      <c r="CA9" s="186" t="str">
        <f aca="1">IF(CA$4&gt;$BV9,"",IF($BR$9&gt;$BS$9,"ns",IF($BN$16&gt;$BO$16,"ns",IF(ABS($BX9-INDEX(RTO1CF_ORD,CA$4,2))&gt;$BN$24,"s","ns"))))</f>
        <v>ns</v>
      </c>
      <c r="CB9" s="186" t="str">
        <f aca="1">IF(CB$4&gt;$BV9,"",IF($BR$9&gt;$BS$9,"ns",IF($BN$16&gt;$BO$16,"ns",IF(ABS($BX9-INDEX(RTO1CF_ORD,CB$4,2))&gt;$BN$24,"s","ns"))))</f>
        <v>ns</v>
      </c>
      <c r="CC9" s="186" t="str">
        <f aca="1">IF(CC$4&gt;$BV9,"",IF($BR$9&gt;$BS$9,"ns",IF($BN$16&gt;$BO$16,"ns",IF(ABS($BX9-INDEX(RTO1CF_ORD,CC$4,2))&gt;$BN$24,"s","ns"))))</f>
        <v>ns</v>
      </c>
      <c r="CD9" s="186" t="str">
        <f aca="1">IF(CD$4&gt;$BV9,"",IF($BR$9&gt;$BS$9,"ns",IF($BN$16&gt;$BO$16,"ns",IF(ABS($BX9-INDEX(RTO1CF_ORD,CD$4,2))&gt;$BN$24,"s","ns"))))</f>
        <v/>
      </c>
      <c r="CE9" s="186" t="str">
        <f aca="1">IF(CE$4&gt;$BV9,"",IF($BR$9&gt;$BS$9,"ns",IF($BN$16&gt;$BO$16,"ns",IF(ABS($BX9-INDEX(RTO1CF_ORD,CE$4,2))&gt;$BN$24,"s","ns"))))</f>
        <v/>
      </c>
      <c r="CF9" s="186" t="str">
        <f aca="1">IF(CF$4&gt;$BV9,"",IF($BR$9&gt;$BS$9,"ns",IF($BN$16&gt;$BO$16,"ns",IF(ABS($BX9-INDEX(RTO1CF_ORD,CF$4,2))&gt;$BN$24,"s","ns"))))</f>
        <v/>
      </c>
      <c r="CG9" s="186" t="str">
        <f aca="1">IF(CG$4&gt;$BV9,"",IF($BR$9&gt;$BS$9,"ns",IF($BN$16&gt;$BO$16,"ns",IF(ABS($BX9-INDEX(RTO1CF_ORD,CG$4,2))&gt;$BN$24,"s","ns"))))</f>
        <v/>
      </c>
      <c r="CH9" s="186" t="str">
        <f aca="1">IF(CH$4&gt;$BV9,"",IF($BR$9&gt;$BS$9,"ns",IF($BN$16&gt;$BO$16,"ns",IF(ABS($BX9-INDEX(RTO1CF_ORD,CH$4,2))&gt;$BN$24,"s","ns"))))</f>
        <v/>
      </c>
      <c r="CI9" s="186" t="str">
        <f aca="1">IF(CI$4&gt;$BV9,"",IF($BR$9&gt;$BS$9,"ns",IF($BN$16&gt;$BO$16,"ns",IF(ABS($BX9-INDEX(RTO1CF_ORD,CI$4,2))&gt;$BN$24,"s","ns"))))</f>
        <v/>
      </c>
      <c r="CJ9" s="186" t="str">
        <f aca="1">IF(CJ$4&gt;$BV9,"",IF($BR$9&gt;$BS$9,"ns",IF($BN$16&gt;$BO$16,"ns",IF(ABS($BX9-INDEX(RTO1CF_ORD,CJ$4,2))&gt;$BN$24,"s","ns"))))</f>
        <v/>
      </c>
      <c r="CK9" s="186" t="str">
        <f aca="1">IF(CK$4&gt;$BV9,"",IF($BR$9&gt;$BS$9,"ns",IF($BN$16&gt;$BO$16,"ns",IF(ABS($BX9-INDEX(RTO1CF_ORD,CK$4,2))&gt;$BN$24,"s","ns"))))</f>
        <v/>
      </c>
      <c r="CL9" s="186" t="str">
        <f aca="1">IF(CL$4&gt;$BV9,"",IF($BR$9&gt;$BS$9,"ns",IF($BN$16&gt;$BO$16,"ns",IF(ABS($BX9-INDEX(RTO1CF_ORD,CL$4,2))&gt;$BN$24,"s","ns"))))</f>
        <v/>
      </c>
      <c r="CM9" s="186" t="str">
        <f aca="1">IF(CM$4&gt;$BV9,"",IF($BR$9&gt;$BS$9,"ns",IF($BN$16&gt;$BO$16,"ns",IF(ABS($BX9-INDEX(RTO1CF_ORD,CM$4,2))&gt;$BN$24,"s","ns"))))</f>
        <v/>
      </c>
      <c r="CN9" s="186" t="str">
        <f aca="1">IF(CN$4&gt;$BV9,"",IF($BR$9&gt;$BS$9,"ns",IF($BN$16&gt;$BO$16,"ns",IF(ABS($BX9-INDEX(RTO1CF_ORD,CN$4,2))&gt;$BN$24,"s","ns"))))</f>
        <v/>
      </c>
      <c r="CO9" s="186" t="str">
        <f aca="1">IF(CO$4&gt;$BV9,"",IF($BR$9&gt;$BS$9,"ns",IF($BN$16&gt;$BO$16,"ns",IF(ABS($BX9-INDEX(RTO1CF_ORD,CO$4,2))&gt;$BN$24,"s","ns"))))</f>
        <v/>
      </c>
      <c r="CP9" s="186" t="str">
        <f aca="1">IF(CP$4&gt;$BV9,"",IF($BR$9&gt;$BS$9,"ns",IF($BN$16&gt;$BO$16,"ns",IF(ABS($BX9-INDEX(RTO1CF_ORD,CP$4,2))&gt;$BN$24,"s","ns"))))</f>
        <v/>
      </c>
      <c r="CQ9" s="186" t="str">
        <f aca="1">IF(CQ$4&gt;$BV9,"",IF($BR$9&gt;$BS$9,"ns",IF($BN$16&gt;$BO$16,"ns",IF(ABS($BX9-INDEX(RTO1CF_ORD,CQ$4,2))&gt;$BN$24,"s","ns"))))</f>
        <v/>
      </c>
      <c r="CR9" s="186" t="str">
        <f aca="1">IF(CR$4&gt;$BV9,"",IF($BR$9&gt;$BS$9,"ns",IF($BN$16&gt;$BO$16,"ns",IF(ABS($BX9-INDEX(RTO1CF_ORD,CR$4,2))&gt;$BN$24,"s","ns"))))</f>
        <v/>
      </c>
      <c r="CS9" s="186" t="str">
        <f aca="1">IF(CS$4&gt;$BV9,"",IF($BR$9&gt;$BS$9,"ns",IF($BN$16&gt;$BO$16,"ns",IF(ABS($BX9-INDEX(RTO1CF_ORD,CS$4,2))&gt;$BN$24,"s","ns"))))</f>
        <v/>
      </c>
      <c r="CT9" s="186" t="str">
        <f aca="1">IF(CT$4&gt;$BV9,"",IF($BR$9&gt;$BS$9,"ns",IF($BN$16&gt;$BO$16,"ns",IF(ABS($BX9-INDEX(RTO1CF_ORD,CT$4,2))&gt;$BN$24,"s","ns"))))</f>
        <v/>
      </c>
      <c r="CU9" s="186" t="str">
        <f aca="1">IF(CU$4&gt;$BV9,"",IF($BR$9&gt;$BS$9,"ns",IF($BN$16&gt;$BO$16,"ns",IF(ABS($BX9-INDEX(RTO1CF_ORD,CU$4,2))&gt;$BN$24,"s","ns"))))</f>
        <v/>
      </c>
      <c r="CV9" s="186" t="str">
        <f aca="1">IF(CV$4&gt;$BV9,"",IF($BR$9&gt;$BS$9,"ns",IF($BN$16&gt;$BO$16,"ns",IF(ABS($BX9-INDEX(RTO1CF_ORD,CV$4,2))&gt;$BN$24,"s","ns"))))</f>
        <v/>
      </c>
      <c r="CW9" s="186" t="str">
        <f aca="1">IF(CW$4&gt;$BV9,"",IF($BR$9&gt;$BS$9,"ns",IF($BN$16&gt;$BO$16,"ns",IF(ABS($BX9-INDEX(RTO1CF_ORD,CW$4,2))&gt;$BN$24,"s","ns"))))</f>
        <v/>
      </c>
      <c r="CX9" s="186" t="str">
        <f aca="1">IF(CX$4&gt;$BV9,"",IF($BR$9&gt;$BS$9,"ns",IF($BN$16&gt;$BO$16,"ns",IF(ABS($BX9-INDEX(RTO1CF_ORD,CX$4,2))&gt;$BN$24,"s","ns"))))</f>
        <v/>
      </c>
      <c r="CY9" s="186" t="str">
        <f aca="1">IF(CY$4&gt;$BV9,"",IF($BR$9&gt;$BS$9,"ns",IF($BN$16&gt;$BO$16,"ns",IF(ABS($BX9-INDEX(RTO1CF_ORD,CY$4,2))&gt;$BN$24,"s","ns"))))</f>
        <v/>
      </c>
      <c r="CZ9" s="186" t="str">
        <f aca="1">IF(CZ$4&gt;$BV9,"",IF($BR$9&gt;$BS$9,"ns",IF($BN$16&gt;$BO$16,"ns",IF(ABS($BX9-INDEX(RTO1CF_ORD,CZ$4,2))&gt;$BN$24,"s","ns"))))</f>
        <v/>
      </c>
      <c r="DA9" s="186" t="str">
        <f aca="1">IF(DA$4&gt;$BV9,"",IF($BR$9&gt;$BS$9,"ns",IF($BN$16&gt;$BO$16,"ns",IF(ABS($BX9-INDEX(RTO1CF_ORD,DA$4,2))&gt;$BN$24,"s","ns"))))</f>
        <v/>
      </c>
      <c r="DB9" s="186" t="str">
        <f aca="1">IF(DB$4&gt;$BV9,"",IF($BR$9&gt;$BS$9,"ns",IF($BN$16&gt;$BO$16,"ns",IF(ABS($BX9-INDEX(RTO1CF_ORD,DB$4,2))&gt;$BN$24,"s","ns"))))</f>
        <v/>
      </c>
      <c r="DC9" s="186" t="str">
        <f aca="1">IF(DC$4&gt;$BV9,"",IF($BR$9&gt;$BS$9,"ns",IF($BN$16&gt;$BO$16,"ns",IF(ABS($BX9-INDEX(RTO1CF_ORD,DC$4,2))&gt;$BN$24,"s","ns"))))</f>
        <v/>
      </c>
      <c r="DD9" s="186" t="str">
        <f aca="1">IF(DD$4&gt;$BV9,"",IF($BR$9&gt;$BS$9,"ns",IF($BN$16&gt;$BO$16,"ns",IF(ABS($BX9-INDEX(RTO1CF_ORD,DD$4,2))&gt;$BN$24,"s","ns"))))</f>
        <v/>
      </c>
      <c r="DE9" s="186" t="str">
        <f aca="1">IF(DE$4&gt;$BV9,"",IF($BR$9&gt;$BS$9,"ns",IF($BN$16&gt;$BO$16,"ns",IF(ABS($BX9-INDEX(RTO1CF_ORD,DE$4,2))&gt;$BN$24,"s","ns"))))</f>
        <v/>
      </c>
      <c r="DF9" s="186" t="str">
        <f aca="1">IF(DF$4&gt;$BV9,"",IF($BR$9&gt;$BS$9,"ns",IF($BN$16&gt;$BO$16,"ns",IF(ABS($BX9-INDEX(RTO1CF_ORD,DF$4,2))&gt;$BN$24,"s","ns"))))</f>
        <v/>
      </c>
      <c r="DG9" s="186" t="str">
        <f aca="1">IF(DG$4&gt;$BV9,"",IF($BR$9&gt;$BS$9,"ns",IF($BN$16&gt;$BO$16,"ns",IF(ABS($BX9-INDEX(RTO1CF_ORD,DG$4,2))&gt;$BN$24,"s","ns"))))</f>
        <v/>
      </c>
      <c r="DH9" s="186" t="str">
        <f aca="1">IF(DH$4&gt;$BV9,"",IF($BR$9&gt;$BS$9,"ns",IF($BN$16&gt;$BO$16,"ns",IF(ABS($BX9-INDEX(RTO1CF_ORD,DH$4,2))&gt;$BN$24,"s","ns"))))</f>
        <v/>
      </c>
      <c r="DI9" s="186" t="str">
        <f aca="1">IF(DI$4&gt;$BV9,"",IF($BR$9&gt;$BS$9,"ns",IF($BN$16&gt;$BO$16,"ns",IF(ABS($BX9-INDEX(RTO1CF_ORD,DI$4,2))&gt;$BN$24,"s","ns"))))</f>
        <v/>
      </c>
      <c r="DJ9" s="186" t="str">
        <f aca="1">IF(DJ$4&gt;$BV9,"",IF($BR$9&gt;$BS$9,"ns",IF($BN$16&gt;$BO$16,"ns",IF(ABS($BX9-INDEX(RTO1CF_ORD,DJ$4,2))&gt;$BN$24,"s","ns"))))</f>
        <v/>
      </c>
      <c r="DK9" s="186" t="str">
        <f aca="1">IF(DK$4&gt;$BV9,"",IF($BR$9&gt;$BS$9,"ns",IF($BN$16&gt;$BO$16,"ns",IF(ABS($BX9-INDEX(RTO1CF_ORD,DK$4,2))&gt;$BN$24,"s","ns"))))</f>
        <v/>
      </c>
      <c r="DL9" s="186" t="str">
        <f aca="1">IF(DL$4&gt;$BV9,"",IF($BR$9&gt;$BS$9,"ns",IF($BN$16&gt;$BO$16,"ns",IF(ABS($BX9-INDEX(RTO1CF_ORD,DL$4,2))&gt;$BN$24,"s","ns"))))</f>
        <v/>
      </c>
      <c r="DM9" s="186" t="str">
        <f aca="1">IF(DM$4&gt;$BV9,"",IF($BR$9&gt;$BS$9,"ns",IF($BN$16&gt;$BO$16,"ns",IF(ABS($BX9-INDEX(RTO1CF_ORD,DM$4,2))&gt;$BN$24,"s","ns"))))</f>
        <v/>
      </c>
      <c r="DN9" s="186" t="str">
        <f aca="1">IF(DN$4&gt;$BV9,"",IF($BR$9&gt;$BS$9,"ns",IF($BN$16&gt;$BO$16,"ns",IF(ABS($BX9-INDEX(RTO1CF_ORD,DN$4,2))&gt;$BN$24,"s","ns"))))</f>
        <v/>
      </c>
      <c r="DO9" s="186" t="str">
        <f aca="1">IF(DO$4&gt;$BV9,"",IF($BR$9&gt;$BS$9,"ns",IF($BN$16&gt;$BO$16,"ns",IF(ABS($BX9-INDEX(RTO1CF_ORD,DO$4,2))&gt;$BN$24,"s","ns"))))</f>
        <v/>
      </c>
      <c r="DP9" s="186" t="str">
        <f aca="1">IF(DP$4&gt;$BV9,"",IF($BR$9&gt;$BS$9,"ns",IF($BN$16&gt;$BO$16,"ns",IF(ABS($BX9-INDEX(RTO1CF_ORD,DP$4,2))&gt;$BN$24,"s","ns"))))</f>
        <v/>
      </c>
      <c r="DQ9" s="186" t="str">
        <f aca="1">IF(DQ$4&gt;$BV9,"",IF($BR$9&gt;$BS$9,"ns",IF($BN$16&gt;$BO$16,"ns",IF(ABS($BX9-INDEX(RTO1CF_ORD,DQ$4,2))&gt;$BN$24,"s","ns"))))</f>
        <v/>
      </c>
      <c r="DR9" s="186" t="str">
        <f aca="1">IF(DR$4&gt;$BV9,"",IF($BR$9&gt;$BS$9,"ns",IF($BN$16&gt;$BO$16,"ns",IF(ABS($BX9-INDEX(RTO1CF_ORD,DR$4,2))&gt;$BN$24,"s","ns"))))</f>
        <v/>
      </c>
      <c r="DS9" s="186" t="str">
        <f aca="1">IF(DS$4&gt;$BV9,"",IF($BR$9&gt;$BS$9,"ns",IF($BN$16&gt;$BO$16,"ns",IF(ABS($BX9-INDEX(RTO1CF_ORD,DS$4,2))&gt;$BN$24,"s","ns"))))</f>
        <v/>
      </c>
      <c r="DT9" s="186" t="str">
        <f aca="1">IF(DT$4&gt;$BV9,"",IF($BR$9&gt;$BS$9,"ns",IF($BN$16&gt;$BO$16,"ns",IF(ABS($BX9-INDEX(RTO1CF_ORD,DT$4,2))&gt;$BN$24,"s","ns"))))</f>
        <v/>
      </c>
      <c r="DU9" s="186" t="str">
        <f aca="1">IF(DU$4&gt;$BV9,"",IF($BR$9&gt;$BS$9,"ns",IF($BN$16&gt;$BO$16,"ns",IF(ABS($BX9-INDEX(RTO1CF_ORD,DU$4,2))&gt;$BN$24,"s","ns"))))</f>
        <v/>
      </c>
      <c r="DV9" s="186" t="str">
        <f aca="1">IF(DV$4&gt;$BV9,"",IF($BR$9&gt;$BS$9,"ns",IF($BN$16&gt;$BO$16,"ns",IF(ABS($BX9-INDEX(RTO1CF_ORD,DV$4,2))&gt;$BN$24,"s","ns"))))</f>
        <v/>
      </c>
      <c r="DW9" s="158"/>
      <c r="DX9" s="158"/>
      <c r="DZ9" s="176">
        <f>DZ8+1</f>
        <v>6</v>
      </c>
      <c r="EA9" s="178" t="str">
        <f aca="1">IFERROR(INDEX(RTO1CV,$DZ9,1),0)</f>
        <v>JACARANDA</v>
      </c>
      <c r="EB9" s="179">
        <f aca="1">IFERROR(INDEX(RTO1SF,$DZ9,EB$3),0)</f>
        <v>0</v>
      </c>
      <c r="EC9" s="179">
        <f aca="1">IFERROR(INDEX(RTO1SF,$DZ9,EC$3),0)</f>
        <v>0</v>
      </c>
      <c r="ED9" s="179">
        <f aca="1">IFERROR(INDEX(RTO1SF,$DZ9,ED$3),0)</f>
        <v>0</v>
      </c>
      <c r="EE9" s="179">
        <f aca="1">IFERROR(INDEX(RTO1SF,$DZ9,EE$3),0)</f>
        <v>0</v>
      </c>
      <c r="EF9" s="179">
        <f>_xlfn.COUNTIFS(EB9:EE9,"&gt;1")</f>
        <v>0</v>
      </c>
      <c r="EG9" s="179">
        <f>IFERROR(_xlfn.SUMIFS(EB9:EE9,EB9:EE9,"&gt;1"),0)</f>
        <v>0</v>
      </c>
      <c r="EH9" s="176"/>
      <c r="EI9" s="176" t="s">
        <v>321</v>
      </c>
      <c r="EJ9" s="175" t="str">
        <f>IF(EF54=0,"sd",EJ7^2/EJ6)</f>
        <v>sd</v>
      </c>
      <c r="EK9" s="177"/>
      <c r="EL9" s="176">
        <f>EL8+1</f>
        <v>6</v>
      </c>
      <c r="EM9" s="178" t="str">
        <f aca="1">IFERROR(INDEX(RTO1CV,$EL9,1),0)</f>
        <v>JACARANDA</v>
      </c>
      <c r="EN9" s="179">
        <f aca="1">IFERROR(INDEX(RTO1CF,$EL9,'ANVA-MDS'!EB$3),0)</f>
        <v>6700.97999999999956</v>
      </c>
      <c r="EO9" s="179">
        <f aca="1">IFERROR(INDEX(RTO1CF,$EL9,'ANVA-MDS'!EC$3),0)</f>
        <v>6279.13000000000011</v>
      </c>
      <c r="EP9" s="179">
        <f aca="1">IFERROR(INDEX(RTO1CF,$EL9,'ANVA-MDS'!ED$3),0)</f>
        <v>6661.83232000000044</v>
      </c>
      <c r="EQ9" s="179">
        <f aca="1">IFERROR(INDEX(RTO1CF,$EL9,'ANVA-MDS'!EE$3),0)</f>
        <v>0</v>
      </c>
      <c r="ER9" s="179">
        <f>_xlfn.COUNTIFS(EN9:EQ9,"&gt;1")</f>
        <v>3</v>
      </c>
      <c r="ES9" s="179">
        <f>IFERROR(_xlfn.SUMIFS(EN9:EQ9,EN9:EQ9,"&gt;1"),0)</f>
        <v>19641.9423199999983</v>
      </c>
      <c r="ET9" s="176"/>
      <c r="EU9" s="176" t="s">
        <v>321</v>
      </c>
      <c r="EV9" s="175">
        <f>IF(ER54=0,"sd",EV7^2/EV6)</f>
        <v>3445529032.71124983</v>
      </c>
      <c r="EW9" s="177"/>
      <c r="EX9" s="179">
        <f>EG9+ES9</f>
        <v>19641.9423199999983</v>
      </c>
      <c r="EY9" s="176" t="s">
        <v>321</v>
      </c>
      <c r="EZ9" s="175" t="str">
        <f>IF(EZ23=0,"sd",EZ7^2/EZ6)</f>
        <v>sd</v>
      </c>
    </row>
    <row r="10" spans="1:156" ht="12.75" customHeight="1">
      <c r="A10" s="91" t="s">
        <v>322</v>
      </c>
      <c r="B10" s="160" t="str">
        <f>'ANVA-MDS'!EJ11</f>
        <v>sd</v>
      </c>
      <c r="C10" s="161" t="str">
        <f>'ANVA-MDS'!EJ15</f>
        <v>sd</v>
      </c>
      <c r="D10" s="162" t="str">
        <f>IFERROR(C10/B10,"sd")</f>
        <v>sd</v>
      </c>
      <c r="E10" s="162" t="str">
        <f>IFERROR(D10/D11,"sd")</f>
        <v>sd</v>
      </c>
      <c r="F10" s="172" t="str">
        <f>IFERROR(FDIST(E10,B10,B11),"sd")</f>
        <v>sd</v>
      </c>
      <c r="G10" s="89" t="n">
        <v>0.05</v>
      </c>
      <c r="H10" s="7" t="str">
        <f>IF(F10&gt;G10,"ns",IF(F10&lt;0.001,"***",IF(F10&lt;0.01,"**",IF(F10&lt;0.05,"*",""))))</f>
        <v>ns</v>
      </c>
      <c r="J10" s="89" t="n">
        <v>6</v>
      </c>
      <c r="K10" s="187" t="str">
        <f aca="1">IFERROR(INDEX(RTO1SF_ORD,J10,1),"sd")</f>
        <v>JACARANDA</v>
      </c>
      <c r="L10" s="188">
        <f aca="1">IFERROR(INDEX(RTO1SF_ORD,J10,2),"sd")</f>
        <v>0.000440000000000000036</v>
      </c>
      <c r="M10" s="188" t="str">
        <f aca="1">IF(M$4&gt;$J10,"",IF($F$9&gt;$G$9,"ns",IF($B$16&gt;$C$16,"ns",IF(ABS($L10-INDEX(RTO1SF_ORD,M$4,2))&gt;$B$24,"s","ns"))))</f>
        <v>ns</v>
      </c>
      <c r="N10" s="188" t="str">
        <f aca="1">IF(N$4&gt;$J10,"",IF($F$9&gt;$G$9,"ns",IF($B$16&gt;$C$16,"ns",IF(ABS($L10-INDEX(RTO1SF_ORD,N$4,2))&gt;$B$24,"s","ns"))))</f>
        <v>ns</v>
      </c>
      <c r="O10" s="188" t="str">
        <f aca="1">IF(O$4&gt;$J10,"",IF($F$9&gt;$G$9,"ns",IF($B$16&gt;$C$16,"ns",IF(ABS($L10-INDEX(RTO1SF_ORD,O$4,2))&gt;$B$24,"s","ns"))))</f>
        <v>ns</v>
      </c>
      <c r="P10" s="188" t="str">
        <f aca="1">IF(P$4&gt;$J10,"",IF($F$9&gt;$G$9,"ns",IF($B$16&gt;$C$16,"ns",IF(ABS($L10-INDEX(RTO1SF_ORD,P$4,2))&gt;$B$24,"s","ns"))))</f>
        <v>ns</v>
      </c>
      <c r="Q10" s="188" t="str">
        <f aca="1">IF(Q$4&gt;$J10,"",IF($F$9&gt;$G$9,"ns",IF($B$16&gt;$C$16,"ns",IF(ABS($L10-INDEX(RTO1SF_ORD,Q$4,2))&gt;$B$24,"s","ns"))))</f>
        <v>ns</v>
      </c>
      <c r="R10" s="188" t="str">
        <f aca="1">IF(R$4&gt;$J10,"",IF($F$9&gt;$G$9,"ns",IF($B$16&gt;$C$16,"ns",IF(ABS($L10-INDEX(RTO1SF_ORD,R$4,2))&gt;$B$24,"s","ns"))))</f>
        <v>ns</v>
      </c>
      <c r="S10" s="188" t="str">
        <f aca="1">IF(S$4&gt;$J10,"",IF($F$9&gt;$G$9,"ns",IF($B$16&gt;$C$16,"ns",IF(ABS($L10-INDEX(RTO1SF_ORD,S$4,2))&gt;$B$24,"s","ns"))))</f>
        <v/>
      </c>
      <c r="T10" s="188" t="str">
        <f aca="1">IF(T$4&gt;$J10,"",IF($F$9&gt;$G$9,"ns",IF($B$16&gt;$C$16,"ns",IF(ABS($L10-INDEX(RTO1SF_ORD,T$4,2))&gt;$B$24,"s","ns"))))</f>
        <v/>
      </c>
      <c r="U10" s="188" t="str">
        <f aca="1">IF(U$4&gt;$J10,"",IF($F$9&gt;$G$9,"ns",IF($B$16&gt;$C$16,"ns",IF(ABS($L10-INDEX(RTO1SF_ORD,U$4,2))&gt;$B$24,"s","ns"))))</f>
        <v/>
      </c>
      <c r="V10" s="188" t="str">
        <f aca="1">IF(V$4&gt;$J10,"",IF($F$9&gt;$G$9,"ns",IF($B$16&gt;$C$16,"ns",IF(ABS($L10-INDEX(RTO1SF_ORD,V$4,2))&gt;$B$24,"s","ns"))))</f>
        <v/>
      </c>
      <c r="W10" s="188" t="str">
        <f aca="1">IF(W$4&gt;$J10,"",IF($F$9&gt;$G$9,"ns",IF($B$16&gt;$C$16,"ns",IF(ABS($L10-INDEX(RTO1SF_ORD,W$4,2))&gt;$B$24,"s","ns"))))</f>
        <v/>
      </c>
      <c r="X10" s="188" t="str">
        <f aca="1">IF(X$4&gt;$J10,"",IF($F$9&gt;$G$9,"ns",IF($B$16&gt;$C$16,"ns",IF(ABS($L10-INDEX(RTO1SF_ORD,X$4,2))&gt;$B$24,"s","ns"))))</f>
        <v/>
      </c>
      <c r="Y10" s="188" t="str">
        <f aca="1">IF(Y$4&gt;$J10,"",IF($F$9&gt;$G$9,"ns",IF($B$16&gt;$C$16,"ns",IF(ABS($L10-INDEX(RTO1SF_ORD,Y$4,2))&gt;$B$24,"s","ns"))))</f>
        <v/>
      </c>
      <c r="Z10" s="188" t="str">
        <f aca="1">IF(Z$4&gt;$J10,"",IF($F$9&gt;$G$9,"ns",IF($B$16&gt;$C$16,"ns",IF(ABS($L10-INDEX(RTO1SF_ORD,Z$4,2))&gt;$B$24,"s","ns"))))</f>
        <v/>
      </c>
      <c r="AA10" s="188" t="str">
        <f aca="1">IF(AA$4&gt;$J10,"",IF($F$9&gt;$G$9,"ns",IF($B$16&gt;$C$16,"ns",IF(ABS($L10-INDEX(RTO1SF_ORD,AA$4,2))&gt;$B$24,"s","ns"))))</f>
        <v/>
      </c>
      <c r="AB10" s="188" t="str">
        <f aca="1">IF(AB$4&gt;$J10,"",IF($F$9&gt;$G$9,"ns",IF($B$16&gt;$C$16,"ns",IF(ABS($L10-INDEX(RTO1SF_ORD,AB$4,2))&gt;$B$24,"s","ns"))))</f>
        <v/>
      </c>
      <c r="AC10" s="188" t="str">
        <f aca="1">IF(AC$4&gt;$J10,"",IF($F$9&gt;$G$9,"ns",IF($B$16&gt;$C$16,"ns",IF(ABS($L10-INDEX(RTO1SF_ORD,AC$4,2))&gt;$B$24,"s","ns"))))</f>
        <v/>
      </c>
      <c r="AD10" s="188" t="str">
        <f aca="1">IF(AD$4&gt;$J10,"",IF($F$9&gt;$G$9,"ns",IF($B$16&gt;$C$16,"ns",IF(ABS($L10-INDEX(RTO1SF_ORD,AD$4,2))&gt;$B$24,"s","ns"))))</f>
        <v/>
      </c>
      <c r="AE10" s="188" t="str">
        <f aca="1">IF(AE$4&gt;$J10,"",IF($F$9&gt;$G$9,"ns",IF($B$16&gt;$C$16,"ns",IF(ABS($L10-INDEX(RTO1SF_ORD,AE$4,2))&gt;$B$24,"s","ns"))))</f>
        <v/>
      </c>
      <c r="AF10" s="188" t="str">
        <f aca="1">IF(AF$4&gt;$J10,"",IF($F$9&gt;$G$9,"ns",IF($B$16&gt;$C$16,"ns",IF(ABS($L10-INDEX(RTO1SF_ORD,AF$4,2))&gt;$B$24,"s","ns"))))</f>
        <v/>
      </c>
      <c r="AG10" s="188" t="str">
        <f aca="1">IF(AG$4&gt;$J10,"",IF($F$9&gt;$G$9,"ns",IF($B$16&gt;$C$16,"ns",IF(ABS($L10-INDEX(RTO1SF_ORD,AG$4,2))&gt;$B$24,"s","ns"))))</f>
        <v/>
      </c>
      <c r="AH10" s="188" t="str">
        <f aca="1">IF(AH$4&gt;$J10,"",IF($F$9&gt;$G$9,"ns",IF($B$16&gt;$C$16,"ns",IF(ABS($L10-INDEX(RTO1SF_ORD,AH$4,2))&gt;$B$24,"s","ns"))))</f>
        <v/>
      </c>
      <c r="AI10" s="188" t="str">
        <f aca="1">IF(AI$4&gt;$J10,"",IF($F$9&gt;$G$9,"ns",IF($B$16&gt;$C$16,"ns",IF(ABS($L10-INDEX(RTO1SF_ORD,AI$4,2))&gt;$B$24,"s","ns"))))</f>
        <v/>
      </c>
      <c r="AJ10" s="188" t="str">
        <f aca="1">IF(AJ$4&gt;$J10,"",IF($F$9&gt;$G$9,"ns",IF($B$16&gt;$C$16,"ns",IF(ABS($L10-INDEX(RTO1SF_ORD,AJ$4,2))&gt;$B$24,"s","ns"))))</f>
        <v/>
      </c>
      <c r="AK10" s="188" t="str">
        <f aca="1">IF(AK$4&gt;$J10,"",IF($F$9&gt;$G$9,"ns",IF($B$16&gt;$C$16,"ns",IF(ABS($L10-INDEX(RTO1SF_ORD,AK$4,2))&gt;$B$24,"s","ns"))))</f>
        <v/>
      </c>
      <c r="AL10" s="188" t="str">
        <f aca="1">IF(AL$4&gt;$J10,"",IF($F$9&gt;$G$9,"ns",IF($B$16&gt;$C$16,"ns",IF(ABS($L10-INDEX(RTO1SF_ORD,AL$4,2))&gt;$B$24,"s","ns"))))</f>
        <v/>
      </c>
      <c r="AM10" s="188" t="str">
        <f aca="1">IF(AM$4&gt;$J10,"",IF($F$9&gt;$G$9,"ns",IF($B$16&gt;$C$16,"ns",IF(ABS($L10-INDEX(RTO1SF_ORD,AM$4,2))&gt;$B$24,"s","ns"))))</f>
        <v/>
      </c>
      <c r="AN10" s="188" t="str">
        <f aca="1">IF(AN$4&gt;$J10,"",IF($F$9&gt;$G$9,"ns",IF($B$16&gt;$C$16,"ns",IF(ABS($L10-INDEX(RTO1SF_ORD,AN$4,2))&gt;$B$24,"s","ns"))))</f>
        <v/>
      </c>
      <c r="AO10" s="188" t="str">
        <f aca="1">IF(AO$4&gt;$J10,"",IF($F$9&gt;$G$9,"ns",IF($B$16&gt;$C$16,"ns",IF(ABS($L10-INDEX(RTO1SF_ORD,AO$4,2))&gt;$B$24,"s","ns"))))</f>
        <v/>
      </c>
      <c r="AP10" s="188" t="str">
        <f aca="1">IF(AP$4&gt;$J10,"",IF($F$9&gt;$G$9,"ns",IF($B$16&gt;$C$16,"ns",IF(ABS($L10-INDEX(RTO1SF_ORD,AP$4,2))&gt;$B$24,"s","ns"))))</f>
        <v/>
      </c>
      <c r="AQ10" s="188" t="str">
        <f aca="1">IF(AQ$4&gt;$J10,"",IF($F$9&gt;$G$9,"ns",IF($B$16&gt;$C$16,"ns",IF(ABS($L10-INDEX(RTO1SF_ORD,AQ$4,2))&gt;$B$24,"s","ns"))))</f>
        <v/>
      </c>
      <c r="AR10" s="188" t="str">
        <f aca="1">IF(AR$4&gt;$J10,"",IF($F$9&gt;$G$9,"ns",IF($B$16&gt;$C$16,"ns",IF(ABS($L10-INDEX(RTO1SF_ORD,AR$4,2))&gt;$B$24,"s","ns"))))</f>
        <v/>
      </c>
      <c r="AS10" s="188" t="str">
        <f aca="1">IF(AS$4&gt;$J10,"",IF($F$9&gt;$G$9,"ns",IF($B$16&gt;$C$16,"ns",IF(ABS($L10-INDEX(RTO1SF_ORD,AS$4,2))&gt;$B$24,"s","ns"))))</f>
        <v/>
      </c>
      <c r="AT10" s="188" t="str">
        <f aca="1">IF(AT$4&gt;$J10,"",IF($F$9&gt;$G$9,"ns",IF($B$16&gt;$C$16,"ns",IF(ABS($L10-INDEX(RTO1SF_ORD,AT$4,2))&gt;$B$24,"s","ns"))))</f>
        <v/>
      </c>
      <c r="AU10" s="188" t="str">
        <f aca="1">IF(AU$4&gt;$J10,"",IF($F$9&gt;$G$9,"ns",IF($B$16&gt;$C$16,"ns",IF(ABS($L10-INDEX(RTO1SF_ORD,AU$4,2))&gt;$B$24,"s","ns"))))</f>
        <v/>
      </c>
      <c r="AV10" s="188" t="str">
        <f aca="1">IF(AV$4&gt;$J10,"",IF($F$9&gt;$G$9,"ns",IF($B$16&gt;$C$16,"ns",IF(ABS($L10-INDEX(RTO1SF_ORD,AV$4,2))&gt;$B$24,"s","ns"))))</f>
        <v/>
      </c>
      <c r="AW10" s="188" t="str">
        <f aca="1">IF(AW$4&gt;$J10,"",IF($F$9&gt;$G$9,"ns",IF($B$16&gt;$C$16,"ns",IF(ABS($L10-INDEX(RTO1SF_ORD,AW$4,2))&gt;$B$24,"s","ns"))))</f>
        <v/>
      </c>
      <c r="AX10" s="188" t="str">
        <f aca="1">IF(AX$4&gt;$J10,"",IF($F$9&gt;$G$9,"ns",IF($B$16&gt;$C$16,"ns",IF(ABS($L10-INDEX(RTO1SF_ORD,AX$4,2))&gt;$B$24,"s","ns"))))</f>
        <v/>
      </c>
      <c r="AY10" s="188" t="str">
        <f aca="1">IF(AY$4&gt;$J10,"",IF($F$9&gt;$G$9,"ns",IF($B$16&gt;$C$16,"ns",IF(ABS($L10-INDEX(RTO1SF_ORD,AY$4,2))&gt;$B$24,"s","ns"))))</f>
        <v/>
      </c>
      <c r="AZ10" s="188" t="str">
        <f aca="1">IF(AZ$4&gt;$J10,"",IF($F$9&gt;$G$9,"ns",IF($B$16&gt;$C$16,"ns",IF(ABS($L10-INDEX(RTO1SF_ORD,AZ$4,2))&gt;$B$24,"s","ns"))))</f>
        <v/>
      </c>
      <c r="BA10" s="188" t="str">
        <f aca="1">IF(BA$4&gt;$J10,"",IF($F$9&gt;$G$9,"ns",IF($B$16&gt;$C$16,"ns",IF(ABS($L10-INDEX(RTO1SF_ORD,BA$4,2))&gt;$B$24,"s","ns"))))</f>
        <v/>
      </c>
      <c r="BB10" s="188" t="str">
        <f aca="1">IF(BB$4&gt;$J10,"",IF($F$9&gt;$G$9,"ns",IF($B$16&gt;$C$16,"ns",IF(ABS($L10-INDEX(RTO1SF_ORD,BB$4,2))&gt;$B$24,"s","ns"))))</f>
        <v/>
      </c>
      <c r="BC10" s="188" t="str">
        <f aca="1">IF(BC$4&gt;$J10,"",IF($F$9&gt;$G$9,"ns",IF($B$16&gt;$C$16,"ns",IF(ABS($L10-INDEX(RTO1SF_ORD,BC$4,2))&gt;$B$24,"s","ns"))))</f>
        <v/>
      </c>
      <c r="BD10" s="188" t="str">
        <f aca="1">IF(BD$4&gt;$J10,"",IF($F$9&gt;$G$9,"ns",IF($B$16&gt;$C$16,"ns",IF(ABS($L10-INDEX(RTO1SF_ORD,BD$4,2))&gt;$B$24,"s","ns"))))</f>
        <v/>
      </c>
      <c r="BE10" s="188" t="str">
        <f aca="1">IF(BE$4&gt;$J10,"",IF($F$9&gt;$G$9,"ns",IF($B$16&gt;$C$16,"ns",IF(ABS($L10-INDEX(RTO1SF_ORD,BE$4,2))&gt;$B$24,"s","ns"))))</f>
        <v/>
      </c>
      <c r="BF10" s="188" t="str">
        <f aca="1">IF(BF$4&gt;$J10,"",IF($F$9&gt;$G$9,"ns",IF($B$16&gt;$C$16,"ns",IF(ABS($L10-INDEX(RTO1SF_ORD,BF$4,2))&gt;$B$24,"s","ns"))))</f>
        <v/>
      </c>
      <c r="BG10" s="188" t="str">
        <f aca="1">IF(BG$4&gt;$J10,"",IF($F$9&gt;$G$9,"ns",IF($B$16&gt;$C$16,"ns",IF(ABS($L10-INDEX(RTO1SF_ORD,BG$4,2))&gt;$B$24,"s","ns"))))</f>
        <v/>
      </c>
      <c r="BH10" s="188" t="str">
        <f aca="1">IF(BH$4&gt;$J10,"",IF($F$9&gt;$G$9,"ns",IF($B$16&gt;$C$16,"ns",IF(ABS($L10-INDEX(RTO1SF_ORD,BH$4,2))&gt;$B$24,"s","ns"))))</f>
        <v/>
      </c>
      <c r="BI10" s="188" t="str">
        <f aca="1">IF(BI$4&gt;$J10,"",IF($F$9&gt;$G$9,"ns",IF($B$16&gt;$C$16,"ns",IF(ABS($L10-INDEX(RTO1SF_ORD,BI$4,2))&gt;$B$24,"s","ns"))))</f>
        <v/>
      </c>
      <c r="BJ10" s="188" t="str">
        <f aca="1">IF(BJ$4&gt;$J10,"",IF($F$9&gt;$G$9,"ns",IF($B$16&gt;$C$16,"ns",IF(ABS($L10-INDEX(RTO1SF_ORD,BJ$4,2))&gt;$B$24,"s","ns"))))</f>
        <v/>
      </c>
      <c r="BM10" s="91" t="s">
        <v>322</v>
      </c>
      <c r="BN10" s="282">
        <f>'ANVA-MDS'!EV11</f>
        <v>2</v>
      </c>
      <c r="BO10" s="161">
        <f>'ANVA-MDS'!EV15</f>
        <v>583774.131970406044</v>
      </c>
      <c r="BP10" s="162">
        <f>IFERROR(BO10/BN10,"sd")</f>
        <v>291887.065985203022</v>
      </c>
      <c r="BQ10" s="162">
        <f>IFERROR(BP10/BP11,"sd")</f>
        <v>1.43266897355194001</v>
      </c>
      <c r="BR10" s="172">
        <f>IFERROR(FDIST(BQ10,BN10,BN11),"sd")</f>
        <v>0.247283297337223029</v>
      </c>
      <c r="BS10" s="89" t="n">
        <v>0.05</v>
      </c>
      <c r="BT10" s="7" t="str">
        <f>IF(BR10&gt;BS10,"ns",IF(BR10&lt;0.001,"***",IF(BR10&lt;0.01,"**",IF(BR10&lt;0.05,"*",""))))</f>
        <v>ns</v>
      </c>
      <c r="BV10" s="89" t="n">
        <v>6</v>
      </c>
      <c r="BW10" s="187" t="str">
        <f aca="1">IFERROR(INDEX(RTO1CF_ORD,BV10,1),"sd")</f>
        <v>ACA 308</v>
      </c>
      <c r="BX10" s="188">
        <f aca="1">IFERROR(INDEX(RTO1CF_ORD,BV10,2),"sd")</f>
        <v>6670.01518857143037</v>
      </c>
      <c r="BY10" s="186" t="str">
        <f aca="1">IF(BY$4&gt;$BV10,"",IF($BR$9&gt;$BS$9,"ns",IF($BN$16&gt;$BO$16,"ns",IF(ABS($BX10-INDEX(RTO1CF_ORD,BY$4,2))&gt;$BN$24,"s","ns"))))</f>
        <v>s</v>
      </c>
      <c r="BZ10" s="186" t="str">
        <f aca="1">IF(BZ$4&gt;$BV10,"",IF($BR$9&gt;$BS$9,"ns",IF($BN$16&gt;$BO$16,"ns",IF(ABS($BX10-INDEX(RTO1CF_ORD,BZ$4,2))&gt;$BN$24,"s","ns"))))</f>
        <v>ns</v>
      </c>
      <c r="CA10" s="186" t="str">
        <f aca="1">IF(CA$4&gt;$BV10,"",IF($BR$9&gt;$BS$9,"ns",IF($BN$16&gt;$BO$16,"ns",IF(ABS($BX10-INDEX(RTO1CF_ORD,CA$4,2))&gt;$BN$24,"s","ns"))))</f>
        <v>ns</v>
      </c>
      <c r="CB10" s="186" t="str">
        <f aca="1">IF(CB$4&gt;$BV10,"",IF($BR$9&gt;$BS$9,"ns",IF($BN$16&gt;$BO$16,"ns",IF(ABS($BX10-INDEX(RTO1CF_ORD,CB$4,2))&gt;$BN$24,"s","ns"))))</f>
        <v>ns</v>
      </c>
      <c r="CC10" s="186" t="str">
        <f aca="1">IF(CC$4&gt;$BV10,"",IF($BR$9&gt;$BS$9,"ns",IF($BN$16&gt;$BO$16,"ns",IF(ABS($BX10-INDEX(RTO1CF_ORD,CC$4,2))&gt;$BN$24,"s","ns"))))</f>
        <v>ns</v>
      </c>
      <c r="CD10" s="186" t="str">
        <f aca="1">IF(CD$4&gt;$BV10,"",IF($BR$9&gt;$BS$9,"ns",IF($BN$16&gt;$BO$16,"ns",IF(ABS($BX10-INDEX(RTO1CF_ORD,CD$4,2))&gt;$BN$24,"s","ns"))))</f>
        <v>ns</v>
      </c>
      <c r="CE10" s="186" t="str">
        <f aca="1">IF(CE$4&gt;$BV10,"",IF($BR$9&gt;$BS$9,"ns",IF($BN$16&gt;$BO$16,"ns",IF(ABS($BX10-INDEX(RTO1CF_ORD,CE$4,2))&gt;$BN$24,"s","ns"))))</f>
        <v/>
      </c>
      <c r="CF10" s="186" t="str">
        <f aca="1">IF(CF$4&gt;$BV10,"",IF($BR$9&gt;$BS$9,"ns",IF($BN$16&gt;$BO$16,"ns",IF(ABS($BX10-INDEX(RTO1CF_ORD,CF$4,2))&gt;$BN$24,"s","ns"))))</f>
        <v/>
      </c>
      <c r="CG10" s="186" t="str">
        <f aca="1">IF(CG$4&gt;$BV10,"",IF($BR$9&gt;$BS$9,"ns",IF($BN$16&gt;$BO$16,"ns",IF(ABS($BX10-INDEX(RTO1CF_ORD,CG$4,2))&gt;$BN$24,"s","ns"))))</f>
        <v/>
      </c>
      <c r="CH10" s="186" t="str">
        <f aca="1">IF(CH$4&gt;$BV10,"",IF($BR$9&gt;$BS$9,"ns",IF($BN$16&gt;$BO$16,"ns",IF(ABS($BX10-INDEX(RTO1CF_ORD,CH$4,2))&gt;$BN$24,"s","ns"))))</f>
        <v/>
      </c>
      <c r="CI10" s="186" t="str">
        <f aca="1">IF(CI$4&gt;$BV10,"",IF($BR$9&gt;$BS$9,"ns",IF($BN$16&gt;$BO$16,"ns",IF(ABS($BX10-INDEX(RTO1CF_ORD,CI$4,2))&gt;$BN$24,"s","ns"))))</f>
        <v/>
      </c>
      <c r="CJ10" s="186" t="str">
        <f aca="1">IF(CJ$4&gt;$BV10,"",IF($BR$9&gt;$BS$9,"ns",IF($BN$16&gt;$BO$16,"ns",IF(ABS($BX10-INDEX(RTO1CF_ORD,CJ$4,2))&gt;$BN$24,"s","ns"))))</f>
        <v/>
      </c>
      <c r="CK10" s="186" t="str">
        <f aca="1">IF(CK$4&gt;$BV10,"",IF($BR$9&gt;$BS$9,"ns",IF($BN$16&gt;$BO$16,"ns",IF(ABS($BX10-INDEX(RTO1CF_ORD,CK$4,2))&gt;$BN$24,"s","ns"))))</f>
        <v/>
      </c>
      <c r="CL10" s="186" t="str">
        <f aca="1">IF(CL$4&gt;$BV10,"",IF($BR$9&gt;$BS$9,"ns",IF($BN$16&gt;$BO$16,"ns",IF(ABS($BX10-INDEX(RTO1CF_ORD,CL$4,2))&gt;$BN$24,"s","ns"))))</f>
        <v/>
      </c>
      <c r="CM10" s="186" t="str">
        <f aca="1">IF(CM$4&gt;$BV10,"",IF($BR$9&gt;$BS$9,"ns",IF($BN$16&gt;$BO$16,"ns",IF(ABS($BX10-INDEX(RTO1CF_ORD,CM$4,2))&gt;$BN$24,"s","ns"))))</f>
        <v/>
      </c>
      <c r="CN10" s="186" t="str">
        <f aca="1">IF(CN$4&gt;$BV10,"",IF($BR$9&gt;$BS$9,"ns",IF($BN$16&gt;$BO$16,"ns",IF(ABS($BX10-INDEX(RTO1CF_ORD,CN$4,2))&gt;$BN$24,"s","ns"))))</f>
        <v/>
      </c>
      <c r="CO10" s="186" t="str">
        <f aca="1">IF(CO$4&gt;$BV10,"",IF($BR$9&gt;$BS$9,"ns",IF($BN$16&gt;$BO$16,"ns",IF(ABS($BX10-INDEX(RTO1CF_ORD,CO$4,2))&gt;$BN$24,"s","ns"))))</f>
        <v/>
      </c>
      <c r="CP10" s="186" t="str">
        <f aca="1">IF(CP$4&gt;$BV10,"",IF($BR$9&gt;$BS$9,"ns",IF($BN$16&gt;$BO$16,"ns",IF(ABS($BX10-INDEX(RTO1CF_ORD,CP$4,2))&gt;$BN$24,"s","ns"))))</f>
        <v/>
      </c>
      <c r="CQ10" s="186" t="str">
        <f aca="1">IF(CQ$4&gt;$BV10,"",IF($BR$9&gt;$BS$9,"ns",IF($BN$16&gt;$BO$16,"ns",IF(ABS($BX10-INDEX(RTO1CF_ORD,CQ$4,2))&gt;$BN$24,"s","ns"))))</f>
        <v/>
      </c>
      <c r="CR10" s="186" t="str">
        <f aca="1">IF(CR$4&gt;$BV10,"",IF($BR$9&gt;$BS$9,"ns",IF($BN$16&gt;$BO$16,"ns",IF(ABS($BX10-INDEX(RTO1CF_ORD,CR$4,2))&gt;$BN$24,"s","ns"))))</f>
        <v/>
      </c>
      <c r="CS10" s="186" t="str">
        <f aca="1">IF(CS$4&gt;$BV10,"",IF($BR$9&gt;$BS$9,"ns",IF($BN$16&gt;$BO$16,"ns",IF(ABS($BX10-INDEX(RTO1CF_ORD,CS$4,2))&gt;$BN$24,"s","ns"))))</f>
        <v/>
      </c>
      <c r="CT10" s="186" t="str">
        <f aca="1">IF(CT$4&gt;$BV10,"",IF($BR$9&gt;$BS$9,"ns",IF($BN$16&gt;$BO$16,"ns",IF(ABS($BX10-INDEX(RTO1CF_ORD,CT$4,2))&gt;$BN$24,"s","ns"))))</f>
        <v/>
      </c>
      <c r="CU10" s="186" t="str">
        <f aca="1">IF(CU$4&gt;$BV10,"",IF($BR$9&gt;$BS$9,"ns",IF($BN$16&gt;$BO$16,"ns",IF(ABS($BX10-INDEX(RTO1CF_ORD,CU$4,2))&gt;$BN$24,"s","ns"))))</f>
        <v/>
      </c>
      <c r="CV10" s="186" t="str">
        <f aca="1">IF(CV$4&gt;$BV10,"",IF($BR$9&gt;$BS$9,"ns",IF($BN$16&gt;$BO$16,"ns",IF(ABS($BX10-INDEX(RTO1CF_ORD,CV$4,2))&gt;$BN$24,"s","ns"))))</f>
        <v/>
      </c>
      <c r="CW10" s="186" t="str">
        <f aca="1">IF(CW$4&gt;$BV10,"",IF($BR$9&gt;$BS$9,"ns",IF($BN$16&gt;$BO$16,"ns",IF(ABS($BX10-INDEX(RTO1CF_ORD,CW$4,2))&gt;$BN$24,"s","ns"))))</f>
        <v/>
      </c>
      <c r="CX10" s="186" t="str">
        <f aca="1">IF(CX$4&gt;$BV10,"",IF($BR$9&gt;$BS$9,"ns",IF($BN$16&gt;$BO$16,"ns",IF(ABS($BX10-INDEX(RTO1CF_ORD,CX$4,2))&gt;$BN$24,"s","ns"))))</f>
        <v/>
      </c>
      <c r="CY10" s="186" t="str">
        <f aca="1">IF(CY$4&gt;$BV10,"",IF($BR$9&gt;$BS$9,"ns",IF($BN$16&gt;$BO$16,"ns",IF(ABS($BX10-INDEX(RTO1CF_ORD,CY$4,2))&gt;$BN$24,"s","ns"))))</f>
        <v/>
      </c>
      <c r="CZ10" s="186" t="str">
        <f aca="1">IF(CZ$4&gt;$BV10,"",IF($BR$9&gt;$BS$9,"ns",IF($BN$16&gt;$BO$16,"ns",IF(ABS($BX10-INDEX(RTO1CF_ORD,CZ$4,2))&gt;$BN$24,"s","ns"))))</f>
        <v/>
      </c>
      <c r="DA10" s="186" t="str">
        <f aca="1">IF(DA$4&gt;$BV10,"",IF($BR$9&gt;$BS$9,"ns",IF($BN$16&gt;$BO$16,"ns",IF(ABS($BX10-INDEX(RTO1CF_ORD,DA$4,2))&gt;$BN$24,"s","ns"))))</f>
        <v/>
      </c>
      <c r="DB10" s="186" t="str">
        <f aca="1">IF(DB$4&gt;$BV10,"",IF($BR$9&gt;$BS$9,"ns",IF($BN$16&gt;$BO$16,"ns",IF(ABS($BX10-INDEX(RTO1CF_ORD,DB$4,2))&gt;$BN$24,"s","ns"))))</f>
        <v/>
      </c>
      <c r="DC10" s="186" t="str">
        <f aca="1">IF(DC$4&gt;$BV10,"",IF($BR$9&gt;$BS$9,"ns",IF($BN$16&gt;$BO$16,"ns",IF(ABS($BX10-INDEX(RTO1CF_ORD,DC$4,2))&gt;$BN$24,"s","ns"))))</f>
        <v/>
      </c>
      <c r="DD10" s="186" t="str">
        <f aca="1">IF(DD$4&gt;$BV10,"",IF($BR$9&gt;$BS$9,"ns",IF($BN$16&gt;$BO$16,"ns",IF(ABS($BX10-INDEX(RTO1CF_ORD,DD$4,2))&gt;$BN$24,"s","ns"))))</f>
        <v/>
      </c>
      <c r="DE10" s="186" t="str">
        <f aca="1">IF(DE$4&gt;$BV10,"",IF($BR$9&gt;$BS$9,"ns",IF($BN$16&gt;$BO$16,"ns",IF(ABS($BX10-INDEX(RTO1CF_ORD,DE$4,2))&gt;$BN$24,"s","ns"))))</f>
        <v/>
      </c>
      <c r="DF10" s="186" t="str">
        <f aca="1">IF(DF$4&gt;$BV10,"",IF($BR$9&gt;$BS$9,"ns",IF($BN$16&gt;$BO$16,"ns",IF(ABS($BX10-INDEX(RTO1CF_ORD,DF$4,2))&gt;$BN$24,"s","ns"))))</f>
        <v/>
      </c>
      <c r="DG10" s="186" t="str">
        <f aca="1">IF(DG$4&gt;$BV10,"",IF($BR$9&gt;$BS$9,"ns",IF($BN$16&gt;$BO$16,"ns",IF(ABS($BX10-INDEX(RTO1CF_ORD,DG$4,2))&gt;$BN$24,"s","ns"))))</f>
        <v/>
      </c>
      <c r="DH10" s="186" t="str">
        <f aca="1">IF(DH$4&gt;$BV10,"",IF($BR$9&gt;$BS$9,"ns",IF($BN$16&gt;$BO$16,"ns",IF(ABS($BX10-INDEX(RTO1CF_ORD,DH$4,2))&gt;$BN$24,"s","ns"))))</f>
        <v/>
      </c>
      <c r="DI10" s="186" t="str">
        <f aca="1">IF(DI$4&gt;$BV10,"",IF($BR$9&gt;$BS$9,"ns",IF($BN$16&gt;$BO$16,"ns",IF(ABS($BX10-INDEX(RTO1CF_ORD,DI$4,2))&gt;$BN$24,"s","ns"))))</f>
        <v/>
      </c>
      <c r="DJ10" s="186" t="str">
        <f aca="1">IF(DJ$4&gt;$BV10,"",IF($BR$9&gt;$BS$9,"ns",IF($BN$16&gt;$BO$16,"ns",IF(ABS($BX10-INDEX(RTO1CF_ORD,DJ$4,2))&gt;$BN$24,"s","ns"))))</f>
        <v/>
      </c>
      <c r="DK10" s="186" t="str">
        <f aca="1">IF(DK$4&gt;$BV10,"",IF($BR$9&gt;$BS$9,"ns",IF($BN$16&gt;$BO$16,"ns",IF(ABS($BX10-INDEX(RTO1CF_ORD,DK$4,2))&gt;$BN$24,"s","ns"))))</f>
        <v/>
      </c>
      <c r="DL10" s="186" t="str">
        <f aca="1">IF(DL$4&gt;$BV10,"",IF($BR$9&gt;$BS$9,"ns",IF($BN$16&gt;$BO$16,"ns",IF(ABS($BX10-INDEX(RTO1CF_ORD,DL$4,2))&gt;$BN$24,"s","ns"))))</f>
        <v/>
      </c>
      <c r="DM10" s="186" t="str">
        <f aca="1">IF(DM$4&gt;$BV10,"",IF($BR$9&gt;$BS$9,"ns",IF($BN$16&gt;$BO$16,"ns",IF(ABS($BX10-INDEX(RTO1CF_ORD,DM$4,2))&gt;$BN$24,"s","ns"))))</f>
        <v/>
      </c>
      <c r="DN10" s="186" t="str">
        <f aca="1">IF(DN$4&gt;$BV10,"",IF($BR$9&gt;$BS$9,"ns",IF($BN$16&gt;$BO$16,"ns",IF(ABS($BX10-INDEX(RTO1CF_ORD,DN$4,2))&gt;$BN$24,"s","ns"))))</f>
        <v/>
      </c>
      <c r="DO10" s="186" t="str">
        <f aca="1">IF(DO$4&gt;$BV10,"",IF($BR$9&gt;$BS$9,"ns",IF($BN$16&gt;$BO$16,"ns",IF(ABS($BX10-INDEX(RTO1CF_ORD,DO$4,2))&gt;$BN$24,"s","ns"))))</f>
        <v/>
      </c>
      <c r="DP10" s="186" t="str">
        <f aca="1">IF(DP$4&gt;$BV10,"",IF($BR$9&gt;$BS$9,"ns",IF($BN$16&gt;$BO$16,"ns",IF(ABS($BX10-INDEX(RTO1CF_ORD,DP$4,2))&gt;$BN$24,"s","ns"))))</f>
        <v/>
      </c>
      <c r="DQ10" s="186" t="str">
        <f aca="1">IF(DQ$4&gt;$BV10,"",IF($BR$9&gt;$BS$9,"ns",IF($BN$16&gt;$BO$16,"ns",IF(ABS($BX10-INDEX(RTO1CF_ORD,DQ$4,2))&gt;$BN$24,"s","ns"))))</f>
        <v/>
      </c>
      <c r="DR10" s="186" t="str">
        <f aca="1">IF(DR$4&gt;$BV10,"",IF($BR$9&gt;$BS$9,"ns",IF($BN$16&gt;$BO$16,"ns",IF(ABS($BX10-INDEX(RTO1CF_ORD,DR$4,2))&gt;$BN$24,"s","ns"))))</f>
        <v/>
      </c>
      <c r="DS10" s="186" t="str">
        <f aca="1">IF(DS$4&gt;$BV10,"",IF($BR$9&gt;$BS$9,"ns",IF($BN$16&gt;$BO$16,"ns",IF(ABS($BX10-INDEX(RTO1CF_ORD,DS$4,2))&gt;$BN$24,"s","ns"))))</f>
        <v/>
      </c>
      <c r="DT10" s="186" t="str">
        <f aca="1">IF(DT$4&gt;$BV10,"",IF($BR$9&gt;$BS$9,"ns",IF($BN$16&gt;$BO$16,"ns",IF(ABS($BX10-INDEX(RTO1CF_ORD,DT$4,2))&gt;$BN$24,"s","ns"))))</f>
        <v/>
      </c>
      <c r="DU10" s="186" t="str">
        <f aca="1">IF(DU$4&gt;$BV10,"",IF($BR$9&gt;$BS$9,"ns",IF($BN$16&gt;$BO$16,"ns",IF(ABS($BX10-INDEX(RTO1CF_ORD,DU$4,2))&gt;$BN$24,"s","ns"))))</f>
        <v/>
      </c>
      <c r="DV10" s="186" t="str">
        <f aca="1">IF(DV$4&gt;$BV10,"",IF($BR$9&gt;$BS$9,"ns",IF($BN$16&gt;$BO$16,"ns",IF(ABS($BX10-INDEX(RTO1CF_ORD,DV$4,2))&gt;$BN$24,"s","ns"))))</f>
        <v/>
      </c>
      <c r="DW10" s="158"/>
      <c r="DX10" s="158"/>
      <c r="DZ10" s="176">
        <f>DZ9+1</f>
        <v>7</v>
      </c>
      <c r="EA10" s="178" t="str">
        <f aca="1">IFERROR(INDEX(RTO1CV,$DZ10,1),0)</f>
        <v>BASILIO</v>
      </c>
      <c r="EB10" s="179">
        <f aca="1">IFERROR(INDEX(RTO1SF,$DZ10,EB$3),0)</f>
        <v>0</v>
      </c>
      <c r="EC10" s="179">
        <f aca="1">IFERROR(INDEX(RTO1SF,$DZ10,EC$3),0)</f>
        <v>0</v>
      </c>
      <c r="ED10" s="179">
        <f aca="1">IFERROR(INDEX(RTO1SF,$DZ10,ED$3),0)</f>
        <v>0</v>
      </c>
      <c r="EE10" s="179">
        <f aca="1">IFERROR(INDEX(RTO1SF,$DZ10,EE$3),0)</f>
        <v>0</v>
      </c>
      <c r="EF10" s="179">
        <f>_xlfn.COUNTIFS(EB10:EE10,"&gt;1")</f>
        <v>0</v>
      </c>
      <c r="EG10" s="179">
        <f>IFERROR(_xlfn.SUMIFS(EB10:EE10,EB10:EE10,"&gt;1"),0)</f>
        <v>0</v>
      </c>
      <c r="EH10" s="176"/>
      <c r="EI10" s="176" t="s">
        <v>323</v>
      </c>
      <c r="EJ10" s="183" t="str">
        <f>IF(EF54=0,"sd",EJ4-1)</f>
        <v>sd</v>
      </c>
      <c r="EK10" s="177"/>
      <c r="EL10" s="176">
        <f>EL9+1</f>
        <v>7</v>
      </c>
      <c r="EM10" s="178" t="str">
        <f aca="1">IFERROR(INDEX(RTO1CV,$EL10,1),0)</f>
        <v>BASILIO</v>
      </c>
      <c r="EN10" s="179">
        <f aca="1">IFERROR(INDEX(RTO1CF,$EL10,'ANVA-MDS'!EB$3),0)</f>
        <v>6923.35725714286036</v>
      </c>
      <c r="EO10" s="179">
        <f aca="1">IFERROR(INDEX(RTO1CF,$EL10,'ANVA-MDS'!EC$3),0)</f>
        <v>7105.63894857142986</v>
      </c>
      <c r="EP10" s="179">
        <f aca="1">IFERROR(INDEX(RTO1CF,$EL10,'ANVA-MDS'!ED$3),0)</f>
        <v>5491.37323428571017</v>
      </c>
      <c r="EQ10" s="179">
        <f aca="1">IFERROR(INDEX(RTO1CF,$EL10,'ANVA-MDS'!EE$3),0)</f>
        <v>0</v>
      </c>
      <c r="ER10" s="179">
        <f>_xlfn.COUNTIFS(EN10:EQ10,"&gt;1")</f>
        <v>3</v>
      </c>
      <c r="ES10" s="179">
        <f>IFERROR(_xlfn.SUMIFS(EN10:EQ10,EN10:EQ10,"&gt;1"),0)</f>
        <v>19520.3694399999986</v>
      </c>
      <c r="ET10" s="176"/>
      <c r="EU10" s="176" t="s">
        <v>323</v>
      </c>
      <c r="EV10" s="183">
        <f>IF(ER54=0,"sd",EV4-1)</f>
        <v>28</v>
      </c>
      <c r="EW10" s="177"/>
      <c r="EX10" s="179">
        <f>EG10+ES10</f>
        <v>19520.3694399999986</v>
      </c>
      <c r="EY10" s="176" t="s">
        <v>323</v>
      </c>
      <c r="EZ10" s="183" t="str">
        <f>IF(EZ23=0,"sd",EZ4-1)</f>
        <v>sd</v>
      </c>
    </row>
    <row r="11" spans="1:156" ht="12.75" customHeight="1">
      <c r="A11" s="91" t="s">
        <v>324</v>
      </c>
      <c r="B11" s="163" t="str">
        <f>'ANVA-MDS'!EJ12</f>
        <v>sd</v>
      </c>
      <c r="C11" s="161" t="str">
        <f>'ANVA-MDS'!EJ16</f>
        <v>sd</v>
      </c>
      <c r="D11" s="162" t="str">
        <f>IFERROR(C11/B11,"sd")</f>
        <v>sd</v>
      </c>
      <c r="E11" s="164"/>
      <c r="F11" s="164"/>
      <c r="J11" s="89" t="n">
        <v>7</v>
      </c>
      <c r="K11" s="187" t="str">
        <f aca="1">IFERROR(INDEX(RTO1SF_ORD,J11,1),"sd")</f>
        <v>BASILIO</v>
      </c>
      <c r="L11" s="188">
        <f aca="1">IFERROR(INDEX(RTO1SF_ORD,J11,2),"sd")</f>
        <v>0.000429999999999999893</v>
      </c>
      <c r="M11" s="188" t="str">
        <f aca="1">IF(M$4&gt;$J11,"",IF($F$9&gt;$G$9,"ns",IF($B$16&gt;$C$16,"ns",IF(ABS($L11-INDEX(RTO1SF_ORD,M$4,2))&gt;$B$24,"s","ns"))))</f>
        <v>ns</v>
      </c>
      <c r="N11" s="188" t="str">
        <f aca="1">IF(N$4&gt;$J11,"",IF($F$9&gt;$G$9,"ns",IF($B$16&gt;$C$16,"ns",IF(ABS($L11-INDEX(RTO1SF_ORD,N$4,2))&gt;$B$24,"s","ns"))))</f>
        <v>ns</v>
      </c>
      <c r="O11" s="188" t="str">
        <f aca="1">IF(O$4&gt;$J11,"",IF($F$9&gt;$G$9,"ns",IF($B$16&gt;$C$16,"ns",IF(ABS($L11-INDEX(RTO1SF_ORD,O$4,2))&gt;$B$24,"s","ns"))))</f>
        <v>ns</v>
      </c>
      <c r="P11" s="188" t="str">
        <f aca="1">IF(P$4&gt;$J11,"",IF($F$9&gt;$G$9,"ns",IF($B$16&gt;$C$16,"ns",IF(ABS($L11-INDEX(RTO1SF_ORD,P$4,2))&gt;$B$24,"s","ns"))))</f>
        <v>ns</v>
      </c>
      <c r="Q11" s="188" t="str">
        <f aca="1">IF(Q$4&gt;$J11,"",IF($F$9&gt;$G$9,"ns",IF($B$16&gt;$C$16,"ns",IF(ABS($L11-INDEX(RTO1SF_ORD,Q$4,2))&gt;$B$24,"s","ns"))))</f>
        <v>ns</v>
      </c>
      <c r="R11" s="188" t="str">
        <f aca="1">IF(R$4&gt;$J11,"",IF($F$9&gt;$G$9,"ns",IF($B$16&gt;$C$16,"ns",IF(ABS($L11-INDEX(RTO1SF_ORD,R$4,2))&gt;$B$24,"s","ns"))))</f>
        <v>ns</v>
      </c>
      <c r="S11" s="188" t="str">
        <f aca="1">IF(S$4&gt;$J11,"",IF($F$9&gt;$G$9,"ns",IF($B$16&gt;$C$16,"ns",IF(ABS($L11-INDEX(RTO1SF_ORD,S$4,2))&gt;$B$24,"s","ns"))))</f>
        <v>ns</v>
      </c>
      <c r="T11" s="188" t="str">
        <f aca="1">IF(T$4&gt;$J11,"",IF($F$9&gt;$G$9,"ns",IF($B$16&gt;$C$16,"ns",IF(ABS($L11-INDEX(RTO1SF_ORD,T$4,2))&gt;$B$24,"s","ns"))))</f>
        <v/>
      </c>
      <c r="U11" s="188" t="str">
        <f aca="1">IF(U$4&gt;$J11,"",IF($F$9&gt;$G$9,"ns",IF($B$16&gt;$C$16,"ns",IF(ABS($L11-INDEX(RTO1SF_ORD,U$4,2))&gt;$B$24,"s","ns"))))</f>
        <v/>
      </c>
      <c r="V11" s="188" t="str">
        <f aca="1">IF(V$4&gt;$J11,"",IF($F$9&gt;$G$9,"ns",IF($B$16&gt;$C$16,"ns",IF(ABS($L11-INDEX(RTO1SF_ORD,V$4,2))&gt;$B$24,"s","ns"))))</f>
        <v/>
      </c>
      <c r="W11" s="188" t="str">
        <f aca="1">IF(W$4&gt;$J11,"",IF($F$9&gt;$G$9,"ns",IF($B$16&gt;$C$16,"ns",IF(ABS($L11-INDEX(RTO1SF_ORD,W$4,2))&gt;$B$24,"s","ns"))))</f>
        <v/>
      </c>
      <c r="X11" s="188" t="str">
        <f aca="1">IF(X$4&gt;$J11,"",IF($F$9&gt;$G$9,"ns",IF($B$16&gt;$C$16,"ns",IF(ABS($L11-INDEX(RTO1SF_ORD,X$4,2))&gt;$B$24,"s","ns"))))</f>
        <v/>
      </c>
      <c r="Y11" s="188" t="str">
        <f aca="1">IF(Y$4&gt;$J11,"",IF($F$9&gt;$G$9,"ns",IF($B$16&gt;$C$16,"ns",IF(ABS($L11-INDEX(RTO1SF_ORD,Y$4,2))&gt;$B$24,"s","ns"))))</f>
        <v/>
      </c>
      <c r="Z11" s="188" t="str">
        <f aca="1">IF(Z$4&gt;$J11,"",IF($F$9&gt;$G$9,"ns",IF($B$16&gt;$C$16,"ns",IF(ABS($L11-INDEX(RTO1SF_ORD,Z$4,2))&gt;$B$24,"s","ns"))))</f>
        <v/>
      </c>
      <c r="AA11" s="188" t="str">
        <f aca="1">IF(AA$4&gt;$J11,"",IF($F$9&gt;$G$9,"ns",IF($B$16&gt;$C$16,"ns",IF(ABS($L11-INDEX(RTO1SF_ORD,AA$4,2))&gt;$B$24,"s","ns"))))</f>
        <v/>
      </c>
      <c r="AB11" s="188" t="str">
        <f aca="1">IF(AB$4&gt;$J11,"",IF($F$9&gt;$G$9,"ns",IF($B$16&gt;$C$16,"ns",IF(ABS($L11-INDEX(RTO1SF_ORD,AB$4,2))&gt;$B$24,"s","ns"))))</f>
        <v/>
      </c>
      <c r="AC11" s="188" t="str">
        <f aca="1">IF(AC$4&gt;$J11,"",IF($F$9&gt;$G$9,"ns",IF($B$16&gt;$C$16,"ns",IF(ABS($L11-INDEX(RTO1SF_ORD,AC$4,2))&gt;$B$24,"s","ns"))))</f>
        <v/>
      </c>
      <c r="AD11" s="188" t="str">
        <f aca="1">IF(AD$4&gt;$J11,"",IF($F$9&gt;$G$9,"ns",IF($B$16&gt;$C$16,"ns",IF(ABS($L11-INDEX(RTO1SF_ORD,AD$4,2))&gt;$B$24,"s","ns"))))</f>
        <v/>
      </c>
      <c r="AE11" s="188" t="str">
        <f aca="1">IF(AE$4&gt;$J11,"",IF($F$9&gt;$G$9,"ns",IF($B$16&gt;$C$16,"ns",IF(ABS($L11-INDEX(RTO1SF_ORD,AE$4,2))&gt;$B$24,"s","ns"))))</f>
        <v/>
      </c>
      <c r="AF11" s="188" t="str">
        <f aca="1">IF(AF$4&gt;$J11,"",IF($F$9&gt;$G$9,"ns",IF($B$16&gt;$C$16,"ns",IF(ABS($L11-INDEX(RTO1SF_ORD,AF$4,2))&gt;$B$24,"s","ns"))))</f>
        <v/>
      </c>
      <c r="AG11" s="188" t="str">
        <f aca="1">IF(AG$4&gt;$J11,"",IF($F$9&gt;$G$9,"ns",IF($B$16&gt;$C$16,"ns",IF(ABS($L11-INDEX(RTO1SF_ORD,AG$4,2))&gt;$B$24,"s","ns"))))</f>
        <v/>
      </c>
      <c r="AH11" s="188" t="str">
        <f aca="1">IF(AH$4&gt;$J11,"",IF($F$9&gt;$G$9,"ns",IF($B$16&gt;$C$16,"ns",IF(ABS($L11-INDEX(RTO1SF_ORD,AH$4,2))&gt;$B$24,"s","ns"))))</f>
        <v/>
      </c>
      <c r="AI11" s="188" t="str">
        <f aca="1">IF(AI$4&gt;$J11,"",IF($F$9&gt;$G$9,"ns",IF($B$16&gt;$C$16,"ns",IF(ABS($L11-INDEX(RTO1SF_ORD,AI$4,2))&gt;$B$24,"s","ns"))))</f>
        <v/>
      </c>
      <c r="AJ11" s="188" t="str">
        <f aca="1">IF(AJ$4&gt;$J11,"",IF($F$9&gt;$G$9,"ns",IF($B$16&gt;$C$16,"ns",IF(ABS($L11-INDEX(RTO1SF_ORD,AJ$4,2))&gt;$B$24,"s","ns"))))</f>
        <v/>
      </c>
      <c r="AK11" s="188" t="str">
        <f aca="1">IF(AK$4&gt;$J11,"",IF($F$9&gt;$G$9,"ns",IF($B$16&gt;$C$16,"ns",IF(ABS($L11-INDEX(RTO1SF_ORD,AK$4,2))&gt;$B$24,"s","ns"))))</f>
        <v/>
      </c>
      <c r="AL11" s="188" t="str">
        <f aca="1">IF(AL$4&gt;$J11,"",IF($F$9&gt;$G$9,"ns",IF($B$16&gt;$C$16,"ns",IF(ABS($L11-INDEX(RTO1SF_ORD,AL$4,2))&gt;$B$24,"s","ns"))))</f>
        <v/>
      </c>
      <c r="AM11" s="188" t="str">
        <f aca="1">IF(AM$4&gt;$J11,"",IF($F$9&gt;$G$9,"ns",IF($B$16&gt;$C$16,"ns",IF(ABS($L11-INDEX(RTO1SF_ORD,AM$4,2))&gt;$B$24,"s","ns"))))</f>
        <v/>
      </c>
      <c r="AN11" s="188" t="str">
        <f aca="1">IF(AN$4&gt;$J11,"",IF($F$9&gt;$G$9,"ns",IF($B$16&gt;$C$16,"ns",IF(ABS($L11-INDEX(RTO1SF_ORD,AN$4,2))&gt;$B$24,"s","ns"))))</f>
        <v/>
      </c>
      <c r="AO11" s="188" t="str">
        <f aca="1">IF(AO$4&gt;$J11,"",IF($F$9&gt;$G$9,"ns",IF($B$16&gt;$C$16,"ns",IF(ABS($L11-INDEX(RTO1SF_ORD,AO$4,2))&gt;$B$24,"s","ns"))))</f>
        <v/>
      </c>
      <c r="AP11" s="188" t="str">
        <f aca="1">IF(AP$4&gt;$J11,"",IF($F$9&gt;$G$9,"ns",IF($B$16&gt;$C$16,"ns",IF(ABS($L11-INDEX(RTO1SF_ORD,AP$4,2))&gt;$B$24,"s","ns"))))</f>
        <v/>
      </c>
      <c r="AQ11" s="188" t="str">
        <f aca="1">IF(AQ$4&gt;$J11,"",IF($F$9&gt;$G$9,"ns",IF($B$16&gt;$C$16,"ns",IF(ABS($L11-INDEX(RTO1SF_ORD,AQ$4,2))&gt;$B$24,"s","ns"))))</f>
        <v/>
      </c>
      <c r="AR11" s="188" t="str">
        <f aca="1">IF(AR$4&gt;$J11,"",IF($F$9&gt;$G$9,"ns",IF($B$16&gt;$C$16,"ns",IF(ABS($L11-INDEX(RTO1SF_ORD,AR$4,2))&gt;$B$24,"s","ns"))))</f>
        <v/>
      </c>
      <c r="AS11" s="188" t="str">
        <f aca="1">IF(AS$4&gt;$J11,"",IF($F$9&gt;$G$9,"ns",IF($B$16&gt;$C$16,"ns",IF(ABS($L11-INDEX(RTO1SF_ORD,AS$4,2))&gt;$B$24,"s","ns"))))</f>
        <v/>
      </c>
      <c r="AT11" s="188" t="str">
        <f aca="1">IF(AT$4&gt;$J11,"",IF($F$9&gt;$G$9,"ns",IF($B$16&gt;$C$16,"ns",IF(ABS($L11-INDEX(RTO1SF_ORD,AT$4,2))&gt;$B$24,"s","ns"))))</f>
        <v/>
      </c>
      <c r="AU11" s="188" t="str">
        <f aca="1">IF(AU$4&gt;$J11,"",IF($F$9&gt;$G$9,"ns",IF($B$16&gt;$C$16,"ns",IF(ABS($L11-INDEX(RTO1SF_ORD,AU$4,2))&gt;$B$24,"s","ns"))))</f>
        <v/>
      </c>
      <c r="AV11" s="188" t="str">
        <f aca="1">IF(AV$4&gt;$J11,"",IF($F$9&gt;$G$9,"ns",IF($B$16&gt;$C$16,"ns",IF(ABS($L11-INDEX(RTO1SF_ORD,AV$4,2))&gt;$B$24,"s","ns"))))</f>
        <v/>
      </c>
      <c r="AW11" s="188" t="str">
        <f aca="1">IF(AW$4&gt;$J11,"",IF($F$9&gt;$G$9,"ns",IF($B$16&gt;$C$16,"ns",IF(ABS($L11-INDEX(RTO1SF_ORD,AW$4,2))&gt;$B$24,"s","ns"))))</f>
        <v/>
      </c>
      <c r="AX11" s="188" t="str">
        <f aca="1">IF(AX$4&gt;$J11,"",IF($F$9&gt;$G$9,"ns",IF($B$16&gt;$C$16,"ns",IF(ABS($L11-INDEX(RTO1SF_ORD,AX$4,2))&gt;$B$24,"s","ns"))))</f>
        <v/>
      </c>
      <c r="AY11" s="188" t="str">
        <f aca="1">IF(AY$4&gt;$J11,"",IF($F$9&gt;$G$9,"ns",IF($B$16&gt;$C$16,"ns",IF(ABS($L11-INDEX(RTO1SF_ORD,AY$4,2))&gt;$B$24,"s","ns"))))</f>
        <v/>
      </c>
      <c r="AZ11" s="188" t="str">
        <f aca="1">IF(AZ$4&gt;$J11,"",IF($F$9&gt;$G$9,"ns",IF($B$16&gt;$C$16,"ns",IF(ABS($L11-INDEX(RTO1SF_ORD,AZ$4,2))&gt;$B$24,"s","ns"))))</f>
        <v/>
      </c>
      <c r="BA11" s="188" t="str">
        <f aca="1">IF(BA$4&gt;$J11,"",IF($F$9&gt;$G$9,"ns",IF($B$16&gt;$C$16,"ns",IF(ABS($L11-INDEX(RTO1SF_ORD,BA$4,2))&gt;$B$24,"s","ns"))))</f>
        <v/>
      </c>
      <c r="BB11" s="188" t="str">
        <f aca="1">IF(BB$4&gt;$J11,"",IF($F$9&gt;$G$9,"ns",IF($B$16&gt;$C$16,"ns",IF(ABS($L11-INDEX(RTO1SF_ORD,BB$4,2))&gt;$B$24,"s","ns"))))</f>
        <v/>
      </c>
      <c r="BC11" s="188" t="str">
        <f aca="1">IF(BC$4&gt;$J11,"",IF($F$9&gt;$G$9,"ns",IF($B$16&gt;$C$16,"ns",IF(ABS($L11-INDEX(RTO1SF_ORD,BC$4,2))&gt;$B$24,"s","ns"))))</f>
        <v/>
      </c>
      <c r="BD11" s="188" t="str">
        <f aca="1">IF(BD$4&gt;$J11,"",IF($F$9&gt;$G$9,"ns",IF($B$16&gt;$C$16,"ns",IF(ABS($L11-INDEX(RTO1SF_ORD,BD$4,2))&gt;$B$24,"s","ns"))))</f>
        <v/>
      </c>
      <c r="BE11" s="188" t="str">
        <f aca="1">IF(BE$4&gt;$J11,"",IF($F$9&gt;$G$9,"ns",IF($B$16&gt;$C$16,"ns",IF(ABS($L11-INDEX(RTO1SF_ORD,BE$4,2))&gt;$B$24,"s","ns"))))</f>
        <v/>
      </c>
      <c r="BF11" s="188" t="str">
        <f aca="1">IF(BF$4&gt;$J11,"",IF($F$9&gt;$G$9,"ns",IF($B$16&gt;$C$16,"ns",IF(ABS($L11-INDEX(RTO1SF_ORD,BF$4,2))&gt;$B$24,"s","ns"))))</f>
        <v/>
      </c>
      <c r="BG11" s="188" t="str">
        <f aca="1">IF(BG$4&gt;$J11,"",IF($F$9&gt;$G$9,"ns",IF($B$16&gt;$C$16,"ns",IF(ABS($L11-INDEX(RTO1SF_ORD,BG$4,2))&gt;$B$24,"s","ns"))))</f>
        <v/>
      </c>
      <c r="BH11" s="188" t="str">
        <f aca="1">IF(BH$4&gt;$J11,"",IF($F$9&gt;$G$9,"ns",IF($B$16&gt;$C$16,"ns",IF(ABS($L11-INDEX(RTO1SF_ORD,BH$4,2))&gt;$B$24,"s","ns"))))</f>
        <v/>
      </c>
      <c r="BI11" s="188" t="str">
        <f aca="1">IF(BI$4&gt;$J11,"",IF($F$9&gt;$G$9,"ns",IF($B$16&gt;$C$16,"ns",IF(ABS($L11-INDEX(RTO1SF_ORD,BI$4,2))&gt;$B$24,"s","ns"))))</f>
        <v/>
      </c>
      <c r="BJ11" s="188" t="str">
        <f aca="1">IF(BJ$4&gt;$J11,"",IF($F$9&gt;$G$9,"ns",IF($B$16&gt;$C$16,"ns",IF(ABS($L11-INDEX(RTO1SF_ORD,BJ$4,2))&gt;$B$24,"s","ns"))))</f>
        <v/>
      </c>
      <c r="BM11" s="91" t="s">
        <v>324</v>
      </c>
      <c r="BN11" s="163">
        <f>'ANVA-MDS'!EV12</f>
        <v>56</v>
      </c>
      <c r="BO11" s="161">
        <f>'ANVA-MDS'!EV16</f>
        <v>11409248.0516601</v>
      </c>
      <c r="BP11" s="162">
        <f>IFERROR(BO11/BN11,"sd")</f>
        <v>203736.572351073002</v>
      </c>
      <c r="BQ11" s="164"/>
      <c r="BR11" s="164"/>
      <c r="BS11" s="10"/>
      <c r="BT11" s="10"/>
      <c r="BV11" s="89" t="n">
        <v>7</v>
      </c>
      <c r="BW11" s="187" t="str">
        <f aca="1">IFERROR(INDEX(RTO1CF_ORD,BV11,1),"sd")</f>
        <v>SY 211</v>
      </c>
      <c r="BX11" s="188">
        <f aca="1">IFERROR(INDEX(RTO1CF_ORD,BV11,2),"sd")</f>
        <v>6616.98915428571036</v>
      </c>
      <c r="BY11" s="186" t="str">
        <f aca="1">IF(BY$4&gt;$BV11,"",IF($BR$9&gt;$BS$9,"ns",IF($BN$16&gt;$BO$16,"ns",IF(ABS($BX11-INDEX(RTO1CF_ORD,BY$4,2))&gt;$BN$24,"s","ns"))))</f>
        <v>s</v>
      </c>
      <c r="BZ11" s="186" t="str">
        <f aca="1">IF(BZ$4&gt;$BV11,"",IF($BR$9&gt;$BS$9,"ns",IF($BN$16&gt;$BO$16,"ns",IF(ABS($BX11-INDEX(RTO1CF_ORD,BZ$4,2))&gt;$BN$24,"s","ns"))))</f>
        <v>ns</v>
      </c>
      <c r="CA11" s="186" t="str">
        <f aca="1">IF(CA$4&gt;$BV11,"",IF($BR$9&gt;$BS$9,"ns",IF($BN$16&gt;$BO$16,"ns",IF(ABS($BX11-INDEX(RTO1CF_ORD,CA$4,2))&gt;$BN$24,"s","ns"))))</f>
        <v>ns</v>
      </c>
      <c r="CB11" s="186" t="str">
        <f aca="1">IF(CB$4&gt;$BV11,"",IF($BR$9&gt;$BS$9,"ns",IF($BN$16&gt;$BO$16,"ns",IF(ABS($BX11-INDEX(RTO1CF_ORD,CB$4,2))&gt;$BN$24,"s","ns"))))</f>
        <v>ns</v>
      </c>
      <c r="CC11" s="186" t="str">
        <f aca="1">IF(CC$4&gt;$BV11,"",IF($BR$9&gt;$BS$9,"ns",IF($BN$16&gt;$BO$16,"ns",IF(ABS($BX11-INDEX(RTO1CF_ORD,CC$4,2))&gt;$BN$24,"s","ns"))))</f>
        <v>ns</v>
      </c>
      <c r="CD11" s="186" t="str">
        <f aca="1">IF(CD$4&gt;$BV11,"",IF($BR$9&gt;$BS$9,"ns",IF($BN$16&gt;$BO$16,"ns",IF(ABS($BX11-INDEX(RTO1CF_ORD,CD$4,2))&gt;$BN$24,"s","ns"))))</f>
        <v>ns</v>
      </c>
      <c r="CE11" s="186" t="str">
        <f aca="1">IF(CE$4&gt;$BV11,"",IF($BR$9&gt;$BS$9,"ns",IF($BN$16&gt;$BO$16,"ns",IF(ABS($BX11-INDEX(RTO1CF_ORD,CE$4,2))&gt;$BN$24,"s","ns"))))</f>
        <v>ns</v>
      </c>
      <c r="CF11" s="186" t="str">
        <f aca="1">IF(CF$4&gt;$BV11,"",IF($BR$9&gt;$BS$9,"ns",IF($BN$16&gt;$BO$16,"ns",IF(ABS($BX11-INDEX(RTO1CF_ORD,CF$4,2))&gt;$BN$24,"s","ns"))))</f>
        <v/>
      </c>
      <c r="CG11" s="186" t="str">
        <f aca="1">IF(CG$4&gt;$BV11,"",IF($BR$9&gt;$BS$9,"ns",IF($BN$16&gt;$BO$16,"ns",IF(ABS($BX11-INDEX(RTO1CF_ORD,CG$4,2))&gt;$BN$24,"s","ns"))))</f>
        <v/>
      </c>
      <c r="CH11" s="186" t="str">
        <f aca="1">IF(CH$4&gt;$BV11,"",IF($BR$9&gt;$BS$9,"ns",IF($BN$16&gt;$BO$16,"ns",IF(ABS($BX11-INDEX(RTO1CF_ORD,CH$4,2))&gt;$BN$24,"s","ns"))))</f>
        <v/>
      </c>
      <c r="CI11" s="186" t="str">
        <f aca="1">IF(CI$4&gt;$BV11,"",IF($BR$9&gt;$BS$9,"ns",IF($BN$16&gt;$BO$16,"ns",IF(ABS($BX11-INDEX(RTO1CF_ORD,CI$4,2))&gt;$BN$24,"s","ns"))))</f>
        <v/>
      </c>
      <c r="CJ11" s="186" t="str">
        <f aca="1">IF(CJ$4&gt;$BV11,"",IF($BR$9&gt;$BS$9,"ns",IF($BN$16&gt;$BO$16,"ns",IF(ABS($BX11-INDEX(RTO1CF_ORD,CJ$4,2))&gt;$BN$24,"s","ns"))))</f>
        <v/>
      </c>
      <c r="CK11" s="186" t="str">
        <f aca="1">IF(CK$4&gt;$BV11,"",IF($BR$9&gt;$BS$9,"ns",IF($BN$16&gt;$BO$16,"ns",IF(ABS($BX11-INDEX(RTO1CF_ORD,CK$4,2))&gt;$BN$24,"s","ns"))))</f>
        <v/>
      </c>
      <c r="CL11" s="186" t="str">
        <f aca="1">IF(CL$4&gt;$BV11,"",IF($BR$9&gt;$BS$9,"ns",IF($BN$16&gt;$BO$16,"ns",IF(ABS($BX11-INDEX(RTO1CF_ORD,CL$4,2))&gt;$BN$24,"s","ns"))))</f>
        <v/>
      </c>
      <c r="CM11" s="186" t="str">
        <f aca="1">IF(CM$4&gt;$BV11,"",IF($BR$9&gt;$BS$9,"ns",IF($BN$16&gt;$BO$16,"ns",IF(ABS($BX11-INDEX(RTO1CF_ORD,CM$4,2))&gt;$BN$24,"s","ns"))))</f>
        <v/>
      </c>
      <c r="CN11" s="186" t="str">
        <f aca="1">IF(CN$4&gt;$BV11,"",IF($BR$9&gt;$BS$9,"ns",IF($BN$16&gt;$BO$16,"ns",IF(ABS($BX11-INDEX(RTO1CF_ORD,CN$4,2))&gt;$BN$24,"s","ns"))))</f>
        <v/>
      </c>
      <c r="CO11" s="186" t="str">
        <f aca="1">IF(CO$4&gt;$BV11,"",IF($BR$9&gt;$BS$9,"ns",IF($BN$16&gt;$BO$16,"ns",IF(ABS($BX11-INDEX(RTO1CF_ORD,CO$4,2))&gt;$BN$24,"s","ns"))))</f>
        <v/>
      </c>
      <c r="CP11" s="186" t="str">
        <f aca="1">IF(CP$4&gt;$BV11,"",IF($BR$9&gt;$BS$9,"ns",IF($BN$16&gt;$BO$16,"ns",IF(ABS($BX11-INDEX(RTO1CF_ORD,CP$4,2))&gt;$BN$24,"s","ns"))))</f>
        <v/>
      </c>
      <c r="CQ11" s="186" t="str">
        <f aca="1">IF(CQ$4&gt;$BV11,"",IF($BR$9&gt;$BS$9,"ns",IF($BN$16&gt;$BO$16,"ns",IF(ABS($BX11-INDEX(RTO1CF_ORD,CQ$4,2))&gt;$BN$24,"s","ns"))))</f>
        <v/>
      </c>
      <c r="CR11" s="186" t="str">
        <f aca="1">IF(CR$4&gt;$BV11,"",IF($BR$9&gt;$BS$9,"ns",IF($BN$16&gt;$BO$16,"ns",IF(ABS($BX11-INDEX(RTO1CF_ORD,CR$4,2))&gt;$BN$24,"s","ns"))))</f>
        <v/>
      </c>
      <c r="CS11" s="186" t="str">
        <f aca="1">IF(CS$4&gt;$BV11,"",IF($BR$9&gt;$BS$9,"ns",IF($BN$16&gt;$BO$16,"ns",IF(ABS($BX11-INDEX(RTO1CF_ORD,CS$4,2))&gt;$BN$24,"s","ns"))))</f>
        <v/>
      </c>
      <c r="CT11" s="186" t="str">
        <f aca="1">IF(CT$4&gt;$BV11,"",IF($BR$9&gt;$BS$9,"ns",IF($BN$16&gt;$BO$16,"ns",IF(ABS($BX11-INDEX(RTO1CF_ORD,CT$4,2))&gt;$BN$24,"s","ns"))))</f>
        <v/>
      </c>
      <c r="CU11" s="186" t="str">
        <f aca="1">IF(CU$4&gt;$BV11,"",IF($BR$9&gt;$BS$9,"ns",IF($BN$16&gt;$BO$16,"ns",IF(ABS($BX11-INDEX(RTO1CF_ORD,CU$4,2))&gt;$BN$24,"s","ns"))))</f>
        <v/>
      </c>
      <c r="CV11" s="186" t="str">
        <f aca="1">IF(CV$4&gt;$BV11,"",IF($BR$9&gt;$BS$9,"ns",IF($BN$16&gt;$BO$16,"ns",IF(ABS($BX11-INDEX(RTO1CF_ORD,CV$4,2))&gt;$BN$24,"s","ns"))))</f>
        <v/>
      </c>
      <c r="CW11" s="186" t="str">
        <f aca="1">IF(CW$4&gt;$BV11,"",IF($BR$9&gt;$BS$9,"ns",IF($BN$16&gt;$BO$16,"ns",IF(ABS($BX11-INDEX(RTO1CF_ORD,CW$4,2))&gt;$BN$24,"s","ns"))))</f>
        <v/>
      </c>
      <c r="CX11" s="186" t="str">
        <f aca="1">IF(CX$4&gt;$BV11,"",IF($BR$9&gt;$BS$9,"ns",IF($BN$16&gt;$BO$16,"ns",IF(ABS($BX11-INDEX(RTO1CF_ORD,CX$4,2))&gt;$BN$24,"s","ns"))))</f>
        <v/>
      </c>
      <c r="CY11" s="186" t="str">
        <f aca="1">IF(CY$4&gt;$BV11,"",IF($BR$9&gt;$BS$9,"ns",IF($BN$16&gt;$BO$16,"ns",IF(ABS($BX11-INDEX(RTO1CF_ORD,CY$4,2))&gt;$BN$24,"s","ns"))))</f>
        <v/>
      </c>
      <c r="CZ11" s="186" t="str">
        <f aca="1">IF(CZ$4&gt;$BV11,"",IF($BR$9&gt;$BS$9,"ns",IF($BN$16&gt;$BO$16,"ns",IF(ABS($BX11-INDEX(RTO1CF_ORD,CZ$4,2))&gt;$BN$24,"s","ns"))))</f>
        <v/>
      </c>
      <c r="DA11" s="186" t="str">
        <f aca="1">IF(DA$4&gt;$BV11,"",IF($BR$9&gt;$BS$9,"ns",IF($BN$16&gt;$BO$16,"ns",IF(ABS($BX11-INDEX(RTO1CF_ORD,DA$4,2))&gt;$BN$24,"s","ns"))))</f>
        <v/>
      </c>
      <c r="DB11" s="186" t="str">
        <f aca="1">IF(DB$4&gt;$BV11,"",IF($BR$9&gt;$BS$9,"ns",IF($BN$16&gt;$BO$16,"ns",IF(ABS($BX11-INDEX(RTO1CF_ORD,DB$4,2))&gt;$BN$24,"s","ns"))))</f>
        <v/>
      </c>
      <c r="DC11" s="186" t="str">
        <f aca="1">IF(DC$4&gt;$BV11,"",IF($BR$9&gt;$BS$9,"ns",IF($BN$16&gt;$BO$16,"ns",IF(ABS($BX11-INDEX(RTO1CF_ORD,DC$4,2))&gt;$BN$24,"s","ns"))))</f>
        <v/>
      </c>
      <c r="DD11" s="186" t="str">
        <f aca="1">IF(DD$4&gt;$BV11,"",IF($BR$9&gt;$BS$9,"ns",IF($BN$16&gt;$BO$16,"ns",IF(ABS($BX11-INDEX(RTO1CF_ORD,DD$4,2))&gt;$BN$24,"s","ns"))))</f>
        <v/>
      </c>
      <c r="DE11" s="186" t="str">
        <f aca="1">IF(DE$4&gt;$BV11,"",IF($BR$9&gt;$BS$9,"ns",IF($BN$16&gt;$BO$16,"ns",IF(ABS($BX11-INDEX(RTO1CF_ORD,DE$4,2))&gt;$BN$24,"s","ns"))))</f>
        <v/>
      </c>
      <c r="DF11" s="186" t="str">
        <f aca="1">IF(DF$4&gt;$BV11,"",IF($BR$9&gt;$BS$9,"ns",IF($BN$16&gt;$BO$16,"ns",IF(ABS($BX11-INDEX(RTO1CF_ORD,DF$4,2))&gt;$BN$24,"s","ns"))))</f>
        <v/>
      </c>
      <c r="DG11" s="186" t="str">
        <f aca="1">IF(DG$4&gt;$BV11,"",IF($BR$9&gt;$BS$9,"ns",IF($BN$16&gt;$BO$16,"ns",IF(ABS($BX11-INDEX(RTO1CF_ORD,DG$4,2))&gt;$BN$24,"s","ns"))))</f>
        <v/>
      </c>
      <c r="DH11" s="186" t="str">
        <f aca="1">IF(DH$4&gt;$BV11,"",IF($BR$9&gt;$BS$9,"ns",IF($BN$16&gt;$BO$16,"ns",IF(ABS($BX11-INDEX(RTO1CF_ORD,DH$4,2))&gt;$BN$24,"s","ns"))))</f>
        <v/>
      </c>
      <c r="DI11" s="186" t="str">
        <f aca="1">IF(DI$4&gt;$BV11,"",IF($BR$9&gt;$BS$9,"ns",IF($BN$16&gt;$BO$16,"ns",IF(ABS($BX11-INDEX(RTO1CF_ORD,DI$4,2))&gt;$BN$24,"s","ns"))))</f>
        <v/>
      </c>
      <c r="DJ11" s="186" t="str">
        <f aca="1">IF(DJ$4&gt;$BV11,"",IF($BR$9&gt;$BS$9,"ns",IF($BN$16&gt;$BO$16,"ns",IF(ABS($BX11-INDEX(RTO1CF_ORD,DJ$4,2))&gt;$BN$24,"s","ns"))))</f>
        <v/>
      </c>
      <c r="DK11" s="186" t="str">
        <f aca="1">IF(DK$4&gt;$BV11,"",IF($BR$9&gt;$BS$9,"ns",IF($BN$16&gt;$BO$16,"ns",IF(ABS($BX11-INDEX(RTO1CF_ORD,DK$4,2))&gt;$BN$24,"s","ns"))))</f>
        <v/>
      </c>
      <c r="DL11" s="186" t="str">
        <f aca="1">IF(DL$4&gt;$BV11,"",IF($BR$9&gt;$BS$9,"ns",IF($BN$16&gt;$BO$16,"ns",IF(ABS($BX11-INDEX(RTO1CF_ORD,DL$4,2))&gt;$BN$24,"s","ns"))))</f>
        <v/>
      </c>
      <c r="DM11" s="186" t="str">
        <f aca="1">IF(DM$4&gt;$BV11,"",IF($BR$9&gt;$BS$9,"ns",IF($BN$16&gt;$BO$16,"ns",IF(ABS($BX11-INDEX(RTO1CF_ORD,DM$4,2))&gt;$BN$24,"s","ns"))))</f>
        <v/>
      </c>
      <c r="DN11" s="186" t="str">
        <f aca="1">IF(DN$4&gt;$BV11,"",IF($BR$9&gt;$BS$9,"ns",IF($BN$16&gt;$BO$16,"ns",IF(ABS($BX11-INDEX(RTO1CF_ORD,DN$4,2))&gt;$BN$24,"s","ns"))))</f>
        <v/>
      </c>
      <c r="DO11" s="186" t="str">
        <f aca="1">IF(DO$4&gt;$BV11,"",IF($BR$9&gt;$BS$9,"ns",IF($BN$16&gt;$BO$16,"ns",IF(ABS($BX11-INDEX(RTO1CF_ORD,DO$4,2))&gt;$BN$24,"s","ns"))))</f>
        <v/>
      </c>
      <c r="DP11" s="186" t="str">
        <f aca="1">IF(DP$4&gt;$BV11,"",IF($BR$9&gt;$BS$9,"ns",IF($BN$16&gt;$BO$16,"ns",IF(ABS($BX11-INDEX(RTO1CF_ORD,DP$4,2))&gt;$BN$24,"s","ns"))))</f>
        <v/>
      </c>
      <c r="DQ11" s="186" t="str">
        <f aca="1">IF(DQ$4&gt;$BV11,"",IF($BR$9&gt;$BS$9,"ns",IF($BN$16&gt;$BO$16,"ns",IF(ABS($BX11-INDEX(RTO1CF_ORD,DQ$4,2))&gt;$BN$24,"s","ns"))))</f>
        <v/>
      </c>
      <c r="DR11" s="186" t="str">
        <f aca="1">IF(DR$4&gt;$BV11,"",IF($BR$9&gt;$BS$9,"ns",IF($BN$16&gt;$BO$16,"ns",IF(ABS($BX11-INDEX(RTO1CF_ORD,DR$4,2))&gt;$BN$24,"s","ns"))))</f>
        <v/>
      </c>
      <c r="DS11" s="186" t="str">
        <f aca="1">IF(DS$4&gt;$BV11,"",IF($BR$9&gt;$BS$9,"ns",IF($BN$16&gt;$BO$16,"ns",IF(ABS($BX11-INDEX(RTO1CF_ORD,DS$4,2))&gt;$BN$24,"s","ns"))))</f>
        <v/>
      </c>
      <c r="DT11" s="186" t="str">
        <f aca="1">IF(DT$4&gt;$BV11,"",IF($BR$9&gt;$BS$9,"ns",IF($BN$16&gt;$BO$16,"ns",IF(ABS($BX11-INDEX(RTO1CF_ORD,DT$4,2))&gt;$BN$24,"s","ns"))))</f>
        <v/>
      </c>
      <c r="DU11" s="186" t="str">
        <f aca="1">IF(DU$4&gt;$BV11,"",IF($BR$9&gt;$BS$9,"ns",IF($BN$16&gt;$BO$16,"ns",IF(ABS($BX11-INDEX(RTO1CF_ORD,DU$4,2))&gt;$BN$24,"s","ns"))))</f>
        <v/>
      </c>
      <c r="DV11" s="186" t="str">
        <f aca="1">IF(DV$4&gt;$BV11,"",IF($BR$9&gt;$BS$9,"ns",IF($BN$16&gt;$BO$16,"ns",IF(ABS($BX11-INDEX(RTO1CF_ORD,DV$4,2))&gt;$BN$24,"s","ns"))))</f>
        <v/>
      </c>
      <c r="DW11" s="158"/>
      <c r="DX11" s="158"/>
      <c r="DZ11" s="176">
        <f>DZ10+1</f>
        <v>8</v>
      </c>
      <c r="EA11" s="178" t="str">
        <f aca="1">IFERROR(INDEX(RTO1CV,$DZ11,1),0)</f>
        <v>TIMBO</v>
      </c>
      <c r="EB11" s="179">
        <f aca="1">IFERROR(INDEX(RTO1SF,$DZ11,EB$3),0)</f>
        <v>0</v>
      </c>
      <c r="EC11" s="179">
        <f aca="1">IFERROR(INDEX(RTO1SF,$DZ11,EC$3),0)</f>
        <v>0</v>
      </c>
      <c r="ED11" s="179">
        <f aca="1">IFERROR(INDEX(RTO1SF,$DZ11,ED$3),0)</f>
        <v>0</v>
      </c>
      <c r="EE11" s="179">
        <f aca="1">IFERROR(INDEX(RTO1SF,$DZ11,EE$3),0)</f>
        <v>0</v>
      </c>
      <c r="EF11" s="179">
        <f>_xlfn.COUNTIFS(EB11:EE11,"&gt;1")</f>
        <v>0</v>
      </c>
      <c r="EG11" s="179">
        <f>IFERROR(_xlfn.SUMIFS(EB11:EE11,EB11:EE11,"&gt;1"),0)</f>
        <v>0</v>
      </c>
      <c r="EH11" s="176"/>
      <c r="EI11" s="176" t="s">
        <v>325</v>
      </c>
      <c r="EJ11" s="183" t="str">
        <f>IF(EF54=0,"sd",EJ5-1)</f>
        <v>sd</v>
      </c>
      <c r="EK11" s="177"/>
      <c r="EL11" s="176">
        <f>EL10+1</f>
        <v>8</v>
      </c>
      <c r="EM11" s="178" t="str">
        <f aca="1">IFERROR(INDEX(RTO1CV,$EL11,1),0)</f>
        <v>TIMBO</v>
      </c>
      <c r="EN11" s="179">
        <f aca="1">IFERROR(INDEX(RTO1CF,$EL11,'ANVA-MDS'!EB$3),0)</f>
        <v>5364.02969142857</v>
      </c>
      <c r="EO11" s="179">
        <f aca="1">IFERROR(INDEX(RTO1CF,$EL11,'ANVA-MDS'!EC$3),0)</f>
        <v>5629.12390857142964</v>
      </c>
      <c r="EP11" s="179">
        <f aca="1">IFERROR(INDEX(RTO1CF,$EL11,'ANVA-MDS'!ED$3),0)</f>
        <v>4012.49828571428998</v>
      </c>
      <c r="EQ11" s="179">
        <f aca="1">IFERROR(INDEX(RTO1CF,$EL11,'ANVA-MDS'!EE$3),0)</f>
        <v>0</v>
      </c>
      <c r="ER11" s="179">
        <f>_xlfn.COUNTIFS(EN11:EQ11,"&gt;1")</f>
        <v>3</v>
      </c>
      <c r="ES11" s="179">
        <f>IFERROR(_xlfn.SUMIFS(EN11:EQ11,EN11:EQ11,"&gt;1"),0)</f>
        <v>15005.6518857143001</v>
      </c>
      <c r="ET11" s="176"/>
      <c r="EU11" s="176" t="s">
        <v>325</v>
      </c>
      <c r="EV11" s="183">
        <f>IF(ER54=0,"sd",EV5-1)</f>
        <v>2</v>
      </c>
      <c r="EW11" s="177"/>
      <c r="EX11" s="179">
        <f>EG11+ES11</f>
        <v>15005.6518857143001</v>
      </c>
      <c r="EY11" s="176" t="s">
        <v>325</v>
      </c>
      <c r="EZ11" s="183" t="str">
        <f>IF(EZ23=0,"sd",(EZ5-1)*EZ17)</f>
        <v>sd</v>
      </c>
    </row>
    <row r="12" spans="1:156" ht="12.75" customHeight="1">
      <c r="A12" s="91" t="s">
        <v>303</v>
      </c>
      <c r="B12" s="160" t="str">
        <f>EJ13</f>
        <v>sd</v>
      </c>
      <c r="C12" s="161" t="str">
        <f>'ANVA-MDS'!EJ17</f>
        <v>sd</v>
      </c>
      <c r="D12" s="164"/>
      <c r="E12" s="164"/>
      <c r="F12" s="164"/>
      <c r="J12" s="89" t="n">
        <v>8</v>
      </c>
      <c r="K12" s="187" t="str">
        <f aca="1">IFERROR(INDEX(RTO1SF_ORD,J12,1),"sd")</f>
        <v>TIMBO</v>
      </c>
      <c r="L12" s="188">
        <f aca="1">IFERROR(INDEX(RTO1SF_ORD,J12,2),"sd")</f>
        <v>0.000420000000000000107</v>
      </c>
      <c r="M12" s="188" t="str">
        <f aca="1">IF(M$4&gt;$J12,"",IF($F$9&gt;$G$9,"ns",IF($B$16&gt;$C$16,"ns",IF(ABS($L12-INDEX(RTO1SF_ORD,M$4,2))&gt;$B$24,"s","ns"))))</f>
        <v>ns</v>
      </c>
      <c r="N12" s="188" t="str">
        <f aca="1">IF(N$4&gt;$J12,"",IF($F$9&gt;$G$9,"ns",IF($B$16&gt;$C$16,"ns",IF(ABS($L12-INDEX(RTO1SF_ORD,N$4,2))&gt;$B$24,"s","ns"))))</f>
        <v>ns</v>
      </c>
      <c r="O12" s="188" t="str">
        <f aca="1">IF(O$4&gt;$J12,"",IF($F$9&gt;$G$9,"ns",IF($B$16&gt;$C$16,"ns",IF(ABS($L12-INDEX(RTO1SF_ORD,O$4,2))&gt;$B$24,"s","ns"))))</f>
        <v>ns</v>
      </c>
      <c r="P12" s="188" t="str">
        <f aca="1">IF(P$4&gt;$J12,"",IF($F$9&gt;$G$9,"ns",IF($B$16&gt;$C$16,"ns",IF(ABS($L12-INDEX(RTO1SF_ORD,P$4,2))&gt;$B$24,"s","ns"))))</f>
        <v>ns</v>
      </c>
      <c r="Q12" s="188" t="str">
        <f aca="1">IF(Q$4&gt;$J12,"",IF($F$9&gt;$G$9,"ns",IF($B$16&gt;$C$16,"ns",IF(ABS($L12-INDEX(RTO1SF_ORD,Q$4,2))&gt;$B$24,"s","ns"))))</f>
        <v>ns</v>
      </c>
      <c r="R12" s="188" t="str">
        <f aca="1">IF(R$4&gt;$J12,"",IF($F$9&gt;$G$9,"ns",IF($B$16&gt;$C$16,"ns",IF(ABS($L12-INDEX(RTO1SF_ORD,R$4,2))&gt;$B$24,"s","ns"))))</f>
        <v>ns</v>
      </c>
      <c r="S12" s="188" t="str">
        <f aca="1">IF(S$4&gt;$J12,"",IF($F$9&gt;$G$9,"ns",IF($B$16&gt;$C$16,"ns",IF(ABS($L12-INDEX(RTO1SF_ORD,S$4,2))&gt;$B$24,"s","ns"))))</f>
        <v>ns</v>
      </c>
      <c r="T12" s="188" t="str">
        <f aca="1">IF(T$4&gt;$J12,"",IF($F$9&gt;$G$9,"ns",IF($B$16&gt;$C$16,"ns",IF(ABS($L12-INDEX(RTO1SF_ORD,T$4,2))&gt;$B$24,"s","ns"))))</f>
        <v>ns</v>
      </c>
      <c r="U12" s="188" t="str">
        <f aca="1">IF(U$4&gt;$J12,"",IF($F$9&gt;$G$9,"ns",IF($B$16&gt;$C$16,"ns",IF(ABS($L12-INDEX(RTO1SF_ORD,U$4,2))&gt;$B$24,"s","ns"))))</f>
        <v/>
      </c>
      <c r="V12" s="188" t="str">
        <f aca="1">IF(V$4&gt;$J12,"",IF($F$9&gt;$G$9,"ns",IF($B$16&gt;$C$16,"ns",IF(ABS($L12-INDEX(RTO1SF_ORD,V$4,2))&gt;$B$24,"s","ns"))))</f>
        <v/>
      </c>
      <c r="W12" s="188" t="str">
        <f aca="1">IF(W$4&gt;$J12,"",IF($F$9&gt;$G$9,"ns",IF($B$16&gt;$C$16,"ns",IF(ABS($L12-INDEX(RTO1SF_ORD,W$4,2))&gt;$B$24,"s","ns"))))</f>
        <v/>
      </c>
      <c r="X12" s="188" t="str">
        <f aca="1">IF(X$4&gt;$J12,"",IF($F$9&gt;$G$9,"ns",IF($B$16&gt;$C$16,"ns",IF(ABS($L12-INDEX(RTO1SF_ORD,X$4,2))&gt;$B$24,"s","ns"))))</f>
        <v/>
      </c>
      <c r="Y12" s="188" t="str">
        <f aca="1">IF(Y$4&gt;$J12,"",IF($F$9&gt;$G$9,"ns",IF($B$16&gt;$C$16,"ns",IF(ABS($L12-INDEX(RTO1SF_ORD,Y$4,2))&gt;$B$24,"s","ns"))))</f>
        <v/>
      </c>
      <c r="Z12" s="188" t="str">
        <f aca="1">IF(Z$4&gt;$J12,"",IF($F$9&gt;$G$9,"ns",IF($B$16&gt;$C$16,"ns",IF(ABS($L12-INDEX(RTO1SF_ORD,Z$4,2))&gt;$B$24,"s","ns"))))</f>
        <v/>
      </c>
      <c r="AA12" s="188" t="str">
        <f aca="1">IF(AA$4&gt;$J12,"",IF($F$9&gt;$G$9,"ns",IF($B$16&gt;$C$16,"ns",IF(ABS($L12-INDEX(RTO1SF_ORD,AA$4,2))&gt;$B$24,"s","ns"))))</f>
        <v/>
      </c>
      <c r="AB12" s="188" t="str">
        <f aca="1">IF(AB$4&gt;$J12,"",IF($F$9&gt;$G$9,"ns",IF($B$16&gt;$C$16,"ns",IF(ABS($L12-INDEX(RTO1SF_ORD,AB$4,2))&gt;$B$24,"s","ns"))))</f>
        <v/>
      </c>
      <c r="AC12" s="188" t="str">
        <f aca="1">IF(AC$4&gt;$J12,"",IF($F$9&gt;$G$9,"ns",IF($B$16&gt;$C$16,"ns",IF(ABS($L12-INDEX(RTO1SF_ORD,AC$4,2))&gt;$B$24,"s","ns"))))</f>
        <v/>
      </c>
      <c r="AD12" s="188" t="str">
        <f aca="1">IF(AD$4&gt;$J12,"",IF($F$9&gt;$G$9,"ns",IF($B$16&gt;$C$16,"ns",IF(ABS($L12-INDEX(RTO1SF_ORD,AD$4,2))&gt;$B$24,"s","ns"))))</f>
        <v/>
      </c>
      <c r="AE12" s="188" t="str">
        <f aca="1">IF(AE$4&gt;$J12,"",IF($F$9&gt;$G$9,"ns",IF($B$16&gt;$C$16,"ns",IF(ABS($L12-INDEX(RTO1SF_ORD,AE$4,2))&gt;$B$24,"s","ns"))))</f>
        <v/>
      </c>
      <c r="AF12" s="188" t="str">
        <f aca="1">IF(AF$4&gt;$J12,"",IF($F$9&gt;$G$9,"ns",IF($B$16&gt;$C$16,"ns",IF(ABS($L12-INDEX(RTO1SF_ORD,AF$4,2))&gt;$B$24,"s","ns"))))</f>
        <v/>
      </c>
      <c r="AG12" s="188" t="str">
        <f aca="1">IF(AG$4&gt;$J12,"",IF($F$9&gt;$G$9,"ns",IF($B$16&gt;$C$16,"ns",IF(ABS($L12-INDEX(RTO1SF_ORD,AG$4,2))&gt;$B$24,"s","ns"))))</f>
        <v/>
      </c>
      <c r="AH12" s="188" t="str">
        <f aca="1">IF(AH$4&gt;$J12,"",IF($F$9&gt;$G$9,"ns",IF($B$16&gt;$C$16,"ns",IF(ABS($L12-INDEX(RTO1SF_ORD,AH$4,2))&gt;$B$24,"s","ns"))))</f>
        <v/>
      </c>
      <c r="AI12" s="188" t="str">
        <f aca="1">IF(AI$4&gt;$J12,"",IF($F$9&gt;$G$9,"ns",IF($B$16&gt;$C$16,"ns",IF(ABS($L12-INDEX(RTO1SF_ORD,AI$4,2))&gt;$B$24,"s","ns"))))</f>
        <v/>
      </c>
      <c r="AJ12" s="188" t="str">
        <f aca="1">IF(AJ$4&gt;$J12,"",IF($F$9&gt;$G$9,"ns",IF($B$16&gt;$C$16,"ns",IF(ABS($L12-INDEX(RTO1SF_ORD,AJ$4,2))&gt;$B$24,"s","ns"))))</f>
        <v/>
      </c>
      <c r="AK12" s="188" t="str">
        <f aca="1">IF(AK$4&gt;$J12,"",IF($F$9&gt;$G$9,"ns",IF($B$16&gt;$C$16,"ns",IF(ABS($L12-INDEX(RTO1SF_ORD,AK$4,2))&gt;$B$24,"s","ns"))))</f>
        <v/>
      </c>
      <c r="AL12" s="188" t="str">
        <f aca="1">IF(AL$4&gt;$J12,"",IF($F$9&gt;$G$9,"ns",IF($B$16&gt;$C$16,"ns",IF(ABS($L12-INDEX(RTO1SF_ORD,AL$4,2))&gt;$B$24,"s","ns"))))</f>
        <v/>
      </c>
      <c r="AM12" s="188" t="str">
        <f aca="1">IF(AM$4&gt;$J12,"",IF($F$9&gt;$G$9,"ns",IF($B$16&gt;$C$16,"ns",IF(ABS($L12-INDEX(RTO1SF_ORD,AM$4,2))&gt;$B$24,"s","ns"))))</f>
        <v/>
      </c>
      <c r="AN12" s="188" t="str">
        <f aca="1">IF(AN$4&gt;$J12,"",IF($F$9&gt;$G$9,"ns",IF($B$16&gt;$C$16,"ns",IF(ABS($L12-INDEX(RTO1SF_ORD,AN$4,2))&gt;$B$24,"s","ns"))))</f>
        <v/>
      </c>
      <c r="AO12" s="188" t="str">
        <f aca="1">IF(AO$4&gt;$J12,"",IF($F$9&gt;$G$9,"ns",IF($B$16&gt;$C$16,"ns",IF(ABS($L12-INDEX(RTO1SF_ORD,AO$4,2))&gt;$B$24,"s","ns"))))</f>
        <v/>
      </c>
      <c r="AP12" s="188" t="str">
        <f aca="1">IF(AP$4&gt;$J12,"",IF($F$9&gt;$G$9,"ns",IF($B$16&gt;$C$16,"ns",IF(ABS($L12-INDEX(RTO1SF_ORD,AP$4,2))&gt;$B$24,"s","ns"))))</f>
        <v/>
      </c>
      <c r="AQ12" s="188" t="str">
        <f aca="1">IF(AQ$4&gt;$J12,"",IF($F$9&gt;$G$9,"ns",IF($B$16&gt;$C$16,"ns",IF(ABS($L12-INDEX(RTO1SF_ORD,AQ$4,2))&gt;$B$24,"s","ns"))))</f>
        <v/>
      </c>
      <c r="AR12" s="188" t="str">
        <f aca="1">IF(AR$4&gt;$J12,"",IF($F$9&gt;$G$9,"ns",IF($B$16&gt;$C$16,"ns",IF(ABS($L12-INDEX(RTO1SF_ORD,AR$4,2))&gt;$B$24,"s","ns"))))</f>
        <v/>
      </c>
      <c r="AS12" s="188" t="str">
        <f aca="1">IF(AS$4&gt;$J12,"",IF($F$9&gt;$G$9,"ns",IF($B$16&gt;$C$16,"ns",IF(ABS($L12-INDEX(RTO1SF_ORD,AS$4,2))&gt;$B$24,"s","ns"))))</f>
        <v/>
      </c>
      <c r="AT12" s="188" t="str">
        <f aca="1">IF(AT$4&gt;$J12,"",IF($F$9&gt;$G$9,"ns",IF($B$16&gt;$C$16,"ns",IF(ABS($L12-INDEX(RTO1SF_ORD,AT$4,2))&gt;$B$24,"s","ns"))))</f>
        <v/>
      </c>
      <c r="AU12" s="188" t="str">
        <f aca="1">IF(AU$4&gt;$J12,"",IF($F$9&gt;$G$9,"ns",IF($B$16&gt;$C$16,"ns",IF(ABS($L12-INDEX(RTO1SF_ORD,AU$4,2))&gt;$B$24,"s","ns"))))</f>
        <v/>
      </c>
      <c r="AV12" s="188" t="str">
        <f aca="1">IF(AV$4&gt;$J12,"",IF($F$9&gt;$G$9,"ns",IF($B$16&gt;$C$16,"ns",IF(ABS($L12-INDEX(RTO1SF_ORD,AV$4,2))&gt;$B$24,"s","ns"))))</f>
        <v/>
      </c>
      <c r="AW12" s="188" t="str">
        <f aca="1">IF(AW$4&gt;$J12,"",IF($F$9&gt;$G$9,"ns",IF($B$16&gt;$C$16,"ns",IF(ABS($L12-INDEX(RTO1SF_ORD,AW$4,2))&gt;$B$24,"s","ns"))))</f>
        <v/>
      </c>
      <c r="AX12" s="188" t="str">
        <f aca="1">IF(AX$4&gt;$J12,"",IF($F$9&gt;$G$9,"ns",IF($B$16&gt;$C$16,"ns",IF(ABS($L12-INDEX(RTO1SF_ORD,AX$4,2))&gt;$B$24,"s","ns"))))</f>
        <v/>
      </c>
      <c r="AY12" s="188" t="str">
        <f aca="1">IF(AY$4&gt;$J12,"",IF($F$9&gt;$G$9,"ns",IF($B$16&gt;$C$16,"ns",IF(ABS($L12-INDEX(RTO1SF_ORD,AY$4,2))&gt;$B$24,"s","ns"))))</f>
        <v/>
      </c>
      <c r="AZ12" s="188" t="str">
        <f aca="1">IF(AZ$4&gt;$J12,"",IF($F$9&gt;$G$9,"ns",IF($B$16&gt;$C$16,"ns",IF(ABS($L12-INDEX(RTO1SF_ORD,AZ$4,2))&gt;$B$24,"s","ns"))))</f>
        <v/>
      </c>
      <c r="BA12" s="188" t="str">
        <f aca="1">IF(BA$4&gt;$J12,"",IF($F$9&gt;$G$9,"ns",IF($B$16&gt;$C$16,"ns",IF(ABS($L12-INDEX(RTO1SF_ORD,BA$4,2))&gt;$B$24,"s","ns"))))</f>
        <v/>
      </c>
      <c r="BB12" s="188" t="str">
        <f aca="1">IF(BB$4&gt;$J12,"",IF($F$9&gt;$G$9,"ns",IF($B$16&gt;$C$16,"ns",IF(ABS($L12-INDEX(RTO1SF_ORD,BB$4,2))&gt;$B$24,"s","ns"))))</f>
        <v/>
      </c>
      <c r="BC12" s="188" t="str">
        <f aca="1">IF(BC$4&gt;$J12,"",IF($F$9&gt;$G$9,"ns",IF($B$16&gt;$C$16,"ns",IF(ABS($L12-INDEX(RTO1SF_ORD,BC$4,2))&gt;$B$24,"s","ns"))))</f>
        <v/>
      </c>
      <c r="BD12" s="188" t="str">
        <f aca="1">IF(BD$4&gt;$J12,"",IF($F$9&gt;$G$9,"ns",IF($B$16&gt;$C$16,"ns",IF(ABS($L12-INDEX(RTO1SF_ORD,BD$4,2))&gt;$B$24,"s","ns"))))</f>
        <v/>
      </c>
      <c r="BE12" s="188" t="str">
        <f aca="1">IF(BE$4&gt;$J12,"",IF($F$9&gt;$G$9,"ns",IF($B$16&gt;$C$16,"ns",IF(ABS($L12-INDEX(RTO1SF_ORD,BE$4,2))&gt;$B$24,"s","ns"))))</f>
        <v/>
      </c>
      <c r="BF12" s="188" t="str">
        <f aca="1">IF(BF$4&gt;$J12,"",IF($F$9&gt;$G$9,"ns",IF($B$16&gt;$C$16,"ns",IF(ABS($L12-INDEX(RTO1SF_ORD,BF$4,2))&gt;$B$24,"s","ns"))))</f>
        <v/>
      </c>
      <c r="BG12" s="188" t="str">
        <f aca="1">IF(BG$4&gt;$J12,"",IF($F$9&gt;$G$9,"ns",IF($B$16&gt;$C$16,"ns",IF(ABS($L12-INDEX(RTO1SF_ORD,BG$4,2))&gt;$B$24,"s","ns"))))</f>
        <v/>
      </c>
      <c r="BH12" s="188" t="str">
        <f aca="1">IF(BH$4&gt;$J12,"",IF($F$9&gt;$G$9,"ns",IF($B$16&gt;$C$16,"ns",IF(ABS($L12-INDEX(RTO1SF_ORD,BH$4,2))&gt;$B$24,"s","ns"))))</f>
        <v/>
      </c>
      <c r="BI12" s="188" t="str">
        <f aca="1">IF(BI$4&gt;$J12,"",IF($F$9&gt;$G$9,"ns",IF($B$16&gt;$C$16,"ns",IF(ABS($L12-INDEX(RTO1SF_ORD,BI$4,2))&gt;$B$24,"s","ns"))))</f>
        <v/>
      </c>
      <c r="BJ12" s="188" t="str">
        <f aca="1">IF(BJ$4&gt;$J12,"",IF($F$9&gt;$G$9,"ns",IF($B$16&gt;$C$16,"ns",IF(ABS($L12-INDEX(RTO1SF_ORD,BJ$4,2))&gt;$B$24,"s","ns"))))</f>
        <v/>
      </c>
      <c r="BM12" s="91" t="s">
        <v>303</v>
      </c>
      <c r="BN12" s="160">
        <f>EV13</f>
        <v>86</v>
      </c>
      <c r="BO12" s="161">
        <f>'ANVA-MDS'!EV17</f>
        <v>37779495.3788103983</v>
      </c>
      <c r="BP12" s="164"/>
      <c r="BQ12" s="164"/>
      <c r="BR12" s="164"/>
      <c r="BS12" s="10"/>
      <c r="BT12" s="10"/>
      <c r="BV12" s="89" t="n">
        <v>8</v>
      </c>
      <c r="BW12" s="187" t="str">
        <f aca="1">IFERROR(INDEX(RTO1CF_ORD,BV12,1),"sd")</f>
        <v>CATALPA</v>
      </c>
      <c r="BX12" s="188">
        <f aca="1">IFERROR(INDEX(RTO1CF_ORD,BV12,2),"sd")</f>
        <v>6565.0967695238096</v>
      </c>
      <c r="BY12" s="186" t="str">
        <f aca="1">IF(BY$4&gt;$BV12,"",IF($BR$9&gt;$BS$9,"ns",IF($BN$16&gt;$BO$16,"ns",IF(ABS($BX12-INDEX(RTO1CF_ORD,BY$4,2))&gt;$BN$24,"s","ns"))))</f>
        <v>s</v>
      </c>
      <c r="BZ12" s="186" t="str">
        <f aca="1">IF(BZ$4&gt;$BV12,"",IF($BR$9&gt;$BS$9,"ns",IF($BN$16&gt;$BO$16,"ns",IF(ABS($BX12-INDEX(RTO1CF_ORD,BZ$4,2))&gt;$BN$24,"s","ns"))))</f>
        <v>ns</v>
      </c>
      <c r="CA12" s="186" t="str">
        <f aca="1">IF(CA$4&gt;$BV12,"",IF($BR$9&gt;$BS$9,"ns",IF($BN$16&gt;$BO$16,"ns",IF(ABS($BX12-INDEX(RTO1CF_ORD,CA$4,2))&gt;$BN$24,"s","ns"))))</f>
        <v>ns</v>
      </c>
      <c r="CB12" s="186" t="str">
        <f aca="1">IF(CB$4&gt;$BV12,"",IF($BR$9&gt;$BS$9,"ns",IF($BN$16&gt;$BO$16,"ns",IF(ABS($BX12-INDEX(RTO1CF_ORD,CB$4,2))&gt;$BN$24,"s","ns"))))</f>
        <v>ns</v>
      </c>
      <c r="CC12" s="186" t="str">
        <f aca="1">IF(CC$4&gt;$BV12,"",IF($BR$9&gt;$BS$9,"ns",IF($BN$16&gt;$BO$16,"ns",IF(ABS($BX12-INDEX(RTO1CF_ORD,CC$4,2))&gt;$BN$24,"s","ns"))))</f>
        <v>ns</v>
      </c>
      <c r="CD12" s="186" t="str">
        <f aca="1">IF(CD$4&gt;$BV12,"",IF($BR$9&gt;$BS$9,"ns",IF($BN$16&gt;$BO$16,"ns",IF(ABS($BX12-INDEX(RTO1CF_ORD,CD$4,2))&gt;$BN$24,"s","ns"))))</f>
        <v>ns</v>
      </c>
      <c r="CE12" s="186" t="str">
        <f aca="1">IF(CE$4&gt;$BV12,"",IF($BR$9&gt;$BS$9,"ns",IF($BN$16&gt;$BO$16,"ns",IF(ABS($BX12-INDEX(RTO1CF_ORD,CE$4,2))&gt;$BN$24,"s","ns"))))</f>
        <v>ns</v>
      </c>
      <c r="CF12" s="186" t="str">
        <f aca="1">IF(CF$4&gt;$BV12,"",IF($BR$9&gt;$BS$9,"ns",IF($BN$16&gt;$BO$16,"ns",IF(ABS($BX12-INDEX(RTO1CF_ORD,CF$4,2))&gt;$BN$24,"s","ns"))))</f>
        <v>ns</v>
      </c>
      <c r="CG12" s="186" t="str">
        <f aca="1">IF(CG$4&gt;$BV12,"",IF($BR$9&gt;$BS$9,"ns",IF($BN$16&gt;$BO$16,"ns",IF(ABS($BX12-INDEX(RTO1CF_ORD,CG$4,2))&gt;$BN$24,"s","ns"))))</f>
        <v/>
      </c>
      <c r="CH12" s="186" t="str">
        <f aca="1">IF(CH$4&gt;$BV12,"",IF($BR$9&gt;$BS$9,"ns",IF($BN$16&gt;$BO$16,"ns",IF(ABS($BX12-INDEX(RTO1CF_ORD,CH$4,2))&gt;$BN$24,"s","ns"))))</f>
        <v/>
      </c>
      <c r="CI12" s="186" t="str">
        <f aca="1">IF(CI$4&gt;$BV12,"",IF($BR$9&gt;$BS$9,"ns",IF($BN$16&gt;$BO$16,"ns",IF(ABS($BX12-INDEX(RTO1CF_ORD,CI$4,2))&gt;$BN$24,"s","ns"))))</f>
        <v/>
      </c>
      <c r="CJ12" s="186" t="str">
        <f aca="1">IF(CJ$4&gt;$BV12,"",IF($BR$9&gt;$BS$9,"ns",IF($BN$16&gt;$BO$16,"ns",IF(ABS($BX12-INDEX(RTO1CF_ORD,CJ$4,2))&gt;$BN$24,"s","ns"))))</f>
        <v/>
      </c>
      <c r="CK12" s="186" t="str">
        <f aca="1">IF(CK$4&gt;$BV12,"",IF($BR$9&gt;$BS$9,"ns",IF($BN$16&gt;$BO$16,"ns",IF(ABS($BX12-INDEX(RTO1CF_ORD,CK$4,2))&gt;$BN$24,"s","ns"))))</f>
        <v/>
      </c>
      <c r="CL12" s="186" t="str">
        <f aca="1">IF(CL$4&gt;$BV12,"",IF($BR$9&gt;$BS$9,"ns",IF($BN$16&gt;$BO$16,"ns",IF(ABS($BX12-INDEX(RTO1CF_ORD,CL$4,2))&gt;$BN$24,"s","ns"))))</f>
        <v/>
      </c>
      <c r="CM12" s="186" t="str">
        <f aca="1">IF(CM$4&gt;$BV12,"",IF($BR$9&gt;$BS$9,"ns",IF($BN$16&gt;$BO$16,"ns",IF(ABS($BX12-INDEX(RTO1CF_ORD,CM$4,2))&gt;$BN$24,"s","ns"))))</f>
        <v/>
      </c>
      <c r="CN12" s="186" t="str">
        <f aca="1">IF(CN$4&gt;$BV12,"",IF($BR$9&gt;$BS$9,"ns",IF($BN$16&gt;$BO$16,"ns",IF(ABS($BX12-INDEX(RTO1CF_ORD,CN$4,2))&gt;$BN$24,"s","ns"))))</f>
        <v/>
      </c>
      <c r="CO12" s="186" t="str">
        <f aca="1">IF(CO$4&gt;$BV12,"",IF($BR$9&gt;$BS$9,"ns",IF($BN$16&gt;$BO$16,"ns",IF(ABS($BX12-INDEX(RTO1CF_ORD,CO$4,2))&gt;$BN$24,"s","ns"))))</f>
        <v/>
      </c>
      <c r="CP12" s="186" t="str">
        <f aca="1">IF(CP$4&gt;$BV12,"",IF($BR$9&gt;$BS$9,"ns",IF($BN$16&gt;$BO$16,"ns",IF(ABS($BX12-INDEX(RTO1CF_ORD,CP$4,2))&gt;$BN$24,"s","ns"))))</f>
        <v/>
      </c>
      <c r="CQ12" s="186" t="str">
        <f aca="1">IF(CQ$4&gt;$BV12,"",IF($BR$9&gt;$BS$9,"ns",IF($BN$16&gt;$BO$16,"ns",IF(ABS($BX12-INDEX(RTO1CF_ORD,CQ$4,2))&gt;$BN$24,"s","ns"))))</f>
        <v/>
      </c>
      <c r="CR12" s="186" t="str">
        <f aca="1">IF(CR$4&gt;$BV12,"",IF($BR$9&gt;$BS$9,"ns",IF($BN$16&gt;$BO$16,"ns",IF(ABS($BX12-INDEX(RTO1CF_ORD,CR$4,2))&gt;$BN$24,"s","ns"))))</f>
        <v/>
      </c>
      <c r="CS12" s="186" t="str">
        <f aca="1">IF(CS$4&gt;$BV12,"",IF($BR$9&gt;$BS$9,"ns",IF($BN$16&gt;$BO$16,"ns",IF(ABS($BX12-INDEX(RTO1CF_ORD,CS$4,2))&gt;$BN$24,"s","ns"))))</f>
        <v/>
      </c>
      <c r="CT12" s="186" t="str">
        <f aca="1">IF(CT$4&gt;$BV12,"",IF($BR$9&gt;$BS$9,"ns",IF($BN$16&gt;$BO$16,"ns",IF(ABS($BX12-INDEX(RTO1CF_ORD,CT$4,2))&gt;$BN$24,"s","ns"))))</f>
        <v/>
      </c>
      <c r="CU12" s="186" t="str">
        <f aca="1">IF(CU$4&gt;$BV12,"",IF($BR$9&gt;$BS$9,"ns",IF($BN$16&gt;$BO$16,"ns",IF(ABS($BX12-INDEX(RTO1CF_ORD,CU$4,2))&gt;$BN$24,"s","ns"))))</f>
        <v/>
      </c>
      <c r="CV12" s="186" t="str">
        <f aca="1">IF(CV$4&gt;$BV12,"",IF($BR$9&gt;$BS$9,"ns",IF($BN$16&gt;$BO$16,"ns",IF(ABS($BX12-INDEX(RTO1CF_ORD,CV$4,2))&gt;$BN$24,"s","ns"))))</f>
        <v/>
      </c>
      <c r="CW12" s="186" t="str">
        <f aca="1">IF(CW$4&gt;$BV12,"",IF($BR$9&gt;$BS$9,"ns",IF($BN$16&gt;$BO$16,"ns",IF(ABS($BX12-INDEX(RTO1CF_ORD,CW$4,2))&gt;$BN$24,"s","ns"))))</f>
        <v/>
      </c>
      <c r="CX12" s="186" t="str">
        <f aca="1">IF(CX$4&gt;$BV12,"",IF($BR$9&gt;$BS$9,"ns",IF($BN$16&gt;$BO$16,"ns",IF(ABS($BX12-INDEX(RTO1CF_ORD,CX$4,2))&gt;$BN$24,"s","ns"))))</f>
        <v/>
      </c>
      <c r="CY12" s="186" t="str">
        <f aca="1">IF(CY$4&gt;$BV12,"",IF($BR$9&gt;$BS$9,"ns",IF($BN$16&gt;$BO$16,"ns",IF(ABS($BX12-INDEX(RTO1CF_ORD,CY$4,2))&gt;$BN$24,"s","ns"))))</f>
        <v/>
      </c>
      <c r="CZ12" s="186" t="str">
        <f aca="1">IF(CZ$4&gt;$BV12,"",IF($BR$9&gt;$BS$9,"ns",IF($BN$16&gt;$BO$16,"ns",IF(ABS($BX12-INDEX(RTO1CF_ORD,CZ$4,2))&gt;$BN$24,"s","ns"))))</f>
        <v/>
      </c>
      <c r="DA12" s="186" t="str">
        <f aca="1">IF(DA$4&gt;$BV12,"",IF($BR$9&gt;$BS$9,"ns",IF($BN$16&gt;$BO$16,"ns",IF(ABS($BX12-INDEX(RTO1CF_ORD,DA$4,2))&gt;$BN$24,"s","ns"))))</f>
        <v/>
      </c>
      <c r="DB12" s="186" t="str">
        <f aca="1">IF(DB$4&gt;$BV12,"",IF($BR$9&gt;$BS$9,"ns",IF($BN$16&gt;$BO$16,"ns",IF(ABS($BX12-INDEX(RTO1CF_ORD,DB$4,2))&gt;$BN$24,"s","ns"))))</f>
        <v/>
      </c>
      <c r="DC12" s="186" t="str">
        <f aca="1">IF(DC$4&gt;$BV12,"",IF($BR$9&gt;$BS$9,"ns",IF($BN$16&gt;$BO$16,"ns",IF(ABS($BX12-INDEX(RTO1CF_ORD,DC$4,2))&gt;$BN$24,"s","ns"))))</f>
        <v/>
      </c>
      <c r="DD12" s="186" t="str">
        <f aca="1">IF(DD$4&gt;$BV12,"",IF($BR$9&gt;$BS$9,"ns",IF($BN$16&gt;$BO$16,"ns",IF(ABS($BX12-INDEX(RTO1CF_ORD,DD$4,2))&gt;$BN$24,"s","ns"))))</f>
        <v/>
      </c>
      <c r="DE12" s="186" t="str">
        <f aca="1">IF(DE$4&gt;$BV12,"",IF($BR$9&gt;$BS$9,"ns",IF($BN$16&gt;$BO$16,"ns",IF(ABS($BX12-INDEX(RTO1CF_ORD,DE$4,2))&gt;$BN$24,"s","ns"))))</f>
        <v/>
      </c>
      <c r="DF12" s="186" t="str">
        <f aca="1">IF(DF$4&gt;$BV12,"",IF($BR$9&gt;$BS$9,"ns",IF($BN$16&gt;$BO$16,"ns",IF(ABS($BX12-INDEX(RTO1CF_ORD,DF$4,2))&gt;$BN$24,"s","ns"))))</f>
        <v/>
      </c>
      <c r="DG12" s="186" t="str">
        <f aca="1">IF(DG$4&gt;$BV12,"",IF($BR$9&gt;$BS$9,"ns",IF($BN$16&gt;$BO$16,"ns",IF(ABS($BX12-INDEX(RTO1CF_ORD,DG$4,2))&gt;$BN$24,"s","ns"))))</f>
        <v/>
      </c>
      <c r="DH12" s="186" t="str">
        <f aca="1">IF(DH$4&gt;$BV12,"",IF($BR$9&gt;$BS$9,"ns",IF($BN$16&gt;$BO$16,"ns",IF(ABS($BX12-INDEX(RTO1CF_ORD,DH$4,2))&gt;$BN$24,"s","ns"))))</f>
        <v/>
      </c>
      <c r="DI12" s="186" t="str">
        <f aca="1">IF(DI$4&gt;$BV12,"",IF($BR$9&gt;$BS$9,"ns",IF($BN$16&gt;$BO$16,"ns",IF(ABS($BX12-INDEX(RTO1CF_ORD,DI$4,2))&gt;$BN$24,"s","ns"))))</f>
        <v/>
      </c>
      <c r="DJ12" s="186" t="str">
        <f aca="1">IF(DJ$4&gt;$BV12,"",IF($BR$9&gt;$BS$9,"ns",IF($BN$16&gt;$BO$16,"ns",IF(ABS($BX12-INDEX(RTO1CF_ORD,DJ$4,2))&gt;$BN$24,"s","ns"))))</f>
        <v/>
      </c>
      <c r="DK12" s="186" t="str">
        <f aca="1">IF(DK$4&gt;$BV12,"",IF($BR$9&gt;$BS$9,"ns",IF($BN$16&gt;$BO$16,"ns",IF(ABS($BX12-INDEX(RTO1CF_ORD,DK$4,2))&gt;$BN$24,"s","ns"))))</f>
        <v/>
      </c>
      <c r="DL12" s="186" t="str">
        <f aca="1">IF(DL$4&gt;$BV12,"",IF($BR$9&gt;$BS$9,"ns",IF($BN$16&gt;$BO$16,"ns",IF(ABS($BX12-INDEX(RTO1CF_ORD,DL$4,2))&gt;$BN$24,"s","ns"))))</f>
        <v/>
      </c>
      <c r="DM12" s="186" t="str">
        <f aca="1">IF(DM$4&gt;$BV12,"",IF($BR$9&gt;$BS$9,"ns",IF($BN$16&gt;$BO$16,"ns",IF(ABS($BX12-INDEX(RTO1CF_ORD,DM$4,2))&gt;$BN$24,"s","ns"))))</f>
        <v/>
      </c>
      <c r="DN12" s="186" t="str">
        <f aca="1">IF(DN$4&gt;$BV12,"",IF($BR$9&gt;$BS$9,"ns",IF($BN$16&gt;$BO$16,"ns",IF(ABS($BX12-INDEX(RTO1CF_ORD,DN$4,2))&gt;$BN$24,"s","ns"))))</f>
        <v/>
      </c>
      <c r="DO12" s="186" t="str">
        <f aca="1">IF(DO$4&gt;$BV12,"",IF($BR$9&gt;$BS$9,"ns",IF($BN$16&gt;$BO$16,"ns",IF(ABS($BX12-INDEX(RTO1CF_ORD,DO$4,2))&gt;$BN$24,"s","ns"))))</f>
        <v/>
      </c>
      <c r="DP12" s="186" t="str">
        <f aca="1">IF(DP$4&gt;$BV12,"",IF($BR$9&gt;$BS$9,"ns",IF($BN$16&gt;$BO$16,"ns",IF(ABS($BX12-INDEX(RTO1CF_ORD,DP$4,2))&gt;$BN$24,"s","ns"))))</f>
        <v/>
      </c>
      <c r="DQ12" s="186" t="str">
        <f aca="1">IF(DQ$4&gt;$BV12,"",IF($BR$9&gt;$BS$9,"ns",IF($BN$16&gt;$BO$16,"ns",IF(ABS($BX12-INDEX(RTO1CF_ORD,DQ$4,2))&gt;$BN$24,"s","ns"))))</f>
        <v/>
      </c>
      <c r="DR12" s="186" t="str">
        <f aca="1">IF(DR$4&gt;$BV12,"",IF($BR$9&gt;$BS$9,"ns",IF($BN$16&gt;$BO$16,"ns",IF(ABS($BX12-INDEX(RTO1CF_ORD,DR$4,2))&gt;$BN$24,"s","ns"))))</f>
        <v/>
      </c>
      <c r="DS12" s="186" t="str">
        <f aca="1">IF(DS$4&gt;$BV12,"",IF($BR$9&gt;$BS$9,"ns",IF($BN$16&gt;$BO$16,"ns",IF(ABS($BX12-INDEX(RTO1CF_ORD,DS$4,2))&gt;$BN$24,"s","ns"))))</f>
        <v/>
      </c>
      <c r="DT12" s="186" t="str">
        <f aca="1">IF(DT$4&gt;$BV12,"",IF($BR$9&gt;$BS$9,"ns",IF($BN$16&gt;$BO$16,"ns",IF(ABS($BX12-INDEX(RTO1CF_ORD,DT$4,2))&gt;$BN$24,"s","ns"))))</f>
        <v/>
      </c>
      <c r="DU12" s="186" t="str">
        <f aca="1">IF(DU$4&gt;$BV12,"",IF($BR$9&gt;$BS$9,"ns",IF($BN$16&gt;$BO$16,"ns",IF(ABS($BX12-INDEX(RTO1CF_ORD,DU$4,2))&gt;$BN$24,"s","ns"))))</f>
        <v/>
      </c>
      <c r="DV12" s="186" t="str">
        <f aca="1">IF(DV$4&gt;$BV12,"",IF($BR$9&gt;$BS$9,"ns",IF($BN$16&gt;$BO$16,"ns",IF(ABS($BX12-INDEX(RTO1CF_ORD,DV$4,2))&gt;$BN$24,"s","ns"))))</f>
        <v/>
      </c>
      <c r="DW12" s="158"/>
      <c r="DX12" s="158"/>
      <c r="DZ12" s="176">
        <f>DZ11+1</f>
        <v>9</v>
      </c>
      <c r="EA12" s="178" t="str">
        <f aca="1">IFERROR(INDEX(RTO1CV,$DZ12,1),0)</f>
        <v>B CUMELEN</v>
      </c>
      <c r="EB12" s="179">
        <f aca="1">IFERROR(INDEX(RTO1SF,$DZ12,EB$3),0)</f>
        <v>0</v>
      </c>
      <c r="EC12" s="179">
        <f aca="1">IFERROR(INDEX(RTO1SF,$DZ12,EC$3),0)</f>
        <v>0</v>
      </c>
      <c r="ED12" s="179">
        <f aca="1">IFERROR(INDEX(RTO1SF,$DZ12,ED$3),0)</f>
        <v>0</v>
      </c>
      <c r="EE12" s="179">
        <f aca="1">IFERROR(INDEX(RTO1SF,$DZ12,EE$3),0)</f>
        <v>0</v>
      </c>
      <c r="EF12" s="179">
        <f>_xlfn.COUNTIFS(EB12:EE12,"&gt;1")</f>
        <v>0</v>
      </c>
      <c r="EG12" s="179">
        <f>IFERROR(_xlfn.SUMIFS(EB12:EE12,EB12:EE12,"&gt;1"),0)</f>
        <v>0</v>
      </c>
      <c r="EH12" s="176"/>
      <c r="EI12" s="176" t="s">
        <v>326</v>
      </c>
      <c r="EJ12" s="175" t="str">
        <f>IF(EF54=0,"sd",EJ10*EJ11)</f>
        <v>sd</v>
      </c>
      <c r="EK12" s="177"/>
      <c r="EL12" s="176">
        <f>EL11+1</f>
        <v>9</v>
      </c>
      <c r="EM12" s="178" t="str">
        <f aca="1">IFERROR(INDEX(RTO1CV,$EL12,1),0)</f>
        <v>B CUMELEN</v>
      </c>
      <c r="EN12" s="179">
        <f aca="1">IFERROR(INDEX(RTO1CF,$EL12,'ANVA-MDS'!EB$3),0)</f>
        <v>6438.05938285714001</v>
      </c>
      <c r="EO12" s="179">
        <f aca="1">IFERROR(INDEX(RTO1CF,$EL12,'ANVA-MDS'!EC$3),0)</f>
        <v>6117.19026285713971</v>
      </c>
      <c r="EP12" s="179">
        <f aca="1">IFERROR(INDEX(RTO1CF,$EL12,'ANVA-MDS'!ED$3),0)</f>
        <v>6067.69755428570988</v>
      </c>
      <c r="EQ12" s="179">
        <f aca="1">IFERROR(INDEX(RTO1CF,$EL12,'ANVA-MDS'!EE$3),0)</f>
        <v>0</v>
      </c>
      <c r="ER12" s="179">
        <f>_xlfn.COUNTIFS(EN12:EQ12,"&gt;1")</f>
        <v>3</v>
      </c>
      <c r="ES12" s="179">
        <f>IFERROR(_xlfn.SUMIFS(EN12:EQ12,EN12:EQ12,"&gt;1"),0)</f>
        <v>18622.9471999999987</v>
      </c>
      <c r="ET12" s="176"/>
      <c r="EU12" s="176" t="s">
        <v>326</v>
      </c>
      <c r="EV12" s="175">
        <f>IF(ER54=0,"sd",EV10*EV11)</f>
        <v>56</v>
      </c>
      <c r="EW12" s="177"/>
      <c r="EX12" s="179">
        <f>EG12+ES12</f>
        <v>18622.9471999999987</v>
      </c>
      <c r="EY12" s="176" t="s">
        <v>326</v>
      </c>
      <c r="EZ12" s="202" t="str">
        <f>IF(EZ23=0,"sd",EZ11*EZ10)</f>
        <v>sd</v>
      </c>
    </row>
    <row r="13" spans="1:156" ht="12.75" customHeight="1">
      <c r="A13" s="284" t="s">
        <v>327</v>
      </c>
      <c r="J13" s="89" t="n">
        <v>9</v>
      </c>
      <c r="K13" s="187" t="str">
        <f aca="1">IFERROR(INDEX(RTO1SF_ORD,J13,1),"sd")</f>
        <v>B CUMELEN</v>
      </c>
      <c r="L13" s="188">
        <f aca="1">IFERROR(INDEX(RTO1SF_ORD,J13,2),"sd")</f>
        <v>0.000409999999999999964</v>
      </c>
      <c r="M13" s="188" t="str">
        <f aca="1">IF(M$4&gt;$J13,"",IF($F$9&gt;$G$9,"ns",IF($B$16&gt;$C$16,"ns",IF(ABS($L13-INDEX(RTO1SF_ORD,M$4,2))&gt;$B$24,"s","ns"))))</f>
        <v>ns</v>
      </c>
      <c r="N13" s="188" t="str">
        <f aca="1">IF(N$4&gt;$J13,"",IF($F$9&gt;$G$9,"ns",IF($B$16&gt;$C$16,"ns",IF(ABS($L13-INDEX(RTO1SF_ORD,N$4,2))&gt;$B$24,"s","ns"))))</f>
        <v>ns</v>
      </c>
      <c r="O13" s="188" t="str">
        <f aca="1">IF(O$4&gt;$J13,"",IF($F$9&gt;$G$9,"ns",IF($B$16&gt;$C$16,"ns",IF(ABS($L13-INDEX(RTO1SF_ORD,O$4,2))&gt;$B$24,"s","ns"))))</f>
        <v>ns</v>
      </c>
      <c r="P13" s="188" t="str">
        <f aca="1">IF(P$4&gt;$J13,"",IF($F$9&gt;$G$9,"ns",IF($B$16&gt;$C$16,"ns",IF(ABS($L13-INDEX(RTO1SF_ORD,P$4,2))&gt;$B$24,"s","ns"))))</f>
        <v>ns</v>
      </c>
      <c r="Q13" s="188" t="str">
        <f aca="1">IF(Q$4&gt;$J13,"",IF($F$9&gt;$G$9,"ns",IF($B$16&gt;$C$16,"ns",IF(ABS($L13-INDEX(RTO1SF_ORD,Q$4,2))&gt;$B$24,"s","ns"))))</f>
        <v>ns</v>
      </c>
      <c r="R13" s="188" t="str">
        <f aca="1">IF(R$4&gt;$J13,"",IF($F$9&gt;$G$9,"ns",IF($B$16&gt;$C$16,"ns",IF(ABS($L13-INDEX(RTO1SF_ORD,R$4,2))&gt;$B$24,"s","ns"))))</f>
        <v>ns</v>
      </c>
      <c r="S13" s="188" t="str">
        <f aca="1">IF(S$4&gt;$J13,"",IF($F$9&gt;$G$9,"ns",IF($B$16&gt;$C$16,"ns",IF(ABS($L13-INDEX(RTO1SF_ORD,S$4,2))&gt;$B$24,"s","ns"))))</f>
        <v>ns</v>
      </c>
      <c r="T13" s="188" t="str">
        <f aca="1">IF(T$4&gt;$J13,"",IF($F$9&gt;$G$9,"ns",IF($B$16&gt;$C$16,"ns",IF(ABS($L13-INDEX(RTO1SF_ORD,T$4,2))&gt;$B$24,"s","ns"))))</f>
        <v>ns</v>
      </c>
      <c r="U13" s="188" t="str">
        <f aca="1">IF(U$4&gt;$J13,"",IF($F$9&gt;$G$9,"ns",IF($B$16&gt;$C$16,"ns",IF(ABS($L13-INDEX(RTO1SF_ORD,U$4,2))&gt;$B$24,"s","ns"))))</f>
        <v>ns</v>
      </c>
      <c r="V13" s="188" t="str">
        <f aca="1">IF(V$4&gt;$J13,"",IF($F$9&gt;$G$9,"ns",IF($B$16&gt;$C$16,"ns",IF(ABS($L13-INDEX(RTO1SF_ORD,V$4,2))&gt;$B$24,"s","ns"))))</f>
        <v/>
      </c>
      <c r="W13" s="188" t="str">
        <f aca="1">IF(W$4&gt;$J13,"",IF($F$9&gt;$G$9,"ns",IF($B$16&gt;$C$16,"ns",IF(ABS($L13-INDEX(RTO1SF_ORD,W$4,2))&gt;$B$24,"s","ns"))))</f>
        <v/>
      </c>
      <c r="X13" s="188" t="str">
        <f aca="1">IF(X$4&gt;$J13,"",IF($F$9&gt;$G$9,"ns",IF($B$16&gt;$C$16,"ns",IF(ABS($L13-INDEX(RTO1SF_ORD,X$4,2))&gt;$B$24,"s","ns"))))</f>
        <v/>
      </c>
      <c r="Y13" s="188" t="str">
        <f aca="1">IF(Y$4&gt;$J13,"",IF($F$9&gt;$G$9,"ns",IF($B$16&gt;$C$16,"ns",IF(ABS($L13-INDEX(RTO1SF_ORD,Y$4,2))&gt;$B$24,"s","ns"))))</f>
        <v/>
      </c>
      <c r="Z13" s="188" t="str">
        <f aca="1">IF(Z$4&gt;$J13,"",IF($F$9&gt;$G$9,"ns",IF($B$16&gt;$C$16,"ns",IF(ABS($L13-INDEX(RTO1SF_ORD,Z$4,2))&gt;$B$24,"s","ns"))))</f>
        <v/>
      </c>
      <c r="AA13" s="188" t="str">
        <f aca="1">IF(AA$4&gt;$J13,"",IF($F$9&gt;$G$9,"ns",IF($B$16&gt;$C$16,"ns",IF(ABS($L13-INDEX(RTO1SF_ORD,AA$4,2))&gt;$B$24,"s","ns"))))</f>
        <v/>
      </c>
      <c r="AB13" s="188" t="str">
        <f aca="1">IF(AB$4&gt;$J13,"",IF($F$9&gt;$G$9,"ns",IF($B$16&gt;$C$16,"ns",IF(ABS($L13-INDEX(RTO1SF_ORD,AB$4,2))&gt;$B$24,"s","ns"))))</f>
        <v/>
      </c>
      <c r="AC13" s="188" t="str">
        <f aca="1">IF(AC$4&gt;$J13,"",IF($F$9&gt;$G$9,"ns",IF($B$16&gt;$C$16,"ns",IF(ABS($L13-INDEX(RTO1SF_ORD,AC$4,2))&gt;$B$24,"s","ns"))))</f>
        <v/>
      </c>
      <c r="AD13" s="188" t="str">
        <f aca="1">IF(AD$4&gt;$J13,"",IF($F$9&gt;$G$9,"ns",IF($B$16&gt;$C$16,"ns",IF(ABS($L13-INDEX(RTO1SF_ORD,AD$4,2))&gt;$B$24,"s","ns"))))</f>
        <v/>
      </c>
      <c r="AE13" s="188" t="str">
        <f aca="1">IF(AE$4&gt;$J13,"",IF($F$9&gt;$G$9,"ns",IF($B$16&gt;$C$16,"ns",IF(ABS($L13-INDEX(RTO1SF_ORD,AE$4,2))&gt;$B$24,"s","ns"))))</f>
        <v/>
      </c>
      <c r="AF13" s="188" t="str">
        <f aca="1">IF(AF$4&gt;$J13,"",IF($F$9&gt;$G$9,"ns",IF($B$16&gt;$C$16,"ns",IF(ABS($L13-INDEX(RTO1SF_ORD,AF$4,2))&gt;$B$24,"s","ns"))))</f>
        <v/>
      </c>
      <c r="AG13" s="188" t="str">
        <f aca="1">IF(AG$4&gt;$J13,"",IF($F$9&gt;$G$9,"ns",IF($B$16&gt;$C$16,"ns",IF(ABS($L13-INDEX(RTO1SF_ORD,AG$4,2))&gt;$B$24,"s","ns"))))</f>
        <v/>
      </c>
      <c r="AH13" s="188" t="str">
        <f aca="1">IF(AH$4&gt;$J13,"",IF($F$9&gt;$G$9,"ns",IF($B$16&gt;$C$16,"ns",IF(ABS($L13-INDEX(RTO1SF_ORD,AH$4,2))&gt;$B$24,"s","ns"))))</f>
        <v/>
      </c>
      <c r="AI13" s="188" t="str">
        <f aca="1">IF(AI$4&gt;$J13,"",IF($F$9&gt;$G$9,"ns",IF($B$16&gt;$C$16,"ns",IF(ABS($L13-INDEX(RTO1SF_ORD,AI$4,2))&gt;$B$24,"s","ns"))))</f>
        <v/>
      </c>
      <c r="AJ13" s="188" t="str">
        <f aca="1">IF(AJ$4&gt;$J13,"",IF($F$9&gt;$G$9,"ns",IF($B$16&gt;$C$16,"ns",IF(ABS($L13-INDEX(RTO1SF_ORD,AJ$4,2))&gt;$B$24,"s","ns"))))</f>
        <v/>
      </c>
      <c r="AK13" s="188" t="str">
        <f aca="1">IF(AK$4&gt;$J13,"",IF($F$9&gt;$G$9,"ns",IF($B$16&gt;$C$16,"ns",IF(ABS($L13-INDEX(RTO1SF_ORD,AK$4,2))&gt;$B$24,"s","ns"))))</f>
        <v/>
      </c>
      <c r="AL13" s="188" t="str">
        <f aca="1">IF(AL$4&gt;$J13,"",IF($F$9&gt;$G$9,"ns",IF($B$16&gt;$C$16,"ns",IF(ABS($L13-INDEX(RTO1SF_ORD,AL$4,2))&gt;$B$24,"s","ns"))))</f>
        <v/>
      </c>
      <c r="AM13" s="188" t="str">
        <f aca="1">IF(AM$4&gt;$J13,"",IF($F$9&gt;$G$9,"ns",IF($B$16&gt;$C$16,"ns",IF(ABS($L13-INDEX(RTO1SF_ORD,AM$4,2))&gt;$B$24,"s","ns"))))</f>
        <v/>
      </c>
      <c r="AN13" s="188" t="str">
        <f aca="1">IF(AN$4&gt;$J13,"",IF($F$9&gt;$G$9,"ns",IF($B$16&gt;$C$16,"ns",IF(ABS($L13-INDEX(RTO1SF_ORD,AN$4,2))&gt;$B$24,"s","ns"))))</f>
        <v/>
      </c>
      <c r="AO13" s="188" t="str">
        <f aca="1">IF(AO$4&gt;$J13,"",IF($F$9&gt;$G$9,"ns",IF($B$16&gt;$C$16,"ns",IF(ABS($L13-INDEX(RTO1SF_ORD,AO$4,2))&gt;$B$24,"s","ns"))))</f>
        <v/>
      </c>
      <c r="AP13" s="188" t="str">
        <f aca="1">IF(AP$4&gt;$J13,"",IF($F$9&gt;$G$9,"ns",IF($B$16&gt;$C$16,"ns",IF(ABS($L13-INDEX(RTO1SF_ORD,AP$4,2))&gt;$B$24,"s","ns"))))</f>
        <v/>
      </c>
      <c r="AQ13" s="188" t="str">
        <f aca="1">IF(AQ$4&gt;$J13,"",IF($F$9&gt;$G$9,"ns",IF($B$16&gt;$C$16,"ns",IF(ABS($L13-INDEX(RTO1SF_ORD,AQ$4,2))&gt;$B$24,"s","ns"))))</f>
        <v/>
      </c>
      <c r="AR13" s="188" t="str">
        <f aca="1">IF(AR$4&gt;$J13,"",IF($F$9&gt;$G$9,"ns",IF($B$16&gt;$C$16,"ns",IF(ABS($L13-INDEX(RTO1SF_ORD,AR$4,2))&gt;$B$24,"s","ns"))))</f>
        <v/>
      </c>
      <c r="AS13" s="188" t="str">
        <f aca="1">IF(AS$4&gt;$J13,"",IF($F$9&gt;$G$9,"ns",IF($B$16&gt;$C$16,"ns",IF(ABS($L13-INDEX(RTO1SF_ORD,AS$4,2))&gt;$B$24,"s","ns"))))</f>
        <v/>
      </c>
      <c r="AT13" s="188" t="str">
        <f aca="1">IF(AT$4&gt;$J13,"",IF($F$9&gt;$G$9,"ns",IF($B$16&gt;$C$16,"ns",IF(ABS($L13-INDEX(RTO1SF_ORD,AT$4,2))&gt;$B$24,"s","ns"))))</f>
        <v/>
      </c>
      <c r="AU13" s="188" t="str">
        <f aca="1">IF(AU$4&gt;$J13,"",IF($F$9&gt;$G$9,"ns",IF($B$16&gt;$C$16,"ns",IF(ABS($L13-INDEX(RTO1SF_ORD,AU$4,2))&gt;$B$24,"s","ns"))))</f>
        <v/>
      </c>
      <c r="AV13" s="188" t="str">
        <f aca="1">IF(AV$4&gt;$J13,"",IF($F$9&gt;$G$9,"ns",IF($B$16&gt;$C$16,"ns",IF(ABS($L13-INDEX(RTO1SF_ORD,AV$4,2))&gt;$B$24,"s","ns"))))</f>
        <v/>
      </c>
      <c r="AW13" s="188" t="str">
        <f aca="1">IF(AW$4&gt;$J13,"",IF($F$9&gt;$G$9,"ns",IF($B$16&gt;$C$16,"ns",IF(ABS($L13-INDEX(RTO1SF_ORD,AW$4,2))&gt;$B$24,"s","ns"))))</f>
        <v/>
      </c>
      <c r="AX13" s="188" t="str">
        <f aca="1">IF(AX$4&gt;$J13,"",IF($F$9&gt;$G$9,"ns",IF($B$16&gt;$C$16,"ns",IF(ABS($L13-INDEX(RTO1SF_ORD,AX$4,2))&gt;$B$24,"s","ns"))))</f>
        <v/>
      </c>
      <c r="AY13" s="188" t="str">
        <f aca="1">IF(AY$4&gt;$J13,"",IF($F$9&gt;$G$9,"ns",IF($B$16&gt;$C$16,"ns",IF(ABS($L13-INDEX(RTO1SF_ORD,AY$4,2))&gt;$B$24,"s","ns"))))</f>
        <v/>
      </c>
      <c r="AZ13" s="188" t="str">
        <f aca="1">IF(AZ$4&gt;$J13,"",IF($F$9&gt;$G$9,"ns",IF($B$16&gt;$C$16,"ns",IF(ABS($L13-INDEX(RTO1SF_ORD,AZ$4,2))&gt;$B$24,"s","ns"))))</f>
        <v/>
      </c>
      <c r="BA13" s="188" t="str">
        <f aca="1">IF(BA$4&gt;$J13,"",IF($F$9&gt;$G$9,"ns",IF($B$16&gt;$C$16,"ns",IF(ABS($L13-INDEX(RTO1SF_ORD,BA$4,2))&gt;$B$24,"s","ns"))))</f>
        <v/>
      </c>
      <c r="BB13" s="188" t="str">
        <f aca="1">IF(BB$4&gt;$J13,"",IF($F$9&gt;$G$9,"ns",IF($B$16&gt;$C$16,"ns",IF(ABS($L13-INDEX(RTO1SF_ORD,BB$4,2))&gt;$B$24,"s","ns"))))</f>
        <v/>
      </c>
      <c r="BC13" s="188" t="str">
        <f aca="1">IF(BC$4&gt;$J13,"",IF($F$9&gt;$G$9,"ns",IF($B$16&gt;$C$16,"ns",IF(ABS($L13-INDEX(RTO1SF_ORD,BC$4,2))&gt;$B$24,"s","ns"))))</f>
        <v/>
      </c>
      <c r="BD13" s="188" t="str">
        <f aca="1">IF(BD$4&gt;$J13,"",IF($F$9&gt;$G$9,"ns",IF($B$16&gt;$C$16,"ns",IF(ABS($L13-INDEX(RTO1SF_ORD,BD$4,2))&gt;$B$24,"s","ns"))))</f>
        <v/>
      </c>
      <c r="BE13" s="188" t="str">
        <f aca="1">IF(BE$4&gt;$J13,"",IF($F$9&gt;$G$9,"ns",IF($B$16&gt;$C$16,"ns",IF(ABS($L13-INDEX(RTO1SF_ORD,BE$4,2))&gt;$B$24,"s","ns"))))</f>
        <v/>
      </c>
      <c r="BF13" s="188" t="str">
        <f aca="1">IF(BF$4&gt;$J13,"",IF($F$9&gt;$G$9,"ns",IF($B$16&gt;$C$16,"ns",IF(ABS($L13-INDEX(RTO1SF_ORD,BF$4,2))&gt;$B$24,"s","ns"))))</f>
        <v/>
      </c>
      <c r="BG13" s="188" t="str">
        <f aca="1">IF(BG$4&gt;$J13,"",IF($F$9&gt;$G$9,"ns",IF($B$16&gt;$C$16,"ns",IF(ABS($L13-INDEX(RTO1SF_ORD,BG$4,2))&gt;$B$24,"s","ns"))))</f>
        <v/>
      </c>
      <c r="BH13" s="188" t="str">
        <f aca="1">IF(BH$4&gt;$J13,"",IF($F$9&gt;$G$9,"ns",IF($B$16&gt;$C$16,"ns",IF(ABS($L13-INDEX(RTO1SF_ORD,BH$4,2))&gt;$B$24,"s","ns"))))</f>
        <v/>
      </c>
      <c r="BI13" s="188" t="str">
        <f aca="1">IF(BI$4&gt;$J13,"",IF($F$9&gt;$G$9,"ns",IF($B$16&gt;$C$16,"ns",IF(ABS($L13-INDEX(RTO1SF_ORD,BI$4,2))&gt;$B$24,"s","ns"))))</f>
        <v/>
      </c>
      <c r="BJ13" s="188" t="str">
        <f aca="1">IF(BJ$4&gt;$J13,"",IF($F$9&gt;$G$9,"ns",IF($B$16&gt;$C$16,"ns",IF(ABS($L13-INDEX(RTO1SF_ORD,BJ$4,2))&gt;$B$24,"s","ns"))))</f>
        <v/>
      </c>
      <c r="BM13" s="284" t="s">
        <v>327</v>
      </c>
      <c r="BS13" s="10"/>
      <c r="BT13" s="10"/>
      <c r="BV13" s="89" t="n">
        <v>9</v>
      </c>
      <c r="BW13" s="187" t="str">
        <f aca="1">IFERROR(INDEX(RTO1CF_ORD,BV13,1),"sd")</f>
        <v>SAUCE</v>
      </c>
      <c r="BX13" s="188">
        <f aca="1">IFERROR(INDEX(RTO1CF_ORD,BV13,2),"sd")</f>
        <v>6560.89665523809981</v>
      </c>
      <c r="BY13" s="186" t="str">
        <f aca="1">IF(BY$4&gt;$BV13,"",IF($BR$9&gt;$BS$9,"ns",IF($BN$16&gt;$BO$16,"ns",IF(ABS($BX13-INDEX(RTO1CF_ORD,BY$4,2))&gt;$BN$24,"s","ns"))))</f>
        <v>s</v>
      </c>
      <c r="BZ13" s="186" t="str">
        <f aca="1">IF(BZ$4&gt;$BV13,"",IF($BR$9&gt;$BS$9,"ns",IF($BN$16&gt;$BO$16,"ns",IF(ABS($BX13-INDEX(RTO1CF_ORD,BZ$4,2))&gt;$BN$24,"s","ns"))))</f>
        <v>ns</v>
      </c>
      <c r="CA13" s="186" t="str">
        <f aca="1">IF(CA$4&gt;$BV13,"",IF($BR$9&gt;$BS$9,"ns",IF($BN$16&gt;$BO$16,"ns",IF(ABS($BX13-INDEX(RTO1CF_ORD,CA$4,2))&gt;$BN$24,"s","ns"))))</f>
        <v>ns</v>
      </c>
      <c r="CB13" s="186" t="str">
        <f aca="1">IF(CB$4&gt;$BV13,"",IF($BR$9&gt;$BS$9,"ns",IF($BN$16&gt;$BO$16,"ns",IF(ABS($BX13-INDEX(RTO1CF_ORD,CB$4,2))&gt;$BN$24,"s","ns"))))</f>
        <v>ns</v>
      </c>
      <c r="CC13" s="186" t="str">
        <f aca="1">IF(CC$4&gt;$BV13,"",IF($BR$9&gt;$BS$9,"ns",IF($BN$16&gt;$BO$16,"ns",IF(ABS($BX13-INDEX(RTO1CF_ORD,CC$4,2))&gt;$BN$24,"s","ns"))))</f>
        <v>ns</v>
      </c>
      <c r="CD13" s="186" t="str">
        <f aca="1">IF(CD$4&gt;$BV13,"",IF($BR$9&gt;$BS$9,"ns",IF($BN$16&gt;$BO$16,"ns",IF(ABS($BX13-INDEX(RTO1CF_ORD,CD$4,2))&gt;$BN$24,"s","ns"))))</f>
        <v>ns</v>
      </c>
      <c r="CE13" s="186" t="str">
        <f aca="1">IF(CE$4&gt;$BV13,"",IF($BR$9&gt;$BS$9,"ns",IF($BN$16&gt;$BO$16,"ns",IF(ABS($BX13-INDEX(RTO1CF_ORD,CE$4,2))&gt;$BN$24,"s","ns"))))</f>
        <v>ns</v>
      </c>
      <c r="CF13" s="186" t="str">
        <f aca="1">IF(CF$4&gt;$BV13,"",IF($BR$9&gt;$BS$9,"ns",IF($BN$16&gt;$BO$16,"ns",IF(ABS($BX13-INDEX(RTO1CF_ORD,CF$4,2))&gt;$BN$24,"s","ns"))))</f>
        <v>ns</v>
      </c>
      <c r="CG13" s="186" t="str">
        <f aca="1">IF(CG$4&gt;$BV13,"",IF($BR$9&gt;$BS$9,"ns",IF($BN$16&gt;$BO$16,"ns",IF(ABS($BX13-INDEX(RTO1CF_ORD,CG$4,2))&gt;$BN$24,"s","ns"))))</f>
        <v>ns</v>
      </c>
      <c r="CH13" s="186" t="str">
        <f aca="1">IF(CH$4&gt;$BV13,"",IF($BR$9&gt;$BS$9,"ns",IF($BN$16&gt;$BO$16,"ns",IF(ABS($BX13-INDEX(RTO1CF_ORD,CH$4,2))&gt;$BN$24,"s","ns"))))</f>
        <v/>
      </c>
      <c r="CI13" s="186" t="str">
        <f aca="1">IF(CI$4&gt;$BV13,"",IF($BR$9&gt;$BS$9,"ns",IF($BN$16&gt;$BO$16,"ns",IF(ABS($BX13-INDEX(RTO1CF_ORD,CI$4,2))&gt;$BN$24,"s","ns"))))</f>
        <v/>
      </c>
      <c r="CJ13" s="186" t="str">
        <f aca="1">IF(CJ$4&gt;$BV13,"",IF($BR$9&gt;$BS$9,"ns",IF($BN$16&gt;$BO$16,"ns",IF(ABS($BX13-INDEX(RTO1CF_ORD,CJ$4,2))&gt;$BN$24,"s","ns"))))</f>
        <v/>
      </c>
      <c r="CK13" s="186" t="str">
        <f aca="1">IF(CK$4&gt;$BV13,"",IF($BR$9&gt;$BS$9,"ns",IF($BN$16&gt;$BO$16,"ns",IF(ABS($BX13-INDEX(RTO1CF_ORD,CK$4,2))&gt;$BN$24,"s","ns"))))</f>
        <v/>
      </c>
      <c r="CL13" s="186" t="str">
        <f aca="1">IF(CL$4&gt;$BV13,"",IF($BR$9&gt;$BS$9,"ns",IF($BN$16&gt;$BO$16,"ns",IF(ABS($BX13-INDEX(RTO1CF_ORD,CL$4,2))&gt;$BN$24,"s","ns"))))</f>
        <v/>
      </c>
      <c r="CM13" s="186" t="str">
        <f aca="1">IF(CM$4&gt;$BV13,"",IF($BR$9&gt;$BS$9,"ns",IF($BN$16&gt;$BO$16,"ns",IF(ABS($BX13-INDEX(RTO1CF_ORD,CM$4,2))&gt;$BN$24,"s","ns"))))</f>
        <v/>
      </c>
      <c r="CN13" s="186" t="str">
        <f aca="1">IF(CN$4&gt;$BV13,"",IF($BR$9&gt;$BS$9,"ns",IF($BN$16&gt;$BO$16,"ns",IF(ABS($BX13-INDEX(RTO1CF_ORD,CN$4,2))&gt;$BN$24,"s","ns"))))</f>
        <v/>
      </c>
      <c r="CO13" s="186" t="str">
        <f aca="1">IF(CO$4&gt;$BV13,"",IF($BR$9&gt;$BS$9,"ns",IF($BN$16&gt;$BO$16,"ns",IF(ABS($BX13-INDEX(RTO1CF_ORD,CO$4,2))&gt;$BN$24,"s","ns"))))</f>
        <v/>
      </c>
      <c r="CP13" s="186" t="str">
        <f aca="1">IF(CP$4&gt;$BV13,"",IF($BR$9&gt;$BS$9,"ns",IF($BN$16&gt;$BO$16,"ns",IF(ABS($BX13-INDEX(RTO1CF_ORD,CP$4,2))&gt;$BN$24,"s","ns"))))</f>
        <v/>
      </c>
      <c r="CQ13" s="186" t="str">
        <f aca="1">IF(CQ$4&gt;$BV13,"",IF($BR$9&gt;$BS$9,"ns",IF($BN$16&gt;$BO$16,"ns",IF(ABS($BX13-INDEX(RTO1CF_ORD,CQ$4,2))&gt;$BN$24,"s","ns"))))</f>
        <v/>
      </c>
      <c r="CR13" s="186" t="str">
        <f aca="1">IF(CR$4&gt;$BV13,"",IF($BR$9&gt;$BS$9,"ns",IF($BN$16&gt;$BO$16,"ns",IF(ABS($BX13-INDEX(RTO1CF_ORD,CR$4,2))&gt;$BN$24,"s","ns"))))</f>
        <v/>
      </c>
      <c r="CS13" s="186" t="str">
        <f aca="1">IF(CS$4&gt;$BV13,"",IF($BR$9&gt;$BS$9,"ns",IF($BN$16&gt;$BO$16,"ns",IF(ABS($BX13-INDEX(RTO1CF_ORD,CS$4,2))&gt;$BN$24,"s","ns"))))</f>
        <v/>
      </c>
      <c r="CT13" s="186" t="str">
        <f aca="1">IF(CT$4&gt;$BV13,"",IF($BR$9&gt;$BS$9,"ns",IF($BN$16&gt;$BO$16,"ns",IF(ABS($BX13-INDEX(RTO1CF_ORD,CT$4,2))&gt;$BN$24,"s","ns"))))</f>
        <v/>
      </c>
      <c r="CU13" s="186" t="str">
        <f aca="1">IF(CU$4&gt;$BV13,"",IF($BR$9&gt;$BS$9,"ns",IF($BN$16&gt;$BO$16,"ns",IF(ABS($BX13-INDEX(RTO1CF_ORD,CU$4,2))&gt;$BN$24,"s","ns"))))</f>
        <v/>
      </c>
      <c r="CV13" s="186" t="str">
        <f aca="1">IF(CV$4&gt;$BV13,"",IF($BR$9&gt;$BS$9,"ns",IF($BN$16&gt;$BO$16,"ns",IF(ABS($BX13-INDEX(RTO1CF_ORD,CV$4,2))&gt;$BN$24,"s","ns"))))</f>
        <v/>
      </c>
      <c r="CW13" s="186" t="str">
        <f aca="1">IF(CW$4&gt;$BV13,"",IF($BR$9&gt;$BS$9,"ns",IF($BN$16&gt;$BO$16,"ns",IF(ABS($BX13-INDEX(RTO1CF_ORD,CW$4,2))&gt;$BN$24,"s","ns"))))</f>
        <v/>
      </c>
      <c r="CX13" s="186" t="str">
        <f aca="1">IF(CX$4&gt;$BV13,"",IF($BR$9&gt;$BS$9,"ns",IF($BN$16&gt;$BO$16,"ns",IF(ABS($BX13-INDEX(RTO1CF_ORD,CX$4,2))&gt;$BN$24,"s","ns"))))</f>
        <v/>
      </c>
      <c r="CY13" s="186" t="str">
        <f aca="1">IF(CY$4&gt;$BV13,"",IF($BR$9&gt;$BS$9,"ns",IF($BN$16&gt;$BO$16,"ns",IF(ABS($BX13-INDEX(RTO1CF_ORD,CY$4,2))&gt;$BN$24,"s","ns"))))</f>
        <v/>
      </c>
      <c r="CZ13" s="186" t="str">
        <f aca="1">IF(CZ$4&gt;$BV13,"",IF($BR$9&gt;$BS$9,"ns",IF($BN$16&gt;$BO$16,"ns",IF(ABS($BX13-INDEX(RTO1CF_ORD,CZ$4,2))&gt;$BN$24,"s","ns"))))</f>
        <v/>
      </c>
      <c r="DA13" s="186" t="str">
        <f aca="1">IF(DA$4&gt;$BV13,"",IF($BR$9&gt;$BS$9,"ns",IF($BN$16&gt;$BO$16,"ns",IF(ABS($BX13-INDEX(RTO1CF_ORD,DA$4,2))&gt;$BN$24,"s","ns"))))</f>
        <v/>
      </c>
      <c r="DB13" s="186" t="str">
        <f aca="1">IF(DB$4&gt;$BV13,"",IF($BR$9&gt;$BS$9,"ns",IF($BN$16&gt;$BO$16,"ns",IF(ABS($BX13-INDEX(RTO1CF_ORD,DB$4,2))&gt;$BN$24,"s","ns"))))</f>
        <v/>
      </c>
      <c r="DC13" s="186" t="str">
        <f aca="1">IF(DC$4&gt;$BV13,"",IF($BR$9&gt;$BS$9,"ns",IF($BN$16&gt;$BO$16,"ns",IF(ABS($BX13-INDEX(RTO1CF_ORD,DC$4,2))&gt;$BN$24,"s","ns"))))</f>
        <v/>
      </c>
      <c r="DD13" s="186" t="str">
        <f aca="1">IF(DD$4&gt;$BV13,"",IF($BR$9&gt;$BS$9,"ns",IF($BN$16&gt;$BO$16,"ns",IF(ABS($BX13-INDEX(RTO1CF_ORD,DD$4,2))&gt;$BN$24,"s","ns"))))</f>
        <v/>
      </c>
      <c r="DE13" s="186" t="str">
        <f aca="1">IF(DE$4&gt;$BV13,"",IF($BR$9&gt;$BS$9,"ns",IF($BN$16&gt;$BO$16,"ns",IF(ABS($BX13-INDEX(RTO1CF_ORD,DE$4,2))&gt;$BN$24,"s","ns"))))</f>
        <v/>
      </c>
      <c r="DF13" s="186" t="str">
        <f aca="1">IF(DF$4&gt;$BV13,"",IF($BR$9&gt;$BS$9,"ns",IF($BN$16&gt;$BO$16,"ns",IF(ABS($BX13-INDEX(RTO1CF_ORD,DF$4,2))&gt;$BN$24,"s","ns"))))</f>
        <v/>
      </c>
      <c r="DG13" s="186" t="str">
        <f aca="1">IF(DG$4&gt;$BV13,"",IF($BR$9&gt;$BS$9,"ns",IF($BN$16&gt;$BO$16,"ns",IF(ABS($BX13-INDEX(RTO1CF_ORD,DG$4,2))&gt;$BN$24,"s","ns"))))</f>
        <v/>
      </c>
      <c r="DH13" s="186" t="str">
        <f aca="1">IF(DH$4&gt;$BV13,"",IF($BR$9&gt;$BS$9,"ns",IF($BN$16&gt;$BO$16,"ns",IF(ABS($BX13-INDEX(RTO1CF_ORD,DH$4,2))&gt;$BN$24,"s","ns"))))</f>
        <v/>
      </c>
      <c r="DI13" s="186" t="str">
        <f aca="1">IF(DI$4&gt;$BV13,"",IF($BR$9&gt;$BS$9,"ns",IF($BN$16&gt;$BO$16,"ns",IF(ABS($BX13-INDEX(RTO1CF_ORD,DI$4,2))&gt;$BN$24,"s","ns"))))</f>
        <v/>
      </c>
      <c r="DJ13" s="186" t="str">
        <f aca="1">IF(DJ$4&gt;$BV13,"",IF($BR$9&gt;$BS$9,"ns",IF($BN$16&gt;$BO$16,"ns",IF(ABS($BX13-INDEX(RTO1CF_ORD,DJ$4,2))&gt;$BN$24,"s","ns"))))</f>
        <v/>
      </c>
      <c r="DK13" s="186" t="str">
        <f aca="1">IF(DK$4&gt;$BV13,"",IF($BR$9&gt;$BS$9,"ns",IF($BN$16&gt;$BO$16,"ns",IF(ABS($BX13-INDEX(RTO1CF_ORD,DK$4,2))&gt;$BN$24,"s","ns"))))</f>
        <v/>
      </c>
      <c r="DL13" s="186" t="str">
        <f aca="1">IF(DL$4&gt;$BV13,"",IF($BR$9&gt;$BS$9,"ns",IF($BN$16&gt;$BO$16,"ns",IF(ABS($BX13-INDEX(RTO1CF_ORD,DL$4,2))&gt;$BN$24,"s","ns"))))</f>
        <v/>
      </c>
      <c r="DM13" s="186" t="str">
        <f aca="1">IF(DM$4&gt;$BV13,"",IF($BR$9&gt;$BS$9,"ns",IF($BN$16&gt;$BO$16,"ns",IF(ABS($BX13-INDEX(RTO1CF_ORD,DM$4,2))&gt;$BN$24,"s","ns"))))</f>
        <v/>
      </c>
      <c r="DN13" s="186" t="str">
        <f aca="1">IF(DN$4&gt;$BV13,"",IF($BR$9&gt;$BS$9,"ns",IF($BN$16&gt;$BO$16,"ns",IF(ABS($BX13-INDEX(RTO1CF_ORD,DN$4,2))&gt;$BN$24,"s","ns"))))</f>
        <v/>
      </c>
      <c r="DO13" s="186" t="str">
        <f aca="1">IF(DO$4&gt;$BV13,"",IF($BR$9&gt;$BS$9,"ns",IF($BN$16&gt;$BO$16,"ns",IF(ABS($BX13-INDEX(RTO1CF_ORD,DO$4,2))&gt;$BN$24,"s","ns"))))</f>
        <v/>
      </c>
      <c r="DP13" s="186" t="str">
        <f aca="1">IF(DP$4&gt;$BV13,"",IF($BR$9&gt;$BS$9,"ns",IF($BN$16&gt;$BO$16,"ns",IF(ABS($BX13-INDEX(RTO1CF_ORD,DP$4,2))&gt;$BN$24,"s","ns"))))</f>
        <v/>
      </c>
      <c r="DQ13" s="186" t="str">
        <f aca="1">IF(DQ$4&gt;$BV13,"",IF($BR$9&gt;$BS$9,"ns",IF($BN$16&gt;$BO$16,"ns",IF(ABS($BX13-INDEX(RTO1CF_ORD,DQ$4,2))&gt;$BN$24,"s","ns"))))</f>
        <v/>
      </c>
      <c r="DR13" s="186" t="str">
        <f aca="1">IF(DR$4&gt;$BV13,"",IF($BR$9&gt;$BS$9,"ns",IF($BN$16&gt;$BO$16,"ns",IF(ABS($BX13-INDEX(RTO1CF_ORD,DR$4,2))&gt;$BN$24,"s","ns"))))</f>
        <v/>
      </c>
      <c r="DS13" s="186" t="str">
        <f aca="1">IF(DS$4&gt;$BV13,"",IF($BR$9&gt;$BS$9,"ns",IF($BN$16&gt;$BO$16,"ns",IF(ABS($BX13-INDEX(RTO1CF_ORD,DS$4,2))&gt;$BN$24,"s","ns"))))</f>
        <v/>
      </c>
      <c r="DT13" s="186" t="str">
        <f aca="1">IF(DT$4&gt;$BV13,"",IF($BR$9&gt;$BS$9,"ns",IF($BN$16&gt;$BO$16,"ns",IF(ABS($BX13-INDEX(RTO1CF_ORD,DT$4,2))&gt;$BN$24,"s","ns"))))</f>
        <v/>
      </c>
      <c r="DU13" s="186" t="str">
        <f aca="1">IF(DU$4&gt;$BV13,"",IF($BR$9&gt;$BS$9,"ns",IF($BN$16&gt;$BO$16,"ns",IF(ABS($BX13-INDEX(RTO1CF_ORD,DU$4,2))&gt;$BN$24,"s","ns"))))</f>
        <v/>
      </c>
      <c r="DV13" s="186" t="str">
        <f aca="1">IF(DV$4&gt;$BV13,"",IF($BR$9&gt;$BS$9,"ns",IF($BN$16&gt;$BO$16,"ns",IF(ABS($BX13-INDEX(RTO1CF_ORD,DV$4,2))&gt;$BN$24,"s","ns"))))</f>
        <v/>
      </c>
      <c r="DW13" s="158"/>
      <c r="DX13" s="158"/>
      <c r="DZ13" s="176">
        <f>DZ12+1</f>
        <v>10</v>
      </c>
      <c r="EA13" s="178" t="str">
        <f aca="1">IFERROR(INDEX(RTO1CV,$DZ13,1),0)</f>
        <v>B DESTELLO</v>
      </c>
      <c r="EB13" s="179">
        <f aca="1">IFERROR(INDEX(RTO1SF,$DZ13,EB$3),0)</f>
        <v>0</v>
      </c>
      <c r="EC13" s="179">
        <f aca="1">IFERROR(INDEX(RTO1SF,$DZ13,EC$3),0)</f>
        <v>0</v>
      </c>
      <c r="ED13" s="179">
        <f aca="1">IFERROR(INDEX(RTO1SF,$DZ13,ED$3),0)</f>
        <v>0</v>
      </c>
      <c r="EE13" s="179">
        <f aca="1">IFERROR(INDEX(RTO1SF,$DZ13,EE$3),0)</f>
        <v>0</v>
      </c>
      <c r="EF13" s="179">
        <f>_xlfn.COUNTIFS(EB13:EE13,"&gt;1")</f>
        <v>0</v>
      </c>
      <c r="EG13" s="179">
        <f>IFERROR(_xlfn.SUMIFS(EB13:EE13,EB13:EE13,"&gt;1"),0)</f>
        <v>0</v>
      </c>
      <c r="EH13" s="176"/>
      <c r="EI13" s="176" t="s">
        <v>328</v>
      </c>
      <c r="EJ13" s="175" t="str">
        <f>IF(EF54=0,"sd",SUM(EJ10:EJ12))</f>
        <v>sd</v>
      </c>
      <c r="EK13" s="177"/>
      <c r="EL13" s="176">
        <f>EL12+1</f>
        <v>10</v>
      </c>
      <c r="EM13" s="178" t="str">
        <f aca="1">IFERROR(INDEX(RTO1CV,$EL13,1),0)</f>
        <v>B DESTELLO</v>
      </c>
      <c r="EN13" s="179">
        <f aca="1">IFERROR(INDEX(RTO1CF,$EL13,'ANVA-MDS'!EB$3),0)</f>
        <v>6276.04773714285966</v>
      </c>
      <c r="EO13" s="179">
        <f aca="1">IFERROR(INDEX(RTO1CF,$EL13,'ANVA-MDS'!EC$3),0)</f>
        <v>6330.13932571428995</v>
      </c>
      <c r="EP13" s="179">
        <f aca="1">IFERROR(INDEX(RTO1CF,$EL13,'ANVA-MDS'!ED$3),0)</f>
        <v>6468.98497142857013</v>
      </c>
      <c r="EQ13" s="179">
        <f aca="1">IFERROR(INDEX(RTO1CF,$EL13,'ANVA-MDS'!EE$3),0)</f>
        <v>0</v>
      </c>
      <c r="ER13" s="179">
        <f>_xlfn.COUNTIFS(EN13:EQ13,"&gt;1")</f>
        <v>3</v>
      </c>
      <c r="ES13" s="179">
        <f>IFERROR(_xlfn.SUMIFS(EN13:EQ13,EN13:EQ13,"&gt;1"),0)</f>
        <v>19075.1720342857006</v>
      </c>
      <c r="ET13" s="176"/>
      <c r="EU13" s="176" t="s">
        <v>328</v>
      </c>
      <c r="EV13" s="175">
        <f>IF(ER54=0,"sd",SUM(EV10:EV12))</f>
        <v>86</v>
      </c>
      <c r="EW13" s="177"/>
      <c r="EX13" s="179">
        <f>EG13+ES13</f>
        <v>19075.1720342857006</v>
      </c>
      <c r="EY13" s="176" t="s">
        <v>329</v>
      </c>
      <c r="EZ13" s="202" t="str">
        <f t="array" ref="EZ13">IF(EZ23=0,"sd",SUM(IF(EX4:EX53&gt;1,(EX4:EX53)^2))/(EZ5*EZ17)-EZ9)</f>
        <v>sd</v>
      </c>
    </row>
    <row r="14" spans="1:156" ht="12.75" customHeight="1">
      <c r="A14" s="9"/>
      <c r="J14" s="89" t="n">
        <v>10</v>
      </c>
      <c r="K14" s="187" t="str">
        <f aca="1">IFERROR(INDEX(RTO1SF_ORD,J14,1),"sd")</f>
        <v>B DESTELLO</v>
      </c>
      <c r="L14" s="188">
        <f aca="1">IFERROR(INDEX(RTO1SF_ORD,J14,2),"sd")</f>
        <v>0.0004</v>
      </c>
      <c r="M14" s="188" t="str">
        <f aca="1">IF(M$4&gt;$J14,"",IF($F$9&gt;$G$9,"ns",IF($B$16&gt;$C$16,"ns",IF(ABS($L14-INDEX(RTO1SF_ORD,M$4,2))&gt;$B$24,"s","ns"))))</f>
        <v>ns</v>
      </c>
      <c r="N14" s="188" t="str">
        <f aca="1">IF(N$4&gt;$J14,"",IF($F$9&gt;$G$9,"ns",IF($B$16&gt;$C$16,"ns",IF(ABS($L14-INDEX(RTO1SF_ORD,N$4,2))&gt;$B$24,"s","ns"))))</f>
        <v>ns</v>
      </c>
      <c r="O14" s="188" t="str">
        <f aca="1">IF(O$4&gt;$J14,"",IF($F$9&gt;$G$9,"ns",IF($B$16&gt;$C$16,"ns",IF(ABS($L14-INDEX(RTO1SF_ORD,O$4,2))&gt;$B$24,"s","ns"))))</f>
        <v>ns</v>
      </c>
      <c r="P14" s="188" t="str">
        <f aca="1">IF(P$4&gt;$J14,"",IF($F$9&gt;$G$9,"ns",IF($B$16&gt;$C$16,"ns",IF(ABS($L14-INDEX(RTO1SF_ORD,P$4,2))&gt;$B$24,"s","ns"))))</f>
        <v>ns</v>
      </c>
      <c r="Q14" s="188" t="str">
        <f aca="1">IF(Q$4&gt;$J14,"",IF($F$9&gt;$G$9,"ns",IF($B$16&gt;$C$16,"ns",IF(ABS($L14-INDEX(RTO1SF_ORD,Q$4,2))&gt;$B$24,"s","ns"))))</f>
        <v>ns</v>
      </c>
      <c r="R14" s="188" t="str">
        <f aca="1">IF(R$4&gt;$J14,"",IF($F$9&gt;$G$9,"ns",IF($B$16&gt;$C$16,"ns",IF(ABS($L14-INDEX(RTO1SF_ORD,R$4,2))&gt;$B$24,"s","ns"))))</f>
        <v>ns</v>
      </c>
      <c r="S14" s="188" t="str">
        <f aca="1">IF(S$4&gt;$J14,"",IF($F$9&gt;$G$9,"ns",IF($B$16&gt;$C$16,"ns",IF(ABS($L14-INDEX(RTO1SF_ORD,S$4,2))&gt;$B$24,"s","ns"))))</f>
        <v>ns</v>
      </c>
      <c r="T14" s="188" t="str">
        <f aca="1">IF(T$4&gt;$J14,"",IF($F$9&gt;$G$9,"ns",IF($B$16&gt;$C$16,"ns",IF(ABS($L14-INDEX(RTO1SF_ORD,T$4,2))&gt;$B$24,"s","ns"))))</f>
        <v>ns</v>
      </c>
      <c r="U14" s="188" t="str">
        <f aca="1">IF(U$4&gt;$J14,"",IF($F$9&gt;$G$9,"ns",IF($B$16&gt;$C$16,"ns",IF(ABS($L14-INDEX(RTO1SF_ORD,U$4,2))&gt;$B$24,"s","ns"))))</f>
        <v>ns</v>
      </c>
      <c r="V14" s="188" t="str">
        <f aca="1">IF(V$4&gt;$J14,"",IF($F$9&gt;$G$9,"ns",IF($B$16&gt;$C$16,"ns",IF(ABS($L14-INDEX(RTO1SF_ORD,V$4,2))&gt;$B$24,"s","ns"))))</f>
        <v>ns</v>
      </c>
      <c r="W14" s="188" t="str">
        <f aca="1">IF(W$4&gt;$J14,"",IF($F$9&gt;$G$9,"ns",IF($B$16&gt;$C$16,"ns",IF(ABS($L14-INDEX(RTO1SF_ORD,W$4,2))&gt;$B$24,"s","ns"))))</f>
        <v/>
      </c>
      <c r="X14" s="188" t="str">
        <f aca="1">IF(X$4&gt;$J14,"",IF($F$9&gt;$G$9,"ns",IF($B$16&gt;$C$16,"ns",IF(ABS($L14-INDEX(RTO1SF_ORD,X$4,2))&gt;$B$24,"s","ns"))))</f>
        <v/>
      </c>
      <c r="Y14" s="188" t="str">
        <f aca="1">IF(Y$4&gt;$J14,"",IF($F$9&gt;$G$9,"ns",IF($B$16&gt;$C$16,"ns",IF(ABS($L14-INDEX(RTO1SF_ORD,Y$4,2))&gt;$B$24,"s","ns"))))</f>
        <v/>
      </c>
      <c r="Z14" s="188" t="str">
        <f aca="1">IF(Z$4&gt;$J14,"",IF($F$9&gt;$G$9,"ns",IF($B$16&gt;$C$16,"ns",IF(ABS($L14-INDEX(RTO1SF_ORD,Z$4,2))&gt;$B$24,"s","ns"))))</f>
        <v/>
      </c>
      <c r="AA14" s="188" t="str">
        <f aca="1">IF(AA$4&gt;$J14,"",IF($F$9&gt;$G$9,"ns",IF($B$16&gt;$C$16,"ns",IF(ABS($L14-INDEX(RTO1SF_ORD,AA$4,2))&gt;$B$24,"s","ns"))))</f>
        <v/>
      </c>
      <c r="AB14" s="188" t="str">
        <f aca="1">IF(AB$4&gt;$J14,"",IF($F$9&gt;$G$9,"ns",IF($B$16&gt;$C$16,"ns",IF(ABS($L14-INDEX(RTO1SF_ORD,AB$4,2))&gt;$B$24,"s","ns"))))</f>
        <v/>
      </c>
      <c r="AC14" s="188" t="str">
        <f aca="1">IF(AC$4&gt;$J14,"",IF($F$9&gt;$G$9,"ns",IF($B$16&gt;$C$16,"ns",IF(ABS($L14-INDEX(RTO1SF_ORD,AC$4,2))&gt;$B$24,"s","ns"))))</f>
        <v/>
      </c>
      <c r="AD14" s="188" t="str">
        <f aca="1">IF(AD$4&gt;$J14,"",IF($F$9&gt;$G$9,"ns",IF($B$16&gt;$C$16,"ns",IF(ABS($L14-INDEX(RTO1SF_ORD,AD$4,2))&gt;$B$24,"s","ns"))))</f>
        <v/>
      </c>
      <c r="AE14" s="188" t="str">
        <f aca="1">IF(AE$4&gt;$J14,"",IF($F$9&gt;$G$9,"ns",IF($B$16&gt;$C$16,"ns",IF(ABS($L14-INDEX(RTO1SF_ORD,AE$4,2))&gt;$B$24,"s","ns"))))</f>
        <v/>
      </c>
      <c r="AF14" s="188" t="str">
        <f aca="1">IF(AF$4&gt;$J14,"",IF($F$9&gt;$G$9,"ns",IF($B$16&gt;$C$16,"ns",IF(ABS($L14-INDEX(RTO1SF_ORD,AF$4,2))&gt;$B$24,"s","ns"))))</f>
        <v/>
      </c>
      <c r="AG14" s="188" t="str">
        <f aca="1">IF(AG$4&gt;$J14,"",IF($F$9&gt;$G$9,"ns",IF($B$16&gt;$C$16,"ns",IF(ABS($L14-INDEX(RTO1SF_ORD,AG$4,2))&gt;$B$24,"s","ns"))))</f>
        <v/>
      </c>
      <c r="AH14" s="188" t="str">
        <f aca="1">IF(AH$4&gt;$J14,"",IF($F$9&gt;$G$9,"ns",IF($B$16&gt;$C$16,"ns",IF(ABS($L14-INDEX(RTO1SF_ORD,AH$4,2))&gt;$B$24,"s","ns"))))</f>
        <v/>
      </c>
      <c r="AI14" s="188" t="str">
        <f aca="1">IF(AI$4&gt;$J14,"",IF($F$9&gt;$G$9,"ns",IF($B$16&gt;$C$16,"ns",IF(ABS($L14-INDEX(RTO1SF_ORD,AI$4,2))&gt;$B$24,"s","ns"))))</f>
        <v/>
      </c>
      <c r="AJ14" s="188" t="str">
        <f aca="1">IF(AJ$4&gt;$J14,"",IF($F$9&gt;$G$9,"ns",IF($B$16&gt;$C$16,"ns",IF(ABS($L14-INDEX(RTO1SF_ORD,AJ$4,2))&gt;$B$24,"s","ns"))))</f>
        <v/>
      </c>
      <c r="AK14" s="188" t="str">
        <f aca="1">IF(AK$4&gt;$J14,"",IF($F$9&gt;$G$9,"ns",IF($B$16&gt;$C$16,"ns",IF(ABS($L14-INDEX(RTO1SF_ORD,AK$4,2))&gt;$B$24,"s","ns"))))</f>
        <v/>
      </c>
      <c r="AL14" s="188" t="str">
        <f aca="1">IF(AL$4&gt;$J14,"",IF($F$9&gt;$G$9,"ns",IF($B$16&gt;$C$16,"ns",IF(ABS($L14-INDEX(RTO1SF_ORD,AL$4,2))&gt;$B$24,"s","ns"))))</f>
        <v/>
      </c>
      <c r="AM14" s="188" t="str">
        <f aca="1">IF(AM$4&gt;$J14,"",IF($F$9&gt;$G$9,"ns",IF($B$16&gt;$C$16,"ns",IF(ABS($L14-INDEX(RTO1SF_ORD,AM$4,2))&gt;$B$24,"s","ns"))))</f>
        <v/>
      </c>
      <c r="AN14" s="188" t="str">
        <f aca="1">IF(AN$4&gt;$J14,"",IF($F$9&gt;$G$9,"ns",IF($B$16&gt;$C$16,"ns",IF(ABS($L14-INDEX(RTO1SF_ORD,AN$4,2))&gt;$B$24,"s","ns"))))</f>
        <v/>
      </c>
      <c r="AO14" s="188" t="str">
        <f aca="1">IF(AO$4&gt;$J14,"",IF($F$9&gt;$G$9,"ns",IF($B$16&gt;$C$16,"ns",IF(ABS($L14-INDEX(RTO1SF_ORD,AO$4,2))&gt;$B$24,"s","ns"))))</f>
        <v/>
      </c>
      <c r="AP14" s="188" t="str">
        <f aca="1">IF(AP$4&gt;$J14,"",IF($F$9&gt;$G$9,"ns",IF($B$16&gt;$C$16,"ns",IF(ABS($L14-INDEX(RTO1SF_ORD,AP$4,2))&gt;$B$24,"s","ns"))))</f>
        <v/>
      </c>
      <c r="AQ14" s="188" t="str">
        <f aca="1">IF(AQ$4&gt;$J14,"",IF($F$9&gt;$G$9,"ns",IF($B$16&gt;$C$16,"ns",IF(ABS($L14-INDEX(RTO1SF_ORD,AQ$4,2))&gt;$B$24,"s","ns"))))</f>
        <v/>
      </c>
      <c r="AR14" s="188" t="str">
        <f aca="1">IF(AR$4&gt;$J14,"",IF($F$9&gt;$G$9,"ns",IF($B$16&gt;$C$16,"ns",IF(ABS($L14-INDEX(RTO1SF_ORD,AR$4,2))&gt;$B$24,"s","ns"))))</f>
        <v/>
      </c>
      <c r="AS14" s="188" t="str">
        <f aca="1">IF(AS$4&gt;$J14,"",IF($F$9&gt;$G$9,"ns",IF($B$16&gt;$C$16,"ns",IF(ABS($L14-INDEX(RTO1SF_ORD,AS$4,2))&gt;$B$24,"s","ns"))))</f>
        <v/>
      </c>
      <c r="AT14" s="188" t="str">
        <f aca="1">IF(AT$4&gt;$J14,"",IF($F$9&gt;$G$9,"ns",IF($B$16&gt;$C$16,"ns",IF(ABS($L14-INDEX(RTO1SF_ORD,AT$4,2))&gt;$B$24,"s","ns"))))</f>
        <v/>
      </c>
      <c r="AU14" s="188" t="str">
        <f aca="1">IF(AU$4&gt;$J14,"",IF($F$9&gt;$G$9,"ns",IF($B$16&gt;$C$16,"ns",IF(ABS($L14-INDEX(RTO1SF_ORD,AU$4,2))&gt;$B$24,"s","ns"))))</f>
        <v/>
      </c>
      <c r="AV14" s="188" t="str">
        <f aca="1">IF(AV$4&gt;$J14,"",IF($F$9&gt;$G$9,"ns",IF($B$16&gt;$C$16,"ns",IF(ABS($L14-INDEX(RTO1SF_ORD,AV$4,2))&gt;$B$24,"s","ns"))))</f>
        <v/>
      </c>
      <c r="AW14" s="188" t="str">
        <f aca="1">IF(AW$4&gt;$J14,"",IF($F$9&gt;$G$9,"ns",IF($B$16&gt;$C$16,"ns",IF(ABS($L14-INDEX(RTO1SF_ORD,AW$4,2))&gt;$B$24,"s","ns"))))</f>
        <v/>
      </c>
      <c r="AX14" s="188" t="str">
        <f aca="1">IF(AX$4&gt;$J14,"",IF($F$9&gt;$G$9,"ns",IF($B$16&gt;$C$16,"ns",IF(ABS($L14-INDEX(RTO1SF_ORD,AX$4,2))&gt;$B$24,"s","ns"))))</f>
        <v/>
      </c>
      <c r="AY14" s="188" t="str">
        <f aca="1">IF(AY$4&gt;$J14,"",IF($F$9&gt;$G$9,"ns",IF($B$16&gt;$C$16,"ns",IF(ABS($L14-INDEX(RTO1SF_ORD,AY$4,2))&gt;$B$24,"s","ns"))))</f>
        <v/>
      </c>
      <c r="AZ14" s="188" t="str">
        <f aca="1">IF(AZ$4&gt;$J14,"",IF($F$9&gt;$G$9,"ns",IF($B$16&gt;$C$16,"ns",IF(ABS($L14-INDEX(RTO1SF_ORD,AZ$4,2))&gt;$B$24,"s","ns"))))</f>
        <v/>
      </c>
      <c r="BA14" s="188" t="str">
        <f aca="1">IF(BA$4&gt;$J14,"",IF($F$9&gt;$G$9,"ns",IF($B$16&gt;$C$16,"ns",IF(ABS($L14-INDEX(RTO1SF_ORD,BA$4,2))&gt;$B$24,"s","ns"))))</f>
        <v/>
      </c>
      <c r="BB14" s="188" t="str">
        <f aca="1">IF(BB$4&gt;$J14,"",IF($F$9&gt;$G$9,"ns",IF($B$16&gt;$C$16,"ns",IF(ABS($L14-INDEX(RTO1SF_ORD,BB$4,2))&gt;$B$24,"s","ns"))))</f>
        <v/>
      </c>
      <c r="BC14" s="188" t="str">
        <f aca="1">IF(BC$4&gt;$J14,"",IF($F$9&gt;$G$9,"ns",IF($B$16&gt;$C$16,"ns",IF(ABS($L14-INDEX(RTO1SF_ORD,BC$4,2))&gt;$B$24,"s","ns"))))</f>
        <v/>
      </c>
      <c r="BD14" s="188" t="str">
        <f aca="1">IF(BD$4&gt;$J14,"",IF($F$9&gt;$G$9,"ns",IF($B$16&gt;$C$16,"ns",IF(ABS($L14-INDEX(RTO1SF_ORD,BD$4,2))&gt;$B$24,"s","ns"))))</f>
        <v/>
      </c>
      <c r="BE14" s="188" t="str">
        <f aca="1">IF(BE$4&gt;$J14,"",IF($F$9&gt;$G$9,"ns",IF($B$16&gt;$C$16,"ns",IF(ABS($L14-INDEX(RTO1SF_ORD,BE$4,2))&gt;$B$24,"s","ns"))))</f>
        <v/>
      </c>
      <c r="BF14" s="188" t="str">
        <f aca="1">IF(BF$4&gt;$J14,"",IF($F$9&gt;$G$9,"ns",IF($B$16&gt;$C$16,"ns",IF(ABS($L14-INDEX(RTO1SF_ORD,BF$4,2))&gt;$B$24,"s","ns"))))</f>
        <v/>
      </c>
      <c r="BG14" s="188" t="str">
        <f aca="1">IF(BG$4&gt;$J14,"",IF($F$9&gt;$G$9,"ns",IF($B$16&gt;$C$16,"ns",IF(ABS($L14-INDEX(RTO1SF_ORD,BG$4,2))&gt;$B$24,"s","ns"))))</f>
        <v/>
      </c>
      <c r="BH14" s="188" t="str">
        <f aca="1">IF(BH$4&gt;$J14,"",IF($F$9&gt;$G$9,"ns",IF($B$16&gt;$C$16,"ns",IF(ABS($L14-INDEX(RTO1SF_ORD,BH$4,2))&gt;$B$24,"s","ns"))))</f>
        <v/>
      </c>
      <c r="BI14" s="188" t="str">
        <f aca="1">IF(BI$4&gt;$J14,"",IF($F$9&gt;$G$9,"ns",IF($B$16&gt;$C$16,"ns",IF(ABS($L14-INDEX(RTO1SF_ORD,BI$4,2))&gt;$B$24,"s","ns"))))</f>
        <v/>
      </c>
      <c r="BJ14" s="188" t="str">
        <f aca="1">IF(BJ$4&gt;$J14,"",IF($F$9&gt;$G$9,"ns",IF($B$16&gt;$C$16,"ns",IF(ABS($L14-INDEX(RTO1SF_ORD,BJ$4,2))&gt;$B$24,"s","ns"))))</f>
        <v/>
      </c>
      <c r="BM14" s="9"/>
      <c r="BS14" s="10"/>
      <c r="BT14" s="10"/>
      <c r="BV14" s="89" t="n">
        <v>10</v>
      </c>
      <c r="BW14" s="187" t="str">
        <f aca="1">IFERROR(INDEX(RTO1CF_ORD,BV14,1),"sd")</f>
        <v>JACARANDA</v>
      </c>
      <c r="BX14" s="188">
        <f aca="1">IFERROR(INDEX(RTO1CF_ORD,BV14,2),"sd")</f>
        <v>6547.31410666667034</v>
      </c>
      <c r="BY14" s="186" t="str">
        <f aca="1">IF(BY$4&gt;$BV14,"",IF($BR$9&gt;$BS$9,"ns",IF($BN$16&gt;$BO$16,"ns",IF(ABS($BX14-INDEX(RTO1CF_ORD,BY$4,2))&gt;$BN$24,"s","ns"))))</f>
        <v>s</v>
      </c>
      <c r="BZ14" s="186" t="str">
        <f aca="1">IF(BZ$4&gt;$BV14,"",IF($BR$9&gt;$BS$9,"ns",IF($BN$16&gt;$BO$16,"ns",IF(ABS($BX14-INDEX(RTO1CF_ORD,BZ$4,2))&gt;$BN$24,"s","ns"))))</f>
        <v>ns</v>
      </c>
      <c r="CA14" s="186" t="str">
        <f aca="1">IF(CA$4&gt;$BV14,"",IF($BR$9&gt;$BS$9,"ns",IF($BN$16&gt;$BO$16,"ns",IF(ABS($BX14-INDEX(RTO1CF_ORD,CA$4,2))&gt;$BN$24,"s","ns"))))</f>
        <v>ns</v>
      </c>
      <c r="CB14" s="186" t="str">
        <f aca="1">IF(CB$4&gt;$BV14,"",IF($BR$9&gt;$BS$9,"ns",IF($BN$16&gt;$BO$16,"ns",IF(ABS($BX14-INDEX(RTO1CF_ORD,CB$4,2))&gt;$BN$24,"s","ns"))))</f>
        <v>ns</v>
      </c>
      <c r="CC14" s="186" t="str">
        <f aca="1">IF(CC$4&gt;$BV14,"",IF($BR$9&gt;$BS$9,"ns",IF($BN$16&gt;$BO$16,"ns",IF(ABS($BX14-INDEX(RTO1CF_ORD,CC$4,2))&gt;$BN$24,"s","ns"))))</f>
        <v>ns</v>
      </c>
      <c r="CD14" s="186" t="str">
        <f aca="1">IF(CD$4&gt;$BV14,"",IF($BR$9&gt;$BS$9,"ns",IF($BN$16&gt;$BO$16,"ns",IF(ABS($BX14-INDEX(RTO1CF_ORD,CD$4,2))&gt;$BN$24,"s","ns"))))</f>
        <v>ns</v>
      </c>
      <c r="CE14" s="186" t="str">
        <f aca="1">IF(CE$4&gt;$BV14,"",IF($BR$9&gt;$BS$9,"ns",IF($BN$16&gt;$BO$16,"ns",IF(ABS($BX14-INDEX(RTO1CF_ORD,CE$4,2))&gt;$BN$24,"s","ns"))))</f>
        <v>ns</v>
      </c>
      <c r="CF14" s="186" t="str">
        <f aca="1">IF(CF$4&gt;$BV14,"",IF($BR$9&gt;$BS$9,"ns",IF($BN$16&gt;$BO$16,"ns",IF(ABS($BX14-INDEX(RTO1CF_ORD,CF$4,2))&gt;$BN$24,"s","ns"))))</f>
        <v>ns</v>
      </c>
      <c r="CG14" s="186" t="str">
        <f aca="1">IF(CG$4&gt;$BV14,"",IF($BR$9&gt;$BS$9,"ns",IF($BN$16&gt;$BO$16,"ns",IF(ABS($BX14-INDEX(RTO1CF_ORD,CG$4,2))&gt;$BN$24,"s","ns"))))</f>
        <v>ns</v>
      </c>
      <c r="CH14" s="186" t="str">
        <f aca="1">IF(CH$4&gt;$BV14,"",IF($BR$9&gt;$BS$9,"ns",IF($BN$16&gt;$BO$16,"ns",IF(ABS($BX14-INDEX(RTO1CF_ORD,CH$4,2))&gt;$BN$24,"s","ns"))))</f>
        <v>ns</v>
      </c>
      <c r="CI14" s="186" t="str">
        <f aca="1">IF(CI$4&gt;$BV14,"",IF($BR$9&gt;$BS$9,"ns",IF($BN$16&gt;$BO$16,"ns",IF(ABS($BX14-INDEX(RTO1CF_ORD,CI$4,2))&gt;$BN$24,"s","ns"))))</f>
        <v/>
      </c>
      <c r="CJ14" s="186" t="str">
        <f aca="1">IF(CJ$4&gt;$BV14,"",IF($BR$9&gt;$BS$9,"ns",IF($BN$16&gt;$BO$16,"ns",IF(ABS($BX14-INDEX(RTO1CF_ORD,CJ$4,2))&gt;$BN$24,"s","ns"))))</f>
        <v/>
      </c>
      <c r="CK14" s="186" t="str">
        <f aca="1">IF(CK$4&gt;$BV14,"",IF($BR$9&gt;$BS$9,"ns",IF($BN$16&gt;$BO$16,"ns",IF(ABS($BX14-INDEX(RTO1CF_ORD,CK$4,2))&gt;$BN$24,"s","ns"))))</f>
        <v/>
      </c>
      <c r="CL14" s="186" t="str">
        <f aca="1">IF(CL$4&gt;$BV14,"",IF($BR$9&gt;$BS$9,"ns",IF($BN$16&gt;$BO$16,"ns",IF(ABS($BX14-INDEX(RTO1CF_ORD,CL$4,2))&gt;$BN$24,"s","ns"))))</f>
        <v/>
      </c>
      <c r="CM14" s="186" t="str">
        <f aca="1">IF(CM$4&gt;$BV14,"",IF($BR$9&gt;$BS$9,"ns",IF($BN$16&gt;$BO$16,"ns",IF(ABS($BX14-INDEX(RTO1CF_ORD,CM$4,2))&gt;$BN$24,"s","ns"))))</f>
        <v/>
      </c>
      <c r="CN14" s="186" t="str">
        <f aca="1">IF(CN$4&gt;$BV14,"",IF($BR$9&gt;$BS$9,"ns",IF($BN$16&gt;$BO$16,"ns",IF(ABS($BX14-INDEX(RTO1CF_ORD,CN$4,2))&gt;$BN$24,"s","ns"))))</f>
        <v/>
      </c>
      <c r="CO14" s="186" t="str">
        <f aca="1">IF(CO$4&gt;$BV14,"",IF($BR$9&gt;$BS$9,"ns",IF($BN$16&gt;$BO$16,"ns",IF(ABS($BX14-INDEX(RTO1CF_ORD,CO$4,2))&gt;$BN$24,"s","ns"))))</f>
        <v/>
      </c>
      <c r="CP14" s="186" t="str">
        <f aca="1">IF(CP$4&gt;$BV14,"",IF($BR$9&gt;$BS$9,"ns",IF($BN$16&gt;$BO$16,"ns",IF(ABS($BX14-INDEX(RTO1CF_ORD,CP$4,2))&gt;$BN$24,"s","ns"))))</f>
        <v/>
      </c>
      <c r="CQ14" s="186" t="str">
        <f aca="1">IF(CQ$4&gt;$BV14,"",IF($BR$9&gt;$BS$9,"ns",IF($BN$16&gt;$BO$16,"ns",IF(ABS($BX14-INDEX(RTO1CF_ORD,CQ$4,2))&gt;$BN$24,"s","ns"))))</f>
        <v/>
      </c>
      <c r="CR14" s="186" t="str">
        <f aca="1">IF(CR$4&gt;$BV14,"",IF($BR$9&gt;$BS$9,"ns",IF($BN$16&gt;$BO$16,"ns",IF(ABS($BX14-INDEX(RTO1CF_ORD,CR$4,2))&gt;$BN$24,"s","ns"))))</f>
        <v/>
      </c>
      <c r="CS14" s="186" t="str">
        <f aca="1">IF(CS$4&gt;$BV14,"",IF($BR$9&gt;$BS$9,"ns",IF($BN$16&gt;$BO$16,"ns",IF(ABS($BX14-INDEX(RTO1CF_ORD,CS$4,2))&gt;$BN$24,"s","ns"))))</f>
        <v/>
      </c>
      <c r="CT14" s="186" t="str">
        <f aca="1">IF(CT$4&gt;$BV14,"",IF($BR$9&gt;$BS$9,"ns",IF($BN$16&gt;$BO$16,"ns",IF(ABS($BX14-INDEX(RTO1CF_ORD,CT$4,2))&gt;$BN$24,"s","ns"))))</f>
        <v/>
      </c>
      <c r="CU14" s="186" t="str">
        <f aca="1">IF(CU$4&gt;$BV14,"",IF($BR$9&gt;$BS$9,"ns",IF($BN$16&gt;$BO$16,"ns",IF(ABS($BX14-INDEX(RTO1CF_ORD,CU$4,2))&gt;$BN$24,"s","ns"))))</f>
        <v/>
      </c>
      <c r="CV14" s="186" t="str">
        <f aca="1">IF(CV$4&gt;$BV14,"",IF($BR$9&gt;$BS$9,"ns",IF($BN$16&gt;$BO$16,"ns",IF(ABS($BX14-INDEX(RTO1CF_ORD,CV$4,2))&gt;$BN$24,"s","ns"))))</f>
        <v/>
      </c>
      <c r="CW14" s="186" t="str">
        <f aca="1">IF(CW$4&gt;$BV14,"",IF($BR$9&gt;$BS$9,"ns",IF($BN$16&gt;$BO$16,"ns",IF(ABS($BX14-INDEX(RTO1CF_ORD,CW$4,2))&gt;$BN$24,"s","ns"))))</f>
        <v/>
      </c>
      <c r="CX14" s="186" t="str">
        <f aca="1">IF(CX$4&gt;$BV14,"",IF($BR$9&gt;$BS$9,"ns",IF($BN$16&gt;$BO$16,"ns",IF(ABS($BX14-INDEX(RTO1CF_ORD,CX$4,2))&gt;$BN$24,"s","ns"))))</f>
        <v/>
      </c>
      <c r="CY14" s="186" t="str">
        <f aca="1">IF(CY$4&gt;$BV14,"",IF($BR$9&gt;$BS$9,"ns",IF($BN$16&gt;$BO$16,"ns",IF(ABS($BX14-INDEX(RTO1CF_ORD,CY$4,2))&gt;$BN$24,"s","ns"))))</f>
        <v/>
      </c>
      <c r="CZ14" s="186" t="str">
        <f aca="1">IF(CZ$4&gt;$BV14,"",IF($BR$9&gt;$BS$9,"ns",IF($BN$16&gt;$BO$16,"ns",IF(ABS($BX14-INDEX(RTO1CF_ORD,CZ$4,2))&gt;$BN$24,"s","ns"))))</f>
        <v/>
      </c>
      <c r="DA14" s="186" t="str">
        <f aca="1">IF(DA$4&gt;$BV14,"",IF($BR$9&gt;$BS$9,"ns",IF($BN$16&gt;$BO$16,"ns",IF(ABS($BX14-INDEX(RTO1CF_ORD,DA$4,2))&gt;$BN$24,"s","ns"))))</f>
        <v/>
      </c>
      <c r="DB14" s="186" t="str">
        <f aca="1">IF(DB$4&gt;$BV14,"",IF($BR$9&gt;$BS$9,"ns",IF($BN$16&gt;$BO$16,"ns",IF(ABS($BX14-INDEX(RTO1CF_ORD,DB$4,2))&gt;$BN$24,"s","ns"))))</f>
        <v/>
      </c>
      <c r="DC14" s="186" t="str">
        <f aca="1">IF(DC$4&gt;$BV14,"",IF($BR$9&gt;$BS$9,"ns",IF($BN$16&gt;$BO$16,"ns",IF(ABS($BX14-INDEX(RTO1CF_ORD,DC$4,2))&gt;$BN$24,"s","ns"))))</f>
        <v/>
      </c>
      <c r="DD14" s="186" t="str">
        <f aca="1">IF(DD$4&gt;$BV14,"",IF($BR$9&gt;$BS$9,"ns",IF($BN$16&gt;$BO$16,"ns",IF(ABS($BX14-INDEX(RTO1CF_ORD,DD$4,2))&gt;$BN$24,"s","ns"))))</f>
        <v/>
      </c>
      <c r="DE14" s="186" t="str">
        <f aca="1">IF(DE$4&gt;$BV14,"",IF($BR$9&gt;$BS$9,"ns",IF($BN$16&gt;$BO$16,"ns",IF(ABS($BX14-INDEX(RTO1CF_ORD,DE$4,2))&gt;$BN$24,"s","ns"))))</f>
        <v/>
      </c>
      <c r="DF14" s="186" t="str">
        <f aca="1">IF(DF$4&gt;$BV14,"",IF($BR$9&gt;$BS$9,"ns",IF($BN$16&gt;$BO$16,"ns",IF(ABS($BX14-INDEX(RTO1CF_ORD,DF$4,2))&gt;$BN$24,"s","ns"))))</f>
        <v/>
      </c>
      <c r="DG14" s="186" t="str">
        <f aca="1">IF(DG$4&gt;$BV14,"",IF($BR$9&gt;$BS$9,"ns",IF($BN$16&gt;$BO$16,"ns",IF(ABS($BX14-INDEX(RTO1CF_ORD,DG$4,2))&gt;$BN$24,"s","ns"))))</f>
        <v/>
      </c>
      <c r="DH14" s="186" t="str">
        <f aca="1">IF(DH$4&gt;$BV14,"",IF($BR$9&gt;$BS$9,"ns",IF($BN$16&gt;$BO$16,"ns",IF(ABS($BX14-INDEX(RTO1CF_ORD,DH$4,2))&gt;$BN$24,"s","ns"))))</f>
        <v/>
      </c>
      <c r="DI14" s="186" t="str">
        <f aca="1">IF(DI$4&gt;$BV14,"",IF($BR$9&gt;$BS$9,"ns",IF($BN$16&gt;$BO$16,"ns",IF(ABS($BX14-INDEX(RTO1CF_ORD,DI$4,2))&gt;$BN$24,"s","ns"))))</f>
        <v/>
      </c>
      <c r="DJ14" s="186" t="str">
        <f aca="1">IF(DJ$4&gt;$BV14,"",IF($BR$9&gt;$BS$9,"ns",IF($BN$16&gt;$BO$16,"ns",IF(ABS($BX14-INDEX(RTO1CF_ORD,DJ$4,2))&gt;$BN$24,"s","ns"))))</f>
        <v/>
      </c>
      <c r="DK14" s="186" t="str">
        <f aca="1">IF(DK$4&gt;$BV14,"",IF($BR$9&gt;$BS$9,"ns",IF($BN$16&gt;$BO$16,"ns",IF(ABS($BX14-INDEX(RTO1CF_ORD,DK$4,2))&gt;$BN$24,"s","ns"))))</f>
        <v/>
      </c>
      <c r="DL14" s="186" t="str">
        <f aca="1">IF(DL$4&gt;$BV14,"",IF($BR$9&gt;$BS$9,"ns",IF($BN$16&gt;$BO$16,"ns",IF(ABS($BX14-INDEX(RTO1CF_ORD,DL$4,2))&gt;$BN$24,"s","ns"))))</f>
        <v/>
      </c>
      <c r="DM14" s="186" t="str">
        <f aca="1">IF(DM$4&gt;$BV14,"",IF($BR$9&gt;$BS$9,"ns",IF($BN$16&gt;$BO$16,"ns",IF(ABS($BX14-INDEX(RTO1CF_ORD,DM$4,2))&gt;$BN$24,"s","ns"))))</f>
        <v/>
      </c>
      <c r="DN14" s="186" t="str">
        <f aca="1">IF(DN$4&gt;$BV14,"",IF($BR$9&gt;$BS$9,"ns",IF($BN$16&gt;$BO$16,"ns",IF(ABS($BX14-INDEX(RTO1CF_ORD,DN$4,2))&gt;$BN$24,"s","ns"))))</f>
        <v/>
      </c>
      <c r="DO14" s="186" t="str">
        <f aca="1">IF(DO$4&gt;$BV14,"",IF($BR$9&gt;$BS$9,"ns",IF($BN$16&gt;$BO$16,"ns",IF(ABS($BX14-INDEX(RTO1CF_ORD,DO$4,2))&gt;$BN$24,"s","ns"))))</f>
        <v/>
      </c>
      <c r="DP14" s="186" t="str">
        <f aca="1">IF(DP$4&gt;$BV14,"",IF($BR$9&gt;$BS$9,"ns",IF($BN$16&gt;$BO$16,"ns",IF(ABS($BX14-INDEX(RTO1CF_ORD,DP$4,2))&gt;$BN$24,"s","ns"))))</f>
        <v/>
      </c>
      <c r="DQ14" s="186" t="str">
        <f aca="1">IF(DQ$4&gt;$BV14,"",IF($BR$9&gt;$BS$9,"ns",IF($BN$16&gt;$BO$16,"ns",IF(ABS($BX14-INDEX(RTO1CF_ORD,DQ$4,2))&gt;$BN$24,"s","ns"))))</f>
        <v/>
      </c>
      <c r="DR14" s="186" t="str">
        <f aca="1">IF(DR$4&gt;$BV14,"",IF($BR$9&gt;$BS$9,"ns",IF($BN$16&gt;$BO$16,"ns",IF(ABS($BX14-INDEX(RTO1CF_ORD,DR$4,2))&gt;$BN$24,"s","ns"))))</f>
        <v/>
      </c>
      <c r="DS14" s="186" t="str">
        <f aca="1">IF(DS$4&gt;$BV14,"",IF($BR$9&gt;$BS$9,"ns",IF($BN$16&gt;$BO$16,"ns",IF(ABS($BX14-INDEX(RTO1CF_ORD,DS$4,2))&gt;$BN$24,"s","ns"))))</f>
        <v/>
      </c>
      <c r="DT14" s="186" t="str">
        <f aca="1">IF(DT$4&gt;$BV14,"",IF($BR$9&gt;$BS$9,"ns",IF($BN$16&gt;$BO$16,"ns",IF(ABS($BX14-INDEX(RTO1CF_ORD,DT$4,2))&gt;$BN$24,"s","ns"))))</f>
        <v/>
      </c>
      <c r="DU14" s="186" t="str">
        <f aca="1">IF(DU$4&gt;$BV14,"",IF($BR$9&gt;$BS$9,"ns",IF($BN$16&gt;$BO$16,"ns",IF(ABS($BX14-INDEX(RTO1CF_ORD,DU$4,2))&gt;$BN$24,"s","ns"))))</f>
        <v/>
      </c>
      <c r="DV14" s="186" t="str">
        <f aca="1">IF(DV$4&gt;$BV14,"",IF($BR$9&gt;$BS$9,"ns",IF($BN$16&gt;$BO$16,"ns",IF(ABS($BX14-INDEX(RTO1CF_ORD,DV$4,2))&gt;$BN$24,"s","ns"))))</f>
        <v/>
      </c>
      <c r="DW14" s="158"/>
      <c r="DX14" s="158"/>
      <c r="DZ14" s="176">
        <f>DZ13+1</f>
        <v>11</v>
      </c>
      <c r="EA14" s="178" t="str">
        <f aca="1">IFERROR(INDEX(RTO1CV,$DZ14,1),0)</f>
        <v>B PACIFICO</v>
      </c>
      <c r="EB14" s="179">
        <f aca="1">IFERROR(INDEX(RTO1SF,$DZ14,EB$3),0)</f>
        <v>0</v>
      </c>
      <c r="EC14" s="179">
        <f aca="1">IFERROR(INDEX(RTO1SF,$DZ14,EC$3),0)</f>
        <v>0</v>
      </c>
      <c r="ED14" s="179">
        <f aca="1">IFERROR(INDEX(RTO1SF,$DZ14,ED$3),0)</f>
        <v>0</v>
      </c>
      <c r="EE14" s="179">
        <f aca="1">IFERROR(INDEX(RTO1SF,$DZ14,EE$3),0)</f>
        <v>0</v>
      </c>
      <c r="EF14" s="179">
        <f>_xlfn.COUNTIFS(EB14:EE14,"&gt;1")</f>
        <v>0</v>
      </c>
      <c r="EG14" s="179">
        <f>IFERROR(_xlfn.SUMIFS(EB14:EE14,EB14:EE14,"&gt;1"),0)</f>
        <v>0</v>
      </c>
      <c r="EH14" s="176"/>
      <c r="EI14" s="176" t="s">
        <v>329</v>
      </c>
      <c r="EJ14" s="175" t="str">
        <f t="array" ref="EJ14">IF(EF54=0,"sd",SUM(IF(EG4:EG53&gt;1,(EG4:EG53)^2))/EJ5-EJ9)</f>
        <v>sd</v>
      </c>
      <c r="EK14" s="177"/>
      <c r="EL14" s="176">
        <f>EL13+1</f>
        <v>11</v>
      </c>
      <c r="EM14" s="178" t="str">
        <f aca="1">IFERROR(INDEX(RTO1CV,$EL14,1),0)</f>
        <v>B PACIFICO</v>
      </c>
      <c r="EN14" s="179">
        <f aca="1">IFERROR(INDEX(RTO1CF,$EL14,'ANVA-MDS'!EB$3),0)</f>
        <v>6565.80332571428971</v>
      </c>
      <c r="EO14" s="179">
        <f aca="1">IFERROR(INDEX(RTO1CF,$EL14,'ANVA-MDS'!EC$3),0)</f>
        <v>6747.01292571428985</v>
      </c>
      <c r="EP14" s="179">
        <f aca="1">IFERROR(INDEX(RTO1CF,$EL14,'ANVA-MDS'!ED$3),0)</f>
        <v>5657.07999999999993</v>
      </c>
      <c r="EQ14" s="179">
        <f aca="1">IFERROR(INDEX(RTO1CF,$EL14,'ANVA-MDS'!EE$3),0)</f>
        <v>0</v>
      </c>
      <c r="ER14" s="179">
        <f>_xlfn.COUNTIFS(EN14:EQ14,"&gt;1")</f>
        <v>3</v>
      </c>
      <c r="ES14" s="179">
        <f>IFERROR(_xlfn.SUMIFS(EN14:EQ14,EN14:EQ14,"&gt;1"),0)</f>
        <v>18969.8962514285995</v>
      </c>
      <c r="ET14" s="176"/>
      <c r="EU14" s="176" t="s">
        <v>329</v>
      </c>
      <c r="EV14" s="175">
        <f t="array" ref="EV14">IF(ER54=0,"sd",SUM(IF(ES4:ES53&gt;1,(ES4:ES53)^2))/EV5-EV9)</f>
        <v>25786473.1951798983</v>
      </c>
      <c r="EW14" s="177"/>
      <c r="EX14" s="179">
        <f>EG14+ES14</f>
        <v>18969.8962514285995</v>
      </c>
      <c r="EY14" s="313" t="s">
        <v>330</v>
      </c>
      <c r="EZ14" s="202" t="str">
        <f t="array" ref="EZ14">IF(EZ23=0,"sd",(SUM(IF(EB55:EE55&gt;1,(EB55:EE55)^2))+SUM(IF(EN55:EQ55&gt;1,(EN55:EQ55)^2)))/EZ4-EZ21-EZ9)</f>
        <v>sd</v>
      </c>
    </row>
    <row r="15" spans="1:156" ht="12.75" customHeight="1">
      <c r="A15" s="284" t="s">
        <v>331</v>
      </c>
      <c r="J15" s="89" t="n">
        <v>11</v>
      </c>
      <c r="K15" s="187" t="str">
        <f aca="1">IFERROR(INDEX(RTO1SF_ORD,J15,1),"sd")</f>
        <v>B PACIFICO</v>
      </c>
      <c r="L15" s="188">
        <f aca="1">IFERROR(INDEX(RTO1SF_ORD,J15,2),"sd")</f>
        <v>0.000390000000000000036</v>
      </c>
      <c r="M15" s="188" t="str">
        <f aca="1">IF(M$4&gt;$J15,"",IF($F$9&gt;$G$9,"ns",IF($B$16&gt;$C$16,"ns",IF(ABS($L15-INDEX(RTO1SF_ORD,M$4,2))&gt;$B$24,"s","ns"))))</f>
        <v>ns</v>
      </c>
      <c r="N15" s="188" t="str">
        <f aca="1">IF(N$4&gt;$J15,"",IF($F$9&gt;$G$9,"ns",IF($B$16&gt;$C$16,"ns",IF(ABS($L15-INDEX(RTO1SF_ORD,N$4,2))&gt;$B$24,"s","ns"))))</f>
        <v>ns</v>
      </c>
      <c r="O15" s="188" t="str">
        <f aca="1">IF(O$4&gt;$J15,"",IF($F$9&gt;$G$9,"ns",IF($B$16&gt;$C$16,"ns",IF(ABS($L15-INDEX(RTO1SF_ORD,O$4,2))&gt;$B$24,"s","ns"))))</f>
        <v>ns</v>
      </c>
      <c r="P15" s="188" t="str">
        <f aca="1">IF(P$4&gt;$J15,"",IF($F$9&gt;$G$9,"ns",IF($B$16&gt;$C$16,"ns",IF(ABS($L15-INDEX(RTO1SF_ORD,P$4,2))&gt;$B$24,"s","ns"))))</f>
        <v>ns</v>
      </c>
      <c r="Q15" s="188" t="str">
        <f aca="1">IF(Q$4&gt;$J15,"",IF($F$9&gt;$G$9,"ns",IF($B$16&gt;$C$16,"ns",IF(ABS($L15-INDEX(RTO1SF_ORD,Q$4,2))&gt;$B$24,"s","ns"))))</f>
        <v>ns</v>
      </c>
      <c r="R15" s="188" t="str">
        <f aca="1">IF(R$4&gt;$J15,"",IF($F$9&gt;$G$9,"ns",IF($B$16&gt;$C$16,"ns",IF(ABS($L15-INDEX(RTO1SF_ORD,R$4,2))&gt;$B$24,"s","ns"))))</f>
        <v>ns</v>
      </c>
      <c r="S15" s="188" t="str">
        <f aca="1">IF(S$4&gt;$J15,"",IF($F$9&gt;$G$9,"ns",IF($B$16&gt;$C$16,"ns",IF(ABS($L15-INDEX(RTO1SF_ORD,S$4,2))&gt;$B$24,"s","ns"))))</f>
        <v>ns</v>
      </c>
      <c r="T15" s="188" t="str">
        <f aca="1">IF(T$4&gt;$J15,"",IF($F$9&gt;$G$9,"ns",IF($B$16&gt;$C$16,"ns",IF(ABS($L15-INDEX(RTO1SF_ORD,T$4,2))&gt;$B$24,"s","ns"))))</f>
        <v>ns</v>
      </c>
      <c r="U15" s="188" t="str">
        <f aca="1">IF(U$4&gt;$J15,"",IF($F$9&gt;$G$9,"ns",IF($B$16&gt;$C$16,"ns",IF(ABS($L15-INDEX(RTO1SF_ORD,U$4,2))&gt;$B$24,"s","ns"))))</f>
        <v>ns</v>
      </c>
      <c r="V15" s="188" t="str">
        <f aca="1">IF(V$4&gt;$J15,"",IF($F$9&gt;$G$9,"ns",IF($B$16&gt;$C$16,"ns",IF(ABS($L15-INDEX(RTO1SF_ORD,V$4,2))&gt;$B$24,"s","ns"))))</f>
        <v>ns</v>
      </c>
      <c r="W15" s="188" t="str">
        <f aca="1">IF(W$4&gt;$J15,"",IF($F$9&gt;$G$9,"ns",IF($B$16&gt;$C$16,"ns",IF(ABS($L15-INDEX(RTO1SF_ORD,W$4,2))&gt;$B$24,"s","ns"))))</f>
        <v>ns</v>
      </c>
      <c r="X15" s="188" t="str">
        <f aca="1">IF(X$4&gt;$J15,"",IF($F$9&gt;$G$9,"ns",IF($B$16&gt;$C$16,"ns",IF(ABS($L15-INDEX(RTO1SF_ORD,X$4,2))&gt;$B$24,"s","ns"))))</f>
        <v/>
      </c>
      <c r="Y15" s="188" t="str">
        <f aca="1">IF(Y$4&gt;$J15,"",IF($F$9&gt;$G$9,"ns",IF($B$16&gt;$C$16,"ns",IF(ABS($L15-INDEX(RTO1SF_ORD,Y$4,2))&gt;$B$24,"s","ns"))))</f>
        <v/>
      </c>
      <c r="Z15" s="188" t="str">
        <f aca="1">IF(Z$4&gt;$J15,"",IF($F$9&gt;$G$9,"ns",IF($B$16&gt;$C$16,"ns",IF(ABS($L15-INDEX(RTO1SF_ORD,Z$4,2))&gt;$B$24,"s","ns"))))</f>
        <v/>
      </c>
      <c r="AA15" s="188" t="str">
        <f aca="1">IF(AA$4&gt;$J15,"",IF($F$9&gt;$G$9,"ns",IF($B$16&gt;$C$16,"ns",IF(ABS($L15-INDEX(RTO1SF_ORD,AA$4,2))&gt;$B$24,"s","ns"))))</f>
        <v/>
      </c>
      <c r="AB15" s="188" t="str">
        <f aca="1">IF(AB$4&gt;$J15,"",IF($F$9&gt;$G$9,"ns",IF($B$16&gt;$C$16,"ns",IF(ABS($L15-INDEX(RTO1SF_ORD,AB$4,2))&gt;$B$24,"s","ns"))))</f>
        <v/>
      </c>
      <c r="AC15" s="188" t="str">
        <f aca="1">IF(AC$4&gt;$J15,"",IF($F$9&gt;$G$9,"ns",IF($B$16&gt;$C$16,"ns",IF(ABS($L15-INDEX(RTO1SF_ORD,AC$4,2))&gt;$B$24,"s","ns"))))</f>
        <v/>
      </c>
      <c r="AD15" s="188" t="str">
        <f aca="1">IF(AD$4&gt;$J15,"",IF($F$9&gt;$G$9,"ns",IF($B$16&gt;$C$16,"ns",IF(ABS($L15-INDEX(RTO1SF_ORD,AD$4,2))&gt;$B$24,"s","ns"))))</f>
        <v/>
      </c>
      <c r="AE15" s="188" t="str">
        <f aca="1">IF(AE$4&gt;$J15,"",IF($F$9&gt;$G$9,"ns",IF($B$16&gt;$C$16,"ns",IF(ABS($L15-INDEX(RTO1SF_ORD,AE$4,2))&gt;$B$24,"s","ns"))))</f>
        <v/>
      </c>
      <c r="AF15" s="188" t="str">
        <f aca="1">IF(AF$4&gt;$J15,"",IF($F$9&gt;$G$9,"ns",IF($B$16&gt;$C$16,"ns",IF(ABS($L15-INDEX(RTO1SF_ORD,AF$4,2))&gt;$B$24,"s","ns"))))</f>
        <v/>
      </c>
      <c r="AG15" s="188" t="str">
        <f aca="1">IF(AG$4&gt;$J15,"",IF($F$9&gt;$G$9,"ns",IF($B$16&gt;$C$16,"ns",IF(ABS($L15-INDEX(RTO1SF_ORD,AG$4,2))&gt;$B$24,"s","ns"))))</f>
        <v/>
      </c>
      <c r="AH15" s="188" t="str">
        <f aca="1">IF(AH$4&gt;$J15,"",IF($F$9&gt;$G$9,"ns",IF($B$16&gt;$C$16,"ns",IF(ABS($L15-INDEX(RTO1SF_ORD,AH$4,2))&gt;$B$24,"s","ns"))))</f>
        <v/>
      </c>
      <c r="AI15" s="188" t="str">
        <f aca="1">IF(AI$4&gt;$J15,"",IF($F$9&gt;$G$9,"ns",IF($B$16&gt;$C$16,"ns",IF(ABS($L15-INDEX(RTO1SF_ORD,AI$4,2))&gt;$B$24,"s","ns"))))</f>
        <v/>
      </c>
      <c r="AJ15" s="188" t="str">
        <f aca="1">IF(AJ$4&gt;$J15,"",IF($F$9&gt;$G$9,"ns",IF($B$16&gt;$C$16,"ns",IF(ABS($L15-INDEX(RTO1SF_ORD,AJ$4,2))&gt;$B$24,"s","ns"))))</f>
        <v/>
      </c>
      <c r="AK15" s="188" t="str">
        <f aca="1">IF(AK$4&gt;$J15,"",IF($F$9&gt;$G$9,"ns",IF($B$16&gt;$C$16,"ns",IF(ABS($L15-INDEX(RTO1SF_ORD,AK$4,2))&gt;$B$24,"s","ns"))))</f>
        <v/>
      </c>
      <c r="AL15" s="188" t="str">
        <f aca="1">IF(AL$4&gt;$J15,"",IF($F$9&gt;$G$9,"ns",IF($B$16&gt;$C$16,"ns",IF(ABS($L15-INDEX(RTO1SF_ORD,AL$4,2))&gt;$B$24,"s","ns"))))</f>
        <v/>
      </c>
      <c r="AM15" s="188" t="str">
        <f aca="1">IF(AM$4&gt;$J15,"",IF($F$9&gt;$G$9,"ns",IF($B$16&gt;$C$16,"ns",IF(ABS($L15-INDEX(RTO1SF_ORD,AM$4,2))&gt;$B$24,"s","ns"))))</f>
        <v/>
      </c>
      <c r="AN15" s="188" t="str">
        <f aca="1">IF(AN$4&gt;$J15,"",IF($F$9&gt;$G$9,"ns",IF($B$16&gt;$C$16,"ns",IF(ABS($L15-INDEX(RTO1SF_ORD,AN$4,2))&gt;$B$24,"s","ns"))))</f>
        <v/>
      </c>
      <c r="AO15" s="188" t="str">
        <f aca="1">IF(AO$4&gt;$J15,"",IF($F$9&gt;$G$9,"ns",IF($B$16&gt;$C$16,"ns",IF(ABS($L15-INDEX(RTO1SF_ORD,AO$4,2))&gt;$B$24,"s","ns"))))</f>
        <v/>
      </c>
      <c r="AP15" s="188" t="str">
        <f aca="1">IF(AP$4&gt;$J15,"",IF($F$9&gt;$G$9,"ns",IF($B$16&gt;$C$16,"ns",IF(ABS($L15-INDEX(RTO1SF_ORD,AP$4,2))&gt;$B$24,"s","ns"))))</f>
        <v/>
      </c>
      <c r="AQ15" s="188" t="str">
        <f aca="1">IF(AQ$4&gt;$J15,"",IF($F$9&gt;$G$9,"ns",IF($B$16&gt;$C$16,"ns",IF(ABS($L15-INDEX(RTO1SF_ORD,AQ$4,2))&gt;$B$24,"s","ns"))))</f>
        <v/>
      </c>
      <c r="AR15" s="188" t="str">
        <f aca="1">IF(AR$4&gt;$J15,"",IF($F$9&gt;$G$9,"ns",IF($B$16&gt;$C$16,"ns",IF(ABS($L15-INDEX(RTO1SF_ORD,AR$4,2))&gt;$B$24,"s","ns"))))</f>
        <v/>
      </c>
      <c r="AS15" s="188" t="str">
        <f aca="1">IF(AS$4&gt;$J15,"",IF($F$9&gt;$G$9,"ns",IF($B$16&gt;$C$16,"ns",IF(ABS($L15-INDEX(RTO1SF_ORD,AS$4,2))&gt;$B$24,"s","ns"))))</f>
        <v/>
      </c>
      <c r="AT15" s="188" t="str">
        <f aca="1">IF(AT$4&gt;$J15,"",IF($F$9&gt;$G$9,"ns",IF($B$16&gt;$C$16,"ns",IF(ABS($L15-INDEX(RTO1SF_ORD,AT$4,2))&gt;$B$24,"s","ns"))))</f>
        <v/>
      </c>
      <c r="AU15" s="188" t="str">
        <f aca="1">IF(AU$4&gt;$J15,"",IF($F$9&gt;$G$9,"ns",IF($B$16&gt;$C$16,"ns",IF(ABS($L15-INDEX(RTO1SF_ORD,AU$4,2))&gt;$B$24,"s","ns"))))</f>
        <v/>
      </c>
      <c r="AV15" s="188" t="str">
        <f aca="1">IF(AV$4&gt;$J15,"",IF($F$9&gt;$G$9,"ns",IF($B$16&gt;$C$16,"ns",IF(ABS($L15-INDEX(RTO1SF_ORD,AV$4,2))&gt;$B$24,"s","ns"))))</f>
        <v/>
      </c>
      <c r="AW15" s="188" t="str">
        <f aca="1">IF(AW$4&gt;$J15,"",IF($F$9&gt;$G$9,"ns",IF($B$16&gt;$C$16,"ns",IF(ABS($L15-INDEX(RTO1SF_ORD,AW$4,2))&gt;$B$24,"s","ns"))))</f>
        <v/>
      </c>
      <c r="AX15" s="188" t="str">
        <f aca="1">IF(AX$4&gt;$J15,"",IF($F$9&gt;$G$9,"ns",IF($B$16&gt;$C$16,"ns",IF(ABS($L15-INDEX(RTO1SF_ORD,AX$4,2))&gt;$B$24,"s","ns"))))</f>
        <v/>
      </c>
      <c r="AY15" s="188" t="str">
        <f aca="1">IF(AY$4&gt;$J15,"",IF($F$9&gt;$G$9,"ns",IF($B$16&gt;$C$16,"ns",IF(ABS($L15-INDEX(RTO1SF_ORD,AY$4,2))&gt;$B$24,"s","ns"))))</f>
        <v/>
      </c>
      <c r="AZ15" s="188" t="str">
        <f aca="1">IF(AZ$4&gt;$J15,"",IF($F$9&gt;$G$9,"ns",IF($B$16&gt;$C$16,"ns",IF(ABS($L15-INDEX(RTO1SF_ORD,AZ$4,2))&gt;$B$24,"s","ns"))))</f>
        <v/>
      </c>
      <c r="BA15" s="188" t="str">
        <f aca="1">IF(BA$4&gt;$J15,"",IF($F$9&gt;$G$9,"ns",IF($B$16&gt;$C$16,"ns",IF(ABS($L15-INDEX(RTO1SF_ORD,BA$4,2))&gt;$B$24,"s","ns"))))</f>
        <v/>
      </c>
      <c r="BB15" s="188" t="str">
        <f aca="1">IF(BB$4&gt;$J15,"",IF($F$9&gt;$G$9,"ns",IF($B$16&gt;$C$16,"ns",IF(ABS($L15-INDEX(RTO1SF_ORD,BB$4,2))&gt;$B$24,"s","ns"))))</f>
        <v/>
      </c>
      <c r="BC15" s="188" t="str">
        <f aca="1">IF(BC$4&gt;$J15,"",IF($F$9&gt;$G$9,"ns",IF($B$16&gt;$C$16,"ns",IF(ABS($L15-INDEX(RTO1SF_ORD,BC$4,2))&gt;$B$24,"s","ns"))))</f>
        <v/>
      </c>
      <c r="BD15" s="188" t="str">
        <f aca="1">IF(BD$4&gt;$J15,"",IF($F$9&gt;$G$9,"ns",IF($B$16&gt;$C$16,"ns",IF(ABS($L15-INDEX(RTO1SF_ORD,BD$4,2))&gt;$B$24,"s","ns"))))</f>
        <v/>
      </c>
      <c r="BE15" s="188" t="str">
        <f aca="1">IF(BE$4&gt;$J15,"",IF($F$9&gt;$G$9,"ns",IF($B$16&gt;$C$16,"ns",IF(ABS($L15-INDEX(RTO1SF_ORD,BE$4,2))&gt;$B$24,"s","ns"))))</f>
        <v/>
      </c>
      <c r="BF15" s="188" t="str">
        <f aca="1">IF(BF$4&gt;$J15,"",IF($F$9&gt;$G$9,"ns",IF($B$16&gt;$C$16,"ns",IF(ABS($L15-INDEX(RTO1SF_ORD,BF$4,2))&gt;$B$24,"s","ns"))))</f>
        <v/>
      </c>
      <c r="BG15" s="188" t="str">
        <f aca="1">IF(BG$4&gt;$J15,"",IF($F$9&gt;$G$9,"ns",IF($B$16&gt;$C$16,"ns",IF(ABS($L15-INDEX(RTO1SF_ORD,BG$4,2))&gt;$B$24,"s","ns"))))</f>
        <v/>
      </c>
      <c r="BH15" s="188" t="str">
        <f aca="1">IF(BH$4&gt;$J15,"",IF($F$9&gt;$G$9,"ns",IF($B$16&gt;$C$16,"ns",IF(ABS($L15-INDEX(RTO1SF_ORD,BH$4,2))&gt;$B$24,"s","ns"))))</f>
        <v/>
      </c>
      <c r="BI15" s="188" t="str">
        <f aca="1">IF(BI$4&gt;$J15,"",IF($F$9&gt;$G$9,"ns",IF($B$16&gt;$C$16,"ns",IF(ABS($L15-INDEX(RTO1SF_ORD,BI$4,2))&gt;$B$24,"s","ns"))))</f>
        <v/>
      </c>
      <c r="BJ15" s="188" t="str">
        <f aca="1">IF(BJ$4&gt;$J15,"",IF($F$9&gt;$G$9,"ns",IF($B$16&gt;$C$16,"ns",IF(ABS($L15-INDEX(RTO1SF_ORD,BJ$4,2))&gt;$B$24,"s","ns"))))</f>
        <v/>
      </c>
      <c r="BM15" s="284" t="s">
        <v>331</v>
      </c>
      <c r="BS15" s="10"/>
      <c r="BT15" s="10"/>
      <c r="BV15" s="89" t="n">
        <v>11</v>
      </c>
      <c r="BW15" s="187" t="str">
        <f aca="1">IFERROR(INDEX(RTO1CF_ORD,BV15,1),"sd")</f>
        <v>MS INTA 119</v>
      </c>
      <c r="BX15" s="188">
        <f aca="1">IFERROR(INDEX(RTO1CF_ORD,BV15,2),"sd")</f>
        <v>6511.66216380952028</v>
      </c>
      <c r="BY15" s="186" t="str">
        <f aca="1">IF(BY$4&gt;$BV15,"",IF($BR$9&gt;$BS$9,"ns",IF($BN$16&gt;$BO$16,"ns",IF(ABS($BX15-INDEX(RTO1CF_ORD,BY$4,2))&gt;$BN$24,"s","ns"))))</f>
        <v>s</v>
      </c>
      <c r="BZ15" s="186" t="str">
        <f aca="1">IF(BZ$4&gt;$BV15,"",IF($BR$9&gt;$BS$9,"ns",IF($BN$16&gt;$BO$16,"ns",IF(ABS($BX15-INDEX(RTO1CF_ORD,BZ$4,2))&gt;$BN$24,"s","ns"))))</f>
        <v>ns</v>
      </c>
      <c r="CA15" s="186" t="str">
        <f aca="1">IF(CA$4&gt;$BV15,"",IF($BR$9&gt;$BS$9,"ns",IF($BN$16&gt;$BO$16,"ns",IF(ABS($BX15-INDEX(RTO1CF_ORD,CA$4,2))&gt;$BN$24,"s","ns"))))</f>
        <v>ns</v>
      </c>
      <c r="CB15" s="186" t="str">
        <f aca="1">IF(CB$4&gt;$BV15,"",IF($BR$9&gt;$BS$9,"ns",IF($BN$16&gt;$BO$16,"ns",IF(ABS($BX15-INDEX(RTO1CF_ORD,CB$4,2))&gt;$BN$24,"s","ns"))))</f>
        <v>ns</v>
      </c>
      <c r="CC15" s="186" t="str">
        <f aca="1">IF(CC$4&gt;$BV15,"",IF($BR$9&gt;$BS$9,"ns",IF($BN$16&gt;$BO$16,"ns",IF(ABS($BX15-INDEX(RTO1CF_ORD,CC$4,2))&gt;$BN$24,"s","ns"))))</f>
        <v>ns</v>
      </c>
      <c r="CD15" s="186" t="str">
        <f aca="1">IF(CD$4&gt;$BV15,"",IF($BR$9&gt;$BS$9,"ns",IF($BN$16&gt;$BO$16,"ns",IF(ABS($BX15-INDEX(RTO1CF_ORD,CD$4,2))&gt;$BN$24,"s","ns"))))</f>
        <v>ns</v>
      </c>
      <c r="CE15" s="186" t="str">
        <f aca="1">IF(CE$4&gt;$BV15,"",IF($BR$9&gt;$BS$9,"ns",IF($BN$16&gt;$BO$16,"ns",IF(ABS($BX15-INDEX(RTO1CF_ORD,CE$4,2))&gt;$BN$24,"s","ns"))))</f>
        <v>ns</v>
      </c>
      <c r="CF15" s="186" t="str">
        <f aca="1">IF(CF$4&gt;$BV15,"",IF($BR$9&gt;$BS$9,"ns",IF($BN$16&gt;$BO$16,"ns",IF(ABS($BX15-INDEX(RTO1CF_ORD,CF$4,2))&gt;$BN$24,"s","ns"))))</f>
        <v>ns</v>
      </c>
      <c r="CG15" s="186" t="str">
        <f aca="1">IF(CG$4&gt;$BV15,"",IF($BR$9&gt;$BS$9,"ns",IF($BN$16&gt;$BO$16,"ns",IF(ABS($BX15-INDEX(RTO1CF_ORD,CG$4,2))&gt;$BN$24,"s","ns"))))</f>
        <v>ns</v>
      </c>
      <c r="CH15" s="186" t="str">
        <f aca="1">IF(CH$4&gt;$BV15,"",IF($BR$9&gt;$BS$9,"ns",IF($BN$16&gt;$BO$16,"ns",IF(ABS($BX15-INDEX(RTO1CF_ORD,CH$4,2))&gt;$BN$24,"s","ns"))))</f>
        <v>ns</v>
      </c>
      <c r="CI15" s="186" t="str">
        <f aca="1">IF(CI$4&gt;$BV15,"",IF($BR$9&gt;$BS$9,"ns",IF($BN$16&gt;$BO$16,"ns",IF(ABS($BX15-INDEX(RTO1CF_ORD,CI$4,2))&gt;$BN$24,"s","ns"))))</f>
        <v>ns</v>
      </c>
      <c r="CJ15" s="186" t="str">
        <f aca="1">IF(CJ$4&gt;$BV15,"",IF($BR$9&gt;$BS$9,"ns",IF($BN$16&gt;$BO$16,"ns",IF(ABS($BX15-INDEX(RTO1CF_ORD,CJ$4,2))&gt;$BN$24,"s","ns"))))</f>
        <v/>
      </c>
      <c r="CK15" s="186" t="str">
        <f aca="1">IF(CK$4&gt;$BV15,"",IF($BR$9&gt;$BS$9,"ns",IF($BN$16&gt;$BO$16,"ns",IF(ABS($BX15-INDEX(RTO1CF_ORD,CK$4,2))&gt;$BN$24,"s","ns"))))</f>
        <v/>
      </c>
      <c r="CL15" s="186" t="str">
        <f aca="1">IF(CL$4&gt;$BV15,"",IF($BR$9&gt;$BS$9,"ns",IF($BN$16&gt;$BO$16,"ns",IF(ABS($BX15-INDEX(RTO1CF_ORD,CL$4,2))&gt;$BN$24,"s","ns"))))</f>
        <v/>
      </c>
      <c r="CM15" s="186" t="str">
        <f aca="1">IF(CM$4&gt;$BV15,"",IF($BR$9&gt;$BS$9,"ns",IF($BN$16&gt;$BO$16,"ns",IF(ABS($BX15-INDEX(RTO1CF_ORD,CM$4,2))&gt;$BN$24,"s","ns"))))</f>
        <v/>
      </c>
      <c r="CN15" s="186" t="str">
        <f aca="1">IF(CN$4&gt;$BV15,"",IF($BR$9&gt;$BS$9,"ns",IF($BN$16&gt;$BO$16,"ns",IF(ABS($BX15-INDEX(RTO1CF_ORD,CN$4,2))&gt;$BN$24,"s","ns"))))</f>
        <v/>
      </c>
      <c r="CO15" s="186" t="str">
        <f aca="1">IF(CO$4&gt;$BV15,"",IF($BR$9&gt;$BS$9,"ns",IF($BN$16&gt;$BO$16,"ns",IF(ABS($BX15-INDEX(RTO1CF_ORD,CO$4,2))&gt;$BN$24,"s","ns"))))</f>
        <v/>
      </c>
      <c r="CP15" s="186" t="str">
        <f aca="1">IF(CP$4&gt;$BV15,"",IF($BR$9&gt;$BS$9,"ns",IF($BN$16&gt;$BO$16,"ns",IF(ABS($BX15-INDEX(RTO1CF_ORD,CP$4,2))&gt;$BN$24,"s","ns"))))</f>
        <v/>
      </c>
      <c r="CQ15" s="186" t="str">
        <f aca="1">IF(CQ$4&gt;$BV15,"",IF($BR$9&gt;$BS$9,"ns",IF($BN$16&gt;$BO$16,"ns",IF(ABS($BX15-INDEX(RTO1CF_ORD,CQ$4,2))&gt;$BN$24,"s","ns"))))</f>
        <v/>
      </c>
      <c r="CR15" s="186" t="str">
        <f aca="1">IF(CR$4&gt;$BV15,"",IF($BR$9&gt;$BS$9,"ns",IF($BN$16&gt;$BO$16,"ns",IF(ABS($BX15-INDEX(RTO1CF_ORD,CR$4,2))&gt;$BN$24,"s","ns"))))</f>
        <v/>
      </c>
      <c r="CS15" s="186" t="str">
        <f aca="1">IF(CS$4&gt;$BV15,"",IF($BR$9&gt;$BS$9,"ns",IF($BN$16&gt;$BO$16,"ns",IF(ABS($BX15-INDEX(RTO1CF_ORD,CS$4,2))&gt;$BN$24,"s","ns"))))</f>
        <v/>
      </c>
      <c r="CT15" s="186" t="str">
        <f aca="1">IF(CT$4&gt;$BV15,"",IF($BR$9&gt;$BS$9,"ns",IF($BN$16&gt;$BO$16,"ns",IF(ABS($BX15-INDEX(RTO1CF_ORD,CT$4,2))&gt;$BN$24,"s","ns"))))</f>
        <v/>
      </c>
      <c r="CU15" s="186" t="str">
        <f aca="1">IF(CU$4&gt;$BV15,"",IF($BR$9&gt;$BS$9,"ns",IF($BN$16&gt;$BO$16,"ns",IF(ABS($BX15-INDEX(RTO1CF_ORD,CU$4,2))&gt;$BN$24,"s","ns"))))</f>
        <v/>
      </c>
      <c r="CV15" s="186" t="str">
        <f aca="1">IF(CV$4&gt;$BV15,"",IF($BR$9&gt;$BS$9,"ns",IF($BN$16&gt;$BO$16,"ns",IF(ABS($BX15-INDEX(RTO1CF_ORD,CV$4,2))&gt;$BN$24,"s","ns"))))</f>
        <v/>
      </c>
      <c r="CW15" s="186" t="str">
        <f aca="1">IF(CW$4&gt;$BV15,"",IF($BR$9&gt;$BS$9,"ns",IF($BN$16&gt;$BO$16,"ns",IF(ABS($BX15-INDEX(RTO1CF_ORD,CW$4,2))&gt;$BN$24,"s","ns"))))</f>
        <v/>
      </c>
      <c r="CX15" s="186" t="str">
        <f aca="1">IF(CX$4&gt;$BV15,"",IF($BR$9&gt;$BS$9,"ns",IF($BN$16&gt;$BO$16,"ns",IF(ABS($BX15-INDEX(RTO1CF_ORD,CX$4,2))&gt;$BN$24,"s","ns"))))</f>
        <v/>
      </c>
      <c r="CY15" s="186" t="str">
        <f aca="1">IF(CY$4&gt;$BV15,"",IF($BR$9&gt;$BS$9,"ns",IF($BN$16&gt;$BO$16,"ns",IF(ABS($BX15-INDEX(RTO1CF_ORD,CY$4,2))&gt;$BN$24,"s","ns"))))</f>
        <v/>
      </c>
      <c r="CZ15" s="186" t="str">
        <f aca="1">IF(CZ$4&gt;$BV15,"",IF($BR$9&gt;$BS$9,"ns",IF($BN$16&gt;$BO$16,"ns",IF(ABS($BX15-INDEX(RTO1CF_ORD,CZ$4,2))&gt;$BN$24,"s","ns"))))</f>
        <v/>
      </c>
      <c r="DA15" s="186" t="str">
        <f aca="1">IF(DA$4&gt;$BV15,"",IF($BR$9&gt;$BS$9,"ns",IF($BN$16&gt;$BO$16,"ns",IF(ABS($BX15-INDEX(RTO1CF_ORD,DA$4,2))&gt;$BN$24,"s","ns"))))</f>
        <v/>
      </c>
      <c r="DB15" s="186" t="str">
        <f aca="1">IF(DB$4&gt;$BV15,"",IF($BR$9&gt;$BS$9,"ns",IF($BN$16&gt;$BO$16,"ns",IF(ABS($BX15-INDEX(RTO1CF_ORD,DB$4,2))&gt;$BN$24,"s","ns"))))</f>
        <v/>
      </c>
      <c r="DC15" s="186" t="str">
        <f aca="1">IF(DC$4&gt;$BV15,"",IF($BR$9&gt;$BS$9,"ns",IF($BN$16&gt;$BO$16,"ns",IF(ABS($BX15-INDEX(RTO1CF_ORD,DC$4,2))&gt;$BN$24,"s","ns"))))</f>
        <v/>
      </c>
      <c r="DD15" s="186" t="str">
        <f aca="1">IF(DD$4&gt;$BV15,"",IF($BR$9&gt;$BS$9,"ns",IF($BN$16&gt;$BO$16,"ns",IF(ABS($BX15-INDEX(RTO1CF_ORD,DD$4,2))&gt;$BN$24,"s","ns"))))</f>
        <v/>
      </c>
      <c r="DE15" s="186" t="str">
        <f aca="1">IF(DE$4&gt;$BV15,"",IF($BR$9&gt;$BS$9,"ns",IF($BN$16&gt;$BO$16,"ns",IF(ABS($BX15-INDEX(RTO1CF_ORD,DE$4,2))&gt;$BN$24,"s","ns"))))</f>
        <v/>
      </c>
      <c r="DF15" s="186" t="str">
        <f aca="1">IF(DF$4&gt;$BV15,"",IF($BR$9&gt;$BS$9,"ns",IF($BN$16&gt;$BO$16,"ns",IF(ABS($BX15-INDEX(RTO1CF_ORD,DF$4,2))&gt;$BN$24,"s","ns"))))</f>
        <v/>
      </c>
      <c r="DG15" s="186" t="str">
        <f aca="1">IF(DG$4&gt;$BV15,"",IF($BR$9&gt;$BS$9,"ns",IF($BN$16&gt;$BO$16,"ns",IF(ABS($BX15-INDEX(RTO1CF_ORD,DG$4,2))&gt;$BN$24,"s","ns"))))</f>
        <v/>
      </c>
      <c r="DH15" s="186" t="str">
        <f aca="1">IF(DH$4&gt;$BV15,"",IF($BR$9&gt;$BS$9,"ns",IF($BN$16&gt;$BO$16,"ns",IF(ABS($BX15-INDEX(RTO1CF_ORD,DH$4,2))&gt;$BN$24,"s","ns"))))</f>
        <v/>
      </c>
      <c r="DI15" s="186" t="str">
        <f aca="1">IF(DI$4&gt;$BV15,"",IF($BR$9&gt;$BS$9,"ns",IF($BN$16&gt;$BO$16,"ns",IF(ABS($BX15-INDEX(RTO1CF_ORD,DI$4,2))&gt;$BN$24,"s","ns"))))</f>
        <v/>
      </c>
      <c r="DJ15" s="186" t="str">
        <f aca="1">IF(DJ$4&gt;$BV15,"",IF($BR$9&gt;$BS$9,"ns",IF($BN$16&gt;$BO$16,"ns",IF(ABS($BX15-INDEX(RTO1CF_ORD,DJ$4,2))&gt;$BN$24,"s","ns"))))</f>
        <v/>
      </c>
      <c r="DK15" s="186" t="str">
        <f aca="1">IF(DK$4&gt;$BV15,"",IF($BR$9&gt;$BS$9,"ns",IF($BN$16&gt;$BO$16,"ns",IF(ABS($BX15-INDEX(RTO1CF_ORD,DK$4,2))&gt;$BN$24,"s","ns"))))</f>
        <v/>
      </c>
      <c r="DL15" s="186" t="str">
        <f aca="1">IF(DL$4&gt;$BV15,"",IF($BR$9&gt;$BS$9,"ns",IF($BN$16&gt;$BO$16,"ns",IF(ABS($BX15-INDEX(RTO1CF_ORD,DL$4,2))&gt;$BN$24,"s","ns"))))</f>
        <v/>
      </c>
      <c r="DM15" s="186" t="str">
        <f aca="1">IF(DM$4&gt;$BV15,"",IF($BR$9&gt;$BS$9,"ns",IF($BN$16&gt;$BO$16,"ns",IF(ABS($BX15-INDEX(RTO1CF_ORD,DM$4,2))&gt;$BN$24,"s","ns"))))</f>
        <v/>
      </c>
      <c r="DN15" s="186" t="str">
        <f aca="1">IF(DN$4&gt;$BV15,"",IF($BR$9&gt;$BS$9,"ns",IF($BN$16&gt;$BO$16,"ns",IF(ABS($BX15-INDEX(RTO1CF_ORD,DN$4,2))&gt;$BN$24,"s","ns"))))</f>
        <v/>
      </c>
      <c r="DO15" s="186" t="str">
        <f aca="1">IF(DO$4&gt;$BV15,"",IF($BR$9&gt;$BS$9,"ns",IF($BN$16&gt;$BO$16,"ns",IF(ABS($BX15-INDEX(RTO1CF_ORD,DO$4,2))&gt;$BN$24,"s","ns"))))</f>
        <v/>
      </c>
      <c r="DP15" s="186" t="str">
        <f aca="1">IF(DP$4&gt;$BV15,"",IF($BR$9&gt;$BS$9,"ns",IF($BN$16&gt;$BO$16,"ns",IF(ABS($BX15-INDEX(RTO1CF_ORD,DP$4,2))&gt;$BN$24,"s","ns"))))</f>
        <v/>
      </c>
      <c r="DQ15" s="186" t="str">
        <f aca="1">IF(DQ$4&gt;$BV15,"",IF($BR$9&gt;$BS$9,"ns",IF($BN$16&gt;$BO$16,"ns",IF(ABS($BX15-INDEX(RTO1CF_ORD,DQ$4,2))&gt;$BN$24,"s","ns"))))</f>
        <v/>
      </c>
      <c r="DR15" s="186" t="str">
        <f aca="1">IF(DR$4&gt;$BV15,"",IF($BR$9&gt;$BS$9,"ns",IF($BN$16&gt;$BO$16,"ns",IF(ABS($BX15-INDEX(RTO1CF_ORD,DR$4,2))&gt;$BN$24,"s","ns"))))</f>
        <v/>
      </c>
      <c r="DS15" s="186" t="str">
        <f aca="1">IF(DS$4&gt;$BV15,"",IF($BR$9&gt;$BS$9,"ns",IF($BN$16&gt;$BO$16,"ns",IF(ABS($BX15-INDEX(RTO1CF_ORD,DS$4,2))&gt;$BN$24,"s","ns"))))</f>
        <v/>
      </c>
      <c r="DT15" s="186" t="str">
        <f aca="1">IF(DT$4&gt;$BV15,"",IF($BR$9&gt;$BS$9,"ns",IF($BN$16&gt;$BO$16,"ns",IF(ABS($BX15-INDEX(RTO1CF_ORD,DT$4,2))&gt;$BN$24,"s","ns"))))</f>
        <v/>
      </c>
      <c r="DU15" s="186" t="str">
        <f aca="1">IF(DU$4&gt;$BV15,"",IF($BR$9&gt;$BS$9,"ns",IF($BN$16&gt;$BO$16,"ns",IF(ABS($BX15-INDEX(RTO1CF_ORD,DU$4,2))&gt;$BN$24,"s","ns"))))</f>
        <v/>
      </c>
      <c r="DV15" s="186" t="str">
        <f aca="1">IF(DV$4&gt;$BV15,"",IF($BR$9&gt;$BS$9,"ns",IF($BN$16&gt;$BO$16,"ns",IF(ABS($BX15-INDEX(RTO1CF_ORD,DV$4,2))&gt;$BN$24,"s","ns"))))</f>
        <v/>
      </c>
      <c r="DW15" s="158"/>
      <c r="DX15" s="158"/>
      <c r="DZ15" s="176">
        <f>DZ14+1</f>
        <v>12</v>
      </c>
      <c r="EA15" s="178" t="str">
        <f aca="1">IFERROR(INDEX(RTO1CV,$DZ15,1),0)</f>
        <v>B PEREGRINO</v>
      </c>
      <c r="EB15" s="179">
        <f aca="1">IFERROR(INDEX(RTO1SF,$DZ15,EB$3),0)</f>
        <v>0</v>
      </c>
      <c r="EC15" s="179">
        <f aca="1">IFERROR(INDEX(RTO1SF,$DZ15,EC$3),0)</f>
        <v>0</v>
      </c>
      <c r="ED15" s="179">
        <f aca="1">IFERROR(INDEX(RTO1SF,$DZ15,ED$3),0)</f>
        <v>0</v>
      </c>
      <c r="EE15" s="179">
        <f aca="1">IFERROR(INDEX(RTO1SF,$DZ15,EE$3),0)</f>
        <v>0</v>
      </c>
      <c r="EF15" s="179">
        <f>_xlfn.COUNTIFS(EB15:EE15,"&gt;1")</f>
        <v>0</v>
      </c>
      <c r="EG15" s="179">
        <f>IFERROR(_xlfn.SUMIFS(EB15:EE15,EB15:EE15,"&gt;1"),0)</f>
        <v>0</v>
      </c>
      <c r="EH15" s="176"/>
      <c r="EI15" s="176" t="s">
        <v>332</v>
      </c>
      <c r="EJ15" s="175" t="str">
        <f t="array" ref="EJ15">IF(EF54=0,"sd",SUM(IF(EB55:EE55&gt;1,(EB55:EE55)^2))/EJ4-EJ9)</f>
        <v>sd</v>
      </c>
      <c r="EK15" s="177"/>
      <c r="EL15" s="176">
        <f>EL14+1</f>
        <v>12</v>
      </c>
      <c r="EM15" s="178" t="str">
        <f aca="1">IFERROR(INDEX(RTO1CV,$EL15,1),0)</f>
        <v>B PEREGRINO</v>
      </c>
      <c r="EN15" s="179">
        <f aca="1">IFERROR(INDEX(RTO1CF,$EL15,'ANVA-MDS'!EB$3),0)</f>
        <v>6585.14999999999964</v>
      </c>
      <c r="EO15" s="179">
        <f aca="1">IFERROR(INDEX(RTO1CF,$EL15,'ANVA-MDS'!EC$3),0)</f>
        <v>6036.02999999999975</v>
      </c>
      <c r="EP15" s="179">
        <f aca="1">IFERROR(INDEX(RTO1CF,$EL15,'ANVA-MDS'!ED$3),0)</f>
        <v>5748.30092571429032</v>
      </c>
      <c r="EQ15" s="179">
        <f aca="1">IFERROR(INDEX(RTO1CF,$EL15,'ANVA-MDS'!EE$3),0)</f>
        <v>0</v>
      </c>
      <c r="ER15" s="179">
        <f>_xlfn.COUNTIFS(EN15:EQ15,"&gt;1")</f>
        <v>3</v>
      </c>
      <c r="ES15" s="179">
        <f>IFERROR(_xlfn.SUMIFS(EN15:EQ15,EN15:EQ15,"&gt;1"),0)</f>
        <v>18369.4809257142988</v>
      </c>
      <c r="ET15" s="176"/>
      <c r="EU15" s="176" t="s">
        <v>332</v>
      </c>
      <c r="EV15" s="175">
        <f t="array" ref="EV15">IF(ER54=0,"sd",SUM(IF(EN55:EQ55&gt;1,(EN55:EQ55)^2))/EV4-EV9)</f>
        <v>583774.131970406044</v>
      </c>
      <c r="EW15" s="177"/>
      <c r="EX15" s="179">
        <f>EG15+ES15</f>
        <v>18369.4809257142988</v>
      </c>
      <c r="EY15" s="176" t="s">
        <v>333</v>
      </c>
      <c r="EZ15" s="202" t="str">
        <f>IF(EZ23=0,"sd",EZ16-EZ13-EZ21-EZ14-EZ22)</f>
        <v>sd</v>
      </c>
    </row>
    <row r="16" spans="1:156" ht="12.75" customHeight="1">
      <c r="A16" s="9"/>
      <c r="B16" s="173" t="str">
        <f>'ANVA-MDS'!EJ19</f>
        <v>sd</v>
      </c>
      <c r="C16" s="119" t="n">
        <v>0.15</v>
      </c>
      <c r="D16" s="7" t="str">
        <f>IF(B16&gt;C16,"ns","*")</f>
        <v>ns</v>
      </c>
      <c r="J16" s="89" t="n">
        <v>12</v>
      </c>
      <c r="K16" s="187" t="str">
        <f aca="1">IFERROR(INDEX(RTO1SF_ORD,J16,1),"sd")</f>
        <v>B PEREGRINO</v>
      </c>
      <c r="L16" s="188">
        <f aca="1">IFERROR(INDEX(RTO1SF_ORD,J16,2),"sd")</f>
        <v>0.000380000000000000071</v>
      </c>
      <c r="M16" s="188" t="str">
        <f aca="1">IF(M$4&gt;$J16,"",IF($F$9&gt;$G$9,"ns",IF($B$16&gt;$C$16,"ns",IF(ABS($L16-INDEX(RTO1SF_ORD,M$4,2))&gt;$B$24,"s","ns"))))</f>
        <v>ns</v>
      </c>
      <c r="N16" s="188" t="str">
        <f aca="1">IF(N$4&gt;$J16,"",IF($F$9&gt;$G$9,"ns",IF($B$16&gt;$C$16,"ns",IF(ABS($L16-INDEX(RTO1SF_ORD,N$4,2))&gt;$B$24,"s","ns"))))</f>
        <v>ns</v>
      </c>
      <c r="O16" s="188" t="str">
        <f aca="1">IF(O$4&gt;$J16,"",IF($F$9&gt;$G$9,"ns",IF($B$16&gt;$C$16,"ns",IF(ABS($L16-INDEX(RTO1SF_ORD,O$4,2))&gt;$B$24,"s","ns"))))</f>
        <v>ns</v>
      </c>
      <c r="P16" s="188" t="str">
        <f aca="1">IF(P$4&gt;$J16,"",IF($F$9&gt;$G$9,"ns",IF($B$16&gt;$C$16,"ns",IF(ABS($L16-INDEX(RTO1SF_ORD,P$4,2))&gt;$B$24,"s","ns"))))</f>
        <v>ns</v>
      </c>
      <c r="Q16" s="188" t="str">
        <f aca="1">IF(Q$4&gt;$J16,"",IF($F$9&gt;$G$9,"ns",IF($B$16&gt;$C$16,"ns",IF(ABS($L16-INDEX(RTO1SF_ORD,Q$4,2))&gt;$B$24,"s","ns"))))</f>
        <v>ns</v>
      </c>
      <c r="R16" s="188" t="str">
        <f aca="1">IF(R$4&gt;$J16,"",IF($F$9&gt;$G$9,"ns",IF($B$16&gt;$C$16,"ns",IF(ABS($L16-INDEX(RTO1SF_ORD,R$4,2))&gt;$B$24,"s","ns"))))</f>
        <v>ns</v>
      </c>
      <c r="S16" s="188" t="str">
        <f aca="1">IF(S$4&gt;$J16,"",IF($F$9&gt;$G$9,"ns",IF($B$16&gt;$C$16,"ns",IF(ABS($L16-INDEX(RTO1SF_ORD,S$4,2))&gt;$B$24,"s","ns"))))</f>
        <v>ns</v>
      </c>
      <c r="T16" s="188" t="str">
        <f aca="1">IF(T$4&gt;$J16,"",IF($F$9&gt;$G$9,"ns",IF($B$16&gt;$C$16,"ns",IF(ABS($L16-INDEX(RTO1SF_ORD,T$4,2))&gt;$B$24,"s","ns"))))</f>
        <v>ns</v>
      </c>
      <c r="U16" s="188" t="str">
        <f aca="1">IF(U$4&gt;$J16,"",IF($F$9&gt;$G$9,"ns",IF($B$16&gt;$C$16,"ns",IF(ABS($L16-INDEX(RTO1SF_ORD,U$4,2))&gt;$B$24,"s","ns"))))</f>
        <v>ns</v>
      </c>
      <c r="V16" s="188" t="str">
        <f aca="1">IF(V$4&gt;$J16,"",IF($F$9&gt;$G$9,"ns",IF($B$16&gt;$C$16,"ns",IF(ABS($L16-INDEX(RTO1SF_ORD,V$4,2))&gt;$B$24,"s","ns"))))</f>
        <v>ns</v>
      </c>
      <c r="W16" s="188" t="str">
        <f aca="1">IF(W$4&gt;$J16,"",IF($F$9&gt;$G$9,"ns",IF($B$16&gt;$C$16,"ns",IF(ABS($L16-INDEX(RTO1SF_ORD,W$4,2))&gt;$B$24,"s","ns"))))</f>
        <v>ns</v>
      </c>
      <c r="X16" s="188" t="str">
        <f aca="1">IF(X$4&gt;$J16,"",IF($F$9&gt;$G$9,"ns",IF($B$16&gt;$C$16,"ns",IF(ABS($L16-INDEX(RTO1SF_ORD,X$4,2))&gt;$B$24,"s","ns"))))</f>
        <v>ns</v>
      </c>
      <c r="Y16" s="188" t="str">
        <f aca="1">IF(Y$4&gt;$J16,"",IF($F$9&gt;$G$9,"ns",IF($B$16&gt;$C$16,"ns",IF(ABS($L16-INDEX(RTO1SF_ORD,Y$4,2))&gt;$B$24,"s","ns"))))</f>
        <v/>
      </c>
      <c r="Z16" s="188" t="str">
        <f aca="1">IF(Z$4&gt;$J16,"",IF($F$9&gt;$G$9,"ns",IF($B$16&gt;$C$16,"ns",IF(ABS($L16-INDEX(RTO1SF_ORD,Z$4,2))&gt;$B$24,"s","ns"))))</f>
        <v/>
      </c>
      <c r="AA16" s="188" t="str">
        <f aca="1">IF(AA$4&gt;$J16,"",IF($F$9&gt;$G$9,"ns",IF($B$16&gt;$C$16,"ns",IF(ABS($L16-INDEX(RTO1SF_ORD,AA$4,2))&gt;$B$24,"s","ns"))))</f>
        <v/>
      </c>
      <c r="AB16" s="188" t="str">
        <f aca="1">IF(AB$4&gt;$J16,"",IF($F$9&gt;$G$9,"ns",IF($B$16&gt;$C$16,"ns",IF(ABS($L16-INDEX(RTO1SF_ORD,AB$4,2))&gt;$B$24,"s","ns"))))</f>
        <v/>
      </c>
      <c r="AC16" s="188" t="str">
        <f aca="1">IF(AC$4&gt;$J16,"",IF($F$9&gt;$G$9,"ns",IF($B$16&gt;$C$16,"ns",IF(ABS($L16-INDEX(RTO1SF_ORD,AC$4,2))&gt;$B$24,"s","ns"))))</f>
        <v/>
      </c>
      <c r="AD16" s="188" t="str">
        <f aca="1">IF(AD$4&gt;$J16,"",IF($F$9&gt;$G$9,"ns",IF($B$16&gt;$C$16,"ns",IF(ABS($L16-INDEX(RTO1SF_ORD,AD$4,2))&gt;$B$24,"s","ns"))))</f>
        <v/>
      </c>
      <c r="AE16" s="188" t="str">
        <f aca="1">IF(AE$4&gt;$J16,"",IF($F$9&gt;$G$9,"ns",IF($B$16&gt;$C$16,"ns",IF(ABS($L16-INDEX(RTO1SF_ORD,AE$4,2))&gt;$B$24,"s","ns"))))</f>
        <v/>
      </c>
      <c r="AF16" s="188" t="str">
        <f aca="1">IF(AF$4&gt;$J16,"",IF($F$9&gt;$G$9,"ns",IF($B$16&gt;$C$16,"ns",IF(ABS($L16-INDEX(RTO1SF_ORD,AF$4,2))&gt;$B$24,"s","ns"))))</f>
        <v/>
      </c>
      <c r="AG16" s="188" t="str">
        <f aca="1">IF(AG$4&gt;$J16,"",IF($F$9&gt;$G$9,"ns",IF($B$16&gt;$C$16,"ns",IF(ABS($L16-INDEX(RTO1SF_ORD,AG$4,2))&gt;$B$24,"s","ns"))))</f>
        <v/>
      </c>
      <c r="AH16" s="188" t="str">
        <f aca="1">IF(AH$4&gt;$J16,"",IF($F$9&gt;$G$9,"ns",IF($B$16&gt;$C$16,"ns",IF(ABS($L16-INDEX(RTO1SF_ORD,AH$4,2))&gt;$B$24,"s","ns"))))</f>
        <v/>
      </c>
      <c r="AI16" s="188" t="str">
        <f aca="1">IF(AI$4&gt;$J16,"",IF($F$9&gt;$G$9,"ns",IF($B$16&gt;$C$16,"ns",IF(ABS($L16-INDEX(RTO1SF_ORD,AI$4,2))&gt;$B$24,"s","ns"))))</f>
        <v/>
      </c>
      <c r="AJ16" s="188" t="str">
        <f aca="1">IF(AJ$4&gt;$J16,"",IF($F$9&gt;$G$9,"ns",IF($B$16&gt;$C$16,"ns",IF(ABS($L16-INDEX(RTO1SF_ORD,AJ$4,2))&gt;$B$24,"s","ns"))))</f>
        <v/>
      </c>
      <c r="AK16" s="188" t="str">
        <f aca="1">IF(AK$4&gt;$J16,"",IF($F$9&gt;$G$9,"ns",IF($B$16&gt;$C$16,"ns",IF(ABS($L16-INDEX(RTO1SF_ORD,AK$4,2))&gt;$B$24,"s","ns"))))</f>
        <v/>
      </c>
      <c r="AL16" s="188" t="str">
        <f aca="1">IF(AL$4&gt;$J16,"",IF($F$9&gt;$G$9,"ns",IF($B$16&gt;$C$16,"ns",IF(ABS($L16-INDEX(RTO1SF_ORD,AL$4,2))&gt;$B$24,"s","ns"))))</f>
        <v/>
      </c>
      <c r="AM16" s="188" t="str">
        <f aca="1">IF(AM$4&gt;$J16,"",IF($F$9&gt;$G$9,"ns",IF($B$16&gt;$C$16,"ns",IF(ABS($L16-INDEX(RTO1SF_ORD,AM$4,2))&gt;$B$24,"s","ns"))))</f>
        <v/>
      </c>
      <c r="AN16" s="188" t="str">
        <f aca="1">IF(AN$4&gt;$J16,"",IF($F$9&gt;$G$9,"ns",IF($B$16&gt;$C$16,"ns",IF(ABS($L16-INDEX(RTO1SF_ORD,AN$4,2))&gt;$B$24,"s","ns"))))</f>
        <v/>
      </c>
      <c r="AO16" s="188" t="str">
        <f aca="1">IF(AO$4&gt;$J16,"",IF($F$9&gt;$G$9,"ns",IF($B$16&gt;$C$16,"ns",IF(ABS($L16-INDEX(RTO1SF_ORD,AO$4,2))&gt;$B$24,"s","ns"))))</f>
        <v/>
      </c>
      <c r="AP16" s="188" t="str">
        <f aca="1">IF(AP$4&gt;$J16,"",IF($F$9&gt;$G$9,"ns",IF($B$16&gt;$C$16,"ns",IF(ABS($L16-INDEX(RTO1SF_ORD,AP$4,2))&gt;$B$24,"s","ns"))))</f>
        <v/>
      </c>
      <c r="AQ16" s="188" t="str">
        <f aca="1">IF(AQ$4&gt;$J16,"",IF($F$9&gt;$G$9,"ns",IF($B$16&gt;$C$16,"ns",IF(ABS($L16-INDEX(RTO1SF_ORD,AQ$4,2))&gt;$B$24,"s","ns"))))</f>
        <v/>
      </c>
      <c r="AR16" s="188" t="str">
        <f aca="1">IF(AR$4&gt;$J16,"",IF($F$9&gt;$G$9,"ns",IF($B$16&gt;$C$16,"ns",IF(ABS($L16-INDEX(RTO1SF_ORD,AR$4,2))&gt;$B$24,"s","ns"))))</f>
        <v/>
      </c>
      <c r="AS16" s="188" t="str">
        <f aca="1">IF(AS$4&gt;$J16,"",IF($F$9&gt;$G$9,"ns",IF($B$16&gt;$C$16,"ns",IF(ABS($L16-INDEX(RTO1SF_ORD,AS$4,2))&gt;$B$24,"s","ns"))))</f>
        <v/>
      </c>
      <c r="AT16" s="188" t="str">
        <f aca="1">IF(AT$4&gt;$J16,"",IF($F$9&gt;$G$9,"ns",IF($B$16&gt;$C$16,"ns",IF(ABS($L16-INDEX(RTO1SF_ORD,AT$4,2))&gt;$B$24,"s","ns"))))</f>
        <v/>
      </c>
      <c r="AU16" s="188" t="str">
        <f aca="1">IF(AU$4&gt;$J16,"",IF($F$9&gt;$G$9,"ns",IF($B$16&gt;$C$16,"ns",IF(ABS($L16-INDEX(RTO1SF_ORD,AU$4,2))&gt;$B$24,"s","ns"))))</f>
        <v/>
      </c>
      <c r="AV16" s="188" t="str">
        <f aca="1">IF(AV$4&gt;$J16,"",IF($F$9&gt;$G$9,"ns",IF($B$16&gt;$C$16,"ns",IF(ABS($L16-INDEX(RTO1SF_ORD,AV$4,2))&gt;$B$24,"s","ns"))))</f>
        <v/>
      </c>
      <c r="AW16" s="188" t="str">
        <f aca="1">IF(AW$4&gt;$J16,"",IF($F$9&gt;$G$9,"ns",IF($B$16&gt;$C$16,"ns",IF(ABS($L16-INDEX(RTO1SF_ORD,AW$4,2))&gt;$B$24,"s","ns"))))</f>
        <v/>
      </c>
      <c r="AX16" s="188" t="str">
        <f aca="1">IF(AX$4&gt;$J16,"",IF($F$9&gt;$G$9,"ns",IF($B$16&gt;$C$16,"ns",IF(ABS($L16-INDEX(RTO1SF_ORD,AX$4,2))&gt;$B$24,"s","ns"))))</f>
        <v/>
      </c>
      <c r="AY16" s="188" t="str">
        <f aca="1">IF(AY$4&gt;$J16,"",IF($F$9&gt;$G$9,"ns",IF($B$16&gt;$C$16,"ns",IF(ABS($L16-INDEX(RTO1SF_ORD,AY$4,2))&gt;$B$24,"s","ns"))))</f>
        <v/>
      </c>
      <c r="AZ16" s="188" t="str">
        <f aca="1">IF(AZ$4&gt;$J16,"",IF($F$9&gt;$G$9,"ns",IF($B$16&gt;$C$16,"ns",IF(ABS($L16-INDEX(RTO1SF_ORD,AZ$4,2))&gt;$B$24,"s","ns"))))</f>
        <v/>
      </c>
      <c r="BA16" s="188" t="str">
        <f aca="1">IF(BA$4&gt;$J16,"",IF($F$9&gt;$G$9,"ns",IF($B$16&gt;$C$16,"ns",IF(ABS($L16-INDEX(RTO1SF_ORD,BA$4,2))&gt;$B$24,"s","ns"))))</f>
        <v/>
      </c>
      <c r="BB16" s="188" t="str">
        <f aca="1">IF(BB$4&gt;$J16,"",IF($F$9&gt;$G$9,"ns",IF($B$16&gt;$C$16,"ns",IF(ABS($L16-INDEX(RTO1SF_ORD,BB$4,2))&gt;$B$24,"s","ns"))))</f>
        <v/>
      </c>
      <c r="BC16" s="188" t="str">
        <f aca="1">IF(BC$4&gt;$J16,"",IF($F$9&gt;$G$9,"ns",IF($B$16&gt;$C$16,"ns",IF(ABS($L16-INDEX(RTO1SF_ORD,BC$4,2))&gt;$B$24,"s","ns"))))</f>
        <v/>
      </c>
      <c r="BD16" s="188" t="str">
        <f aca="1">IF(BD$4&gt;$J16,"",IF($F$9&gt;$G$9,"ns",IF($B$16&gt;$C$16,"ns",IF(ABS($L16-INDEX(RTO1SF_ORD,BD$4,2))&gt;$B$24,"s","ns"))))</f>
        <v/>
      </c>
      <c r="BE16" s="188" t="str">
        <f aca="1">IF(BE$4&gt;$J16,"",IF($F$9&gt;$G$9,"ns",IF($B$16&gt;$C$16,"ns",IF(ABS($L16-INDEX(RTO1SF_ORD,BE$4,2))&gt;$B$24,"s","ns"))))</f>
        <v/>
      </c>
      <c r="BF16" s="188" t="str">
        <f aca="1">IF(BF$4&gt;$J16,"",IF($F$9&gt;$G$9,"ns",IF($B$16&gt;$C$16,"ns",IF(ABS($L16-INDEX(RTO1SF_ORD,BF$4,2))&gt;$B$24,"s","ns"))))</f>
        <v/>
      </c>
      <c r="BG16" s="188" t="str">
        <f aca="1">IF(BG$4&gt;$J16,"",IF($F$9&gt;$G$9,"ns",IF($B$16&gt;$C$16,"ns",IF(ABS($L16-INDEX(RTO1SF_ORD,BG$4,2))&gt;$B$24,"s","ns"))))</f>
        <v/>
      </c>
      <c r="BH16" s="188" t="str">
        <f aca="1">IF(BH$4&gt;$J16,"",IF($F$9&gt;$G$9,"ns",IF($B$16&gt;$C$16,"ns",IF(ABS($L16-INDEX(RTO1SF_ORD,BH$4,2))&gt;$B$24,"s","ns"))))</f>
        <v/>
      </c>
      <c r="BI16" s="188" t="str">
        <f aca="1">IF(BI$4&gt;$J16,"",IF($F$9&gt;$G$9,"ns",IF($B$16&gt;$C$16,"ns",IF(ABS($L16-INDEX(RTO1SF_ORD,BI$4,2))&gt;$B$24,"s","ns"))))</f>
        <v/>
      </c>
      <c r="BJ16" s="188" t="str">
        <f aca="1">IF(BJ$4&gt;$J16,"",IF($F$9&gt;$G$9,"ns",IF($B$16&gt;$C$16,"ns",IF(ABS($L16-INDEX(RTO1SF_ORD,BJ$4,2))&gt;$B$24,"s","ns"))))</f>
        <v/>
      </c>
      <c r="BM16" s="9"/>
      <c r="BN16" s="173">
        <f>'ANVA-MDS'!EV19</f>
        <v>0.0717242750162779963</v>
      </c>
      <c r="BO16" s="119" t="n">
        <v>0.15</v>
      </c>
      <c r="BP16" s="7" t="str">
        <f>IF(BN16&gt;BO16,"ns","*")</f>
        <v>*</v>
      </c>
      <c r="BS16" s="10"/>
      <c r="BT16" s="10"/>
      <c r="BV16" s="89" t="n">
        <v>12</v>
      </c>
      <c r="BW16" s="187" t="str">
        <f aca="1">IFERROR(INDEX(RTO1CF_ORD,BV16,1),"sd")</f>
        <v>BASILIO</v>
      </c>
      <c r="BX16" s="188">
        <f aca="1">IFERROR(INDEX(RTO1CF_ORD,BV16,2),"sd")</f>
        <v>6506.78981333333013</v>
      </c>
      <c r="BY16" s="186" t="str">
        <f aca="1">IF(BY$4&gt;$BV16,"",IF($BR$9&gt;$BS$9,"ns",IF($BN$16&gt;$BO$16,"ns",IF(ABS($BX16-INDEX(RTO1CF_ORD,BY$4,2))&gt;$BN$24,"s","ns"))))</f>
        <v>s</v>
      </c>
      <c r="BZ16" s="186" t="str">
        <f aca="1">IF(BZ$4&gt;$BV16,"",IF($BR$9&gt;$BS$9,"ns",IF($BN$16&gt;$BO$16,"ns",IF(ABS($BX16-INDEX(RTO1CF_ORD,BZ$4,2))&gt;$BN$24,"s","ns"))))</f>
        <v>ns</v>
      </c>
      <c r="CA16" s="186" t="str">
        <f aca="1">IF(CA$4&gt;$BV16,"",IF($BR$9&gt;$BS$9,"ns",IF($BN$16&gt;$BO$16,"ns",IF(ABS($BX16-INDEX(RTO1CF_ORD,CA$4,2))&gt;$BN$24,"s","ns"))))</f>
        <v>ns</v>
      </c>
      <c r="CB16" s="186" t="str">
        <f aca="1">IF(CB$4&gt;$BV16,"",IF($BR$9&gt;$BS$9,"ns",IF($BN$16&gt;$BO$16,"ns",IF(ABS($BX16-INDEX(RTO1CF_ORD,CB$4,2))&gt;$BN$24,"s","ns"))))</f>
        <v>ns</v>
      </c>
      <c r="CC16" s="186" t="str">
        <f aca="1">IF(CC$4&gt;$BV16,"",IF($BR$9&gt;$BS$9,"ns",IF($BN$16&gt;$BO$16,"ns",IF(ABS($BX16-INDEX(RTO1CF_ORD,CC$4,2))&gt;$BN$24,"s","ns"))))</f>
        <v>ns</v>
      </c>
      <c r="CD16" s="186" t="str">
        <f aca="1">IF(CD$4&gt;$BV16,"",IF($BR$9&gt;$BS$9,"ns",IF($BN$16&gt;$BO$16,"ns",IF(ABS($BX16-INDEX(RTO1CF_ORD,CD$4,2))&gt;$BN$24,"s","ns"))))</f>
        <v>ns</v>
      </c>
      <c r="CE16" s="186" t="str">
        <f aca="1">IF(CE$4&gt;$BV16,"",IF($BR$9&gt;$BS$9,"ns",IF($BN$16&gt;$BO$16,"ns",IF(ABS($BX16-INDEX(RTO1CF_ORD,CE$4,2))&gt;$BN$24,"s","ns"))))</f>
        <v>ns</v>
      </c>
      <c r="CF16" s="186" t="str">
        <f aca="1">IF(CF$4&gt;$BV16,"",IF($BR$9&gt;$BS$9,"ns",IF($BN$16&gt;$BO$16,"ns",IF(ABS($BX16-INDEX(RTO1CF_ORD,CF$4,2))&gt;$BN$24,"s","ns"))))</f>
        <v>ns</v>
      </c>
      <c r="CG16" s="186" t="str">
        <f aca="1">IF(CG$4&gt;$BV16,"",IF($BR$9&gt;$BS$9,"ns",IF($BN$16&gt;$BO$16,"ns",IF(ABS($BX16-INDEX(RTO1CF_ORD,CG$4,2))&gt;$BN$24,"s","ns"))))</f>
        <v>ns</v>
      </c>
      <c r="CH16" s="186" t="str">
        <f aca="1">IF(CH$4&gt;$BV16,"",IF($BR$9&gt;$BS$9,"ns",IF($BN$16&gt;$BO$16,"ns",IF(ABS($BX16-INDEX(RTO1CF_ORD,CH$4,2))&gt;$BN$24,"s","ns"))))</f>
        <v>ns</v>
      </c>
      <c r="CI16" s="186" t="str">
        <f aca="1">IF(CI$4&gt;$BV16,"",IF($BR$9&gt;$BS$9,"ns",IF($BN$16&gt;$BO$16,"ns",IF(ABS($BX16-INDEX(RTO1CF_ORD,CI$4,2))&gt;$BN$24,"s","ns"))))</f>
        <v>ns</v>
      </c>
      <c r="CJ16" s="186" t="str">
        <f aca="1">IF(CJ$4&gt;$BV16,"",IF($BR$9&gt;$BS$9,"ns",IF($BN$16&gt;$BO$16,"ns",IF(ABS($BX16-INDEX(RTO1CF_ORD,CJ$4,2))&gt;$BN$24,"s","ns"))))</f>
        <v>ns</v>
      </c>
      <c r="CK16" s="186" t="str">
        <f aca="1">IF(CK$4&gt;$BV16,"",IF($BR$9&gt;$BS$9,"ns",IF($BN$16&gt;$BO$16,"ns",IF(ABS($BX16-INDEX(RTO1CF_ORD,CK$4,2))&gt;$BN$24,"s","ns"))))</f>
        <v/>
      </c>
      <c r="CL16" s="186" t="str">
        <f aca="1">IF(CL$4&gt;$BV16,"",IF($BR$9&gt;$BS$9,"ns",IF($BN$16&gt;$BO$16,"ns",IF(ABS($BX16-INDEX(RTO1CF_ORD,CL$4,2))&gt;$BN$24,"s","ns"))))</f>
        <v/>
      </c>
      <c r="CM16" s="186" t="str">
        <f aca="1">IF(CM$4&gt;$BV16,"",IF($BR$9&gt;$BS$9,"ns",IF($BN$16&gt;$BO$16,"ns",IF(ABS($BX16-INDEX(RTO1CF_ORD,CM$4,2))&gt;$BN$24,"s","ns"))))</f>
        <v/>
      </c>
      <c r="CN16" s="186" t="str">
        <f aca="1">IF(CN$4&gt;$BV16,"",IF($BR$9&gt;$BS$9,"ns",IF($BN$16&gt;$BO$16,"ns",IF(ABS($BX16-INDEX(RTO1CF_ORD,CN$4,2))&gt;$BN$24,"s","ns"))))</f>
        <v/>
      </c>
      <c r="CO16" s="186" t="str">
        <f aca="1">IF(CO$4&gt;$BV16,"",IF($BR$9&gt;$BS$9,"ns",IF($BN$16&gt;$BO$16,"ns",IF(ABS($BX16-INDEX(RTO1CF_ORD,CO$4,2))&gt;$BN$24,"s","ns"))))</f>
        <v/>
      </c>
      <c r="CP16" s="186" t="str">
        <f aca="1">IF(CP$4&gt;$BV16,"",IF($BR$9&gt;$BS$9,"ns",IF($BN$16&gt;$BO$16,"ns",IF(ABS($BX16-INDEX(RTO1CF_ORD,CP$4,2))&gt;$BN$24,"s","ns"))))</f>
        <v/>
      </c>
      <c r="CQ16" s="186" t="str">
        <f aca="1">IF(CQ$4&gt;$BV16,"",IF($BR$9&gt;$BS$9,"ns",IF($BN$16&gt;$BO$16,"ns",IF(ABS($BX16-INDEX(RTO1CF_ORD,CQ$4,2))&gt;$BN$24,"s","ns"))))</f>
        <v/>
      </c>
      <c r="CR16" s="186" t="str">
        <f aca="1">IF(CR$4&gt;$BV16,"",IF($BR$9&gt;$BS$9,"ns",IF($BN$16&gt;$BO$16,"ns",IF(ABS($BX16-INDEX(RTO1CF_ORD,CR$4,2))&gt;$BN$24,"s","ns"))))</f>
        <v/>
      </c>
      <c r="CS16" s="186" t="str">
        <f aca="1">IF(CS$4&gt;$BV16,"",IF($BR$9&gt;$BS$9,"ns",IF($BN$16&gt;$BO$16,"ns",IF(ABS($BX16-INDEX(RTO1CF_ORD,CS$4,2))&gt;$BN$24,"s","ns"))))</f>
        <v/>
      </c>
      <c r="CT16" s="186" t="str">
        <f aca="1">IF(CT$4&gt;$BV16,"",IF($BR$9&gt;$BS$9,"ns",IF($BN$16&gt;$BO$16,"ns",IF(ABS($BX16-INDEX(RTO1CF_ORD,CT$4,2))&gt;$BN$24,"s","ns"))))</f>
        <v/>
      </c>
      <c r="CU16" s="186" t="str">
        <f aca="1">IF(CU$4&gt;$BV16,"",IF($BR$9&gt;$BS$9,"ns",IF($BN$16&gt;$BO$16,"ns",IF(ABS($BX16-INDEX(RTO1CF_ORD,CU$4,2))&gt;$BN$24,"s","ns"))))</f>
        <v/>
      </c>
      <c r="CV16" s="186" t="str">
        <f aca="1">IF(CV$4&gt;$BV16,"",IF($BR$9&gt;$BS$9,"ns",IF($BN$16&gt;$BO$16,"ns",IF(ABS($BX16-INDEX(RTO1CF_ORD,CV$4,2))&gt;$BN$24,"s","ns"))))</f>
        <v/>
      </c>
      <c r="CW16" s="186" t="str">
        <f aca="1">IF(CW$4&gt;$BV16,"",IF($BR$9&gt;$BS$9,"ns",IF($BN$16&gt;$BO$16,"ns",IF(ABS($BX16-INDEX(RTO1CF_ORD,CW$4,2))&gt;$BN$24,"s","ns"))))</f>
        <v/>
      </c>
      <c r="CX16" s="186" t="str">
        <f aca="1">IF(CX$4&gt;$BV16,"",IF($BR$9&gt;$BS$9,"ns",IF($BN$16&gt;$BO$16,"ns",IF(ABS($BX16-INDEX(RTO1CF_ORD,CX$4,2))&gt;$BN$24,"s","ns"))))</f>
        <v/>
      </c>
      <c r="CY16" s="186" t="str">
        <f aca="1">IF(CY$4&gt;$BV16,"",IF($BR$9&gt;$BS$9,"ns",IF($BN$16&gt;$BO$16,"ns",IF(ABS($BX16-INDEX(RTO1CF_ORD,CY$4,2))&gt;$BN$24,"s","ns"))))</f>
        <v/>
      </c>
      <c r="CZ16" s="186" t="str">
        <f aca="1">IF(CZ$4&gt;$BV16,"",IF($BR$9&gt;$BS$9,"ns",IF($BN$16&gt;$BO$16,"ns",IF(ABS($BX16-INDEX(RTO1CF_ORD,CZ$4,2))&gt;$BN$24,"s","ns"))))</f>
        <v/>
      </c>
      <c r="DA16" s="186" t="str">
        <f aca="1">IF(DA$4&gt;$BV16,"",IF($BR$9&gt;$BS$9,"ns",IF($BN$16&gt;$BO$16,"ns",IF(ABS($BX16-INDEX(RTO1CF_ORD,DA$4,2))&gt;$BN$24,"s","ns"))))</f>
        <v/>
      </c>
      <c r="DB16" s="186" t="str">
        <f aca="1">IF(DB$4&gt;$BV16,"",IF($BR$9&gt;$BS$9,"ns",IF($BN$16&gt;$BO$16,"ns",IF(ABS($BX16-INDEX(RTO1CF_ORD,DB$4,2))&gt;$BN$24,"s","ns"))))</f>
        <v/>
      </c>
      <c r="DC16" s="186" t="str">
        <f aca="1">IF(DC$4&gt;$BV16,"",IF($BR$9&gt;$BS$9,"ns",IF($BN$16&gt;$BO$16,"ns",IF(ABS($BX16-INDEX(RTO1CF_ORD,DC$4,2))&gt;$BN$24,"s","ns"))))</f>
        <v/>
      </c>
      <c r="DD16" s="186" t="str">
        <f aca="1">IF(DD$4&gt;$BV16,"",IF($BR$9&gt;$BS$9,"ns",IF($BN$16&gt;$BO$16,"ns",IF(ABS($BX16-INDEX(RTO1CF_ORD,DD$4,2))&gt;$BN$24,"s","ns"))))</f>
        <v/>
      </c>
      <c r="DE16" s="186" t="str">
        <f aca="1">IF(DE$4&gt;$BV16,"",IF($BR$9&gt;$BS$9,"ns",IF($BN$16&gt;$BO$16,"ns",IF(ABS($BX16-INDEX(RTO1CF_ORD,DE$4,2))&gt;$BN$24,"s","ns"))))</f>
        <v/>
      </c>
      <c r="DF16" s="186" t="str">
        <f aca="1">IF(DF$4&gt;$BV16,"",IF($BR$9&gt;$BS$9,"ns",IF($BN$16&gt;$BO$16,"ns",IF(ABS($BX16-INDEX(RTO1CF_ORD,DF$4,2))&gt;$BN$24,"s","ns"))))</f>
        <v/>
      </c>
      <c r="DG16" s="186" t="str">
        <f aca="1">IF(DG$4&gt;$BV16,"",IF($BR$9&gt;$BS$9,"ns",IF($BN$16&gt;$BO$16,"ns",IF(ABS($BX16-INDEX(RTO1CF_ORD,DG$4,2))&gt;$BN$24,"s","ns"))))</f>
        <v/>
      </c>
      <c r="DH16" s="186" t="str">
        <f aca="1">IF(DH$4&gt;$BV16,"",IF($BR$9&gt;$BS$9,"ns",IF($BN$16&gt;$BO$16,"ns",IF(ABS($BX16-INDEX(RTO1CF_ORD,DH$4,2))&gt;$BN$24,"s","ns"))))</f>
        <v/>
      </c>
      <c r="DI16" s="186" t="str">
        <f aca="1">IF(DI$4&gt;$BV16,"",IF($BR$9&gt;$BS$9,"ns",IF($BN$16&gt;$BO$16,"ns",IF(ABS($BX16-INDEX(RTO1CF_ORD,DI$4,2))&gt;$BN$24,"s","ns"))))</f>
        <v/>
      </c>
      <c r="DJ16" s="186" t="str">
        <f aca="1">IF(DJ$4&gt;$BV16,"",IF($BR$9&gt;$BS$9,"ns",IF($BN$16&gt;$BO$16,"ns",IF(ABS($BX16-INDEX(RTO1CF_ORD,DJ$4,2))&gt;$BN$24,"s","ns"))))</f>
        <v/>
      </c>
      <c r="DK16" s="186" t="str">
        <f aca="1">IF(DK$4&gt;$BV16,"",IF($BR$9&gt;$BS$9,"ns",IF($BN$16&gt;$BO$16,"ns",IF(ABS($BX16-INDEX(RTO1CF_ORD,DK$4,2))&gt;$BN$24,"s","ns"))))</f>
        <v/>
      </c>
      <c r="DL16" s="186" t="str">
        <f aca="1">IF(DL$4&gt;$BV16,"",IF($BR$9&gt;$BS$9,"ns",IF($BN$16&gt;$BO$16,"ns",IF(ABS($BX16-INDEX(RTO1CF_ORD,DL$4,2))&gt;$BN$24,"s","ns"))))</f>
        <v/>
      </c>
      <c r="DM16" s="186" t="str">
        <f aca="1">IF(DM$4&gt;$BV16,"",IF($BR$9&gt;$BS$9,"ns",IF($BN$16&gt;$BO$16,"ns",IF(ABS($BX16-INDEX(RTO1CF_ORD,DM$4,2))&gt;$BN$24,"s","ns"))))</f>
        <v/>
      </c>
      <c r="DN16" s="186" t="str">
        <f aca="1">IF(DN$4&gt;$BV16,"",IF($BR$9&gt;$BS$9,"ns",IF($BN$16&gt;$BO$16,"ns",IF(ABS($BX16-INDEX(RTO1CF_ORD,DN$4,2))&gt;$BN$24,"s","ns"))))</f>
        <v/>
      </c>
      <c r="DO16" s="186" t="str">
        <f aca="1">IF(DO$4&gt;$BV16,"",IF($BR$9&gt;$BS$9,"ns",IF($BN$16&gt;$BO$16,"ns",IF(ABS($BX16-INDEX(RTO1CF_ORD,DO$4,2))&gt;$BN$24,"s","ns"))))</f>
        <v/>
      </c>
      <c r="DP16" s="186" t="str">
        <f aca="1">IF(DP$4&gt;$BV16,"",IF($BR$9&gt;$BS$9,"ns",IF($BN$16&gt;$BO$16,"ns",IF(ABS($BX16-INDEX(RTO1CF_ORD,DP$4,2))&gt;$BN$24,"s","ns"))))</f>
        <v/>
      </c>
      <c r="DQ16" s="186" t="str">
        <f aca="1">IF(DQ$4&gt;$BV16,"",IF($BR$9&gt;$BS$9,"ns",IF($BN$16&gt;$BO$16,"ns",IF(ABS($BX16-INDEX(RTO1CF_ORD,DQ$4,2))&gt;$BN$24,"s","ns"))))</f>
        <v/>
      </c>
      <c r="DR16" s="186" t="str">
        <f aca="1">IF(DR$4&gt;$BV16,"",IF($BR$9&gt;$BS$9,"ns",IF($BN$16&gt;$BO$16,"ns",IF(ABS($BX16-INDEX(RTO1CF_ORD,DR$4,2))&gt;$BN$24,"s","ns"))))</f>
        <v/>
      </c>
      <c r="DS16" s="186" t="str">
        <f aca="1">IF(DS$4&gt;$BV16,"",IF($BR$9&gt;$BS$9,"ns",IF($BN$16&gt;$BO$16,"ns",IF(ABS($BX16-INDEX(RTO1CF_ORD,DS$4,2))&gt;$BN$24,"s","ns"))))</f>
        <v/>
      </c>
      <c r="DT16" s="186" t="str">
        <f aca="1">IF(DT$4&gt;$BV16,"",IF($BR$9&gt;$BS$9,"ns",IF($BN$16&gt;$BO$16,"ns",IF(ABS($BX16-INDEX(RTO1CF_ORD,DT$4,2))&gt;$BN$24,"s","ns"))))</f>
        <v/>
      </c>
      <c r="DU16" s="186" t="str">
        <f aca="1">IF(DU$4&gt;$BV16,"",IF($BR$9&gt;$BS$9,"ns",IF($BN$16&gt;$BO$16,"ns",IF(ABS($BX16-INDEX(RTO1CF_ORD,DU$4,2))&gt;$BN$24,"s","ns"))))</f>
        <v/>
      </c>
      <c r="DV16" s="186" t="str">
        <f aca="1">IF(DV$4&gt;$BV16,"",IF($BR$9&gt;$BS$9,"ns",IF($BN$16&gt;$BO$16,"ns",IF(ABS($BX16-INDEX(RTO1CF_ORD,DV$4,2))&gt;$BN$24,"s","ns"))))</f>
        <v/>
      </c>
      <c r="DW16" s="158"/>
      <c r="DX16" s="158"/>
      <c r="DZ16" s="176">
        <f>DZ15+1</f>
        <v>13</v>
      </c>
      <c r="EA16" s="178" t="str">
        <f aca="1">IFERROR(INDEX(RTO1CV,$DZ16,1),0)</f>
        <v>SY 109</v>
      </c>
      <c r="EB16" s="179">
        <f aca="1">IFERROR(INDEX(RTO1SF,$DZ16,EB$3),0)</f>
        <v>0</v>
      </c>
      <c r="EC16" s="179">
        <f aca="1">IFERROR(INDEX(RTO1SF,$DZ16,EC$3),0)</f>
        <v>0</v>
      </c>
      <c r="ED16" s="179">
        <f aca="1">IFERROR(INDEX(RTO1SF,$DZ16,ED$3),0)</f>
        <v>0</v>
      </c>
      <c r="EE16" s="179">
        <f aca="1">IFERROR(INDEX(RTO1SF,$DZ16,EE$3),0)</f>
        <v>0</v>
      </c>
      <c r="EF16" s="179">
        <f>_xlfn.COUNTIFS(EB16:EE16,"&gt;1")</f>
        <v>0</v>
      </c>
      <c r="EG16" s="179">
        <f>IFERROR(_xlfn.SUMIFS(EB16:EE16,EB16:EE16,"&gt;1"),0)</f>
        <v>0</v>
      </c>
      <c r="EH16" s="176"/>
      <c r="EI16" s="176" t="s">
        <v>333</v>
      </c>
      <c r="EJ16" s="175" t="str">
        <f>IF(EF54=0,"sd",EJ17-EJ15-EJ14)</f>
        <v>sd</v>
      </c>
      <c r="EK16" s="177"/>
      <c r="EL16" s="176">
        <f>EL15+1</f>
        <v>13</v>
      </c>
      <c r="EM16" s="178" t="str">
        <f aca="1">IFERROR(INDEX(RTO1CV,$EL16,1),0)</f>
        <v>SY 109</v>
      </c>
      <c r="EN16" s="179">
        <f aca="1">IFERROR(INDEX(RTO1CF,$EL16,'ANVA-MDS'!EB$3),0)</f>
        <v>7005.81677714285979</v>
      </c>
      <c r="EO16" s="179">
        <f aca="1">IFERROR(INDEX(RTO1CF,$EL16,'ANVA-MDS'!EC$3),0)</f>
        <v>7161.03469714285984</v>
      </c>
      <c r="EP16" s="179">
        <f aca="1">IFERROR(INDEX(RTO1CF,$EL16,'ANVA-MDS'!ED$3),0)</f>
        <v>7334.26244571429015</v>
      </c>
      <c r="EQ16" s="179">
        <f aca="1">IFERROR(INDEX(RTO1CF,$EL16,'ANVA-MDS'!EE$3),0)</f>
        <v>0</v>
      </c>
      <c r="ER16" s="179">
        <f>_xlfn.COUNTIFS(EN16:EQ16,"&gt;1")</f>
        <v>3</v>
      </c>
      <c r="ES16" s="179">
        <f>IFERROR(_xlfn.SUMIFS(EN16:EQ16,EN16:EQ16,"&gt;1"),0)</f>
        <v>21501.1139199999998</v>
      </c>
      <c r="ET16" s="176"/>
      <c r="EU16" s="176" t="s">
        <v>333</v>
      </c>
      <c r="EV16" s="175">
        <f>IF(ER54=0,"sd",EV17-EV15-EV14)</f>
        <v>11409248.0516601</v>
      </c>
      <c r="EW16" s="177"/>
      <c r="EX16" s="179">
        <f>EG16+ES16</f>
        <v>21501.1139199999998</v>
      </c>
      <c r="EY16" s="176" t="s">
        <v>334</v>
      </c>
      <c r="EZ16" s="202" t="str">
        <f t="array" ref="EZ16">IF(EZ23=0,"sd",_xlfn.VAR.P(IF(EB4:EE53&gt;1,EB4:EE53),IF(EN4:EQ53&gt;1,EN4:EQ53))*EZ6)</f>
        <v>sd</v>
      </c>
    </row>
    <row r="17" spans="1:156" ht="12.75" customHeight="1">
      <c r="A17" s="8"/>
      <c r="J17" s="89" t="n">
        <v>13</v>
      </c>
      <c r="K17" s="187" t="str">
        <f aca="1">IFERROR(INDEX(RTO1SF_ORD,J17,1),"sd")</f>
        <v>SY 109</v>
      </c>
      <c r="L17" s="188">
        <f aca="1">IFERROR(INDEX(RTO1SF_ORD,J17,2),"sd")</f>
        <v>0.000370000000000000062</v>
      </c>
      <c r="M17" s="188" t="str">
        <f aca="1">IF(M$4&gt;$J17,"",IF($F$9&gt;$G$9,"ns",IF($B$16&gt;$C$16,"ns",IF(ABS($L17-INDEX(RTO1SF_ORD,M$4,2))&gt;$B$24,"s","ns"))))</f>
        <v>ns</v>
      </c>
      <c r="N17" s="188" t="str">
        <f aca="1">IF(N$4&gt;$J17,"",IF($F$9&gt;$G$9,"ns",IF($B$16&gt;$C$16,"ns",IF(ABS($L17-INDEX(RTO1SF_ORD,N$4,2))&gt;$B$24,"s","ns"))))</f>
        <v>ns</v>
      </c>
      <c r="O17" s="188" t="str">
        <f aca="1">IF(O$4&gt;$J17,"",IF($F$9&gt;$G$9,"ns",IF($B$16&gt;$C$16,"ns",IF(ABS($L17-INDEX(RTO1SF_ORD,O$4,2))&gt;$B$24,"s","ns"))))</f>
        <v>ns</v>
      </c>
      <c r="P17" s="188" t="str">
        <f aca="1">IF(P$4&gt;$J17,"",IF($F$9&gt;$G$9,"ns",IF($B$16&gt;$C$16,"ns",IF(ABS($L17-INDEX(RTO1SF_ORD,P$4,2))&gt;$B$24,"s","ns"))))</f>
        <v>ns</v>
      </c>
      <c r="Q17" s="188" t="str">
        <f aca="1">IF(Q$4&gt;$J17,"",IF($F$9&gt;$G$9,"ns",IF($B$16&gt;$C$16,"ns",IF(ABS($L17-INDEX(RTO1SF_ORD,Q$4,2))&gt;$B$24,"s","ns"))))</f>
        <v>ns</v>
      </c>
      <c r="R17" s="188" t="str">
        <f aca="1">IF(R$4&gt;$J17,"",IF($F$9&gt;$G$9,"ns",IF($B$16&gt;$C$16,"ns",IF(ABS($L17-INDEX(RTO1SF_ORD,R$4,2))&gt;$B$24,"s","ns"))))</f>
        <v>ns</v>
      </c>
      <c r="S17" s="188" t="str">
        <f aca="1">IF(S$4&gt;$J17,"",IF($F$9&gt;$G$9,"ns",IF($B$16&gt;$C$16,"ns",IF(ABS($L17-INDEX(RTO1SF_ORD,S$4,2))&gt;$B$24,"s","ns"))))</f>
        <v>ns</v>
      </c>
      <c r="T17" s="188" t="str">
        <f aca="1">IF(T$4&gt;$J17,"",IF($F$9&gt;$G$9,"ns",IF($B$16&gt;$C$16,"ns",IF(ABS($L17-INDEX(RTO1SF_ORD,T$4,2))&gt;$B$24,"s","ns"))))</f>
        <v>ns</v>
      </c>
      <c r="U17" s="188" t="str">
        <f aca="1">IF(U$4&gt;$J17,"",IF($F$9&gt;$G$9,"ns",IF($B$16&gt;$C$16,"ns",IF(ABS($L17-INDEX(RTO1SF_ORD,U$4,2))&gt;$B$24,"s","ns"))))</f>
        <v>ns</v>
      </c>
      <c r="V17" s="188" t="str">
        <f aca="1">IF(V$4&gt;$J17,"",IF($F$9&gt;$G$9,"ns",IF($B$16&gt;$C$16,"ns",IF(ABS($L17-INDEX(RTO1SF_ORD,V$4,2))&gt;$B$24,"s","ns"))))</f>
        <v>ns</v>
      </c>
      <c r="W17" s="188" t="str">
        <f aca="1">IF(W$4&gt;$J17,"",IF($F$9&gt;$G$9,"ns",IF($B$16&gt;$C$16,"ns",IF(ABS($L17-INDEX(RTO1SF_ORD,W$4,2))&gt;$B$24,"s","ns"))))</f>
        <v>ns</v>
      </c>
      <c r="X17" s="188" t="str">
        <f aca="1">IF(X$4&gt;$J17,"",IF($F$9&gt;$G$9,"ns",IF($B$16&gt;$C$16,"ns",IF(ABS($L17-INDEX(RTO1SF_ORD,X$4,2))&gt;$B$24,"s","ns"))))</f>
        <v>ns</v>
      </c>
      <c r="Y17" s="188" t="str">
        <f aca="1">IF(Y$4&gt;$J17,"",IF($F$9&gt;$G$9,"ns",IF($B$16&gt;$C$16,"ns",IF(ABS($L17-INDEX(RTO1SF_ORD,Y$4,2))&gt;$B$24,"s","ns"))))</f>
        <v>ns</v>
      </c>
      <c r="Z17" s="188" t="str">
        <f aca="1">IF(Z$4&gt;$J17,"",IF($F$9&gt;$G$9,"ns",IF($B$16&gt;$C$16,"ns",IF(ABS($L17-INDEX(RTO1SF_ORD,Z$4,2))&gt;$B$24,"s","ns"))))</f>
        <v/>
      </c>
      <c r="AA17" s="188" t="str">
        <f aca="1">IF(AA$4&gt;$J17,"",IF($F$9&gt;$G$9,"ns",IF($B$16&gt;$C$16,"ns",IF(ABS($L17-INDEX(RTO1SF_ORD,AA$4,2))&gt;$B$24,"s","ns"))))</f>
        <v/>
      </c>
      <c r="AB17" s="188" t="str">
        <f aca="1">IF(AB$4&gt;$J17,"",IF($F$9&gt;$G$9,"ns",IF($B$16&gt;$C$16,"ns",IF(ABS($L17-INDEX(RTO1SF_ORD,AB$4,2))&gt;$B$24,"s","ns"))))</f>
        <v/>
      </c>
      <c r="AC17" s="188" t="str">
        <f aca="1">IF(AC$4&gt;$J17,"",IF($F$9&gt;$G$9,"ns",IF($B$16&gt;$C$16,"ns",IF(ABS($L17-INDEX(RTO1SF_ORD,AC$4,2))&gt;$B$24,"s","ns"))))</f>
        <v/>
      </c>
      <c r="AD17" s="188" t="str">
        <f aca="1">IF(AD$4&gt;$J17,"",IF($F$9&gt;$G$9,"ns",IF($B$16&gt;$C$16,"ns",IF(ABS($L17-INDEX(RTO1SF_ORD,AD$4,2))&gt;$B$24,"s","ns"))))</f>
        <v/>
      </c>
      <c r="AE17" s="188" t="str">
        <f aca="1">IF(AE$4&gt;$J17,"",IF($F$9&gt;$G$9,"ns",IF($B$16&gt;$C$16,"ns",IF(ABS($L17-INDEX(RTO1SF_ORD,AE$4,2))&gt;$B$24,"s","ns"))))</f>
        <v/>
      </c>
      <c r="AF17" s="188" t="str">
        <f aca="1">IF(AF$4&gt;$J17,"",IF($F$9&gt;$G$9,"ns",IF($B$16&gt;$C$16,"ns",IF(ABS($L17-INDEX(RTO1SF_ORD,AF$4,2))&gt;$B$24,"s","ns"))))</f>
        <v/>
      </c>
      <c r="AG17" s="188" t="str">
        <f aca="1">IF(AG$4&gt;$J17,"",IF($F$9&gt;$G$9,"ns",IF($B$16&gt;$C$16,"ns",IF(ABS($L17-INDEX(RTO1SF_ORD,AG$4,2))&gt;$B$24,"s","ns"))))</f>
        <v/>
      </c>
      <c r="AH17" s="188" t="str">
        <f aca="1">IF(AH$4&gt;$J17,"",IF($F$9&gt;$G$9,"ns",IF($B$16&gt;$C$16,"ns",IF(ABS($L17-INDEX(RTO1SF_ORD,AH$4,2))&gt;$B$24,"s","ns"))))</f>
        <v/>
      </c>
      <c r="AI17" s="188" t="str">
        <f aca="1">IF(AI$4&gt;$J17,"",IF($F$9&gt;$G$9,"ns",IF($B$16&gt;$C$16,"ns",IF(ABS($L17-INDEX(RTO1SF_ORD,AI$4,2))&gt;$B$24,"s","ns"))))</f>
        <v/>
      </c>
      <c r="AJ17" s="188" t="str">
        <f aca="1">IF(AJ$4&gt;$J17,"",IF($F$9&gt;$G$9,"ns",IF($B$16&gt;$C$16,"ns",IF(ABS($L17-INDEX(RTO1SF_ORD,AJ$4,2))&gt;$B$24,"s","ns"))))</f>
        <v/>
      </c>
      <c r="AK17" s="188" t="str">
        <f aca="1">IF(AK$4&gt;$J17,"",IF($F$9&gt;$G$9,"ns",IF($B$16&gt;$C$16,"ns",IF(ABS($L17-INDEX(RTO1SF_ORD,AK$4,2))&gt;$B$24,"s","ns"))))</f>
        <v/>
      </c>
      <c r="AL17" s="188" t="str">
        <f aca="1">IF(AL$4&gt;$J17,"",IF($F$9&gt;$G$9,"ns",IF($B$16&gt;$C$16,"ns",IF(ABS($L17-INDEX(RTO1SF_ORD,AL$4,2))&gt;$B$24,"s","ns"))))</f>
        <v/>
      </c>
      <c r="AM17" s="188" t="str">
        <f aca="1">IF(AM$4&gt;$J17,"",IF($F$9&gt;$G$9,"ns",IF($B$16&gt;$C$16,"ns",IF(ABS($L17-INDEX(RTO1SF_ORD,AM$4,2))&gt;$B$24,"s","ns"))))</f>
        <v/>
      </c>
      <c r="AN17" s="188" t="str">
        <f aca="1">IF(AN$4&gt;$J17,"",IF($F$9&gt;$G$9,"ns",IF($B$16&gt;$C$16,"ns",IF(ABS($L17-INDEX(RTO1SF_ORD,AN$4,2))&gt;$B$24,"s","ns"))))</f>
        <v/>
      </c>
      <c r="AO17" s="188" t="str">
        <f aca="1">IF(AO$4&gt;$J17,"",IF($F$9&gt;$G$9,"ns",IF($B$16&gt;$C$16,"ns",IF(ABS($L17-INDEX(RTO1SF_ORD,AO$4,2))&gt;$B$24,"s","ns"))))</f>
        <v/>
      </c>
      <c r="AP17" s="188" t="str">
        <f aca="1">IF(AP$4&gt;$J17,"",IF($F$9&gt;$G$9,"ns",IF($B$16&gt;$C$16,"ns",IF(ABS($L17-INDEX(RTO1SF_ORD,AP$4,2))&gt;$B$24,"s","ns"))))</f>
        <v/>
      </c>
      <c r="AQ17" s="188" t="str">
        <f aca="1">IF(AQ$4&gt;$J17,"",IF($F$9&gt;$G$9,"ns",IF($B$16&gt;$C$16,"ns",IF(ABS($L17-INDEX(RTO1SF_ORD,AQ$4,2))&gt;$B$24,"s","ns"))))</f>
        <v/>
      </c>
      <c r="AR17" s="188" t="str">
        <f aca="1">IF(AR$4&gt;$J17,"",IF($F$9&gt;$G$9,"ns",IF($B$16&gt;$C$16,"ns",IF(ABS($L17-INDEX(RTO1SF_ORD,AR$4,2))&gt;$B$24,"s","ns"))))</f>
        <v/>
      </c>
      <c r="AS17" s="188" t="str">
        <f aca="1">IF(AS$4&gt;$J17,"",IF($F$9&gt;$G$9,"ns",IF($B$16&gt;$C$16,"ns",IF(ABS($L17-INDEX(RTO1SF_ORD,AS$4,2))&gt;$B$24,"s","ns"))))</f>
        <v/>
      </c>
      <c r="AT17" s="188" t="str">
        <f aca="1">IF(AT$4&gt;$J17,"",IF($F$9&gt;$G$9,"ns",IF($B$16&gt;$C$16,"ns",IF(ABS($L17-INDEX(RTO1SF_ORD,AT$4,2))&gt;$B$24,"s","ns"))))</f>
        <v/>
      </c>
      <c r="AU17" s="188" t="str">
        <f aca="1">IF(AU$4&gt;$J17,"",IF($F$9&gt;$G$9,"ns",IF($B$16&gt;$C$16,"ns",IF(ABS($L17-INDEX(RTO1SF_ORD,AU$4,2))&gt;$B$24,"s","ns"))))</f>
        <v/>
      </c>
      <c r="AV17" s="188" t="str">
        <f aca="1">IF(AV$4&gt;$J17,"",IF($F$9&gt;$G$9,"ns",IF($B$16&gt;$C$16,"ns",IF(ABS($L17-INDEX(RTO1SF_ORD,AV$4,2))&gt;$B$24,"s","ns"))))</f>
        <v/>
      </c>
      <c r="AW17" s="188" t="str">
        <f aca="1">IF(AW$4&gt;$J17,"",IF($F$9&gt;$G$9,"ns",IF($B$16&gt;$C$16,"ns",IF(ABS($L17-INDEX(RTO1SF_ORD,AW$4,2))&gt;$B$24,"s","ns"))))</f>
        <v/>
      </c>
      <c r="AX17" s="188" t="str">
        <f aca="1">IF(AX$4&gt;$J17,"",IF($F$9&gt;$G$9,"ns",IF($B$16&gt;$C$16,"ns",IF(ABS($L17-INDEX(RTO1SF_ORD,AX$4,2))&gt;$B$24,"s","ns"))))</f>
        <v/>
      </c>
      <c r="AY17" s="188" t="str">
        <f aca="1">IF(AY$4&gt;$J17,"",IF($F$9&gt;$G$9,"ns",IF($B$16&gt;$C$16,"ns",IF(ABS($L17-INDEX(RTO1SF_ORD,AY$4,2))&gt;$B$24,"s","ns"))))</f>
        <v/>
      </c>
      <c r="AZ17" s="188" t="str">
        <f aca="1">IF(AZ$4&gt;$J17,"",IF($F$9&gt;$G$9,"ns",IF($B$16&gt;$C$16,"ns",IF(ABS($L17-INDEX(RTO1SF_ORD,AZ$4,2))&gt;$B$24,"s","ns"))))</f>
        <v/>
      </c>
      <c r="BA17" s="188" t="str">
        <f aca="1">IF(BA$4&gt;$J17,"",IF($F$9&gt;$G$9,"ns",IF($B$16&gt;$C$16,"ns",IF(ABS($L17-INDEX(RTO1SF_ORD,BA$4,2))&gt;$B$24,"s","ns"))))</f>
        <v/>
      </c>
      <c r="BB17" s="188" t="str">
        <f aca="1">IF(BB$4&gt;$J17,"",IF($F$9&gt;$G$9,"ns",IF($B$16&gt;$C$16,"ns",IF(ABS($L17-INDEX(RTO1SF_ORD,BB$4,2))&gt;$B$24,"s","ns"))))</f>
        <v/>
      </c>
      <c r="BC17" s="188" t="str">
        <f aca="1">IF(BC$4&gt;$J17,"",IF($F$9&gt;$G$9,"ns",IF($B$16&gt;$C$16,"ns",IF(ABS($L17-INDEX(RTO1SF_ORD,BC$4,2))&gt;$B$24,"s","ns"))))</f>
        <v/>
      </c>
      <c r="BD17" s="188" t="str">
        <f aca="1">IF(BD$4&gt;$J17,"",IF($F$9&gt;$G$9,"ns",IF($B$16&gt;$C$16,"ns",IF(ABS($L17-INDEX(RTO1SF_ORD,BD$4,2))&gt;$B$24,"s","ns"))))</f>
        <v/>
      </c>
      <c r="BE17" s="188" t="str">
        <f aca="1">IF(BE$4&gt;$J17,"",IF($F$9&gt;$G$9,"ns",IF($B$16&gt;$C$16,"ns",IF(ABS($L17-INDEX(RTO1SF_ORD,BE$4,2))&gt;$B$24,"s","ns"))))</f>
        <v/>
      </c>
      <c r="BF17" s="188" t="str">
        <f aca="1">IF(BF$4&gt;$J17,"",IF($F$9&gt;$G$9,"ns",IF($B$16&gt;$C$16,"ns",IF(ABS($L17-INDEX(RTO1SF_ORD,BF$4,2))&gt;$B$24,"s","ns"))))</f>
        <v/>
      </c>
      <c r="BG17" s="188" t="str">
        <f aca="1">IF(BG$4&gt;$J17,"",IF($F$9&gt;$G$9,"ns",IF($B$16&gt;$C$16,"ns",IF(ABS($L17-INDEX(RTO1SF_ORD,BG$4,2))&gt;$B$24,"s","ns"))))</f>
        <v/>
      </c>
      <c r="BH17" s="188" t="str">
        <f aca="1">IF(BH$4&gt;$J17,"",IF($F$9&gt;$G$9,"ns",IF($B$16&gt;$C$16,"ns",IF(ABS($L17-INDEX(RTO1SF_ORD,BH$4,2))&gt;$B$24,"s","ns"))))</f>
        <v/>
      </c>
      <c r="BI17" s="188" t="str">
        <f aca="1">IF(BI$4&gt;$J17,"",IF($F$9&gt;$G$9,"ns",IF($B$16&gt;$C$16,"ns",IF(ABS($L17-INDEX(RTO1SF_ORD,BI$4,2))&gt;$B$24,"s","ns"))))</f>
        <v/>
      </c>
      <c r="BJ17" s="188" t="str">
        <f aca="1">IF(BJ$4&gt;$J17,"",IF($F$9&gt;$G$9,"ns",IF($B$16&gt;$C$16,"ns",IF(ABS($L17-INDEX(RTO1SF_ORD,BJ$4,2))&gt;$B$24,"s","ns"))))</f>
        <v/>
      </c>
      <c r="BS17" s="10"/>
      <c r="BT17" s="10"/>
      <c r="BV17" s="89" t="n">
        <v>13</v>
      </c>
      <c r="BW17" s="187" t="str">
        <f aca="1">IFERROR(INDEX(RTO1CF_ORD,BV17,1),"sd")</f>
        <v>LG ARYAL</v>
      </c>
      <c r="BX17" s="188">
        <f aca="1">IFERROR(INDEX(RTO1CF_ORD,BV17,2),"sd")</f>
        <v>6455.70258666666996</v>
      </c>
      <c r="BY17" s="186" t="str">
        <f aca="1">IF(BY$4&gt;$BV17,"",IF($BR$9&gt;$BS$9,"ns",IF($BN$16&gt;$BO$16,"ns",IF(ABS($BX17-INDEX(RTO1CF_ORD,BY$4,2))&gt;$BN$24,"s","ns"))))</f>
        <v>s</v>
      </c>
      <c r="BZ17" s="186" t="str">
        <f aca="1">IF(BZ$4&gt;$BV17,"",IF($BR$9&gt;$BS$9,"ns",IF($BN$16&gt;$BO$16,"ns",IF(ABS($BX17-INDEX(RTO1CF_ORD,BZ$4,2))&gt;$BN$24,"s","ns"))))</f>
        <v>ns</v>
      </c>
      <c r="CA17" s="186" t="str">
        <f aca="1">IF(CA$4&gt;$BV17,"",IF($BR$9&gt;$BS$9,"ns",IF($BN$16&gt;$BO$16,"ns",IF(ABS($BX17-INDEX(RTO1CF_ORD,CA$4,2))&gt;$BN$24,"s","ns"))))</f>
        <v>ns</v>
      </c>
      <c r="CB17" s="186" t="str">
        <f aca="1">IF(CB$4&gt;$BV17,"",IF($BR$9&gt;$BS$9,"ns",IF($BN$16&gt;$BO$16,"ns",IF(ABS($BX17-INDEX(RTO1CF_ORD,CB$4,2))&gt;$BN$24,"s","ns"))))</f>
        <v>ns</v>
      </c>
      <c r="CC17" s="186" t="str">
        <f aca="1">IF(CC$4&gt;$BV17,"",IF($BR$9&gt;$BS$9,"ns",IF($BN$16&gt;$BO$16,"ns",IF(ABS($BX17-INDEX(RTO1CF_ORD,CC$4,2))&gt;$BN$24,"s","ns"))))</f>
        <v>ns</v>
      </c>
      <c r="CD17" s="186" t="str">
        <f aca="1">IF(CD$4&gt;$BV17,"",IF($BR$9&gt;$BS$9,"ns",IF($BN$16&gt;$BO$16,"ns",IF(ABS($BX17-INDEX(RTO1CF_ORD,CD$4,2))&gt;$BN$24,"s","ns"))))</f>
        <v>ns</v>
      </c>
      <c r="CE17" s="186" t="str">
        <f aca="1">IF(CE$4&gt;$BV17,"",IF($BR$9&gt;$BS$9,"ns",IF($BN$16&gt;$BO$16,"ns",IF(ABS($BX17-INDEX(RTO1CF_ORD,CE$4,2))&gt;$BN$24,"s","ns"))))</f>
        <v>ns</v>
      </c>
      <c r="CF17" s="186" t="str">
        <f aca="1">IF(CF$4&gt;$BV17,"",IF($BR$9&gt;$BS$9,"ns",IF($BN$16&gt;$BO$16,"ns",IF(ABS($BX17-INDEX(RTO1CF_ORD,CF$4,2))&gt;$BN$24,"s","ns"))))</f>
        <v>ns</v>
      </c>
      <c r="CG17" s="186" t="str">
        <f aca="1">IF(CG$4&gt;$BV17,"",IF($BR$9&gt;$BS$9,"ns",IF($BN$16&gt;$BO$16,"ns",IF(ABS($BX17-INDEX(RTO1CF_ORD,CG$4,2))&gt;$BN$24,"s","ns"))))</f>
        <v>ns</v>
      </c>
      <c r="CH17" s="186" t="str">
        <f aca="1">IF(CH$4&gt;$BV17,"",IF($BR$9&gt;$BS$9,"ns",IF($BN$16&gt;$BO$16,"ns",IF(ABS($BX17-INDEX(RTO1CF_ORD,CH$4,2))&gt;$BN$24,"s","ns"))))</f>
        <v>ns</v>
      </c>
      <c r="CI17" s="186" t="str">
        <f aca="1">IF(CI$4&gt;$BV17,"",IF($BR$9&gt;$BS$9,"ns",IF($BN$16&gt;$BO$16,"ns",IF(ABS($BX17-INDEX(RTO1CF_ORD,CI$4,2))&gt;$BN$24,"s","ns"))))</f>
        <v>ns</v>
      </c>
      <c r="CJ17" s="186" t="str">
        <f aca="1">IF(CJ$4&gt;$BV17,"",IF($BR$9&gt;$BS$9,"ns",IF($BN$16&gt;$BO$16,"ns",IF(ABS($BX17-INDEX(RTO1CF_ORD,CJ$4,2))&gt;$BN$24,"s","ns"))))</f>
        <v>ns</v>
      </c>
      <c r="CK17" s="186" t="str">
        <f aca="1">IF(CK$4&gt;$BV17,"",IF($BR$9&gt;$BS$9,"ns",IF($BN$16&gt;$BO$16,"ns",IF(ABS($BX17-INDEX(RTO1CF_ORD,CK$4,2))&gt;$BN$24,"s","ns"))))</f>
        <v>ns</v>
      </c>
      <c r="CL17" s="186" t="str">
        <f aca="1">IF(CL$4&gt;$BV17,"",IF($BR$9&gt;$BS$9,"ns",IF($BN$16&gt;$BO$16,"ns",IF(ABS($BX17-INDEX(RTO1CF_ORD,CL$4,2))&gt;$BN$24,"s","ns"))))</f>
        <v/>
      </c>
      <c r="CM17" s="186" t="str">
        <f aca="1">IF(CM$4&gt;$BV17,"",IF($BR$9&gt;$BS$9,"ns",IF($BN$16&gt;$BO$16,"ns",IF(ABS($BX17-INDEX(RTO1CF_ORD,CM$4,2))&gt;$BN$24,"s","ns"))))</f>
        <v/>
      </c>
      <c r="CN17" s="186" t="str">
        <f aca="1">IF(CN$4&gt;$BV17,"",IF($BR$9&gt;$BS$9,"ns",IF($BN$16&gt;$BO$16,"ns",IF(ABS($BX17-INDEX(RTO1CF_ORD,CN$4,2))&gt;$BN$24,"s","ns"))))</f>
        <v/>
      </c>
      <c r="CO17" s="186" t="str">
        <f aca="1">IF(CO$4&gt;$BV17,"",IF($BR$9&gt;$BS$9,"ns",IF($BN$16&gt;$BO$16,"ns",IF(ABS($BX17-INDEX(RTO1CF_ORD,CO$4,2))&gt;$BN$24,"s","ns"))))</f>
        <v/>
      </c>
      <c r="CP17" s="186" t="str">
        <f aca="1">IF(CP$4&gt;$BV17,"",IF($BR$9&gt;$BS$9,"ns",IF($BN$16&gt;$BO$16,"ns",IF(ABS($BX17-INDEX(RTO1CF_ORD,CP$4,2))&gt;$BN$24,"s","ns"))))</f>
        <v/>
      </c>
      <c r="CQ17" s="186" t="str">
        <f aca="1">IF(CQ$4&gt;$BV17,"",IF($BR$9&gt;$BS$9,"ns",IF($BN$16&gt;$BO$16,"ns",IF(ABS($BX17-INDEX(RTO1CF_ORD,CQ$4,2))&gt;$BN$24,"s","ns"))))</f>
        <v/>
      </c>
      <c r="CR17" s="186" t="str">
        <f aca="1">IF(CR$4&gt;$BV17,"",IF($BR$9&gt;$BS$9,"ns",IF($BN$16&gt;$BO$16,"ns",IF(ABS($BX17-INDEX(RTO1CF_ORD,CR$4,2))&gt;$BN$24,"s","ns"))))</f>
        <v/>
      </c>
      <c r="CS17" s="186" t="str">
        <f aca="1">IF(CS$4&gt;$BV17,"",IF($BR$9&gt;$BS$9,"ns",IF($BN$16&gt;$BO$16,"ns",IF(ABS($BX17-INDEX(RTO1CF_ORD,CS$4,2))&gt;$BN$24,"s","ns"))))</f>
        <v/>
      </c>
      <c r="CT17" s="186" t="str">
        <f aca="1">IF(CT$4&gt;$BV17,"",IF($BR$9&gt;$BS$9,"ns",IF($BN$16&gt;$BO$16,"ns",IF(ABS($BX17-INDEX(RTO1CF_ORD,CT$4,2))&gt;$BN$24,"s","ns"))))</f>
        <v/>
      </c>
      <c r="CU17" s="186" t="str">
        <f aca="1">IF(CU$4&gt;$BV17,"",IF($BR$9&gt;$BS$9,"ns",IF($BN$16&gt;$BO$16,"ns",IF(ABS($BX17-INDEX(RTO1CF_ORD,CU$4,2))&gt;$BN$24,"s","ns"))))</f>
        <v/>
      </c>
      <c r="CV17" s="186" t="str">
        <f aca="1">IF(CV$4&gt;$BV17,"",IF($BR$9&gt;$BS$9,"ns",IF($BN$16&gt;$BO$16,"ns",IF(ABS($BX17-INDEX(RTO1CF_ORD,CV$4,2))&gt;$BN$24,"s","ns"))))</f>
        <v/>
      </c>
      <c r="CW17" s="186" t="str">
        <f aca="1">IF(CW$4&gt;$BV17,"",IF($BR$9&gt;$BS$9,"ns",IF($BN$16&gt;$BO$16,"ns",IF(ABS($BX17-INDEX(RTO1CF_ORD,CW$4,2))&gt;$BN$24,"s","ns"))))</f>
        <v/>
      </c>
      <c r="CX17" s="186" t="str">
        <f aca="1">IF(CX$4&gt;$BV17,"",IF($BR$9&gt;$BS$9,"ns",IF($BN$16&gt;$BO$16,"ns",IF(ABS($BX17-INDEX(RTO1CF_ORD,CX$4,2))&gt;$BN$24,"s","ns"))))</f>
        <v/>
      </c>
      <c r="CY17" s="186" t="str">
        <f aca="1">IF(CY$4&gt;$BV17,"",IF($BR$9&gt;$BS$9,"ns",IF($BN$16&gt;$BO$16,"ns",IF(ABS($BX17-INDEX(RTO1CF_ORD,CY$4,2))&gt;$BN$24,"s","ns"))))</f>
        <v/>
      </c>
      <c r="CZ17" s="186" t="str">
        <f aca="1">IF(CZ$4&gt;$BV17,"",IF($BR$9&gt;$BS$9,"ns",IF($BN$16&gt;$BO$16,"ns",IF(ABS($BX17-INDEX(RTO1CF_ORD,CZ$4,2))&gt;$BN$24,"s","ns"))))</f>
        <v/>
      </c>
      <c r="DA17" s="186" t="str">
        <f aca="1">IF(DA$4&gt;$BV17,"",IF($BR$9&gt;$BS$9,"ns",IF($BN$16&gt;$BO$16,"ns",IF(ABS($BX17-INDEX(RTO1CF_ORD,DA$4,2))&gt;$BN$24,"s","ns"))))</f>
        <v/>
      </c>
      <c r="DB17" s="186" t="str">
        <f aca="1">IF(DB$4&gt;$BV17,"",IF($BR$9&gt;$BS$9,"ns",IF($BN$16&gt;$BO$16,"ns",IF(ABS($BX17-INDEX(RTO1CF_ORD,DB$4,2))&gt;$BN$24,"s","ns"))))</f>
        <v/>
      </c>
      <c r="DC17" s="186" t="str">
        <f aca="1">IF(DC$4&gt;$BV17,"",IF($BR$9&gt;$BS$9,"ns",IF($BN$16&gt;$BO$16,"ns",IF(ABS($BX17-INDEX(RTO1CF_ORD,DC$4,2))&gt;$BN$24,"s","ns"))))</f>
        <v/>
      </c>
      <c r="DD17" s="186" t="str">
        <f aca="1">IF(DD$4&gt;$BV17,"",IF($BR$9&gt;$BS$9,"ns",IF($BN$16&gt;$BO$16,"ns",IF(ABS($BX17-INDEX(RTO1CF_ORD,DD$4,2))&gt;$BN$24,"s","ns"))))</f>
        <v/>
      </c>
      <c r="DE17" s="186" t="str">
        <f aca="1">IF(DE$4&gt;$BV17,"",IF($BR$9&gt;$BS$9,"ns",IF($BN$16&gt;$BO$16,"ns",IF(ABS($BX17-INDEX(RTO1CF_ORD,DE$4,2))&gt;$BN$24,"s","ns"))))</f>
        <v/>
      </c>
      <c r="DF17" s="186" t="str">
        <f aca="1">IF(DF$4&gt;$BV17,"",IF($BR$9&gt;$BS$9,"ns",IF($BN$16&gt;$BO$16,"ns",IF(ABS($BX17-INDEX(RTO1CF_ORD,DF$4,2))&gt;$BN$24,"s","ns"))))</f>
        <v/>
      </c>
      <c r="DG17" s="186" t="str">
        <f aca="1">IF(DG$4&gt;$BV17,"",IF($BR$9&gt;$BS$9,"ns",IF($BN$16&gt;$BO$16,"ns",IF(ABS($BX17-INDEX(RTO1CF_ORD,DG$4,2))&gt;$BN$24,"s","ns"))))</f>
        <v/>
      </c>
      <c r="DH17" s="186" t="str">
        <f aca="1">IF(DH$4&gt;$BV17,"",IF($BR$9&gt;$BS$9,"ns",IF($BN$16&gt;$BO$16,"ns",IF(ABS($BX17-INDEX(RTO1CF_ORD,DH$4,2))&gt;$BN$24,"s","ns"))))</f>
        <v/>
      </c>
      <c r="DI17" s="186" t="str">
        <f aca="1">IF(DI$4&gt;$BV17,"",IF($BR$9&gt;$BS$9,"ns",IF($BN$16&gt;$BO$16,"ns",IF(ABS($BX17-INDEX(RTO1CF_ORD,DI$4,2))&gt;$BN$24,"s","ns"))))</f>
        <v/>
      </c>
      <c r="DJ17" s="186" t="str">
        <f aca="1">IF(DJ$4&gt;$BV17,"",IF($BR$9&gt;$BS$9,"ns",IF($BN$16&gt;$BO$16,"ns",IF(ABS($BX17-INDEX(RTO1CF_ORD,DJ$4,2))&gt;$BN$24,"s","ns"))))</f>
        <v/>
      </c>
      <c r="DK17" s="186" t="str">
        <f aca="1">IF(DK$4&gt;$BV17,"",IF($BR$9&gt;$BS$9,"ns",IF($BN$16&gt;$BO$16,"ns",IF(ABS($BX17-INDEX(RTO1CF_ORD,DK$4,2))&gt;$BN$24,"s","ns"))))</f>
        <v/>
      </c>
      <c r="DL17" s="186" t="str">
        <f aca="1">IF(DL$4&gt;$BV17,"",IF($BR$9&gt;$BS$9,"ns",IF($BN$16&gt;$BO$16,"ns",IF(ABS($BX17-INDEX(RTO1CF_ORD,DL$4,2))&gt;$BN$24,"s","ns"))))</f>
        <v/>
      </c>
      <c r="DM17" s="186" t="str">
        <f aca="1">IF(DM$4&gt;$BV17,"",IF($BR$9&gt;$BS$9,"ns",IF($BN$16&gt;$BO$16,"ns",IF(ABS($BX17-INDEX(RTO1CF_ORD,DM$4,2))&gt;$BN$24,"s","ns"))))</f>
        <v/>
      </c>
      <c r="DN17" s="186" t="str">
        <f aca="1">IF(DN$4&gt;$BV17,"",IF($BR$9&gt;$BS$9,"ns",IF($BN$16&gt;$BO$16,"ns",IF(ABS($BX17-INDEX(RTO1CF_ORD,DN$4,2))&gt;$BN$24,"s","ns"))))</f>
        <v/>
      </c>
      <c r="DO17" s="186" t="str">
        <f aca="1">IF(DO$4&gt;$BV17,"",IF($BR$9&gt;$BS$9,"ns",IF($BN$16&gt;$BO$16,"ns",IF(ABS($BX17-INDEX(RTO1CF_ORD,DO$4,2))&gt;$BN$24,"s","ns"))))</f>
        <v/>
      </c>
      <c r="DP17" s="186" t="str">
        <f aca="1">IF(DP$4&gt;$BV17,"",IF($BR$9&gt;$BS$9,"ns",IF($BN$16&gt;$BO$16,"ns",IF(ABS($BX17-INDEX(RTO1CF_ORD,DP$4,2))&gt;$BN$24,"s","ns"))))</f>
        <v/>
      </c>
      <c r="DQ17" s="186" t="str">
        <f aca="1">IF(DQ$4&gt;$BV17,"",IF($BR$9&gt;$BS$9,"ns",IF($BN$16&gt;$BO$16,"ns",IF(ABS($BX17-INDEX(RTO1CF_ORD,DQ$4,2))&gt;$BN$24,"s","ns"))))</f>
        <v/>
      </c>
      <c r="DR17" s="186" t="str">
        <f aca="1">IF(DR$4&gt;$BV17,"",IF($BR$9&gt;$BS$9,"ns",IF($BN$16&gt;$BO$16,"ns",IF(ABS($BX17-INDEX(RTO1CF_ORD,DR$4,2))&gt;$BN$24,"s","ns"))))</f>
        <v/>
      </c>
      <c r="DS17" s="186" t="str">
        <f aca="1">IF(DS$4&gt;$BV17,"",IF($BR$9&gt;$BS$9,"ns",IF($BN$16&gt;$BO$16,"ns",IF(ABS($BX17-INDEX(RTO1CF_ORD,DS$4,2))&gt;$BN$24,"s","ns"))))</f>
        <v/>
      </c>
      <c r="DT17" s="186" t="str">
        <f aca="1">IF(DT$4&gt;$BV17,"",IF($BR$9&gt;$BS$9,"ns",IF($BN$16&gt;$BO$16,"ns",IF(ABS($BX17-INDEX(RTO1CF_ORD,DT$4,2))&gt;$BN$24,"s","ns"))))</f>
        <v/>
      </c>
      <c r="DU17" s="186" t="str">
        <f aca="1">IF(DU$4&gt;$BV17,"",IF($BR$9&gt;$BS$9,"ns",IF($BN$16&gt;$BO$16,"ns",IF(ABS($BX17-INDEX(RTO1CF_ORD,DU$4,2))&gt;$BN$24,"s","ns"))))</f>
        <v/>
      </c>
      <c r="DV17" s="186" t="str">
        <f aca="1">IF(DV$4&gt;$BV17,"",IF($BR$9&gt;$BS$9,"ns",IF($BN$16&gt;$BO$16,"ns",IF(ABS($BX17-INDEX(RTO1CF_ORD,DV$4,2))&gt;$BN$24,"s","ns"))))</f>
        <v/>
      </c>
      <c r="DW17" s="158"/>
      <c r="DX17" s="158"/>
      <c r="DZ17" s="176">
        <f>DZ16+1</f>
        <v>14</v>
      </c>
      <c r="EA17" s="178" t="str">
        <f aca="1">IFERROR(INDEX(RTO1CV,$DZ17,1),0)</f>
        <v>SY 120</v>
      </c>
      <c r="EB17" s="179">
        <f aca="1">IFERROR(INDEX(RTO1SF,$DZ17,EB$3),0)</f>
        <v>0</v>
      </c>
      <c r="EC17" s="179">
        <f aca="1">IFERROR(INDEX(RTO1SF,$DZ17,EC$3),0)</f>
        <v>0</v>
      </c>
      <c r="ED17" s="179">
        <f aca="1">IFERROR(INDEX(RTO1SF,$DZ17,ED$3),0)</f>
        <v>0</v>
      </c>
      <c r="EE17" s="179">
        <f aca="1">IFERROR(INDEX(RTO1SF,$DZ17,EE$3),0)</f>
        <v>0</v>
      </c>
      <c r="EF17" s="179">
        <f>_xlfn.COUNTIFS(EB17:EE17,"&gt;1")</f>
        <v>0</v>
      </c>
      <c r="EG17" s="179">
        <f>IFERROR(_xlfn.SUMIFS(EB17:EE17,EB17:EE17,"&gt;1"),0)</f>
        <v>0</v>
      </c>
      <c r="EH17" s="176"/>
      <c r="EI17" s="176" t="s">
        <v>334</v>
      </c>
      <c r="EJ17" s="175" t="str">
        <f t="array" ref="EJ17">IF(EF54=0,"sd",SUM(IF(EB4:EE53&gt;1,(EB4:EE53)^2))-EJ9)</f>
        <v>sd</v>
      </c>
      <c r="EK17" s="177"/>
      <c r="EL17" s="176">
        <f>EL16+1</f>
        <v>14</v>
      </c>
      <c r="EM17" s="178" t="str">
        <f aca="1">IFERROR(INDEX(RTO1CV,$EL17,1),0)</f>
        <v>SY 120</v>
      </c>
      <c r="EN17" s="179">
        <f aca="1">IFERROR(INDEX(RTO1CF,$EL17,'ANVA-MDS'!EB$3),0)</f>
        <v>5811.35657142856962</v>
      </c>
      <c r="EO17" s="179">
        <f aca="1">IFERROR(INDEX(RTO1CF,$EL17,'ANVA-MDS'!EC$3),0)</f>
        <v>5068.10303999999996</v>
      </c>
      <c r="EP17" s="179">
        <f aca="1">IFERROR(INDEX(RTO1CF,$EL17,'ANVA-MDS'!ED$3),0)</f>
        <v>4646.2154514285703</v>
      </c>
      <c r="EQ17" s="179">
        <f aca="1">IFERROR(INDEX(RTO1CF,$EL17,'ANVA-MDS'!EE$3),0)</f>
        <v>0</v>
      </c>
      <c r="ER17" s="179">
        <f>_xlfn.COUNTIFS(EN17:EQ17,"&gt;1")</f>
        <v>3</v>
      </c>
      <c r="ES17" s="179">
        <f>IFERROR(_xlfn.SUMIFS(EN17:EQ17,EN17:EQ17,"&gt;1"),0)</f>
        <v>15525.6750628571008</v>
      </c>
      <c r="ET17" s="176"/>
      <c r="EU17" s="176" t="s">
        <v>334</v>
      </c>
      <c r="EV17" s="175">
        <f t="array" ref="EV17">IF(ER54=0,"sd",SUM(IF(EN4:EQ53&gt;1,(EN4:EQ53)^2))-EV9)</f>
        <v>37779495.3788103983</v>
      </c>
      <c r="EW17" s="177"/>
      <c r="EX17" s="179">
        <f>EG17+ES17</f>
        <v>15525.6750628571008</v>
      </c>
      <c r="EY17" s="314" t="s">
        <v>335</v>
      </c>
      <c r="EZ17" s="202" t="str">
        <f>IF(EZ23=0,"sd",IF(EF54=0,0,1)+IF(ER54=0,0,1))</f>
        <v>sd</v>
      </c>
    </row>
    <row r="18" spans="1:156" ht="12.75" customHeight="1">
      <c r="A18" s="284" t="s">
        <v>336</v>
      </c>
      <c r="J18" s="89" t="n">
        <v>14</v>
      </c>
      <c r="K18" s="187" t="str">
        <f aca="1">IFERROR(INDEX(RTO1SF_ORD,J18,1),"sd")</f>
        <v>SY 120</v>
      </c>
      <c r="L18" s="188">
        <f aca="1">IFERROR(INDEX(RTO1SF_ORD,J18,2),"sd")</f>
        <v>0.000360000000000000053</v>
      </c>
      <c r="M18" s="188" t="str">
        <f aca="1">IF(M$4&gt;$J18,"",IF($F$9&gt;$G$9,"ns",IF($B$16&gt;$C$16,"ns",IF(ABS($L18-INDEX(RTO1SF_ORD,M$4,2))&gt;$B$24,"s","ns"))))</f>
        <v>ns</v>
      </c>
      <c r="N18" s="188" t="str">
        <f aca="1">IF(N$4&gt;$J18,"",IF($F$9&gt;$G$9,"ns",IF($B$16&gt;$C$16,"ns",IF(ABS($L18-INDEX(RTO1SF_ORD,N$4,2))&gt;$B$24,"s","ns"))))</f>
        <v>ns</v>
      </c>
      <c r="O18" s="188" t="str">
        <f aca="1">IF(O$4&gt;$J18,"",IF($F$9&gt;$G$9,"ns",IF($B$16&gt;$C$16,"ns",IF(ABS($L18-INDEX(RTO1SF_ORD,O$4,2))&gt;$B$24,"s","ns"))))</f>
        <v>ns</v>
      </c>
      <c r="P18" s="188" t="str">
        <f aca="1">IF(P$4&gt;$J18,"",IF($F$9&gt;$G$9,"ns",IF($B$16&gt;$C$16,"ns",IF(ABS($L18-INDEX(RTO1SF_ORD,P$4,2))&gt;$B$24,"s","ns"))))</f>
        <v>ns</v>
      </c>
      <c r="Q18" s="188" t="str">
        <f aca="1">IF(Q$4&gt;$J18,"",IF($F$9&gt;$G$9,"ns",IF($B$16&gt;$C$16,"ns",IF(ABS($L18-INDEX(RTO1SF_ORD,Q$4,2))&gt;$B$24,"s","ns"))))</f>
        <v>ns</v>
      </c>
      <c r="R18" s="188" t="str">
        <f aca="1">IF(R$4&gt;$J18,"",IF($F$9&gt;$G$9,"ns",IF($B$16&gt;$C$16,"ns",IF(ABS($L18-INDEX(RTO1SF_ORD,R$4,2))&gt;$B$24,"s","ns"))))</f>
        <v>ns</v>
      </c>
      <c r="S18" s="188" t="str">
        <f aca="1">IF(S$4&gt;$J18,"",IF($F$9&gt;$G$9,"ns",IF($B$16&gt;$C$16,"ns",IF(ABS($L18-INDEX(RTO1SF_ORD,S$4,2))&gt;$B$24,"s","ns"))))</f>
        <v>ns</v>
      </c>
      <c r="T18" s="188" t="str">
        <f aca="1">IF(T$4&gt;$J18,"",IF($F$9&gt;$G$9,"ns",IF($B$16&gt;$C$16,"ns",IF(ABS($L18-INDEX(RTO1SF_ORD,T$4,2))&gt;$B$24,"s","ns"))))</f>
        <v>ns</v>
      </c>
      <c r="U18" s="188" t="str">
        <f aca="1">IF(U$4&gt;$J18,"",IF($F$9&gt;$G$9,"ns",IF($B$16&gt;$C$16,"ns",IF(ABS($L18-INDEX(RTO1SF_ORD,U$4,2))&gt;$B$24,"s","ns"))))</f>
        <v>ns</v>
      </c>
      <c r="V18" s="188" t="str">
        <f aca="1">IF(V$4&gt;$J18,"",IF($F$9&gt;$G$9,"ns",IF($B$16&gt;$C$16,"ns",IF(ABS($L18-INDEX(RTO1SF_ORD,V$4,2))&gt;$B$24,"s","ns"))))</f>
        <v>ns</v>
      </c>
      <c r="W18" s="188" t="str">
        <f aca="1">IF(W$4&gt;$J18,"",IF($F$9&gt;$G$9,"ns",IF($B$16&gt;$C$16,"ns",IF(ABS($L18-INDEX(RTO1SF_ORD,W$4,2))&gt;$B$24,"s","ns"))))</f>
        <v>ns</v>
      </c>
      <c r="X18" s="188" t="str">
        <f aca="1">IF(X$4&gt;$J18,"",IF($F$9&gt;$G$9,"ns",IF($B$16&gt;$C$16,"ns",IF(ABS($L18-INDEX(RTO1SF_ORD,X$4,2))&gt;$B$24,"s","ns"))))</f>
        <v>ns</v>
      </c>
      <c r="Y18" s="188" t="str">
        <f aca="1">IF(Y$4&gt;$J18,"",IF($F$9&gt;$G$9,"ns",IF($B$16&gt;$C$16,"ns",IF(ABS($L18-INDEX(RTO1SF_ORD,Y$4,2))&gt;$B$24,"s","ns"))))</f>
        <v>ns</v>
      </c>
      <c r="Z18" s="188" t="str">
        <f aca="1">IF(Z$4&gt;$J18,"",IF($F$9&gt;$G$9,"ns",IF($B$16&gt;$C$16,"ns",IF(ABS($L18-INDEX(RTO1SF_ORD,Z$4,2))&gt;$B$24,"s","ns"))))</f>
        <v>ns</v>
      </c>
      <c r="AA18" s="188" t="str">
        <f aca="1">IF(AA$4&gt;$J18,"",IF($F$9&gt;$G$9,"ns",IF($B$16&gt;$C$16,"ns",IF(ABS($L18-INDEX(RTO1SF_ORD,AA$4,2))&gt;$B$24,"s","ns"))))</f>
        <v/>
      </c>
      <c r="AB18" s="188" t="str">
        <f aca="1">IF(AB$4&gt;$J18,"",IF($F$9&gt;$G$9,"ns",IF($B$16&gt;$C$16,"ns",IF(ABS($L18-INDEX(RTO1SF_ORD,AB$4,2))&gt;$B$24,"s","ns"))))</f>
        <v/>
      </c>
      <c r="AC18" s="188" t="str">
        <f aca="1">IF(AC$4&gt;$J18,"",IF($F$9&gt;$G$9,"ns",IF($B$16&gt;$C$16,"ns",IF(ABS($L18-INDEX(RTO1SF_ORD,AC$4,2))&gt;$B$24,"s","ns"))))</f>
        <v/>
      </c>
      <c r="AD18" s="188" t="str">
        <f aca="1">IF(AD$4&gt;$J18,"",IF($F$9&gt;$G$9,"ns",IF($B$16&gt;$C$16,"ns",IF(ABS($L18-INDEX(RTO1SF_ORD,AD$4,2))&gt;$B$24,"s","ns"))))</f>
        <v/>
      </c>
      <c r="AE18" s="188" t="str">
        <f aca="1">IF(AE$4&gt;$J18,"",IF($F$9&gt;$G$9,"ns",IF($B$16&gt;$C$16,"ns",IF(ABS($L18-INDEX(RTO1SF_ORD,AE$4,2))&gt;$B$24,"s","ns"))))</f>
        <v/>
      </c>
      <c r="AF18" s="188" t="str">
        <f aca="1">IF(AF$4&gt;$J18,"",IF($F$9&gt;$G$9,"ns",IF($B$16&gt;$C$16,"ns",IF(ABS($L18-INDEX(RTO1SF_ORD,AF$4,2))&gt;$B$24,"s","ns"))))</f>
        <v/>
      </c>
      <c r="AG18" s="188" t="str">
        <f aca="1">IF(AG$4&gt;$J18,"",IF($F$9&gt;$G$9,"ns",IF($B$16&gt;$C$16,"ns",IF(ABS($L18-INDEX(RTO1SF_ORD,AG$4,2))&gt;$B$24,"s","ns"))))</f>
        <v/>
      </c>
      <c r="AH18" s="188" t="str">
        <f aca="1">IF(AH$4&gt;$J18,"",IF($F$9&gt;$G$9,"ns",IF($B$16&gt;$C$16,"ns",IF(ABS($L18-INDEX(RTO1SF_ORD,AH$4,2))&gt;$B$24,"s","ns"))))</f>
        <v/>
      </c>
      <c r="AI18" s="188" t="str">
        <f aca="1">IF(AI$4&gt;$J18,"",IF($F$9&gt;$G$9,"ns",IF($B$16&gt;$C$16,"ns",IF(ABS($L18-INDEX(RTO1SF_ORD,AI$4,2))&gt;$B$24,"s","ns"))))</f>
        <v/>
      </c>
      <c r="AJ18" s="188" t="str">
        <f aca="1">IF(AJ$4&gt;$J18,"",IF($F$9&gt;$G$9,"ns",IF($B$16&gt;$C$16,"ns",IF(ABS($L18-INDEX(RTO1SF_ORD,AJ$4,2))&gt;$B$24,"s","ns"))))</f>
        <v/>
      </c>
      <c r="AK18" s="188" t="str">
        <f aca="1">IF(AK$4&gt;$J18,"",IF($F$9&gt;$G$9,"ns",IF($B$16&gt;$C$16,"ns",IF(ABS($L18-INDEX(RTO1SF_ORD,AK$4,2))&gt;$B$24,"s","ns"))))</f>
        <v/>
      </c>
      <c r="AL18" s="188" t="str">
        <f aca="1">IF(AL$4&gt;$J18,"",IF($F$9&gt;$G$9,"ns",IF($B$16&gt;$C$16,"ns",IF(ABS($L18-INDEX(RTO1SF_ORD,AL$4,2))&gt;$B$24,"s","ns"))))</f>
        <v/>
      </c>
      <c r="AM18" s="188" t="str">
        <f aca="1">IF(AM$4&gt;$J18,"",IF($F$9&gt;$G$9,"ns",IF($B$16&gt;$C$16,"ns",IF(ABS($L18-INDEX(RTO1SF_ORD,AM$4,2))&gt;$B$24,"s","ns"))))</f>
        <v/>
      </c>
      <c r="AN18" s="188" t="str">
        <f aca="1">IF(AN$4&gt;$J18,"",IF($F$9&gt;$G$9,"ns",IF($B$16&gt;$C$16,"ns",IF(ABS($L18-INDEX(RTO1SF_ORD,AN$4,2))&gt;$B$24,"s","ns"))))</f>
        <v/>
      </c>
      <c r="AO18" s="188" t="str">
        <f aca="1">IF(AO$4&gt;$J18,"",IF($F$9&gt;$G$9,"ns",IF($B$16&gt;$C$16,"ns",IF(ABS($L18-INDEX(RTO1SF_ORD,AO$4,2))&gt;$B$24,"s","ns"))))</f>
        <v/>
      </c>
      <c r="AP18" s="188" t="str">
        <f aca="1">IF(AP$4&gt;$J18,"",IF($F$9&gt;$G$9,"ns",IF($B$16&gt;$C$16,"ns",IF(ABS($L18-INDEX(RTO1SF_ORD,AP$4,2))&gt;$B$24,"s","ns"))))</f>
        <v/>
      </c>
      <c r="AQ18" s="188" t="str">
        <f aca="1">IF(AQ$4&gt;$J18,"",IF($F$9&gt;$G$9,"ns",IF($B$16&gt;$C$16,"ns",IF(ABS($L18-INDEX(RTO1SF_ORD,AQ$4,2))&gt;$B$24,"s","ns"))))</f>
        <v/>
      </c>
      <c r="AR18" s="188" t="str">
        <f aca="1">IF(AR$4&gt;$J18,"",IF($F$9&gt;$G$9,"ns",IF($B$16&gt;$C$16,"ns",IF(ABS($L18-INDEX(RTO1SF_ORD,AR$4,2))&gt;$B$24,"s","ns"))))</f>
        <v/>
      </c>
      <c r="AS18" s="188" t="str">
        <f aca="1">IF(AS$4&gt;$J18,"",IF($F$9&gt;$G$9,"ns",IF($B$16&gt;$C$16,"ns",IF(ABS($L18-INDEX(RTO1SF_ORD,AS$4,2))&gt;$B$24,"s","ns"))))</f>
        <v/>
      </c>
      <c r="AT18" s="188" t="str">
        <f aca="1">IF(AT$4&gt;$J18,"",IF($F$9&gt;$G$9,"ns",IF($B$16&gt;$C$16,"ns",IF(ABS($L18-INDEX(RTO1SF_ORD,AT$4,2))&gt;$B$24,"s","ns"))))</f>
        <v/>
      </c>
      <c r="AU18" s="188" t="str">
        <f aca="1">IF(AU$4&gt;$J18,"",IF($F$9&gt;$G$9,"ns",IF($B$16&gt;$C$16,"ns",IF(ABS($L18-INDEX(RTO1SF_ORD,AU$4,2))&gt;$B$24,"s","ns"))))</f>
        <v/>
      </c>
      <c r="AV18" s="188" t="str">
        <f aca="1">IF(AV$4&gt;$J18,"",IF($F$9&gt;$G$9,"ns",IF($B$16&gt;$C$16,"ns",IF(ABS($L18-INDEX(RTO1SF_ORD,AV$4,2))&gt;$B$24,"s","ns"))))</f>
        <v/>
      </c>
      <c r="AW18" s="188" t="str">
        <f aca="1">IF(AW$4&gt;$J18,"",IF($F$9&gt;$G$9,"ns",IF($B$16&gt;$C$16,"ns",IF(ABS($L18-INDEX(RTO1SF_ORD,AW$4,2))&gt;$B$24,"s","ns"))))</f>
        <v/>
      </c>
      <c r="AX18" s="188" t="str">
        <f aca="1">IF(AX$4&gt;$J18,"",IF($F$9&gt;$G$9,"ns",IF($B$16&gt;$C$16,"ns",IF(ABS($L18-INDEX(RTO1SF_ORD,AX$4,2))&gt;$B$24,"s","ns"))))</f>
        <v/>
      </c>
      <c r="AY18" s="188" t="str">
        <f aca="1">IF(AY$4&gt;$J18,"",IF($F$9&gt;$G$9,"ns",IF($B$16&gt;$C$16,"ns",IF(ABS($L18-INDEX(RTO1SF_ORD,AY$4,2))&gt;$B$24,"s","ns"))))</f>
        <v/>
      </c>
      <c r="AZ18" s="188" t="str">
        <f aca="1">IF(AZ$4&gt;$J18,"",IF($F$9&gt;$G$9,"ns",IF($B$16&gt;$C$16,"ns",IF(ABS($L18-INDEX(RTO1SF_ORD,AZ$4,2))&gt;$B$24,"s","ns"))))</f>
        <v/>
      </c>
      <c r="BA18" s="188" t="str">
        <f aca="1">IF(BA$4&gt;$J18,"",IF($F$9&gt;$G$9,"ns",IF($B$16&gt;$C$16,"ns",IF(ABS($L18-INDEX(RTO1SF_ORD,BA$4,2))&gt;$B$24,"s","ns"))))</f>
        <v/>
      </c>
      <c r="BB18" s="188" t="str">
        <f aca="1">IF(BB$4&gt;$J18,"",IF($F$9&gt;$G$9,"ns",IF($B$16&gt;$C$16,"ns",IF(ABS($L18-INDEX(RTO1SF_ORD,BB$4,2))&gt;$B$24,"s","ns"))))</f>
        <v/>
      </c>
      <c r="BC18" s="188" t="str">
        <f aca="1">IF(BC$4&gt;$J18,"",IF($F$9&gt;$G$9,"ns",IF($B$16&gt;$C$16,"ns",IF(ABS($L18-INDEX(RTO1SF_ORD,BC$4,2))&gt;$B$24,"s","ns"))))</f>
        <v/>
      </c>
      <c r="BD18" s="188" t="str">
        <f aca="1">IF(BD$4&gt;$J18,"",IF($F$9&gt;$G$9,"ns",IF($B$16&gt;$C$16,"ns",IF(ABS($L18-INDEX(RTO1SF_ORD,BD$4,2))&gt;$B$24,"s","ns"))))</f>
        <v/>
      </c>
      <c r="BE18" s="188" t="str">
        <f aca="1">IF(BE$4&gt;$J18,"",IF($F$9&gt;$G$9,"ns",IF($B$16&gt;$C$16,"ns",IF(ABS($L18-INDEX(RTO1SF_ORD,BE$4,2))&gt;$B$24,"s","ns"))))</f>
        <v/>
      </c>
      <c r="BF18" s="188" t="str">
        <f aca="1">IF(BF$4&gt;$J18,"",IF($F$9&gt;$G$9,"ns",IF($B$16&gt;$C$16,"ns",IF(ABS($L18-INDEX(RTO1SF_ORD,BF$4,2))&gt;$B$24,"s","ns"))))</f>
        <v/>
      </c>
      <c r="BG18" s="188" t="str">
        <f aca="1">IF(BG$4&gt;$J18,"",IF($F$9&gt;$G$9,"ns",IF($B$16&gt;$C$16,"ns",IF(ABS($L18-INDEX(RTO1SF_ORD,BG$4,2))&gt;$B$24,"s","ns"))))</f>
        <v/>
      </c>
      <c r="BH18" s="188" t="str">
        <f aca="1">IF(BH$4&gt;$J18,"",IF($F$9&gt;$G$9,"ns",IF($B$16&gt;$C$16,"ns",IF(ABS($L18-INDEX(RTO1SF_ORD,BH$4,2))&gt;$B$24,"s","ns"))))</f>
        <v/>
      </c>
      <c r="BI18" s="188" t="str">
        <f aca="1">IF(BI$4&gt;$J18,"",IF($F$9&gt;$G$9,"ns",IF($B$16&gt;$C$16,"ns",IF(ABS($L18-INDEX(RTO1SF_ORD,BI$4,2))&gt;$B$24,"s","ns"))))</f>
        <v/>
      </c>
      <c r="BJ18" s="188" t="str">
        <f aca="1">IF(BJ$4&gt;$J18,"",IF($F$9&gt;$G$9,"ns",IF($B$16&gt;$C$16,"ns",IF(ABS($L18-INDEX(RTO1SF_ORD,BJ$4,2))&gt;$B$24,"s","ns"))))</f>
        <v/>
      </c>
      <c r="BM18" s="284" t="s">
        <v>336</v>
      </c>
      <c r="BS18" s="10"/>
      <c r="BT18" s="10"/>
      <c r="BV18" s="89" t="n">
        <v>14</v>
      </c>
      <c r="BW18" s="187" t="str">
        <f aca="1">IFERROR(INDEX(RTO1CF_ORD,BV18,1),"sd")</f>
        <v>ACA 502</v>
      </c>
      <c r="BX18" s="188">
        <f aca="1">IFERROR(INDEX(RTO1CF_ORD,BV18,2),"sd")</f>
        <v>6376.3923352380998</v>
      </c>
      <c r="BY18" s="186" t="str">
        <f aca="1">IF(BY$4&gt;$BV18,"",IF($BR$9&gt;$BS$9,"ns",IF($BN$16&gt;$BO$16,"ns",IF(ABS($BX18-INDEX(RTO1CF_ORD,BY$4,2))&gt;$BN$24,"s","ns"))))</f>
        <v>s</v>
      </c>
      <c r="BZ18" s="186" t="str">
        <f aca="1">IF(BZ$4&gt;$BV18,"",IF($BR$9&gt;$BS$9,"ns",IF($BN$16&gt;$BO$16,"ns",IF(ABS($BX18-INDEX(RTO1CF_ORD,BZ$4,2))&gt;$BN$24,"s","ns"))))</f>
        <v>s</v>
      </c>
      <c r="CA18" s="186" t="str">
        <f aca="1">IF(CA$4&gt;$BV18,"",IF($BR$9&gt;$BS$9,"ns",IF($BN$16&gt;$BO$16,"ns",IF(ABS($BX18-INDEX(RTO1CF_ORD,CA$4,2))&gt;$BN$24,"s","ns"))))</f>
        <v>ns</v>
      </c>
      <c r="CB18" s="186" t="str">
        <f aca="1">IF(CB$4&gt;$BV18,"",IF($BR$9&gt;$BS$9,"ns",IF($BN$16&gt;$BO$16,"ns",IF(ABS($BX18-INDEX(RTO1CF_ORD,CB$4,2))&gt;$BN$24,"s","ns"))))</f>
        <v>ns</v>
      </c>
      <c r="CC18" s="186" t="str">
        <f aca="1">IF(CC$4&gt;$BV18,"",IF($BR$9&gt;$BS$9,"ns",IF($BN$16&gt;$BO$16,"ns",IF(ABS($BX18-INDEX(RTO1CF_ORD,CC$4,2))&gt;$BN$24,"s","ns"))))</f>
        <v>ns</v>
      </c>
      <c r="CD18" s="186" t="str">
        <f aca="1">IF(CD$4&gt;$BV18,"",IF($BR$9&gt;$BS$9,"ns",IF($BN$16&gt;$BO$16,"ns",IF(ABS($BX18-INDEX(RTO1CF_ORD,CD$4,2))&gt;$BN$24,"s","ns"))))</f>
        <v>ns</v>
      </c>
      <c r="CE18" s="186" t="str">
        <f aca="1">IF(CE$4&gt;$BV18,"",IF($BR$9&gt;$BS$9,"ns",IF($BN$16&gt;$BO$16,"ns",IF(ABS($BX18-INDEX(RTO1CF_ORD,CE$4,2))&gt;$BN$24,"s","ns"))))</f>
        <v>ns</v>
      </c>
      <c r="CF18" s="186" t="str">
        <f aca="1">IF(CF$4&gt;$BV18,"",IF($BR$9&gt;$BS$9,"ns",IF($BN$16&gt;$BO$16,"ns",IF(ABS($BX18-INDEX(RTO1CF_ORD,CF$4,2))&gt;$BN$24,"s","ns"))))</f>
        <v>ns</v>
      </c>
      <c r="CG18" s="186" t="str">
        <f aca="1">IF(CG$4&gt;$BV18,"",IF($BR$9&gt;$BS$9,"ns",IF($BN$16&gt;$BO$16,"ns",IF(ABS($BX18-INDEX(RTO1CF_ORD,CG$4,2))&gt;$BN$24,"s","ns"))))</f>
        <v>ns</v>
      </c>
      <c r="CH18" s="186" t="str">
        <f aca="1">IF(CH$4&gt;$BV18,"",IF($BR$9&gt;$BS$9,"ns",IF($BN$16&gt;$BO$16,"ns",IF(ABS($BX18-INDEX(RTO1CF_ORD,CH$4,2))&gt;$BN$24,"s","ns"))))</f>
        <v>ns</v>
      </c>
      <c r="CI18" s="186" t="str">
        <f aca="1">IF(CI$4&gt;$BV18,"",IF($BR$9&gt;$BS$9,"ns",IF($BN$16&gt;$BO$16,"ns",IF(ABS($BX18-INDEX(RTO1CF_ORD,CI$4,2))&gt;$BN$24,"s","ns"))))</f>
        <v>ns</v>
      </c>
      <c r="CJ18" s="186" t="str">
        <f aca="1">IF(CJ$4&gt;$BV18,"",IF($BR$9&gt;$BS$9,"ns",IF($BN$16&gt;$BO$16,"ns",IF(ABS($BX18-INDEX(RTO1CF_ORD,CJ$4,2))&gt;$BN$24,"s","ns"))))</f>
        <v>ns</v>
      </c>
      <c r="CK18" s="186" t="str">
        <f aca="1">IF(CK$4&gt;$BV18,"",IF($BR$9&gt;$BS$9,"ns",IF($BN$16&gt;$BO$16,"ns",IF(ABS($BX18-INDEX(RTO1CF_ORD,CK$4,2))&gt;$BN$24,"s","ns"))))</f>
        <v>ns</v>
      </c>
      <c r="CL18" s="186" t="str">
        <f aca="1">IF(CL$4&gt;$BV18,"",IF($BR$9&gt;$BS$9,"ns",IF($BN$16&gt;$BO$16,"ns",IF(ABS($BX18-INDEX(RTO1CF_ORD,CL$4,2))&gt;$BN$24,"s","ns"))))</f>
        <v>ns</v>
      </c>
      <c r="CM18" s="186" t="str">
        <f aca="1">IF(CM$4&gt;$BV18,"",IF($BR$9&gt;$BS$9,"ns",IF($BN$16&gt;$BO$16,"ns",IF(ABS($BX18-INDEX(RTO1CF_ORD,CM$4,2))&gt;$BN$24,"s","ns"))))</f>
        <v/>
      </c>
      <c r="CN18" s="186" t="str">
        <f aca="1">IF(CN$4&gt;$BV18,"",IF($BR$9&gt;$BS$9,"ns",IF($BN$16&gt;$BO$16,"ns",IF(ABS($BX18-INDEX(RTO1CF_ORD,CN$4,2))&gt;$BN$24,"s","ns"))))</f>
        <v/>
      </c>
      <c r="CO18" s="186" t="str">
        <f aca="1">IF(CO$4&gt;$BV18,"",IF($BR$9&gt;$BS$9,"ns",IF($BN$16&gt;$BO$16,"ns",IF(ABS($BX18-INDEX(RTO1CF_ORD,CO$4,2))&gt;$BN$24,"s","ns"))))</f>
        <v/>
      </c>
      <c r="CP18" s="186" t="str">
        <f aca="1">IF(CP$4&gt;$BV18,"",IF($BR$9&gt;$BS$9,"ns",IF($BN$16&gt;$BO$16,"ns",IF(ABS($BX18-INDEX(RTO1CF_ORD,CP$4,2))&gt;$BN$24,"s","ns"))))</f>
        <v/>
      </c>
      <c r="CQ18" s="186" t="str">
        <f aca="1">IF(CQ$4&gt;$BV18,"",IF($BR$9&gt;$BS$9,"ns",IF($BN$16&gt;$BO$16,"ns",IF(ABS($BX18-INDEX(RTO1CF_ORD,CQ$4,2))&gt;$BN$24,"s","ns"))))</f>
        <v/>
      </c>
      <c r="CR18" s="186" t="str">
        <f aca="1">IF(CR$4&gt;$BV18,"",IF($BR$9&gt;$BS$9,"ns",IF($BN$16&gt;$BO$16,"ns",IF(ABS($BX18-INDEX(RTO1CF_ORD,CR$4,2))&gt;$BN$24,"s","ns"))))</f>
        <v/>
      </c>
      <c r="CS18" s="186" t="str">
        <f aca="1">IF(CS$4&gt;$BV18,"",IF($BR$9&gt;$BS$9,"ns",IF($BN$16&gt;$BO$16,"ns",IF(ABS($BX18-INDEX(RTO1CF_ORD,CS$4,2))&gt;$BN$24,"s","ns"))))</f>
        <v/>
      </c>
      <c r="CT18" s="186" t="str">
        <f aca="1">IF(CT$4&gt;$BV18,"",IF($BR$9&gt;$BS$9,"ns",IF($BN$16&gt;$BO$16,"ns",IF(ABS($BX18-INDEX(RTO1CF_ORD,CT$4,2))&gt;$BN$24,"s","ns"))))</f>
        <v/>
      </c>
      <c r="CU18" s="186" t="str">
        <f aca="1">IF(CU$4&gt;$BV18,"",IF($BR$9&gt;$BS$9,"ns",IF($BN$16&gt;$BO$16,"ns",IF(ABS($BX18-INDEX(RTO1CF_ORD,CU$4,2))&gt;$BN$24,"s","ns"))))</f>
        <v/>
      </c>
      <c r="CV18" s="186" t="str">
        <f aca="1">IF(CV$4&gt;$BV18,"",IF($BR$9&gt;$BS$9,"ns",IF($BN$16&gt;$BO$16,"ns",IF(ABS($BX18-INDEX(RTO1CF_ORD,CV$4,2))&gt;$BN$24,"s","ns"))))</f>
        <v/>
      </c>
      <c r="CW18" s="186" t="str">
        <f aca="1">IF(CW$4&gt;$BV18,"",IF($BR$9&gt;$BS$9,"ns",IF($BN$16&gt;$BO$16,"ns",IF(ABS($BX18-INDEX(RTO1CF_ORD,CW$4,2))&gt;$BN$24,"s","ns"))))</f>
        <v/>
      </c>
      <c r="CX18" s="186" t="str">
        <f aca="1">IF(CX$4&gt;$BV18,"",IF($BR$9&gt;$BS$9,"ns",IF($BN$16&gt;$BO$16,"ns",IF(ABS($BX18-INDEX(RTO1CF_ORD,CX$4,2))&gt;$BN$24,"s","ns"))))</f>
        <v/>
      </c>
      <c r="CY18" s="186" t="str">
        <f aca="1">IF(CY$4&gt;$BV18,"",IF($BR$9&gt;$BS$9,"ns",IF($BN$16&gt;$BO$16,"ns",IF(ABS($BX18-INDEX(RTO1CF_ORD,CY$4,2))&gt;$BN$24,"s","ns"))))</f>
        <v/>
      </c>
      <c r="CZ18" s="186" t="str">
        <f aca="1">IF(CZ$4&gt;$BV18,"",IF($BR$9&gt;$BS$9,"ns",IF($BN$16&gt;$BO$16,"ns",IF(ABS($BX18-INDEX(RTO1CF_ORD,CZ$4,2))&gt;$BN$24,"s","ns"))))</f>
        <v/>
      </c>
      <c r="DA18" s="186" t="str">
        <f aca="1">IF(DA$4&gt;$BV18,"",IF($BR$9&gt;$BS$9,"ns",IF($BN$16&gt;$BO$16,"ns",IF(ABS($BX18-INDEX(RTO1CF_ORD,DA$4,2))&gt;$BN$24,"s","ns"))))</f>
        <v/>
      </c>
      <c r="DB18" s="186" t="str">
        <f aca="1">IF(DB$4&gt;$BV18,"",IF($BR$9&gt;$BS$9,"ns",IF($BN$16&gt;$BO$16,"ns",IF(ABS($BX18-INDEX(RTO1CF_ORD,DB$4,2))&gt;$BN$24,"s","ns"))))</f>
        <v/>
      </c>
      <c r="DC18" s="186" t="str">
        <f aca="1">IF(DC$4&gt;$BV18,"",IF($BR$9&gt;$BS$9,"ns",IF($BN$16&gt;$BO$16,"ns",IF(ABS($BX18-INDEX(RTO1CF_ORD,DC$4,2))&gt;$BN$24,"s","ns"))))</f>
        <v/>
      </c>
      <c r="DD18" s="186" t="str">
        <f aca="1">IF(DD$4&gt;$BV18,"",IF($BR$9&gt;$BS$9,"ns",IF($BN$16&gt;$BO$16,"ns",IF(ABS($BX18-INDEX(RTO1CF_ORD,DD$4,2))&gt;$BN$24,"s","ns"))))</f>
        <v/>
      </c>
      <c r="DE18" s="186" t="str">
        <f aca="1">IF(DE$4&gt;$BV18,"",IF($BR$9&gt;$BS$9,"ns",IF($BN$16&gt;$BO$16,"ns",IF(ABS($BX18-INDEX(RTO1CF_ORD,DE$4,2))&gt;$BN$24,"s","ns"))))</f>
        <v/>
      </c>
      <c r="DF18" s="186" t="str">
        <f aca="1">IF(DF$4&gt;$BV18,"",IF($BR$9&gt;$BS$9,"ns",IF($BN$16&gt;$BO$16,"ns",IF(ABS($BX18-INDEX(RTO1CF_ORD,DF$4,2))&gt;$BN$24,"s","ns"))))</f>
        <v/>
      </c>
      <c r="DG18" s="186" t="str">
        <f aca="1">IF(DG$4&gt;$BV18,"",IF($BR$9&gt;$BS$9,"ns",IF($BN$16&gt;$BO$16,"ns",IF(ABS($BX18-INDEX(RTO1CF_ORD,DG$4,2))&gt;$BN$24,"s","ns"))))</f>
        <v/>
      </c>
      <c r="DH18" s="186" t="str">
        <f aca="1">IF(DH$4&gt;$BV18,"",IF($BR$9&gt;$BS$9,"ns",IF($BN$16&gt;$BO$16,"ns",IF(ABS($BX18-INDEX(RTO1CF_ORD,DH$4,2))&gt;$BN$24,"s","ns"))))</f>
        <v/>
      </c>
      <c r="DI18" s="186" t="str">
        <f aca="1">IF(DI$4&gt;$BV18,"",IF($BR$9&gt;$BS$9,"ns",IF($BN$16&gt;$BO$16,"ns",IF(ABS($BX18-INDEX(RTO1CF_ORD,DI$4,2))&gt;$BN$24,"s","ns"))))</f>
        <v/>
      </c>
      <c r="DJ18" s="186" t="str">
        <f aca="1">IF(DJ$4&gt;$BV18,"",IF($BR$9&gt;$BS$9,"ns",IF($BN$16&gt;$BO$16,"ns",IF(ABS($BX18-INDEX(RTO1CF_ORD,DJ$4,2))&gt;$BN$24,"s","ns"))))</f>
        <v/>
      </c>
      <c r="DK18" s="186" t="str">
        <f aca="1">IF(DK$4&gt;$BV18,"",IF($BR$9&gt;$BS$9,"ns",IF($BN$16&gt;$BO$16,"ns",IF(ABS($BX18-INDEX(RTO1CF_ORD,DK$4,2))&gt;$BN$24,"s","ns"))))</f>
        <v/>
      </c>
      <c r="DL18" s="186" t="str">
        <f aca="1">IF(DL$4&gt;$BV18,"",IF($BR$9&gt;$BS$9,"ns",IF($BN$16&gt;$BO$16,"ns",IF(ABS($BX18-INDEX(RTO1CF_ORD,DL$4,2))&gt;$BN$24,"s","ns"))))</f>
        <v/>
      </c>
      <c r="DM18" s="186" t="str">
        <f aca="1">IF(DM$4&gt;$BV18,"",IF($BR$9&gt;$BS$9,"ns",IF($BN$16&gt;$BO$16,"ns",IF(ABS($BX18-INDEX(RTO1CF_ORD,DM$4,2))&gt;$BN$24,"s","ns"))))</f>
        <v/>
      </c>
      <c r="DN18" s="186" t="str">
        <f aca="1">IF(DN$4&gt;$BV18,"",IF($BR$9&gt;$BS$9,"ns",IF($BN$16&gt;$BO$16,"ns",IF(ABS($BX18-INDEX(RTO1CF_ORD,DN$4,2))&gt;$BN$24,"s","ns"))))</f>
        <v/>
      </c>
      <c r="DO18" s="186" t="str">
        <f aca="1">IF(DO$4&gt;$BV18,"",IF($BR$9&gt;$BS$9,"ns",IF($BN$16&gt;$BO$16,"ns",IF(ABS($BX18-INDEX(RTO1CF_ORD,DO$4,2))&gt;$BN$24,"s","ns"))))</f>
        <v/>
      </c>
      <c r="DP18" s="186" t="str">
        <f aca="1">IF(DP$4&gt;$BV18,"",IF($BR$9&gt;$BS$9,"ns",IF($BN$16&gt;$BO$16,"ns",IF(ABS($BX18-INDEX(RTO1CF_ORD,DP$4,2))&gt;$BN$24,"s","ns"))))</f>
        <v/>
      </c>
      <c r="DQ18" s="186" t="str">
        <f aca="1">IF(DQ$4&gt;$BV18,"",IF($BR$9&gt;$BS$9,"ns",IF($BN$16&gt;$BO$16,"ns",IF(ABS($BX18-INDEX(RTO1CF_ORD,DQ$4,2))&gt;$BN$24,"s","ns"))))</f>
        <v/>
      </c>
      <c r="DR18" s="186" t="str">
        <f aca="1">IF(DR$4&gt;$BV18,"",IF($BR$9&gt;$BS$9,"ns",IF($BN$16&gt;$BO$16,"ns",IF(ABS($BX18-INDEX(RTO1CF_ORD,DR$4,2))&gt;$BN$24,"s","ns"))))</f>
        <v/>
      </c>
      <c r="DS18" s="186" t="str">
        <f aca="1">IF(DS$4&gt;$BV18,"",IF($BR$9&gt;$BS$9,"ns",IF($BN$16&gt;$BO$16,"ns",IF(ABS($BX18-INDEX(RTO1CF_ORD,DS$4,2))&gt;$BN$24,"s","ns"))))</f>
        <v/>
      </c>
      <c r="DT18" s="186" t="str">
        <f aca="1">IF(DT$4&gt;$BV18,"",IF($BR$9&gt;$BS$9,"ns",IF($BN$16&gt;$BO$16,"ns",IF(ABS($BX18-INDEX(RTO1CF_ORD,DT$4,2))&gt;$BN$24,"s","ns"))))</f>
        <v/>
      </c>
      <c r="DU18" s="186" t="str">
        <f aca="1">IF(DU$4&gt;$BV18,"",IF($BR$9&gt;$BS$9,"ns",IF($BN$16&gt;$BO$16,"ns",IF(ABS($BX18-INDEX(RTO1CF_ORD,DU$4,2))&gt;$BN$24,"s","ns"))))</f>
        <v/>
      </c>
      <c r="DV18" s="186" t="str">
        <f aca="1">IF(DV$4&gt;$BV18,"",IF($BR$9&gt;$BS$9,"ns",IF($BN$16&gt;$BO$16,"ns",IF(ABS($BX18-INDEX(RTO1CF_ORD,DV$4,2))&gt;$BN$24,"s","ns"))))</f>
        <v/>
      </c>
      <c r="DW18" s="158"/>
      <c r="DX18" s="158"/>
      <c r="DZ18" s="176">
        <f>DZ17+1</f>
        <v>15</v>
      </c>
      <c r="EA18" s="178" t="str">
        <f aca="1">IFERROR(INDEX(RTO1CV,$DZ18,1),0)</f>
        <v>SY 211</v>
      </c>
      <c r="EB18" s="179">
        <f aca="1">IFERROR(INDEX(RTO1SF,$DZ18,EB$3),0)</f>
        <v>0</v>
      </c>
      <c r="EC18" s="179">
        <f aca="1">IFERROR(INDEX(RTO1SF,$DZ18,EC$3),0)</f>
        <v>0</v>
      </c>
      <c r="ED18" s="179">
        <f aca="1">IFERROR(INDEX(RTO1SF,$DZ18,ED$3),0)</f>
        <v>0</v>
      </c>
      <c r="EE18" s="179">
        <f aca="1">IFERROR(INDEX(RTO1SF,$DZ18,EE$3),0)</f>
        <v>0</v>
      </c>
      <c r="EF18" s="179">
        <f>_xlfn.COUNTIFS(EB18:EE18,"&gt;1")</f>
        <v>0</v>
      </c>
      <c r="EG18" s="179">
        <f>IFERROR(_xlfn.SUMIFS(EB18:EE18,EB18:EE18,"&gt;1"),0)</f>
        <v>0</v>
      </c>
      <c r="EH18" s="176"/>
      <c r="EI18" s="176" t="s">
        <v>337</v>
      </c>
      <c r="EJ18" s="175" t="str">
        <f>IF(EF54=0,"sd",EJ16/EJ12)</f>
        <v>sd</v>
      </c>
      <c r="EK18" s="177"/>
      <c r="EL18" s="176">
        <f>EL17+1</f>
        <v>15</v>
      </c>
      <c r="EM18" s="178" t="str">
        <f aca="1">IFERROR(INDEX(RTO1CV,$EL18,1),0)</f>
        <v>SY 211</v>
      </c>
      <c r="EN18" s="179">
        <f aca="1">IFERROR(INDEX(RTO1CF,$EL18,'ANVA-MDS'!EB$3),0)</f>
        <v>6788.21000000000004</v>
      </c>
      <c r="EO18" s="179">
        <f aca="1">IFERROR(INDEX(RTO1CF,$EL18,'ANVA-MDS'!EC$3),0)</f>
        <v>6641.87769142856996</v>
      </c>
      <c r="EP18" s="179">
        <f aca="1">IFERROR(INDEX(RTO1CF,$EL18,'ANVA-MDS'!ED$3),0)</f>
        <v>6420.87977142857017</v>
      </c>
      <c r="EQ18" s="179">
        <f aca="1">IFERROR(INDEX(RTO1CF,$EL18,'ANVA-MDS'!EE$3),0)</f>
        <v>0</v>
      </c>
      <c r="ER18" s="179">
        <f>_xlfn.COUNTIFS(EN18:EQ18,"&gt;1")</f>
        <v>3</v>
      </c>
      <c r="ES18" s="179">
        <f>IFERROR(_xlfn.SUMIFS(EN18:EQ18,EN18:EQ18,"&gt;1"),0)</f>
        <v>19850.9674628571011</v>
      </c>
      <c r="ET18" s="176"/>
      <c r="EU18" s="176" t="s">
        <v>337</v>
      </c>
      <c r="EV18" s="175">
        <f>IF(ER54=0,"sd",EV16/EV12)</f>
        <v>203736.572351073002</v>
      </c>
      <c r="EW18" s="177"/>
      <c r="EX18" s="179">
        <f>EG18+ES18</f>
        <v>19850.9674628571011</v>
      </c>
      <c r="EY18" s="314" t="s">
        <v>338</v>
      </c>
      <c r="EZ18" s="202" t="str">
        <f>IF(EZ23=0,"sd",EZ17-1)</f>
        <v>sd</v>
      </c>
    </row>
    <row r="19" spans="2:156" ht="12.75" customHeight="1">
      <c r="B19" s="162" t="str">
        <f>'ANVA-MDS'!EJ23</f>
        <v>sd</v>
      </c>
      <c r="J19" s="89" t="n">
        <v>15</v>
      </c>
      <c r="K19" s="187" t="str">
        <f aca="1">IFERROR(INDEX(RTO1SF_ORD,J19,1),"sd")</f>
        <v>SY 211</v>
      </c>
      <c r="L19" s="188">
        <f aca="1">IFERROR(INDEX(RTO1SF_ORD,J19,2),"sd")</f>
        <v>0.000350000000000000044</v>
      </c>
      <c r="M19" s="188" t="str">
        <f aca="1">IF(M$4&gt;$J19,"",IF($F$9&gt;$G$9,"ns",IF($B$16&gt;$C$16,"ns",IF(ABS($L19-INDEX(RTO1SF_ORD,M$4,2))&gt;$B$24,"s","ns"))))</f>
        <v>ns</v>
      </c>
      <c r="N19" s="188" t="str">
        <f aca="1">IF(N$4&gt;$J19,"",IF($F$9&gt;$G$9,"ns",IF($B$16&gt;$C$16,"ns",IF(ABS($L19-INDEX(RTO1SF_ORD,N$4,2))&gt;$B$24,"s","ns"))))</f>
        <v>ns</v>
      </c>
      <c r="O19" s="188" t="str">
        <f aca="1">IF(O$4&gt;$J19,"",IF($F$9&gt;$G$9,"ns",IF($B$16&gt;$C$16,"ns",IF(ABS($L19-INDEX(RTO1SF_ORD,O$4,2))&gt;$B$24,"s","ns"))))</f>
        <v>ns</v>
      </c>
      <c r="P19" s="188" t="str">
        <f aca="1">IF(P$4&gt;$J19,"",IF($F$9&gt;$G$9,"ns",IF($B$16&gt;$C$16,"ns",IF(ABS($L19-INDEX(RTO1SF_ORD,P$4,2))&gt;$B$24,"s","ns"))))</f>
        <v>ns</v>
      </c>
      <c r="Q19" s="188" t="str">
        <f aca="1">IF(Q$4&gt;$J19,"",IF($F$9&gt;$G$9,"ns",IF($B$16&gt;$C$16,"ns",IF(ABS($L19-INDEX(RTO1SF_ORD,Q$4,2))&gt;$B$24,"s","ns"))))</f>
        <v>ns</v>
      </c>
      <c r="R19" s="188" t="str">
        <f aca="1">IF(R$4&gt;$J19,"",IF($F$9&gt;$G$9,"ns",IF($B$16&gt;$C$16,"ns",IF(ABS($L19-INDEX(RTO1SF_ORD,R$4,2))&gt;$B$24,"s","ns"))))</f>
        <v>ns</v>
      </c>
      <c r="S19" s="188" t="str">
        <f aca="1">IF(S$4&gt;$J19,"",IF($F$9&gt;$G$9,"ns",IF($B$16&gt;$C$16,"ns",IF(ABS($L19-INDEX(RTO1SF_ORD,S$4,2))&gt;$B$24,"s","ns"))))</f>
        <v>ns</v>
      </c>
      <c r="T19" s="188" t="str">
        <f aca="1">IF(T$4&gt;$J19,"",IF($F$9&gt;$G$9,"ns",IF($B$16&gt;$C$16,"ns",IF(ABS($L19-INDEX(RTO1SF_ORD,T$4,2))&gt;$B$24,"s","ns"))))</f>
        <v>ns</v>
      </c>
      <c r="U19" s="188" t="str">
        <f aca="1">IF(U$4&gt;$J19,"",IF($F$9&gt;$G$9,"ns",IF($B$16&gt;$C$16,"ns",IF(ABS($L19-INDEX(RTO1SF_ORD,U$4,2))&gt;$B$24,"s","ns"))))</f>
        <v>ns</v>
      </c>
      <c r="V19" s="188" t="str">
        <f aca="1">IF(V$4&gt;$J19,"",IF($F$9&gt;$G$9,"ns",IF($B$16&gt;$C$16,"ns",IF(ABS($L19-INDEX(RTO1SF_ORD,V$4,2))&gt;$B$24,"s","ns"))))</f>
        <v>ns</v>
      </c>
      <c r="W19" s="188" t="str">
        <f aca="1">IF(W$4&gt;$J19,"",IF($F$9&gt;$G$9,"ns",IF($B$16&gt;$C$16,"ns",IF(ABS($L19-INDEX(RTO1SF_ORD,W$4,2))&gt;$B$24,"s","ns"))))</f>
        <v>ns</v>
      </c>
      <c r="X19" s="188" t="str">
        <f aca="1">IF(X$4&gt;$J19,"",IF($F$9&gt;$G$9,"ns",IF($B$16&gt;$C$16,"ns",IF(ABS($L19-INDEX(RTO1SF_ORD,X$4,2))&gt;$B$24,"s","ns"))))</f>
        <v>ns</v>
      </c>
      <c r="Y19" s="188" t="str">
        <f aca="1">IF(Y$4&gt;$J19,"",IF($F$9&gt;$G$9,"ns",IF($B$16&gt;$C$16,"ns",IF(ABS($L19-INDEX(RTO1SF_ORD,Y$4,2))&gt;$B$24,"s","ns"))))</f>
        <v>ns</v>
      </c>
      <c r="Z19" s="188" t="str">
        <f aca="1">IF(Z$4&gt;$J19,"",IF($F$9&gt;$G$9,"ns",IF($B$16&gt;$C$16,"ns",IF(ABS($L19-INDEX(RTO1SF_ORD,Z$4,2))&gt;$B$24,"s","ns"))))</f>
        <v>ns</v>
      </c>
      <c r="AA19" s="188" t="str">
        <f aca="1">IF(AA$4&gt;$J19,"",IF($F$9&gt;$G$9,"ns",IF($B$16&gt;$C$16,"ns",IF(ABS($L19-INDEX(RTO1SF_ORD,AA$4,2))&gt;$B$24,"s","ns"))))</f>
        <v>ns</v>
      </c>
      <c r="AB19" s="188" t="str">
        <f aca="1">IF(AB$4&gt;$J19,"",IF($F$9&gt;$G$9,"ns",IF($B$16&gt;$C$16,"ns",IF(ABS($L19-INDEX(RTO1SF_ORD,AB$4,2))&gt;$B$24,"s","ns"))))</f>
        <v/>
      </c>
      <c r="AC19" s="188" t="str">
        <f aca="1">IF(AC$4&gt;$J19,"",IF($F$9&gt;$G$9,"ns",IF($B$16&gt;$C$16,"ns",IF(ABS($L19-INDEX(RTO1SF_ORD,AC$4,2))&gt;$B$24,"s","ns"))))</f>
        <v/>
      </c>
      <c r="AD19" s="188" t="str">
        <f aca="1">IF(AD$4&gt;$J19,"",IF($F$9&gt;$G$9,"ns",IF($B$16&gt;$C$16,"ns",IF(ABS($L19-INDEX(RTO1SF_ORD,AD$4,2))&gt;$B$24,"s","ns"))))</f>
        <v/>
      </c>
      <c r="AE19" s="188" t="str">
        <f aca="1">IF(AE$4&gt;$J19,"",IF($F$9&gt;$G$9,"ns",IF($B$16&gt;$C$16,"ns",IF(ABS($L19-INDEX(RTO1SF_ORD,AE$4,2))&gt;$B$24,"s","ns"))))</f>
        <v/>
      </c>
      <c r="AF19" s="188" t="str">
        <f aca="1">IF(AF$4&gt;$J19,"",IF($F$9&gt;$G$9,"ns",IF($B$16&gt;$C$16,"ns",IF(ABS($L19-INDEX(RTO1SF_ORD,AF$4,2))&gt;$B$24,"s","ns"))))</f>
        <v/>
      </c>
      <c r="AG19" s="188" t="str">
        <f aca="1">IF(AG$4&gt;$J19,"",IF($F$9&gt;$G$9,"ns",IF($B$16&gt;$C$16,"ns",IF(ABS($L19-INDEX(RTO1SF_ORD,AG$4,2))&gt;$B$24,"s","ns"))))</f>
        <v/>
      </c>
      <c r="AH19" s="188" t="str">
        <f aca="1">IF(AH$4&gt;$J19,"",IF($F$9&gt;$G$9,"ns",IF($B$16&gt;$C$16,"ns",IF(ABS($L19-INDEX(RTO1SF_ORD,AH$4,2))&gt;$B$24,"s","ns"))))</f>
        <v/>
      </c>
      <c r="AI19" s="188" t="str">
        <f aca="1">IF(AI$4&gt;$J19,"",IF($F$9&gt;$G$9,"ns",IF($B$16&gt;$C$16,"ns",IF(ABS($L19-INDEX(RTO1SF_ORD,AI$4,2))&gt;$B$24,"s","ns"))))</f>
        <v/>
      </c>
      <c r="AJ19" s="188" t="str">
        <f aca="1">IF(AJ$4&gt;$J19,"",IF($F$9&gt;$G$9,"ns",IF($B$16&gt;$C$16,"ns",IF(ABS($L19-INDEX(RTO1SF_ORD,AJ$4,2))&gt;$B$24,"s","ns"))))</f>
        <v/>
      </c>
      <c r="AK19" s="188" t="str">
        <f aca="1">IF(AK$4&gt;$J19,"",IF($F$9&gt;$G$9,"ns",IF($B$16&gt;$C$16,"ns",IF(ABS($L19-INDEX(RTO1SF_ORD,AK$4,2))&gt;$B$24,"s","ns"))))</f>
        <v/>
      </c>
      <c r="AL19" s="188" t="str">
        <f aca="1">IF(AL$4&gt;$J19,"",IF($F$9&gt;$G$9,"ns",IF($B$16&gt;$C$16,"ns",IF(ABS($L19-INDEX(RTO1SF_ORD,AL$4,2))&gt;$B$24,"s","ns"))))</f>
        <v/>
      </c>
      <c r="AM19" s="188" t="str">
        <f aca="1">IF(AM$4&gt;$J19,"",IF($F$9&gt;$G$9,"ns",IF($B$16&gt;$C$16,"ns",IF(ABS($L19-INDEX(RTO1SF_ORD,AM$4,2))&gt;$B$24,"s","ns"))))</f>
        <v/>
      </c>
      <c r="AN19" s="188" t="str">
        <f aca="1">IF(AN$4&gt;$J19,"",IF($F$9&gt;$G$9,"ns",IF($B$16&gt;$C$16,"ns",IF(ABS($L19-INDEX(RTO1SF_ORD,AN$4,2))&gt;$B$24,"s","ns"))))</f>
        <v/>
      </c>
      <c r="AO19" s="188" t="str">
        <f aca="1">IF(AO$4&gt;$J19,"",IF($F$9&gt;$G$9,"ns",IF($B$16&gt;$C$16,"ns",IF(ABS($L19-INDEX(RTO1SF_ORD,AO$4,2))&gt;$B$24,"s","ns"))))</f>
        <v/>
      </c>
      <c r="AP19" s="188" t="str">
        <f aca="1">IF(AP$4&gt;$J19,"",IF($F$9&gt;$G$9,"ns",IF($B$16&gt;$C$16,"ns",IF(ABS($L19-INDEX(RTO1SF_ORD,AP$4,2))&gt;$B$24,"s","ns"))))</f>
        <v/>
      </c>
      <c r="AQ19" s="188" t="str">
        <f aca="1">IF(AQ$4&gt;$J19,"",IF($F$9&gt;$G$9,"ns",IF($B$16&gt;$C$16,"ns",IF(ABS($L19-INDEX(RTO1SF_ORD,AQ$4,2))&gt;$B$24,"s","ns"))))</f>
        <v/>
      </c>
      <c r="AR19" s="188" t="str">
        <f aca="1">IF(AR$4&gt;$J19,"",IF($F$9&gt;$G$9,"ns",IF($B$16&gt;$C$16,"ns",IF(ABS($L19-INDEX(RTO1SF_ORD,AR$4,2))&gt;$B$24,"s","ns"))))</f>
        <v/>
      </c>
      <c r="AS19" s="188" t="str">
        <f aca="1">IF(AS$4&gt;$J19,"",IF($F$9&gt;$G$9,"ns",IF($B$16&gt;$C$16,"ns",IF(ABS($L19-INDEX(RTO1SF_ORD,AS$4,2))&gt;$B$24,"s","ns"))))</f>
        <v/>
      </c>
      <c r="AT19" s="188" t="str">
        <f aca="1">IF(AT$4&gt;$J19,"",IF($F$9&gt;$G$9,"ns",IF($B$16&gt;$C$16,"ns",IF(ABS($L19-INDEX(RTO1SF_ORD,AT$4,2))&gt;$B$24,"s","ns"))))</f>
        <v/>
      </c>
      <c r="AU19" s="188" t="str">
        <f aca="1">IF(AU$4&gt;$J19,"",IF($F$9&gt;$G$9,"ns",IF($B$16&gt;$C$16,"ns",IF(ABS($L19-INDEX(RTO1SF_ORD,AU$4,2))&gt;$B$24,"s","ns"))))</f>
        <v/>
      </c>
      <c r="AV19" s="188" t="str">
        <f aca="1">IF(AV$4&gt;$J19,"",IF($F$9&gt;$G$9,"ns",IF($B$16&gt;$C$16,"ns",IF(ABS($L19-INDEX(RTO1SF_ORD,AV$4,2))&gt;$B$24,"s","ns"))))</f>
        <v/>
      </c>
      <c r="AW19" s="188" t="str">
        <f aca="1">IF(AW$4&gt;$J19,"",IF($F$9&gt;$G$9,"ns",IF($B$16&gt;$C$16,"ns",IF(ABS($L19-INDEX(RTO1SF_ORD,AW$4,2))&gt;$B$24,"s","ns"))))</f>
        <v/>
      </c>
      <c r="AX19" s="188" t="str">
        <f aca="1">IF(AX$4&gt;$J19,"",IF($F$9&gt;$G$9,"ns",IF($B$16&gt;$C$16,"ns",IF(ABS($L19-INDEX(RTO1SF_ORD,AX$4,2))&gt;$B$24,"s","ns"))))</f>
        <v/>
      </c>
      <c r="AY19" s="188" t="str">
        <f aca="1">IF(AY$4&gt;$J19,"",IF($F$9&gt;$G$9,"ns",IF($B$16&gt;$C$16,"ns",IF(ABS($L19-INDEX(RTO1SF_ORD,AY$4,2))&gt;$B$24,"s","ns"))))</f>
        <v/>
      </c>
      <c r="AZ19" s="188" t="str">
        <f aca="1">IF(AZ$4&gt;$J19,"",IF($F$9&gt;$G$9,"ns",IF($B$16&gt;$C$16,"ns",IF(ABS($L19-INDEX(RTO1SF_ORD,AZ$4,2))&gt;$B$24,"s","ns"))))</f>
        <v/>
      </c>
      <c r="BA19" s="188" t="str">
        <f aca="1">IF(BA$4&gt;$J19,"",IF($F$9&gt;$G$9,"ns",IF($B$16&gt;$C$16,"ns",IF(ABS($L19-INDEX(RTO1SF_ORD,BA$4,2))&gt;$B$24,"s","ns"))))</f>
        <v/>
      </c>
      <c r="BB19" s="188" t="str">
        <f aca="1">IF(BB$4&gt;$J19,"",IF($F$9&gt;$G$9,"ns",IF($B$16&gt;$C$16,"ns",IF(ABS($L19-INDEX(RTO1SF_ORD,BB$4,2))&gt;$B$24,"s","ns"))))</f>
        <v/>
      </c>
      <c r="BC19" s="188" t="str">
        <f aca="1">IF(BC$4&gt;$J19,"",IF($F$9&gt;$G$9,"ns",IF($B$16&gt;$C$16,"ns",IF(ABS($L19-INDEX(RTO1SF_ORD,BC$4,2))&gt;$B$24,"s","ns"))))</f>
        <v/>
      </c>
      <c r="BD19" s="188" t="str">
        <f aca="1">IF(BD$4&gt;$J19,"",IF($F$9&gt;$G$9,"ns",IF($B$16&gt;$C$16,"ns",IF(ABS($L19-INDEX(RTO1SF_ORD,BD$4,2))&gt;$B$24,"s","ns"))))</f>
        <v/>
      </c>
      <c r="BE19" s="188" t="str">
        <f aca="1">IF(BE$4&gt;$J19,"",IF($F$9&gt;$G$9,"ns",IF($B$16&gt;$C$16,"ns",IF(ABS($L19-INDEX(RTO1SF_ORD,BE$4,2))&gt;$B$24,"s","ns"))))</f>
        <v/>
      </c>
      <c r="BF19" s="188" t="str">
        <f aca="1">IF(BF$4&gt;$J19,"",IF($F$9&gt;$G$9,"ns",IF($B$16&gt;$C$16,"ns",IF(ABS($L19-INDEX(RTO1SF_ORD,BF$4,2))&gt;$B$24,"s","ns"))))</f>
        <v/>
      </c>
      <c r="BG19" s="188" t="str">
        <f aca="1">IF(BG$4&gt;$J19,"",IF($F$9&gt;$G$9,"ns",IF($B$16&gt;$C$16,"ns",IF(ABS($L19-INDEX(RTO1SF_ORD,BG$4,2))&gt;$B$24,"s","ns"))))</f>
        <v/>
      </c>
      <c r="BH19" s="188" t="str">
        <f aca="1">IF(BH$4&gt;$J19,"",IF($F$9&gt;$G$9,"ns",IF($B$16&gt;$C$16,"ns",IF(ABS($L19-INDEX(RTO1SF_ORD,BH$4,2))&gt;$B$24,"s","ns"))))</f>
        <v/>
      </c>
      <c r="BI19" s="188" t="str">
        <f aca="1">IF(BI$4&gt;$J19,"",IF($F$9&gt;$G$9,"ns",IF($B$16&gt;$C$16,"ns",IF(ABS($L19-INDEX(RTO1SF_ORD,BI$4,2))&gt;$B$24,"s","ns"))))</f>
        <v/>
      </c>
      <c r="BJ19" s="188" t="str">
        <f aca="1">IF(BJ$4&gt;$J19,"",IF($F$9&gt;$G$9,"ns",IF($B$16&gt;$C$16,"ns",IF(ABS($L19-INDEX(RTO1SF_ORD,BJ$4,2))&gt;$B$24,"s","ns"))))</f>
        <v/>
      </c>
      <c r="BM19" s="9"/>
      <c r="BN19" s="162">
        <f>'ANVA-MDS'!EV23</f>
        <v>0.682552081138778988</v>
      </c>
      <c r="BS19" s="10"/>
      <c r="BT19" s="10"/>
      <c r="BV19" s="89" t="n">
        <v>15</v>
      </c>
      <c r="BW19" s="187" t="str">
        <f aca="1">IFERROR(INDEX(RTO1CF_ORD,BV19,1),"sd")</f>
        <v>B DESTELLO</v>
      </c>
      <c r="BX19" s="188">
        <f aca="1">IFERROR(INDEX(RTO1CF_ORD,BV19,2),"sd")</f>
        <v>6358.39067809524022</v>
      </c>
      <c r="BY19" s="186" t="str">
        <f aca="1">IF(BY$4&gt;$BV19,"",IF($BR$9&gt;$BS$9,"ns",IF($BN$16&gt;$BO$16,"ns",IF(ABS($BX19-INDEX(RTO1CF_ORD,BY$4,2))&gt;$BN$24,"s","ns"))))</f>
        <v>s</v>
      </c>
      <c r="BZ19" s="186" t="str">
        <f aca="1">IF(BZ$4&gt;$BV19,"",IF($BR$9&gt;$BS$9,"ns",IF($BN$16&gt;$BO$16,"ns",IF(ABS($BX19-INDEX(RTO1CF_ORD,BZ$4,2))&gt;$BN$24,"s","ns"))))</f>
        <v>s</v>
      </c>
      <c r="CA19" s="186" t="str">
        <f aca="1">IF(CA$4&gt;$BV19,"",IF($BR$9&gt;$BS$9,"ns",IF($BN$16&gt;$BO$16,"ns",IF(ABS($BX19-INDEX(RTO1CF_ORD,CA$4,2))&gt;$BN$24,"s","ns"))))</f>
        <v>ns</v>
      </c>
      <c r="CB19" s="186" t="str">
        <f aca="1">IF(CB$4&gt;$BV19,"",IF($BR$9&gt;$BS$9,"ns",IF($BN$16&gt;$BO$16,"ns",IF(ABS($BX19-INDEX(RTO1CF_ORD,CB$4,2))&gt;$BN$24,"s","ns"))))</f>
        <v>ns</v>
      </c>
      <c r="CC19" s="186" t="str">
        <f aca="1">IF(CC$4&gt;$BV19,"",IF($BR$9&gt;$BS$9,"ns",IF($BN$16&gt;$BO$16,"ns",IF(ABS($BX19-INDEX(RTO1CF_ORD,CC$4,2))&gt;$BN$24,"s","ns"))))</f>
        <v>ns</v>
      </c>
      <c r="CD19" s="186" t="str">
        <f aca="1">IF(CD$4&gt;$BV19,"",IF($BR$9&gt;$BS$9,"ns",IF($BN$16&gt;$BO$16,"ns",IF(ABS($BX19-INDEX(RTO1CF_ORD,CD$4,2))&gt;$BN$24,"s","ns"))))</f>
        <v>ns</v>
      </c>
      <c r="CE19" s="186" t="str">
        <f aca="1">IF(CE$4&gt;$BV19,"",IF($BR$9&gt;$BS$9,"ns",IF($BN$16&gt;$BO$16,"ns",IF(ABS($BX19-INDEX(RTO1CF_ORD,CE$4,2))&gt;$BN$24,"s","ns"))))</f>
        <v>ns</v>
      </c>
      <c r="CF19" s="186" t="str">
        <f aca="1">IF(CF$4&gt;$BV19,"",IF($BR$9&gt;$BS$9,"ns",IF($BN$16&gt;$BO$16,"ns",IF(ABS($BX19-INDEX(RTO1CF_ORD,CF$4,2))&gt;$BN$24,"s","ns"))))</f>
        <v>ns</v>
      </c>
      <c r="CG19" s="186" t="str">
        <f aca="1">IF(CG$4&gt;$BV19,"",IF($BR$9&gt;$BS$9,"ns",IF($BN$16&gt;$BO$16,"ns",IF(ABS($BX19-INDEX(RTO1CF_ORD,CG$4,2))&gt;$BN$24,"s","ns"))))</f>
        <v>ns</v>
      </c>
      <c r="CH19" s="186" t="str">
        <f aca="1">IF(CH$4&gt;$BV19,"",IF($BR$9&gt;$BS$9,"ns",IF($BN$16&gt;$BO$16,"ns",IF(ABS($BX19-INDEX(RTO1CF_ORD,CH$4,2))&gt;$BN$24,"s","ns"))))</f>
        <v>ns</v>
      </c>
      <c r="CI19" s="186" t="str">
        <f aca="1">IF(CI$4&gt;$BV19,"",IF($BR$9&gt;$BS$9,"ns",IF($BN$16&gt;$BO$16,"ns",IF(ABS($BX19-INDEX(RTO1CF_ORD,CI$4,2))&gt;$BN$24,"s","ns"))))</f>
        <v>ns</v>
      </c>
      <c r="CJ19" s="186" t="str">
        <f aca="1">IF(CJ$4&gt;$BV19,"",IF($BR$9&gt;$BS$9,"ns",IF($BN$16&gt;$BO$16,"ns",IF(ABS($BX19-INDEX(RTO1CF_ORD,CJ$4,2))&gt;$BN$24,"s","ns"))))</f>
        <v>ns</v>
      </c>
      <c r="CK19" s="186" t="str">
        <f aca="1">IF(CK$4&gt;$BV19,"",IF($BR$9&gt;$BS$9,"ns",IF($BN$16&gt;$BO$16,"ns",IF(ABS($BX19-INDEX(RTO1CF_ORD,CK$4,2))&gt;$BN$24,"s","ns"))))</f>
        <v>ns</v>
      </c>
      <c r="CL19" s="186" t="str">
        <f aca="1">IF(CL$4&gt;$BV19,"",IF($BR$9&gt;$BS$9,"ns",IF($BN$16&gt;$BO$16,"ns",IF(ABS($BX19-INDEX(RTO1CF_ORD,CL$4,2))&gt;$BN$24,"s","ns"))))</f>
        <v>ns</v>
      </c>
      <c r="CM19" s="186" t="str">
        <f aca="1">IF(CM$4&gt;$BV19,"",IF($BR$9&gt;$BS$9,"ns",IF($BN$16&gt;$BO$16,"ns",IF(ABS($BX19-INDEX(RTO1CF_ORD,CM$4,2))&gt;$BN$24,"s","ns"))))</f>
        <v>ns</v>
      </c>
      <c r="CN19" s="186" t="str">
        <f aca="1">IF(CN$4&gt;$BV19,"",IF($BR$9&gt;$BS$9,"ns",IF($BN$16&gt;$BO$16,"ns",IF(ABS($BX19-INDEX(RTO1CF_ORD,CN$4,2))&gt;$BN$24,"s","ns"))))</f>
        <v/>
      </c>
      <c r="CO19" s="186" t="str">
        <f aca="1">IF(CO$4&gt;$BV19,"",IF($BR$9&gt;$BS$9,"ns",IF($BN$16&gt;$BO$16,"ns",IF(ABS($BX19-INDEX(RTO1CF_ORD,CO$4,2))&gt;$BN$24,"s","ns"))))</f>
        <v/>
      </c>
      <c r="CP19" s="186" t="str">
        <f aca="1">IF(CP$4&gt;$BV19,"",IF($BR$9&gt;$BS$9,"ns",IF($BN$16&gt;$BO$16,"ns",IF(ABS($BX19-INDEX(RTO1CF_ORD,CP$4,2))&gt;$BN$24,"s","ns"))))</f>
        <v/>
      </c>
      <c r="CQ19" s="186" t="str">
        <f aca="1">IF(CQ$4&gt;$BV19,"",IF($BR$9&gt;$BS$9,"ns",IF($BN$16&gt;$BO$16,"ns",IF(ABS($BX19-INDEX(RTO1CF_ORD,CQ$4,2))&gt;$BN$24,"s","ns"))))</f>
        <v/>
      </c>
      <c r="CR19" s="186" t="str">
        <f aca="1">IF(CR$4&gt;$BV19,"",IF($BR$9&gt;$BS$9,"ns",IF($BN$16&gt;$BO$16,"ns",IF(ABS($BX19-INDEX(RTO1CF_ORD,CR$4,2))&gt;$BN$24,"s","ns"))))</f>
        <v/>
      </c>
      <c r="CS19" s="186" t="str">
        <f aca="1">IF(CS$4&gt;$BV19,"",IF($BR$9&gt;$BS$9,"ns",IF($BN$16&gt;$BO$16,"ns",IF(ABS($BX19-INDEX(RTO1CF_ORD,CS$4,2))&gt;$BN$24,"s","ns"))))</f>
        <v/>
      </c>
      <c r="CT19" s="186" t="str">
        <f aca="1">IF(CT$4&gt;$BV19,"",IF($BR$9&gt;$BS$9,"ns",IF($BN$16&gt;$BO$16,"ns",IF(ABS($BX19-INDEX(RTO1CF_ORD,CT$4,2))&gt;$BN$24,"s","ns"))))</f>
        <v/>
      </c>
      <c r="CU19" s="186" t="str">
        <f aca="1">IF(CU$4&gt;$BV19,"",IF($BR$9&gt;$BS$9,"ns",IF($BN$16&gt;$BO$16,"ns",IF(ABS($BX19-INDEX(RTO1CF_ORD,CU$4,2))&gt;$BN$24,"s","ns"))))</f>
        <v/>
      </c>
      <c r="CV19" s="186" t="str">
        <f aca="1">IF(CV$4&gt;$BV19,"",IF($BR$9&gt;$BS$9,"ns",IF($BN$16&gt;$BO$16,"ns",IF(ABS($BX19-INDEX(RTO1CF_ORD,CV$4,2))&gt;$BN$24,"s","ns"))))</f>
        <v/>
      </c>
      <c r="CW19" s="186" t="str">
        <f aca="1">IF(CW$4&gt;$BV19,"",IF($BR$9&gt;$BS$9,"ns",IF($BN$16&gt;$BO$16,"ns",IF(ABS($BX19-INDEX(RTO1CF_ORD,CW$4,2))&gt;$BN$24,"s","ns"))))</f>
        <v/>
      </c>
      <c r="CX19" s="186" t="str">
        <f aca="1">IF(CX$4&gt;$BV19,"",IF($BR$9&gt;$BS$9,"ns",IF($BN$16&gt;$BO$16,"ns",IF(ABS($BX19-INDEX(RTO1CF_ORD,CX$4,2))&gt;$BN$24,"s","ns"))))</f>
        <v/>
      </c>
      <c r="CY19" s="186" t="str">
        <f aca="1">IF(CY$4&gt;$BV19,"",IF($BR$9&gt;$BS$9,"ns",IF($BN$16&gt;$BO$16,"ns",IF(ABS($BX19-INDEX(RTO1CF_ORD,CY$4,2))&gt;$BN$24,"s","ns"))))</f>
        <v/>
      </c>
      <c r="CZ19" s="186" t="str">
        <f aca="1">IF(CZ$4&gt;$BV19,"",IF($BR$9&gt;$BS$9,"ns",IF($BN$16&gt;$BO$16,"ns",IF(ABS($BX19-INDEX(RTO1CF_ORD,CZ$4,2))&gt;$BN$24,"s","ns"))))</f>
        <v/>
      </c>
      <c r="DA19" s="186" t="str">
        <f aca="1">IF(DA$4&gt;$BV19,"",IF($BR$9&gt;$BS$9,"ns",IF($BN$16&gt;$BO$16,"ns",IF(ABS($BX19-INDEX(RTO1CF_ORD,DA$4,2))&gt;$BN$24,"s","ns"))))</f>
        <v/>
      </c>
      <c r="DB19" s="186" t="str">
        <f aca="1">IF(DB$4&gt;$BV19,"",IF($BR$9&gt;$BS$9,"ns",IF($BN$16&gt;$BO$16,"ns",IF(ABS($BX19-INDEX(RTO1CF_ORD,DB$4,2))&gt;$BN$24,"s","ns"))))</f>
        <v/>
      </c>
      <c r="DC19" s="186" t="str">
        <f aca="1">IF(DC$4&gt;$BV19,"",IF($BR$9&gt;$BS$9,"ns",IF($BN$16&gt;$BO$16,"ns",IF(ABS($BX19-INDEX(RTO1CF_ORD,DC$4,2))&gt;$BN$24,"s","ns"))))</f>
        <v/>
      </c>
      <c r="DD19" s="186" t="str">
        <f aca="1">IF(DD$4&gt;$BV19,"",IF($BR$9&gt;$BS$9,"ns",IF($BN$16&gt;$BO$16,"ns",IF(ABS($BX19-INDEX(RTO1CF_ORD,DD$4,2))&gt;$BN$24,"s","ns"))))</f>
        <v/>
      </c>
      <c r="DE19" s="186" t="str">
        <f aca="1">IF(DE$4&gt;$BV19,"",IF($BR$9&gt;$BS$9,"ns",IF($BN$16&gt;$BO$16,"ns",IF(ABS($BX19-INDEX(RTO1CF_ORD,DE$4,2))&gt;$BN$24,"s","ns"))))</f>
        <v/>
      </c>
      <c r="DF19" s="186" t="str">
        <f aca="1">IF(DF$4&gt;$BV19,"",IF($BR$9&gt;$BS$9,"ns",IF($BN$16&gt;$BO$16,"ns",IF(ABS($BX19-INDEX(RTO1CF_ORD,DF$4,2))&gt;$BN$24,"s","ns"))))</f>
        <v/>
      </c>
      <c r="DG19" s="186" t="str">
        <f aca="1">IF(DG$4&gt;$BV19,"",IF($BR$9&gt;$BS$9,"ns",IF($BN$16&gt;$BO$16,"ns",IF(ABS($BX19-INDEX(RTO1CF_ORD,DG$4,2))&gt;$BN$24,"s","ns"))))</f>
        <v/>
      </c>
      <c r="DH19" s="186" t="str">
        <f aca="1">IF(DH$4&gt;$BV19,"",IF($BR$9&gt;$BS$9,"ns",IF($BN$16&gt;$BO$16,"ns",IF(ABS($BX19-INDEX(RTO1CF_ORD,DH$4,2))&gt;$BN$24,"s","ns"))))</f>
        <v/>
      </c>
      <c r="DI19" s="186" t="str">
        <f aca="1">IF(DI$4&gt;$BV19,"",IF($BR$9&gt;$BS$9,"ns",IF($BN$16&gt;$BO$16,"ns",IF(ABS($BX19-INDEX(RTO1CF_ORD,DI$4,2))&gt;$BN$24,"s","ns"))))</f>
        <v/>
      </c>
      <c r="DJ19" s="186" t="str">
        <f aca="1">IF(DJ$4&gt;$BV19,"",IF($BR$9&gt;$BS$9,"ns",IF($BN$16&gt;$BO$16,"ns",IF(ABS($BX19-INDEX(RTO1CF_ORD,DJ$4,2))&gt;$BN$24,"s","ns"))))</f>
        <v/>
      </c>
      <c r="DK19" s="186" t="str">
        <f aca="1">IF(DK$4&gt;$BV19,"",IF($BR$9&gt;$BS$9,"ns",IF($BN$16&gt;$BO$16,"ns",IF(ABS($BX19-INDEX(RTO1CF_ORD,DK$4,2))&gt;$BN$24,"s","ns"))))</f>
        <v/>
      </c>
      <c r="DL19" s="186" t="str">
        <f aca="1">IF(DL$4&gt;$BV19,"",IF($BR$9&gt;$BS$9,"ns",IF($BN$16&gt;$BO$16,"ns",IF(ABS($BX19-INDEX(RTO1CF_ORD,DL$4,2))&gt;$BN$24,"s","ns"))))</f>
        <v/>
      </c>
      <c r="DM19" s="186" t="str">
        <f aca="1">IF(DM$4&gt;$BV19,"",IF($BR$9&gt;$BS$9,"ns",IF($BN$16&gt;$BO$16,"ns",IF(ABS($BX19-INDEX(RTO1CF_ORD,DM$4,2))&gt;$BN$24,"s","ns"))))</f>
        <v/>
      </c>
      <c r="DN19" s="186" t="str">
        <f aca="1">IF(DN$4&gt;$BV19,"",IF($BR$9&gt;$BS$9,"ns",IF($BN$16&gt;$BO$16,"ns",IF(ABS($BX19-INDEX(RTO1CF_ORD,DN$4,2))&gt;$BN$24,"s","ns"))))</f>
        <v/>
      </c>
      <c r="DO19" s="186" t="str">
        <f aca="1">IF(DO$4&gt;$BV19,"",IF($BR$9&gt;$BS$9,"ns",IF($BN$16&gt;$BO$16,"ns",IF(ABS($BX19-INDEX(RTO1CF_ORD,DO$4,2))&gt;$BN$24,"s","ns"))))</f>
        <v/>
      </c>
      <c r="DP19" s="186" t="str">
        <f aca="1">IF(DP$4&gt;$BV19,"",IF($BR$9&gt;$BS$9,"ns",IF($BN$16&gt;$BO$16,"ns",IF(ABS($BX19-INDEX(RTO1CF_ORD,DP$4,2))&gt;$BN$24,"s","ns"))))</f>
        <v/>
      </c>
      <c r="DQ19" s="186" t="str">
        <f aca="1">IF(DQ$4&gt;$BV19,"",IF($BR$9&gt;$BS$9,"ns",IF($BN$16&gt;$BO$16,"ns",IF(ABS($BX19-INDEX(RTO1CF_ORD,DQ$4,2))&gt;$BN$24,"s","ns"))))</f>
        <v/>
      </c>
      <c r="DR19" s="186" t="str">
        <f aca="1">IF(DR$4&gt;$BV19,"",IF($BR$9&gt;$BS$9,"ns",IF($BN$16&gt;$BO$16,"ns",IF(ABS($BX19-INDEX(RTO1CF_ORD,DR$4,2))&gt;$BN$24,"s","ns"))))</f>
        <v/>
      </c>
      <c r="DS19" s="186" t="str">
        <f aca="1">IF(DS$4&gt;$BV19,"",IF($BR$9&gt;$BS$9,"ns",IF($BN$16&gt;$BO$16,"ns",IF(ABS($BX19-INDEX(RTO1CF_ORD,DS$4,2))&gt;$BN$24,"s","ns"))))</f>
        <v/>
      </c>
      <c r="DT19" s="186" t="str">
        <f aca="1">IF(DT$4&gt;$BV19,"",IF($BR$9&gt;$BS$9,"ns",IF($BN$16&gt;$BO$16,"ns",IF(ABS($BX19-INDEX(RTO1CF_ORD,DT$4,2))&gt;$BN$24,"s","ns"))))</f>
        <v/>
      </c>
      <c r="DU19" s="186" t="str">
        <f aca="1">IF(DU$4&gt;$BV19,"",IF($BR$9&gt;$BS$9,"ns",IF($BN$16&gt;$BO$16,"ns",IF(ABS($BX19-INDEX(RTO1CF_ORD,DU$4,2))&gt;$BN$24,"s","ns"))))</f>
        <v/>
      </c>
      <c r="DV19" s="186" t="str">
        <f aca="1">IF(DV$4&gt;$BV19,"",IF($BR$9&gt;$BS$9,"ns",IF($BN$16&gt;$BO$16,"ns",IF(ABS($BX19-INDEX(RTO1CF_ORD,DV$4,2))&gt;$BN$24,"s","ns"))))</f>
        <v/>
      </c>
      <c r="DW19" s="158"/>
      <c r="DX19" s="158"/>
      <c r="DZ19" s="176">
        <f>DZ18+1</f>
        <v>16</v>
      </c>
      <c r="EA19" s="178" t="str">
        <f aca="1">IFERROR(INDEX(RTO1CV,$DZ19,1),0)</f>
        <v>CATALPA</v>
      </c>
      <c r="EB19" s="179">
        <f aca="1">IFERROR(INDEX(RTO1SF,$DZ19,EB$3),0)</f>
        <v>0</v>
      </c>
      <c r="EC19" s="179">
        <f aca="1">IFERROR(INDEX(RTO1SF,$DZ19,EC$3),0)</f>
        <v>0</v>
      </c>
      <c r="ED19" s="179">
        <f aca="1">IFERROR(INDEX(RTO1SF,$DZ19,ED$3),0)</f>
        <v>0</v>
      </c>
      <c r="EE19" s="179">
        <f aca="1">IFERROR(INDEX(RTO1SF,$DZ19,EE$3),0)</f>
        <v>0</v>
      </c>
      <c r="EF19" s="179">
        <f>_xlfn.COUNTIFS(EB19:EE19,"&gt;1")</f>
        <v>0</v>
      </c>
      <c r="EG19" s="179">
        <f>IFERROR(_xlfn.SUMIFS(EB19:EE19,EB19:EE19,"&gt;1"),0)</f>
        <v>0</v>
      </c>
      <c r="EH19" s="176"/>
      <c r="EI19" s="176" t="s">
        <v>339</v>
      </c>
      <c r="EJ19" s="184" t="str">
        <f>IF(EF54=0,"sd",SQRT(EJ18)/EJ8)</f>
        <v>sd</v>
      </c>
      <c r="EK19" s="177"/>
      <c r="EL19" s="176">
        <f>EL18+1</f>
        <v>16</v>
      </c>
      <c r="EM19" s="178" t="str">
        <f aca="1">IFERROR(INDEX(RTO1CV,$EL19,1),0)</f>
        <v>CATALPA</v>
      </c>
      <c r="EN19" s="179">
        <f aca="1">IFERROR(INDEX(RTO1CF,$EL19,'ANVA-MDS'!EB$3),0)</f>
        <v>6808.02571428571991</v>
      </c>
      <c r="EO19" s="179">
        <f aca="1">IFERROR(INDEX(RTO1CF,$EL19,'ANVA-MDS'!EC$3),0)</f>
        <v>6778.48109714285965</v>
      </c>
      <c r="EP19" s="179">
        <f aca="1">IFERROR(INDEX(RTO1CF,$EL19,'ANVA-MDS'!ED$3),0)</f>
        <v>6108.78349714286014</v>
      </c>
      <c r="EQ19" s="179">
        <f aca="1">IFERROR(INDEX(RTO1CF,$EL19,'ANVA-MDS'!EE$3),0)</f>
        <v>0</v>
      </c>
      <c r="ER19" s="179">
        <f>_xlfn.COUNTIFS(EN19:EQ19,"&gt;1")</f>
        <v>3</v>
      </c>
      <c r="ES19" s="179">
        <f>IFERROR(_xlfn.SUMIFS(EN19:EQ19,EN19:EQ19,"&gt;1"),0)</f>
        <v>19695.2903085713988</v>
      </c>
      <c r="ET19" s="176"/>
      <c r="EU19" s="176" t="s">
        <v>339</v>
      </c>
      <c r="EV19" s="184">
        <f>IF(ER54=0,"sd",SQRT(EV18)/EV8)</f>
        <v>0.0717242750162779963</v>
      </c>
      <c r="EW19" s="177"/>
      <c r="EX19" s="179">
        <f>EG19+ES19</f>
        <v>19695.2903085713988</v>
      </c>
      <c r="EY19" s="314" t="s">
        <v>340</v>
      </c>
      <c r="EZ19" s="202" t="str">
        <f>IF(EZ23=0,"sd",EZ18*EZ10)</f>
        <v>sd</v>
      </c>
    </row>
    <row r="20" spans="1:156" ht="12.75" customHeight="1">
      <c r="A20" s="9"/>
      <c r="J20" s="89" t="n">
        <v>16</v>
      </c>
      <c r="K20" s="187" t="str">
        <f aca="1">IFERROR(INDEX(RTO1SF_ORD,J20,1),"sd")</f>
        <v>CATALPA</v>
      </c>
      <c r="L20" s="188">
        <f aca="1">IFERROR(INDEX(RTO1SF_ORD,J20,2),"sd")</f>
        <v>0.000340000000000000036</v>
      </c>
      <c r="M20" s="188" t="str">
        <f aca="1">IF(M$4&gt;$J20,"",IF($F$9&gt;$G$9,"ns",IF($B$16&gt;$C$16,"ns",IF(ABS($L20-INDEX(RTO1SF_ORD,M$4,2))&gt;$B$24,"s","ns"))))</f>
        <v>ns</v>
      </c>
      <c r="N20" s="188" t="str">
        <f aca="1">IF(N$4&gt;$J20,"",IF($F$9&gt;$G$9,"ns",IF($B$16&gt;$C$16,"ns",IF(ABS($L20-INDEX(RTO1SF_ORD,N$4,2))&gt;$B$24,"s","ns"))))</f>
        <v>ns</v>
      </c>
      <c r="O20" s="188" t="str">
        <f aca="1">IF(O$4&gt;$J20,"",IF($F$9&gt;$G$9,"ns",IF($B$16&gt;$C$16,"ns",IF(ABS($L20-INDEX(RTO1SF_ORD,O$4,2))&gt;$B$24,"s","ns"))))</f>
        <v>ns</v>
      </c>
      <c r="P20" s="188" t="str">
        <f aca="1">IF(P$4&gt;$J20,"",IF($F$9&gt;$G$9,"ns",IF($B$16&gt;$C$16,"ns",IF(ABS($L20-INDEX(RTO1SF_ORD,P$4,2))&gt;$B$24,"s","ns"))))</f>
        <v>ns</v>
      </c>
      <c r="Q20" s="188" t="str">
        <f aca="1">IF(Q$4&gt;$J20,"",IF($F$9&gt;$G$9,"ns",IF($B$16&gt;$C$16,"ns",IF(ABS($L20-INDEX(RTO1SF_ORD,Q$4,2))&gt;$B$24,"s","ns"))))</f>
        <v>ns</v>
      </c>
      <c r="R20" s="188" t="str">
        <f aca="1">IF(R$4&gt;$J20,"",IF($F$9&gt;$G$9,"ns",IF($B$16&gt;$C$16,"ns",IF(ABS($L20-INDEX(RTO1SF_ORD,R$4,2))&gt;$B$24,"s","ns"))))</f>
        <v>ns</v>
      </c>
      <c r="S20" s="188" t="str">
        <f aca="1">IF(S$4&gt;$J20,"",IF($F$9&gt;$G$9,"ns",IF($B$16&gt;$C$16,"ns",IF(ABS($L20-INDEX(RTO1SF_ORD,S$4,2))&gt;$B$24,"s","ns"))))</f>
        <v>ns</v>
      </c>
      <c r="T20" s="188" t="str">
        <f aca="1">IF(T$4&gt;$J20,"",IF($F$9&gt;$G$9,"ns",IF($B$16&gt;$C$16,"ns",IF(ABS($L20-INDEX(RTO1SF_ORD,T$4,2))&gt;$B$24,"s","ns"))))</f>
        <v>ns</v>
      </c>
      <c r="U20" s="188" t="str">
        <f aca="1">IF(U$4&gt;$J20,"",IF($F$9&gt;$G$9,"ns",IF($B$16&gt;$C$16,"ns",IF(ABS($L20-INDEX(RTO1SF_ORD,U$4,2))&gt;$B$24,"s","ns"))))</f>
        <v>ns</v>
      </c>
      <c r="V20" s="188" t="str">
        <f aca="1">IF(V$4&gt;$J20,"",IF($F$9&gt;$G$9,"ns",IF($B$16&gt;$C$16,"ns",IF(ABS($L20-INDEX(RTO1SF_ORD,V$4,2))&gt;$B$24,"s","ns"))))</f>
        <v>ns</v>
      </c>
      <c r="W20" s="188" t="str">
        <f aca="1">IF(W$4&gt;$J20,"",IF($F$9&gt;$G$9,"ns",IF($B$16&gt;$C$16,"ns",IF(ABS($L20-INDEX(RTO1SF_ORD,W$4,2))&gt;$B$24,"s","ns"))))</f>
        <v>ns</v>
      </c>
      <c r="X20" s="188" t="str">
        <f aca="1">IF(X$4&gt;$J20,"",IF($F$9&gt;$G$9,"ns",IF($B$16&gt;$C$16,"ns",IF(ABS($L20-INDEX(RTO1SF_ORD,X$4,2))&gt;$B$24,"s","ns"))))</f>
        <v>ns</v>
      </c>
      <c r="Y20" s="188" t="str">
        <f aca="1">IF(Y$4&gt;$J20,"",IF($F$9&gt;$G$9,"ns",IF($B$16&gt;$C$16,"ns",IF(ABS($L20-INDEX(RTO1SF_ORD,Y$4,2))&gt;$B$24,"s","ns"))))</f>
        <v>ns</v>
      </c>
      <c r="Z20" s="188" t="str">
        <f aca="1">IF(Z$4&gt;$J20,"",IF($F$9&gt;$G$9,"ns",IF($B$16&gt;$C$16,"ns",IF(ABS($L20-INDEX(RTO1SF_ORD,Z$4,2))&gt;$B$24,"s","ns"))))</f>
        <v>ns</v>
      </c>
      <c r="AA20" s="188" t="str">
        <f aca="1">IF(AA$4&gt;$J20,"",IF($F$9&gt;$G$9,"ns",IF($B$16&gt;$C$16,"ns",IF(ABS($L20-INDEX(RTO1SF_ORD,AA$4,2))&gt;$B$24,"s","ns"))))</f>
        <v>ns</v>
      </c>
      <c r="AB20" s="188" t="str">
        <f aca="1">IF(AB$4&gt;$J20,"",IF($F$9&gt;$G$9,"ns",IF($B$16&gt;$C$16,"ns",IF(ABS($L20-INDEX(RTO1SF_ORD,AB$4,2))&gt;$B$24,"s","ns"))))</f>
        <v>ns</v>
      </c>
      <c r="AC20" s="188" t="str">
        <f aca="1">IF(AC$4&gt;$J20,"",IF($F$9&gt;$G$9,"ns",IF($B$16&gt;$C$16,"ns",IF(ABS($L20-INDEX(RTO1SF_ORD,AC$4,2))&gt;$B$24,"s","ns"))))</f>
        <v/>
      </c>
      <c r="AD20" s="188" t="str">
        <f aca="1">IF(AD$4&gt;$J20,"",IF($F$9&gt;$G$9,"ns",IF($B$16&gt;$C$16,"ns",IF(ABS($L20-INDEX(RTO1SF_ORD,AD$4,2))&gt;$B$24,"s","ns"))))</f>
        <v/>
      </c>
      <c r="AE20" s="188" t="str">
        <f aca="1">IF(AE$4&gt;$J20,"",IF($F$9&gt;$G$9,"ns",IF($B$16&gt;$C$16,"ns",IF(ABS($L20-INDEX(RTO1SF_ORD,AE$4,2))&gt;$B$24,"s","ns"))))</f>
        <v/>
      </c>
      <c r="AF20" s="188" t="str">
        <f aca="1">IF(AF$4&gt;$J20,"",IF($F$9&gt;$G$9,"ns",IF($B$16&gt;$C$16,"ns",IF(ABS($L20-INDEX(RTO1SF_ORD,AF$4,2))&gt;$B$24,"s","ns"))))</f>
        <v/>
      </c>
      <c r="AG20" s="188" t="str">
        <f aca="1">IF(AG$4&gt;$J20,"",IF($F$9&gt;$G$9,"ns",IF($B$16&gt;$C$16,"ns",IF(ABS($L20-INDEX(RTO1SF_ORD,AG$4,2))&gt;$B$24,"s","ns"))))</f>
        <v/>
      </c>
      <c r="AH20" s="188" t="str">
        <f aca="1">IF(AH$4&gt;$J20,"",IF($F$9&gt;$G$9,"ns",IF($B$16&gt;$C$16,"ns",IF(ABS($L20-INDEX(RTO1SF_ORD,AH$4,2))&gt;$B$24,"s","ns"))))</f>
        <v/>
      </c>
      <c r="AI20" s="188" t="str">
        <f aca="1">IF(AI$4&gt;$J20,"",IF($F$9&gt;$G$9,"ns",IF($B$16&gt;$C$16,"ns",IF(ABS($L20-INDEX(RTO1SF_ORD,AI$4,2))&gt;$B$24,"s","ns"))))</f>
        <v/>
      </c>
      <c r="AJ20" s="188" t="str">
        <f aca="1">IF(AJ$4&gt;$J20,"",IF($F$9&gt;$G$9,"ns",IF($B$16&gt;$C$16,"ns",IF(ABS($L20-INDEX(RTO1SF_ORD,AJ$4,2))&gt;$B$24,"s","ns"))))</f>
        <v/>
      </c>
      <c r="AK20" s="188" t="str">
        <f aca="1">IF(AK$4&gt;$J20,"",IF($F$9&gt;$G$9,"ns",IF($B$16&gt;$C$16,"ns",IF(ABS($L20-INDEX(RTO1SF_ORD,AK$4,2))&gt;$B$24,"s","ns"))))</f>
        <v/>
      </c>
      <c r="AL20" s="188" t="str">
        <f aca="1">IF(AL$4&gt;$J20,"",IF($F$9&gt;$G$9,"ns",IF($B$16&gt;$C$16,"ns",IF(ABS($L20-INDEX(RTO1SF_ORD,AL$4,2))&gt;$B$24,"s","ns"))))</f>
        <v/>
      </c>
      <c r="AM20" s="188" t="str">
        <f aca="1">IF(AM$4&gt;$J20,"",IF($F$9&gt;$G$9,"ns",IF($B$16&gt;$C$16,"ns",IF(ABS($L20-INDEX(RTO1SF_ORD,AM$4,2))&gt;$B$24,"s","ns"))))</f>
        <v/>
      </c>
      <c r="AN20" s="188" t="str">
        <f aca="1">IF(AN$4&gt;$J20,"",IF($F$9&gt;$G$9,"ns",IF($B$16&gt;$C$16,"ns",IF(ABS($L20-INDEX(RTO1SF_ORD,AN$4,2))&gt;$B$24,"s","ns"))))</f>
        <v/>
      </c>
      <c r="AO20" s="188" t="str">
        <f aca="1">IF(AO$4&gt;$J20,"",IF($F$9&gt;$G$9,"ns",IF($B$16&gt;$C$16,"ns",IF(ABS($L20-INDEX(RTO1SF_ORD,AO$4,2))&gt;$B$24,"s","ns"))))</f>
        <v/>
      </c>
      <c r="AP20" s="188" t="str">
        <f aca="1">IF(AP$4&gt;$J20,"",IF($F$9&gt;$G$9,"ns",IF($B$16&gt;$C$16,"ns",IF(ABS($L20-INDEX(RTO1SF_ORD,AP$4,2))&gt;$B$24,"s","ns"))))</f>
        <v/>
      </c>
      <c r="AQ20" s="188" t="str">
        <f aca="1">IF(AQ$4&gt;$J20,"",IF($F$9&gt;$G$9,"ns",IF($B$16&gt;$C$16,"ns",IF(ABS($L20-INDEX(RTO1SF_ORD,AQ$4,2))&gt;$B$24,"s","ns"))))</f>
        <v/>
      </c>
      <c r="AR20" s="188" t="str">
        <f aca="1">IF(AR$4&gt;$J20,"",IF($F$9&gt;$G$9,"ns",IF($B$16&gt;$C$16,"ns",IF(ABS($L20-INDEX(RTO1SF_ORD,AR$4,2))&gt;$B$24,"s","ns"))))</f>
        <v/>
      </c>
      <c r="AS20" s="188" t="str">
        <f aca="1">IF(AS$4&gt;$J20,"",IF($F$9&gt;$G$9,"ns",IF($B$16&gt;$C$16,"ns",IF(ABS($L20-INDEX(RTO1SF_ORD,AS$4,2))&gt;$B$24,"s","ns"))))</f>
        <v/>
      </c>
      <c r="AT20" s="188" t="str">
        <f aca="1">IF(AT$4&gt;$J20,"",IF($F$9&gt;$G$9,"ns",IF($B$16&gt;$C$16,"ns",IF(ABS($L20-INDEX(RTO1SF_ORD,AT$4,2))&gt;$B$24,"s","ns"))))</f>
        <v/>
      </c>
      <c r="AU20" s="188" t="str">
        <f aca="1">IF(AU$4&gt;$J20,"",IF($F$9&gt;$G$9,"ns",IF($B$16&gt;$C$16,"ns",IF(ABS($L20-INDEX(RTO1SF_ORD,AU$4,2))&gt;$B$24,"s","ns"))))</f>
        <v/>
      </c>
      <c r="AV20" s="188" t="str">
        <f aca="1">IF(AV$4&gt;$J20,"",IF($F$9&gt;$G$9,"ns",IF($B$16&gt;$C$16,"ns",IF(ABS($L20-INDEX(RTO1SF_ORD,AV$4,2))&gt;$B$24,"s","ns"))))</f>
        <v/>
      </c>
      <c r="AW20" s="188" t="str">
        <f aca="1">IF(AW$4&gt;$J20,"",IF($F$9&gt;$G$9,"ns",IF($B$16&gt;$C$16,"ns",IF(ABS($L20-INDEX(RTO1SF_ORD,AW$4,2))&gt;$B$24,"s","ns"))))</f>
        <v/>
      </c>
      <c r="AX20" s="188" t="str">
        <f aca="1">IF(AX$4&gt;$J20,"",IF($F$9&gt;$G$9,"ns",IF($B$16&gt;$C$16,"ns",IF(ABS($L20-INDEX(RTO1SF_ORD,AX$4,2))&gt;$B$24,"s","ns"))))</f>
        <v/>
      </c>
      <c r="AY20" s="188" t="str">
        <f aca="1">IF(AY$4&gt;$J20,"",IF($F$9&gt;$G$9,"ns",IF($B$16&gt;$C$16,"ns",IF(ABS($L20-INDEX(RTO1SF_ORD,AY$4,2))&gt;$B$24,"s","ns"))))</f>
        <v/>
      </c>
      <c r="AZ20" s="188" t="str">
        <f aca="1">IF(AZ$4&gt;$J20,"",IF($F$9&gt;$G$9,"ns",IF($B$16&gt;$C$16,"ns",IF(ABS($L20-INDEX(RTO1SF_ORD,AZ$4,2))&gt;$B$24,"s","ns"))))</f>
        <v/>
      </c>
      <c r="BA20" s="188" t="str">
        <f aca="1">IF(BA$4&gt;$J20,"",IF($F$9&gt;$G$9,"ns",IF($B$16&gt;$C$16,"ns",IF(ABS($L20-INDEX(RTO1SF_ORD,BA$4,2))&gt;$B$24,"s","ns"))))</f>
        <v/>
      </c>
      <c r="BB20" s="188" t="str">
        <f aca="1">IF(BB$4&gt;$J20,"",IF($F$9&gt;$G$9,"ns",IF($B$16&gt;$C$16,"ns",IF(ABS($L20-INDEX(RTO1SF_ORD,BB$4,2))&gt;$B$24,"s","ns"))))</f>
        <v/>
      </c>
      <c r="BC20" s="188" t="str">
        <f aca="1">IF(BC$4&gt;$J20,"",IF($F$9&gt;$G$9,"ns",IF($B$16&gt;$C$16,"ns",IF(ABS($L20-INDEX(RTO1SF_ORD,BC$4,2))&gt;$B$24,"s","ns"))))</f>
        <v/>
      </c>
      <c r="BD20" s="188" t="str">
        <f aca="1">IF(BD$4&gt;$J20,"",IF($F$9&gt;$G$9,"ns",IF($B$16&gt;$C$16,"ns",IF(ABS($L20-INDEX(RTO1SF_ORD,BD$4,2))&gt;$B$24,"s","ns"))))</f>
        <v/>
      </c>
      <c r="BE20" s="188" t="str">
        <f aca="1">IF(BE$4&gt;$J20,"",IF($F$9&gt;$G$9,"ns",IF($B$16&gt;$C$16,"ns",IF(ABS($L20-INDEX(RTO1SF_ORD,BE$4,2))&gt;$B$24,"s","ns"))))</f>
        <v/>
      </c>
      <c r="BF20" s="188" t="str">
        <f aca="1">IF(BF$4&gt;$J20,"",IF($F$9&gt;$G$9,"ns",IF($B$16&gt;$C$16,"ns",IF(ABS($L20-INDEX(RTO1SF_ORD,BF$4,2))&gt;$B$24,"s","ns"))))</f>
        <v/>
      </c>
      <c r="BG20" s="188" t="str">
        <f aca="1">IF(BG$4&gt;$J20,"",IF($F$9&gt;$G$9,"ns",IF($B$16&gt;$C$16,"ns",IF(ABS($L20-INDEX(RTO1SF_ORD,BG$4,2))&gt;$B$24,"s","ns"))))</f>
        <v/>
      </c>
      <c r="BH20" s="188" t="str">
        <f aca="1">IF(BH$4&gt;$J20,"",IF($F$9&gt;$G$9,"ns",IF($B$16&gt;$C$16,"ns",IF(ABS($L20-INDEX(RTO1SF_ORD,BH$4,2))&gt;$B$24,"s","ns"))))</f>
        <v/>
      </c>
      <c r="BI20" s="188" t="str">
        <f aca="1">IF(BI$4&gt;$J20,"",IF($F$9&gt;$G$9,"ns",IF($B$16&gt;$C$16,"ns",IF(ABS($L20-INDEX(RTO1SF_ORD,BI$4,2))&gt;$B$24,"s","ns"))))</f>
        <v/>
      </c>
      <c r="BJ20" s="188" t="str">
        <f aca="1">IF(BJ$4&gt;$J20,"",IF($F$9&gt;$G$9,"ns",IF($B$16&gt;$C$16,"ns",IF(ABS($L20-INDEX(RTO1SF_ORD,BJ$4,2))&gt;$B$24,"s","ns"))))</f>
        <v/>
      </c>
      <c r="BM20" s="9"/>
      <c r="BS20" s="10"/>
      <c r="BT20" s="10"/>
      <c r="BV20" s="89" t="n">
        <v>16</v>
      </c>
      <c r="BW20" s="187" t="str">
        <f aca="1">IFERROR(INDEX(RTO1CF_ORD,BV20,1),"sd")</f>
        <v>MS INTA 221</v>
      </c>
      <c r="BX20" s="188">
        <f aca="1">IFERROR(INDEX(RTO1CF_ORD,BV20,2),"sd")</f>
        <v>6341.85987809523976</v>
      </c>
      <c r="BY20" s="186" t="str">
        <f aca="1">IF(BY$4&gt;$BV20,"",IF($BR$9&gt;$BS$9,"ns",IF($BN$16&gt;$BO$16,"ns",IF(ABS($BX20-INDEX(RTO1CF_ORD,BY$4,2))&gt;$BN$24,"s","ns"))))</f>
        <v>s</v>
      </c>
      <c r="BZ20" s="186" t="str">
        <f aca="1">IF(BZ$4&gt;$BV20,"",IF($BR$9&gt;$BS$9,"ns",IF($BN$16&gt;$BO$16,"ns",IF(ABS($BX20-INDEX(RTO1CF_ORD,BZ$4,2))&gt;$BN$24,"s","ns"))))</f>
        <v>s</v>
      </c>
      <c r="CA20" s="186" t="str">
        <f aca="1">IF(CA$4&gt;$BV20,"",IF($BR$9&gt;$BS$9,"ns",IF($BN$16&gt;$BO$16,"ns",IF(ABS($BX20-INDEX(RTO1CF_ORD,CA$4,2))&gt;$BN$24,"s","ns"))))</f>
        <v>ns</v>
      </c>
      <c r="CB20" s="186" t="str">
        <f aca="1">IF(CB$4&gt;$BV20,"",IF($BR$9&gt;$BS$9,"ns",IF($BN$16&gt;$BO$16,"ns",IF(ABS($BX20-INDEX(RTO1CF_ORD,CB$4,2))&gt;$BN$24,"s","ns"))))</f>
        <v>ns</v>
      </c>
      <c r="CC20" s="186" t="str">
        <f aca="1">IF(CC$4&gt;$BV20,"",IF($BR$9&gt;$BS$9,"ns",IF($BN$16&gt;$BO$16,"ns",IF(ABS($BX20-INDEX(RTO1CF_ORD,CC$4,2))&gt;$BN$24,"s","ns"))))</f>
        <v>ns</v>
      </c>
      <c r="CD20" s="186" t="str">
        <f aca="1">IF(CD$4&gt;$BV20,"",IF($BR$9&gt;$BS$9,"ns",IF($BN$16&gt;$BO$16,"ns",IF(ABS($BX20-INDEX(RTO1CF_ORD,CD$4,2))&gt;$BN$24,"s","ns"))))</f>
        <v>ns</v>
      </c>
      <c r="CE20" s="186" t="str">
        <f aca="1">IF(CE$4&gt;$BV20,"",IF($BR$9&gt;$BS$9,"ns",IF($BN$16&gt;$BO$16,"ns",IF(ABS($BX20-INDEX(RTO1CF_ORD,CE$4,2))&gt;$BN$24,"s","ns"))))</f>
        <v>ns</v>
      </c>
      <c r="CF20" s="186" t="str">
        <f aca="1">IF(CF$4&gt;$BV20,"",IF($BR$9&gt;$BS$9,"ns",IF($BN$16&gt;$BO$16,"ns",IF(ABS($BX20-INDEX(RTO1CF_ORD,CF$4,2))&gt;$BN$24,"s","ns"))))</f>
        <v>ns</v>
      </c>
      <c r="CG20" s="186" t="str">
        <f aca="1">IF(CG$4&gt;$BV20,"",IF($BR$9&gt;$BS$9,"ns",IF($BN$16&gt;$BO$16,"ns",IF(ABS($BX20-INDEX(RTO1CF_ORD,CG$4,2))&gt;$BN$24,"s","ns"))))</f>
        <v>ns</v>
      </c>
      <c r="CH20" s="186" t="str">
        <f aca="1">IF(CH$4&gt;$BV20,"",IF($BR$9&gt;$BS$9,"ns",IF($BN$16&gt;$BO$16,"ns",IF(ABS($BX20-INDEX(RTO1CF_ORD,CH$4,2))&gt;$BN$24,"s","ns"))))</f>
        <v>ns</v>
      </c>
      <c r="CI20" s="186" t="str">
        <f aca="1">IF(CI$4&gt;$BV20,"",IF($BR$9&gt;$BS$9,"ns",IF($BN$16&gt;$BO$16,"ns",IF(ABS($BX20-INDEX(RTO1CF_ORD,CI$4,2))&gt;$BN$24,"s","ns"))))</f>
        <v>ns</v>
      </c>
      <c r="CJ20" s="186" t="str">
        <f aca="1">IF(CJ$4&gt;$BV20,"",IF($BR$9&gt;$BS$9,"ns",IF($BN$16&gt;$BO$16,"ns",IF(ABS($BX20-INDEX(RTO1CF_ORD,CJ$4,2))&gt;$BN$24,"s","ns"))))</f>
        <v>ns</v>
      </c>
      <c r="CK20" s="186" t="str">
        <f aca="1">IF(CK$4&gt;$BV20,"",IF($BR$9&gt;$BS$9,"ns",IF($BN$16&gt;$BO$16,"ns",IF(ABS($BX20-INDEX(RTO1CF_ORD,CK$4,2))&gt;$BN$24,"s","ns"))))</f>
        <v>ns</v>
      </c>
      <c r="CL20" s="186" t="str">
        <f aca="1">IF(CL$4&gt;$BV20,"",IF($BR$9&gt;$BS$9,"ns",IF($BN$16&gt;$BO$16,"ns",IF(ABS($BX20-INDEX(RTO1CF_ORD,CL$4,2))&gt;$BN$24,"s","ns"))))</f>
        <v>ns</v>
      </c>
      <c r="CM20" s="186" t="str">
        <f aca="1">IF(CM$4&gt;$BV20,"",IF($BR$9&gt;$BS$9,"ns",IF($BN$16&gt;$BO$16,"ns",IF(ABS($BX20-INDEX(RTO1CF_ORD,CM$4,2))&gt;$BN$24,"s","ns"))))</f>
        <v>ns</v>
      </c>
      <c r="CN20" s="186" t="str">
        <f aca="1">IF(CN$4&gt;$BV20,"",IF($BR$9&gt;$BS$9,"ns",IF($BN$16&gt;$BO$16,"ns",IF(ABS($BX20-INDEX(RTO1CF_ORD,CN$4,2))&gt;$BN$24,"s","ns"))))</f>
        <v>ns</v>
      </c>
      <c r="CO20" s="186" t="str">
        <f aca="1">IF(CO$4&gt;$BV20,"",IF($BR$9&gt;$BS$9,"ns",IF($BN$16&gt;$BO$16,"ns",IF(ABS($BX20-INDEX(RTO1CF_ORD,CO$4,2))&gt;$BN$24,"s","ns"))))</f>
        <v/>
      </c>
      <c r="CP20" s="186" t="str">
        <f aca="1">IF(CP$4&gt;$BV20,"",IF($BR$9&gt;$BS$9,"ns",IF($BN$16&gt;$BO$16,"ns",IF(ABS($BX20-INDEX(RTO1CF_ORD,CP$4,2))&gt;$BN$24,"s","ns"))))</f>
        <v/>
      </c>
      <c r="CQ20" s="186" t="str">
        <f aca="1">IF(CQ$4&gt;$BV20,"",IF($BR$9&gt;$BS$9,"ns",IF($BN$16&gt;$BO$16,"ns",IF(ABS($BX20-INDEX(RTO1CF_ORD,CQ$4,2))&gt;$BN$24,"s","ns"))))</f>
        <v/>
      </c>
      <c r="CR20" s="186" t="str">
        <f aca="1">IF(CR$4&gt;$BV20,"",IF($BR$9&gt;$BS$9,"ns",IF($BN$16&gt;$BO$16,"ns",IF(ABS($BX20-INDEX(RTO1CF_ORD,CR$4,2))&gt;$BN$24,"s","ns"))))</f>
        <v/>
      </c>
      <c r="CS20" s="186" t="str">
        <f aca="1">IF(CS$4&gt;$BV20,"",IF($BR$9&gt;$BS$9,"ns",IF($BN$16&gt;$BO$16,"ns",IF(ABS($BX20-INDEX(RTO1CF_ORD,CS$4,2))&gt;$BN$24,"s","ns"))))</f>
        <v/>
      </c>
      <c r="CT20" s="186" t="str">
        <f aca="1">IF(CT$4&gt;$BV20,"",IF($BR$9&gt;$BS$9,"ns",IF($BN$16&gt;$BO$16,"ns",IF(ABS($BX20-INDEX(RTO1CF_ORD,CT$4,2))&gt;$BN$24,"s","ns"))))</f>
        <v/>
      </c>
      <c r="CU20" s="186" t="str">
        <f aca="1">IF(CU$4&gt;$BV20,"",IF($BR$9&gt;$BS$9,"ns",IF($BN$16&gt;$BO$16,"ns",IF(ABS($BX20-INDEX(RTO1CF_ORD,CU$4,2))&gt;$BN$24,"s","ns"))))</f>
        <v/>
      </c>
      <c r="CV20" s="186" t="str">
        <f aca="1">IF(CV$4&gt;$BV20,"",IF($BR$9&gt;$BS$9,"ns",IF($BN$16&gt;$BO$16,"ns",IF(ABS($BX20-INDEX(RTO1CF_ORD,CV$4,2))&gt;$BN$24,"s","ns"))))</f>
        <v/>
      </c>
      <c r="CW20" s="186" t="str">
        <f aca="1">IF(CW$4&gt;$BV20,"",IF($BR$9&gt;$BS$9,"ns",IF($BN$16&gt;$BO$16,"ns",IF(ABS($BX20-INDEX(RTO1CF_ORD,CW$4,2))&gt;$BN$24,"s","ns"))))</f>
        <v/>
      </c>
      <c r="CX20" s="186" t="str">
        <f aca="1">IF(CX$4&gt;$BV20,"",IF($BR$9&gt;$BS$9,"ns",IF($BN$16&gt;$BO$16,"ns",IF(ABS($BX20-INDEX(RTO1CF_ORD,CX$4,2))&gt;$BN$24,"s","ns"))))</f>
        <v/>
      </c>
      <c r="CY20" s="186" t="str">
        <f aca="1">IF(CY$4&gt;$BV20,"",IF($BR$9&gt;$BS$9,"ns",IF($BN$16&gt;$BO$16,"ns",IF(ABS($BX20-INDEX(RTO1CF_ORD,CY$4,2))&gt;$BN$24,"s","ns"))))</f>
        <v/>
      </c>
      <c r="CZ20" s="186" t="str">
        <f aca="1">IF(CZ$4&gt;$BV20,"",IF($BR$9&gt;$BS$9,"ns",IF($BN$16&gt;$BO$16,"ns",IF(ABS($BX20-INDEX(RTO1CF_ORD,CZ$4,2))&gt;$BN$24,"s","ns"))))</f>
        <v/>
      </c>
      <c r="DA20" s="186" t="str">
        <f aca="1">IF(DA$4&gt;$BV20,"",IF($BR$9&gt;$BS$9,"ns",IF($BN$16&gt;$BO$16,"ns",IF(ABS($BX20-INDEX(RTO1CF_ORD,DA$4,2))&gt;$BN$24,"s","ns"))))</f>
        <v/>
      </c>
      <c r="DB20" s="186" t="str">
        <f aca="1">IF(DB$4&gt;$BV20,"",IF($BR$9&gt;$BS$9,"ns",IF($BN$16&gt;$BO$16,"ns",IF(ABS($BX20-INDEX(RTO1CF_ORD,DB$4,2))&gt;$BN$24,"s","ns"))))</f>
        <v/>
      </c>
      <c r="DC20" s="186" t="str">
        <f aca="1">IF(DC$4&gt;$BV20,"",IF($BR$9&gt;$BS$9,"ns",IF($BN$16&gt;$BO$16,"ns",IF(ABS($BX20-INDEX(RTO1CF_ORD,DC$4,2))&gt;$BN$24,"s","ns"))))</f>
        <v/>
      </c>
      <c r="DD20" s="186" t="str">
        <f aca="1">IF(DD$4&gt;$BV20,"",IF($BR$9&gt;$BS$9,"ns",IF($BN$16&gt;$BO$16,"ns",IF(ABS($BX20-INDEX(RTO1CF_ORD,DD$4,2))&gt;$BN$24,"s","ns"))))</f>
        <v/>
      </c>
      <c r="DE20" s="186" t="str">
        <f aca="1">IF(DE$4&gt;$BV20,"",IF($BR$9&gt;$BS$9,"ns",IF($BN$16&gt;$BO$16,"ns",IF(ABS($BX20-INDEX(RTO1CF_ORD,DE$4,2))&gt;$BN$24,"s","ns"))))</f>
        <v/>
      </c>
      <c r="DF20" s="186" t="str">
        <f aca="1">IF(DF$4&gt;$BV20,"",IF($BR$9&gt;$BS$9,"ns",IF($BN$16&gt;$BO$16,"ns",IF(ABS($BX20-INDEX(RTO1CF_ORD,DF$4,2))&gt;$BN$24,"s","ns"))))</f>
        <v/>
      </c>
      <c r="DG20" s="186" t="str">
        <f aca="1">IF(DG$4&gt;$BV20,"",IF($BR$9&gt;$BS$9,"ns",IF($BN$16&gt;$BO$16,"ns",IF(ABS($BX20-INDEX(RTO1CF_ORD,DG$4,2))&gt;$BN$24,"s","ns"))))</f>
        <v/>
      </c>
      <c r="DH20" s="186" t="str">
        <f aca="1">IF(DH$4&gt;$BV20,"",IF($BR$9&gt;$BS$9,"ns",IF($BN$16&gt;$BO$16,"ns",IF(ABS($BX20-INDEX(RTO1CF_ORD,DH$4,2))&gt;$BN$24,"s","ns"))))</f>
        <v/>
      </c>
      <c r="DI20" s="186" t="str">
        <f aca="1">IF(DI$4&gt;$BV20,"",IF($BR$9&gt;$BS$9,"ns",IF($BN$16&gt;$BO$16,"ns",IF(ABS($BX20-INDEX(RTO1CF_ORD,DI$4,2))&gt;$BN$24,"s","ns"))))</f>
        <v/>
      </c>
      <c r="DJ20" s="186" t="str">
        <f aca="1">IF(DJ$4&gt;$BV20,"",IF($BR$9&gt;$BS$9,"ns",IF($BN$16&gt;$BO$16,"ns",IF(ABS($BX20-INDEX(RTO1CF_ORD,DJ$4,2))&gt;$BN$24,"s","ns"))))</f>
        <v/>
      </c>
      <c r="DK20" s="186" t="str">
        <f aca="1">IF(DK$4&gt;$BV20,"",IF($BR$9&gt;$BS$9,"ns",IF($BN$16&gt;$BO$16,"ns",IF(ABS($BX20-INDEX(RTO1CF_ORD,DK$4,2))&gt;$BN$24,"s","ns"))))</f>
        <v/>
      </c>
      <c r="DL20" s="186" t="str">
        <f aca="1">IF(DL$4&gt;$BV20,"",IF($BR$9&gt;$BS$9,"ns",IF($BN$16&gt;$BO$16,"ns",IF(ABS($BX20-INDEX(RTO1CF_ORD,DL$4,2))&gt;$BN$24,"s","ns"))))</f>
        <v/>
      </c>
      <c r="DM20" s="186" t="str">
        <f aca="1">IF(DM$4&gt;$BV20,"",IF($BR$9&gt;$BS$9,"ns",IF($BN$16&gt;$BO$16,"ns",IF(ABS($BX20-INDEX(RTO1CF_ORD,DM$4,2))&gt;$BN$24,"s","ns"))))</f>
        <v/>
      </c>
      <c r="DN20" s="186" t="str">
        <f aca="1">IF(DN$4&gt;$BV20,"",IF($BR$9&gt;$BS$9,"ns",IF($BN$16&gt;$BO$16,"ns",IF(ABS($BX20-INDEX(RTO1CF_ORD,DN$4,2))&gt;$BN$24,"s","ns"))))</f>
        <v/>
      </c>
      <c r="DO20" s="186" t="str">
        <f aca="1">IF(DO$4&gt;$BV20,"",IF($BR$9&gt;$BS$9,"ns",IF($BN$16&gt;$BO$16,"ns",IF(ABS($BX20-INDEX(RTO1CF_ORD,DO$4,2))&gt;$BN$24,"s","ns"))))</f>
        <v/>
      </c>
      <c r="DP20" s="186" t="str">
        <f aca="1">IF(DP$4&gt;$BV20,"",IF($BR$9&gt;$BS$9,"ns",IF($BN$16&gt;$BO$16,"ns",IF(ABS($BX20-INDEX(RTO1CF_ORD,DP$4,2))&gt;$BN$24,"s","ns"))))</f>
        <v/>
      </c>
      <c r="DQ20" s="186" t="str">
        <f aca="1">IF(DQ$4&gt;$BV20,"",IF($BR$9&gt;$BS$9,"ns",IF($BN$16&gt;$BO$16,"ns",IF(ABS($BX20-INDEX(RTO1CF_ORD,DQ$4,2))&gt;$BN$24,"s","ns"))))</f>
        <v/>
      </c>
      <c r="DR20" s="186" t="str">
        <f aca="1">IF(DR$4&gt;$BV20,"",IF($BR$9&gt;$BS$9,"ns",IF($BN$16&gt;$BO$16,"ns",IF(ABS($BX20-INDEX(RTO1CF_ORD,DR$4,2))&gt;$BN$24,"s","ns"))))</f>
        <v/>
      </c>
      <c r="DS20" s="186" t="str">
        <f aca="1">IF(DS$4&gt;$BV20,"",IF($BR$9&gt;$BS$9,"ns",IF($BN$16&gt;$BO$16,"ns",IF(ABS($BX20-INDEX(RTO1CF_ORD,DS$4,2))&gt;$BN$24,"s","ns"))))</f>
        <v/>
      </c>
      <c r="DT20" s="186" t="str">
        <f aca="1">IF(DT$4&gt;$BV20,"",IF($BR$9&gt;$BS$9,"ns",IF($BN$16&gt;$BO$16,"ns",IF(ABS($BX20-INDEX(RTO1CF_ORD,DT$4,2))&gt;$BN$24,"s","ns"))))</f>
        <v/>
      </c>
      <c r="DU20" s="186" t="str">
        <f aca="1">IF(DU$4&gt;$BV20,"",IF($BR$9&gt;$BS$9,"ns",IF($BN$16&gt;$BO$16,"ns",IF(ABS($BX20-INDEX(RTO1CF_ORD,DU$4,2))&gt;$BN$24,"s","ns"))))</f>
        <v/>
      </c>
      <c r="DV20" s="186" t="str">
        <f aca="1">IF(DV$4&gt;$BV20,"",IF($BR$9&gt;$BS$9,"ns",IF($BN$16&gt;$BO$16,"ns",IF(ABS($BX20-INDEX(RTO1CF_ORD,DV$4,2))&gt;$BN$24,"s","ns"))))</f>
        <v/>
      </c>
      <c r="DW20" s="158"/>
      <c r="DX20" s="158"/>
      <c r="DZ20" s="176">
        <f>DZ19+1</f>
        <v>17</v>
      </c>
      <c r="EA20" s="178" t="str">
        <f aca="1">IFERROR(INDEX(RTO1CV,$DZ20,1),0)</f>
        <v>PEHUEN</v>
      </c>
      <c r="EB20" s="179">
        <f aca="1">IFERROR(INDEX(RTO1SF,$DZ20,EB$3),0)</f>
        <v>0</v>
      </c>
      <c r="EC20" s="179">
        <f aca="1">IFERROR(INDEX(RTO1SF,$DZ20,EC$3),0)</f>
        <v>0</v>
      </c>
      <c r="ED20" s="179">
        <f aca="1">IFERROR(INDEX(RTO1SF,$DZ20,ED$3),0)</f>
        <v>0</v>
      </c>
      <c r="EE20" s="179">
        <f aca="1">IFERROR(INDEX(RTO1SF,$DZ20,EE$3),0)</f>
        <v>0</v>
      </c>
      <c r="EF20" s="179">
        <f>_xlfn.COUNTIFS(EB20:EE20,"&gt;1")</f>
        <v>0</v>
      </c>
      <c r="EG20" s="179">
        <f>IFERROR(_xlfn.SUMIFS(EB20:EE20,EB20:EE20,"&gt;1"),0)</f>
        <v>0</v>
      </c>
      <c r="EH20" s="176"/>
      <c r="EI20" s="176" t="s">
        <v>341</v>
      </c>
      <c r="EJ20" s="175" t="str">
        <f>IF(EF54=0,"sd",SQRT(EJ18/EJ5))</f>
        <v>sd</v>
      </c>
      <c r="EK20" s="177"/>
      <c r="EL20" s="176">
        <f>EL19+1</f>
        <v>17</v>
      </c>
      <c r="EM20" s="178" t="str">
        <f aca="1">IFERROR(INDEX(RTO1CV,$EL20,1),0)</f>
        <v>PEHUEN</v>
      </c>
      <c r="EN20" s="179">
        <f aca="1">IFERROR(INDEX(RTO1CF,$EL20,'ANVA-MDS'!EB$3),0)</f>
        <v>6910.43332571428982</v>
      </c>
      <c r="EO20" s="179">
        <f aca="1">IFERROR(INDEX(RTO1CF,$EL20,'ANVA-MDS'!EC$3),0)</f>
        <v>7333.03999999999996</v>
      </c>
      <c r="EP20" s="179">
        <f aca="1">IFERROR(INDEX(RTO1CF,$EL20,'ANVA-MDS'!ED$3),0)</f>
        <v>6857.5837942857097</v>
      </c>
      <c r="EQ20" s="179">
        <f aca="1">IFERROR(INDEX(RTO1CF,$EL20,'ANVA-MDS'!EE$3),0)</f>
        <v>0</v>
      </c>
      <c r="ER20" s="179">
        <f>_xlfn.COUNTIFS(EN20:EQ20,"&gt;1")</f>
        <v>3</v>
      </c>
      <c r="ES20" s="179">
        <f>IFERROR(_xlfn.SUMIFS(EN20:EQ20,EN20:EQ20,"&gt;1"),0)</f>
        <v>21101.0571200000013</v>
      </c>
      <c r="ET20" s="176"/>
      <c r="EU20" s="176" t="s">
        <v>341</v>
      </c>
      <c r="EV20" s="175">
        <f>IF(ER54=0,"sd",SQRT(EV18/EV5))</f>
        <v>260.599675333050016</v>
      </c>
      <c r="EW20" s="177"/>
      <c r="EX20" s="179">
        <f>EG20+ES20</f>
        <v>21101.0571200000013</v>
      </c>
      <c r="EY20" s="176" t="s">
        <v>328</v>
      </c>
      <c r="EZ20" s="202" t="str">
        <f>IF(EZ23=0,"sd",EZ10+EZ11+EZ12+EZ18+EZ19)</f>
        <v>sd</v>
      </c>
    </row>
    <row r="21" spans="1:156" ht="12.75" customHeight="1">
      <c r="A21" s="9"/>
      <c r="J21" s="89" t="n">
        <v>17</v>
      </c>
      <c r="K21" s="187" t="str">
        <f aca="1">IFERROR(INDEX(RTO1SF_ORD,J21,1),"sd")</f>
        <v>PEHUEN</v>
      </c>
      <c r="L21" s="188">
        <f aca="1">IFERROR(INDEX(RTO1SF_ORD,J21,2),"sd")</f>
        <v>0.000330000000000000027</v>
      </c>
      <c r="M21" s="188" t="str">
        <f aca="1">IF(M$4&gt;$J21,"",IF($F$9&gt;$G$9,"ns",IF($B$16&gt;$C$16,"ns",IF(ABS($L21-INDEX(RTO1SF_ORD,M$4,2))&gt;$B$24,"s","ns"))))</f>
        <v>ns</v>
      </c>
      <c r="N21" s="188" t="str">
        <f aca="1">IF(N$4&gt;$J21,"",IF($F$9&gt;$G$9,"ns",IF($B$16&gt;$C$16,"ns",IF(ABS($L21-INDEX(RTO1SF_ORD,N$4,2))&gt;$B$24,"s","ns"))))</f>
        <v>ns</v>
      </c>
      <c r="O21" s="188" t="str">
        <f aca="1">IF(O$4&gt;$J21,"",IF($F$9&gt;$G$9,"ns",IF($B$16&gt;$C$16,"ns",IF(ABS($L21-INDEX(RTO1SF_ORD,O$4,2))&gt;$B$24,"s","ns"))))</f>
        <v>ns</v>
      </c>
      <c r="P21" s="188" t="str">
        <f aca="1">IF(P$4&gt;$J21,"",IF($F$9&gt;$G$9,"ns",IF($B$16&gt;$C$16,"ns",IF(ABS($L21-INDEX(RTO1SF_ORD,P$4,2))&gt;$B$24,"s","ns"))))</f>
        <v>ns</v>
      </c>
      <c r="Q21" s="188" t="str">
        <f aca="1">IF(Q$4&gt;$J21,"",IF($F$9&gt;$G$9,"ns",IF($B$16&gt;$C$16,"ns",IF(ABS($L21-INDEX(RTO1SF_ORD,Q$4,2))&gt;$B$24,"s","ns"))))</f>
        <v>ns</v>
      </c>
      <c r="R21" s="188" t="str">
        <f aca="1">IF(R$4&gt;$J21,"",IF($F$9&gt;$G$9,"ns",IF($B$16&gt;$C$16,"ns",IF(ABS($L21-INDEX(RTO1SF_ORD,R$4,2))&gt;$B$24,"s","ns"))))</f>
        <v>ns</v>
      </c>
      <c r="S21" s="188" t="str">
        <f aca="1">IF(S$4&gt;$J21,"",IF($F$9&gt;$G$9,"ns",IF($B$16&gt;$C$16,"ns",IF(ABS($L21-INDEX(RTO1SF_ORD,S$4,2))&gt;$B$24,"s","ns"))))</f>
        <v>ns</v>
      </c>
      <c r="T21" s="188" t="str">
        <f aca="1">IF(T$4&gt;$J21,"",IF($F$9&gt;$G$9,"ns",IF($B$16&gt;$C$16,"ns",IF(ABS($L21-INDEX(RTO1SF_ORD,T$4,2))&gt;$B$24,"s","ns"))))</f>
        <v>ns</v>
      </c>
      <c r="U21" s="188" t="str">
        <f aca="1">IF(U$4&gt;$J21,"",IF($F$9&gt;$G$9,"ns",IF($B$16&gt;$C$16,"ns",IF(ABS($L21-INDEX(RTO1SF_ORD,U$4,2))&gt;$B$24,"s","ns"))))</f>
        <v>ns</v>
      </c>
      <c r="V21" s="188" t="str">
        <f aca="1">IF(V$4&gt;$J21,"",IF($F$9&gt;$G$9,"ns",IF($B$16&gt;$C$16,"ns",IF(ABS($L21-INDEX(RTO1SF_ORD,V$4,2))&gt;$B$24,"s","ns"))))</f>
        <v>ns</v>
      </c>
      <c r="W21" s="188" t="str">
        <f aca="1">IF(W$4&gt;$J21,"",IF($F$9&gt;$G$9,"ns",IF($B$16&gt;$C$16,"ns",IF(ABS($L21-INDEX(RTO1SF_ORD,W$4,2))&gt;$B$24,"s","ns"))))</f>
        <v>ns</v>
      </c>
      <c r="X21" s="188" t="str">
        <f aca="1">IF(X$4&gt;$J21,"",IF($F$9&gt;$G$9,"ns",IF($B$16&gt;$C$16,"ns",IF(ABS($L21-INDEX(RTO1SF_ORD,X$4,2))&gt;$B$24,"s","ns"))))</f>
        <v>ns</v>
      </c>
      <c r="Y21" s="188" t="str">
        <f aca="1">IF(Y$4&gt;$J21,"",IF($F$9&gt;$G$9,"ns",IF($B$16&gt;$C$16,"ns",IF(ABS($L21-INDEX(RTO1SF_ORD,Y$4,2))&gt;$B$24,"s","ns"))))</f>
        <v>ns</v>
      </c>
      <c r="Z21" s="188" t="str">
        <f aca="1">IF(Z$4&gt;$J21,"",IF($F$9&gt;$G$9,"ns",IF($B$16&gt;$C$16,"ns",IF(ABS($L21-INDEX(RTO1SF_ORD,Z$4,2))&gt;$B$24,"s","ns"))))</f>
        <v>ns</v>
      </c>
      <c r="AA21" s="188" t="str">
        <f aca="1">IF(AA$4&gt;$J21,"",IF($F$9&gt;$G$9,"ns",IF($B$16&gt;$C$16,"ns",IF(ABS($L21-INDEX(RTO1SF_ORD,AA$4,2))&gt;$B$24,"s","ns"))))</f>
        <v>ns</v>
      </c>
      <c r="AB21" s="188" t="str">
        <f aca="1">IF(AB$4&gt;$J21,"",IF($F$9&gt;$G$9,"ns",IF($B$16&gt;$C$16,"ns",IF(ABS($L21-INDEX(RTO1SF_ORD,AB$4,2))&gt;$B$24,"s","ns"))))</f>
        <v>ns</v>
      </c>
      <c r="AC21" s="188" t="str">
        <f aca="1">IF(AC$4&gt;$J21,"",IF($F$9&gt;$G$9,"ns",IF($B$16&gt;$C$16,"ns",IF(ABS($L21-INDEX(RTO1SF_ORD,AC$4,2))&gt;$B$24,"s","ns"))))</f>
        <v>ns</v>
      </c>
      <c r="AD21" s="188" t="str">
        <f aca="1">IF(AD$4&gt;$J21,"",IF($F$9&gt;$G$9,"ns",IF($B$16&gt;$C$16,"ns",IF(ABS($L21-INDEX(RTO1SF_ORD,AD$4,2))&gt;$B$24,"s","ns"))))</f>
        <v/>
      </c>
      <c r="AE21" s="188" t="str">
        <f aca="1">IF(AE$4&gt;$J21,"",IF($F$9&gt;$G$9,"ns",IF($B$16&gt;$C$16,"ns",IF(ABS($L21-INDEX(RTO1SF_ORD,AE$4,2))&gt;$B$24,"s","ns"))))</f>
        <v/>
      </c>
      <c r="AF21" s="188" t="str">
        <f aca="1">IF(AF$4&gt;$J21,"",IF($F$9&gt;$G$9,"ns",IF($B$16&gt;$C$16,"ns",IF(ABS($L21-INDEX(RTO1SF_ORD,AF$4,2))&gt;$B$24,"s","ns"))))</f>
        <v/>
      </c>
      <c r="AG21" s="188" t="str">
        <f aca="1">IF(AG$4&gt;$J21,"",IF($F$9&gt;$G$9,"ns",IF($B$16&gt;$C$16,"ns",IF(ABS($L21-INDEX(RTO1SF_ORD,AG$4,2))&gt;$B$24,"s","ns"))))</f>
        <v/>
      </c>
      <c r="AH21" s="188" t="str">
        <f aca="1">IF(AH$4&gt;$J21,"",IF($F$9&gt;$G$9,"ns",IF($B$16&gt;$C$16,"ns",IF(ABS($L21-INDEX(RTO1SF_ORD,AH$4,2))&gt;$B$24,"s","ns"))))</f>
        <v/>
      </c>
      <c r="AI21" s="188" t="str">
        <f aca="1">IF(AI$4&gt;$J21,"",IF($F$9&gt;$G$9,"ns",IF($B$16&gt;$C$16,"ns",IF(ABS($L21-INDEX(RTO1SF_ORD,AI$4,2))&gt;$B$24,"s","ns"))))</f>
        <v/>
      </c>
      <c r="AJ21" s="188" t="str">
        <f aca="1">IF(AJ$4&gt;$J21,"",IF($F$9&gt;$G$9,"ns",IF($B$16&gt;$C$16,"ns",IF(ABS($L21-INDEX(RTO1SF_ORD,AJ$4,2))&gt;$B$24,"s","ns"))))</f>
        <v/>
      </c>
      <c r="AK21" s="188" t="str">
        <f aca="1">IF(AK$4&gt;$J21,"",IF($F$9&gt;$G$9,"ns",IF($B$16&gt;$C$16,"ns",IF(ABS($L21-INDEX(RTO1SF_ORD,AK$4,2))&gt;$B$24,"s","ns"))))</f>
        <v/>
      </c>
      <c r="AL21" s="188" t="str">
        <f aca="1">IF(AL$4&gt;$J21,"",IF($F$9&gt;$G$9,"ns",IF($B$16&gt;$C$16,"ns",IF(ABS($L21-INDEX(RTO1SF_ORD,AL$4,2))&gt;$B$24,"s","ns"))))</f>
        <v/>
      </c>
      <c r="AM21" s="188" t="str">
        <f aca="1">IF(AM$4&gt;$J21,"",IF($F$9&gt;$G$9,"ns",IF($B$16&gt;$C$16,"ns",IF(ABS($L21-INDEX(RTO1SF_ORD,AM$4,2))&gt;$B$24,"s","ns"))))</f>
        <v/>
      </c>
      <c r="AN21" s="188" t="str">
        <f aca="1">IF(AN$4&gt;$J21,"",IF($F$9&gt;$G$9,"ns",IF($B$16&gt;$C$16,"ns",IF(ABS($L21-INDEX(RTO1SF_ORD,AN$4,2))&gt;$B$24,"s","ns"))))</f>
        <v/>
      </c>
      <c r="AO21" s="188" t="str">
        <f aca="1">IF(AO$4&gt;$J21,"",IF($F$9&gt;$G$9,"ns",IF($B$16&gt;$C$16,"ns",IF(ABS($L21-INDEX(RTO1SF_ORD,AO$4,2))&gt;$B$24,"s","ns"))))</f>
        <v/>
      </c>
      <c r="AP21" s="188" t="str">
        <f aca="1">IF(AP$4&gt;$J21,"",IF($F$9&gt;$G$9,"ns",IF($B$16&gt;$C$16,"ns",IF(ABS($L21-INDEX(RTO1SF_ORD,AP$4,2))&gt;$B$24,"s","ns"))))</f>
        <v/>
      </c>
      <c r="AQ21" s="188" t="str">
        <f aca="1">IF(AQ$4&gt;$J21,"",IF($F$9&gt;$G$9,"ns",IF($B$16&gt;$C$16,"ns",IF(ABS($L21-INDEX(RTO1SF_ORD,AQ$4,2))&gt;$B$24,"s","ns"))))</f>
        <v/>
      </c>
      <c r="AR21" s="188" t="str">
        <f aca="1">IF(AR$4&gt;$J21,"",IF($F$9&gt;$G$9,"ns",IF($B$16&gt;$C$16,"ns",IF(ABS($L21-INDEX(RTO1SF_ORD,AR$4,2))&gt;$B$24,"s","ns"))))</f>
        <v/>
      </c>
      <c r="AS21" s="188" t="str">
        <f aca="1">IF(AS$4&gt;$J21,"",IF($F$9&gt;$G$9,"ns",IF($B$16&gt;$C$16,"ns",IF(ABS($L21-INDEX(RTO1SF_ORD,AS$4,2))&gt;$B$24,"s","ns"))))</f>
        <v/>
      </c>
      <c r="AT21" s="188" t="str">
        <f aca="1">IF(AT$4&gt;$J21,"",IF($F$9&gt;$G$9,"ns",IF($B$16&gt;$C$16,"ns",IF(ABS($L21-INDEX(RTO1SF_ORD,AT$4,2))&gt;$B$24,"s","ns"))))</f>
        <v/>
      </c>
      <c r="AU21" s="188" t="str">
        <f aca="1">IF(AU$4&gt;$J21,"",IF($F$9&gt;$G$9,"ns",IF($B$16&gt;$C$16,"ns",IF(ABS($L21-INDEX(RTO1SF_ORD,AU$4,2))&gt;$B$24,"s","ns"))))</f>
        <v/>
      </c>
      <c r="AV21" s="188" t="str">
        <f aca="1">IF(AV$4&gt;$J21,"",IF($F$9&gt;$G$9,"ns",IF($B$16&gt;$C$16,"ns",IF(ABS($L21-INDEX(RTO1SF_ORD,AV$4,2))&gt;$B$24,"s","ns"))))</f>
        <v/>
      </c>
      <c r="AW21" s="188" t="str">
        <f aca="1">IF(AW$4&gt;$J21,"",IF($F$9&gt;$G$9,"ns",IF($B$16&gt;$C$16,"ns",IF(ABS($L21-INDEX(RTO1SF_ORD,AW$4,2))&gt;$B$24,"s","ns"))))</f>
        <v/>
      </c>
      <c r="AX21" s="188" t="str">
        <f aca="1">IF(AX$4&gt;$J21,"",IF($F$9&gt;$G$9,"ns",IF($B$16&gt;$C$16,"ns",IF(ABS($L21-INDEX(RTO1SF_ORD,AX$4,2))&gt;$B$24,"s","ns"))))</f>
        <v/>
      </c>
      <c r="AY21" s="188" t="str">
        <f aca="1">IF(AY$4&gt;$J21,"",IF($F$9&gt;$G$9,"ns",IF($B$16&gt;$C$16,"ns",IF(ABS($L21-INDEX(RTO1SF_ORD,AY$4,2))&gt;$B$24,"s","ns"))))</f>
        <v/>
      </c>
      <c r="AZ21" s="188" t="str">
        <f aca="1">IF(AZ$4&gt;$J21,"",IF($F$9&gt;$G$9,"ns",IF($B$16&gt;$C$16,"ns",IF(ABS($L21-INDEX(RTO1SF_ORD,AZ$4,2))&gt;$B$24,"s","ns"))))</f>
        <v/>
      </c>
      <c r="BA21" s="188" t="str">
        <f aca="1">IF(BA$4&gt;$J21,"",IF($F$9&gt;$G$9,"ns",IF($B$16&gt;$C$16,"ns",IF(ABS($L21-INDEX(RTO1SF_ORD,BA$4,2))&gt;$B$24,"s","ns"))))</f>
        <v/>
      </c>
      <c r="BB21" s="188" t="str">
        <f aca="1">IF(BB$4&gt;$J21,"",IF($F$9&gt;$G$9,"ns",IF($B$16&gt;$C$16,"ns",IF(ABS($L21-INDEX(RTO1SF_ORD,BB$4,2))&gt;$B$24,"s","ns"))))</f>
        <v/>
      </c>
      <c r="BC21" s="188" t="str">
        <f aca="1">IF(BC$4&gt;$J21,"",IF($F$9&gt;$G$9,"ns",IF($B$16&gt;$C$16,"ns",IF(ABS($L21-INDEX(RTO1SF_ORD,BC$4,2))&gt;$B$24,"s","ns"))))</f>
        <v/>
      </c>
      <c r="BD21" s="188" t="str">
        <f aca="1">IF(BD$4&gt;$J21,"",IF($F$9&gt;$G$9,"ns",IF($B$16&gt;$C$16,"ns",IF(ABS($L21-INDEX(RTO1SF_ORD,BD$4,2))&gt;$B$24,"s","ns"))))</f>
        <v/>
      </c>
      <c r="BE21" s="188" t="str">
        <f aca="1">IF(BE$4&gt;$J21,"",IF($F$9&gt;$G$9,"ns",IF($B$16&gt;$C$16,"ns",IF(ABS($L21-INDEX(RTO1SF_ORD,BE$4,2))&gt;$B$24,"s","ns"))))</f>
        <v/>
      </c>
      <c r="BF21" s="188" t="str">
        <f aca="1">IF(BF$4&gt;$J21,"",IF($F$9&gt;$G$9,"ns",IF($B$16&gt;$C$16,"ns",IF(ABS($L21-INDEX(RTO1SF_ORD,BF$4,2))&gt;$B$24,"s","ns"))))</f>
        <v/>
      </c>
      <c r="BG21" s="188" t="str">
        <f aca="1">IF(BG$4&gt;$J21,"",IF($F$9&gt;$G$9,"ns",IF($B$16&gt;$C$16,"ns",IF(ABS($L21-INDEX(RTO1SF_ORD,BG$4,2))&gt;$B$24,"s","ns"))))</f>
        <v/>
      </c>
      <c r="BH21" s="188" t="str">
        <f aca="1">IF(BH$4&gt;$J21,"",IF($F$9&gt;$G$9,"ns",IF($B$16&gt;$C$16,"ns",IF(ABS($L21-INDEX(RTO1SF_ORD,BH$4,2))&gt;$B$24,"s","ns"))))</f>
        <v/>
      </c>
      <c r="BI21" s="188" t="str">
        <f aca="1">IF(BI$4&gt;$J21,"",IF($F$9&gt;$G$9,"ns",IF($B$16&gt;$C$16,"ns",IF(ABS($L21-INDEX(RTO1SF_ORD,BI$4,2))&gt;$B$24,"s","ns"))))</f>
        <v/>
      </c>
      <c r="BJ21" s="188" t="str">
        <f aca="1">IF(BJ$4&gt;$J21,"",IF($F$9&gt;$G$9,"ns",IF($B$16&gt;$C$16,"ns",IF(ABS($L21-INDEX(RTO1SF_ORD,BJ$4,2))&gt;$B$24,"s","ns"))))</f>
        <v/>
      </c>
      <c r="BM21" s="9"/>
      <c r="BS21" s="10"/>
      <c r="BT21" s="10"/>
      <c r="BV21" s="89" t="n">
        <v>17</v>
      </c>
      <c r="BW21" s="187" t="str">
        <f aca="1">IFERROR(INDEX(RTO1CF_ORD,BV21,1),"sd")</f>
        <v>B PACIFICO</v>
      </c>
      <c r="BX21" s="188">
        <f aca="1">IFERROR(INDEX(RTO1CF_ORD,BV21,2),"sd")</f>
        <v>6323.29875047619043</v>
      </c>
      <c r="BY21" s="186" t="str">
        <f aca="1">IF(BY$4&gt;$BV21,"",IF($BR$9&gt;$BS$9,"ns",IF($BN$16&gt;$BO$16,"ns",IF(ABS($BX21-INDEX(RTO1CF_ORD,BY$4,2))&gt;$BN$24,"s","ns"))))</f>
        <v>s</v>
      </c>
      <c r="BZ21" s="186" t="str">
        <f aca="1">IF(BZ$4&gt;$BV21,"",IF($BR$9&gt;$BS$9,"ns",IF($BN$16&gt;$BO$16,"ns",IF(ABS($BX21-INDEX(RTO1CF_ORD,BZ$4,2))&gt;$BN$24,"s","ns"))))</f>
        <v>s</v>
      </c>
      <c r="CA21" s="186" t="str">
        <f aca="1">IF(CA$4&gt;$BV21,"",IF($BR$9&gt;$BS$9,"ns",IF($BN$16&gt;$BO$16,"ns",IF(ABS($BX21-INDEX(RTO1CF_ORD,CA$4,2))&gt;$BN$24,"s","ns"))))</f>
        <v>ns</v>
      </c>
      <c r="CB21" s="186" t="str">
        <f aca="1">IF(CB$4&gt;$BV21,"",IF($BR$9&gt;$BS$9,"ns",IF($BN$16&gt;$BO$16,"ns",IF(ABS($BX21-INDEX(RTO1CF_ORD,CB$4,2))&gt;$BN$24,"s","ns"))))</f>
        <v>ns</v>
      </c>
      <c r="CC21" s="186" t="str">
        <f aca="1">IF(CC$4&gt;$BV21,"",IF($BR$9&gt;$BS$9,"ns",IF($BN$16&gt;$BO$16,"ns",IF(ABS($BX21-INDEX(RTO1CF_ORD,CC$4,2))&gt;$BN$24,"s","ns"))))</f>
        <v>ns</v>
      </c>
      <c r="CD21" s="186" t="str">
        <f aca="1">IF(CD$4&gt;$BV21,"",IF($BR$9&gt;$BS$9,"ns",IF($BN$16&gt;$BO$16,"ns",IF(ABS($BX21-INDEX(RTO1CF_ORD,CD$4,2))&gt;$BN$24,"s","ns"))))</f>
        <v>ns</v>
      </c>
      <c r="CE21" s="186" t="str">
        <f aca="1">IF(CE$4&gt;$BV21,"",IF($BR$9&gt;$BS$9,"ns",IF($BN$16&gt;$BO$16,"ns",IF(ABS($BX21-INDEX(RTO1CF_ORD,CE$4,2))&gt;$BN$24,"s","ns"))))</f>
        <v>ns</v>
      </c>
      <c r="CF21" s="186" t="str">
        <f aca="1">IF(CF$4&gt;$BV21,"",IF($BR$9&gt;$BS$9,"ns",IF($BN$16&gt;$BO$16,"ns",IF(ABS($BX21-INDEX(RTO1CF_ORD,CF$4,2))&gt;$BN$24,"s","ns"))))</f>
        <v>ns</v>
      </c>
      <c r="CG21" s="186" t="str">
        <f aca="1">IF(CG$4&gt;$BV21,"",IF($BR$9&gt;$BS$9,"ns",IF($BN$16&gt;$BO$16,"ns",IF(ABS($BX21-INDEX(RTO1CF_ORD,CG$4,2))&gt;$BN$24,"s","ns"))))</f>
        <v>ns</v>
      </c>
      <c r="CH21" s="186" t="str">
        <f aca="1">IF(CH$4&gt;$BV21,"",IF($BR$9&gt;$BS$9,"ns",IF($BN$16&gt;$BO$16,"ns",IF(ABS($BX21-INDEX(RTO1CF_ORD,CH$4,2))&gt;$BN$24,"s","ns"))))</f>
        <v>ns</v>
      </c>
      <c r="CI21" s="186" t="str">
        <f aca="1">IF(CI$4&gt;$BV21,"",IF($BR$9&gt;$BS$9,"ns",IF($BN$16&gt;$BO$16,"ns",IF(ABS($BX21-INDEX(RTO1CF_ORD,CI$4,2))&gt;$BN$24,"s","ns"))))</f>
        <v>ns</v>
      </c>
      <c r="CJ21" s="186" t="str">
        <f aca="1">IF(CJ$4&gt;$BV21,"",IF($BR$9&gt;$BS$9,"ns",IF($BN$16&gt;$BO$16,"ns",IF(ABS($BX21-INDEX(RTO1CF_ORD,CJ$4,2))&gt;$BN$24,"s","ns"))))</f>
        <v>ns</v>
      </c>
      <c r="CK21" s="186" t="str">
        <f aca="1">IF(CK$4&gt;$BV21,"",IF($BR$9&gt;$BS$9,"ns",IF($BN$16&gt;$BO$16,"ns",IF(ABS($BX21-INDEX(RTO1CF_ORD,CK$4,2))&gt;$BN$24,"s","ns"))))</f>
        <v>ns</v>
      </c>
      <c r="CL21" s="186" t="str">
        <f aca="1">IF(CL$4&gt;$BV21,"",IF($BR$9&gt;$BS$9,"ns",IF($BN$16&gt;$BO$16,"ns",IF(ABS($BX21-INDEX(RTO1CF_ORD,CL$4,2))&gt;$BN$24,"s","ns"))))</f>
        <v>ns</v>
      </c>
      <c r="CM21" s="186" t="str">
        <f aca="1">IF(CM$4&gt;$BV21,"",IF($BR$9&gt;$BS$9,"ns",IF($BN$16&gt;$BO$16,"ns",IF(ABS($BX21-INDEX(RTO1CF_ORD,CM$4,2))&gt;$BN$24,"s","ns"))))</f>
        <v>ns</v>
      </c>
      <c r="CN21" s="186" t="str">
        <f aca="1">IF(CN$4&gt;$BV21,"",IF($BR$9&gt;$BS$9,"ns",IF($BN$16&gt;$BO$16,"ns",IF(ABS($BX21-INDEX(RTO1CF_ORD,CN$4,2))&gt;$BN$24,"s","ns"))))</f>
        <v>ns</v>
      </c>
      <c r="CO21" s="186" t="str">
        <f aca="1">IF(CO$4&gt;$BV21,"",IF($BR$9&gt;$BS$9,"ns",IF($BN$16&gt;$BO$16,"ns",IF(ABS($BX21-INDEX(RTO1CF_ORD,CO$4,2))&gt;$BN$24,"s","ns"))))</f>
        <v>ns</v>
      </c>
      <c r="CP21" s="186" t="str">
        <f aca="1">IF(CP$4&gt;$BV21,"",IF($BR$9&gt;$BS$9,"ns",IF($BN$16&gt;$BO$16,"ns",IF(ABS($BX21-INDEX(RTO1CF_ORD,CP$4,2))&gt;$BN$24,"s","ns"))))</f>
        <v/>
      </c>
      <c r="CQ21" s="186" t="str">
        <f aca="1">IF(CQ$4&gt;$BV21,"",IF($BR$9&gt;$BS$9,"ns",IF($BN$16&gt;$BO$16,"ns",IF(ABS($BX21-INDEX(RTO1CF_ORD,CQ$4,2))&gt;$BN$24,"s","ns"))))</f>
        <v/>
      </c>
      <c r="CR21" s="186" t="str">
        <f aca="1">IF(CR$4&gt;$BV21,"",IF($BR$9&gt;$BS$9,"ns",IF($BN$16&gt;$BO$16,"ns",IF(ABS($BX21-INDEX(RTO1CF_ORD,CR$4,2))&gt;$BN$24,"s","ns"))))</f>
        <v/>
      </c>
      <c r="CS21" s="186" t="str">
        <f aca="1">IF(CS$4&gt;$BV21,"",IF($BR$9&gt;$BS$9,"ns",IF($BN$16&gt;$BO$16,"ns",IF(ABS($BX21-INDEX(RTO1CF_ORD,CS$4,2))&gt;$BN$24,"s","ns"))))</f>
        <v/>
      </c>
      <c r="CT21" s="186" t="str">
        <f aca="1">IF(CT$4&gt;$BV21,"",IF($BR$9&gt;$BS$9,"ns",IF($BN$16&gt;$BO$16,"ns",IF(ABS($BX21-INDEX(RTO1CF_ORD,CT$4,2))&gt;$BN$24,"s","ns"))))</f>
        <v/>
      </c>
      <c r="CU21" s="186" t="str">
        <f aca="1">IF(CU$4&gt;$BV21,"",IF($BR$9&gt;$BS$9,"ns",IF($BN$16&gt;$BO$16,"ns",IF(ABS($BX21-INDEX(RTO1CF_ORD,CU$4,2))&gt;$BN$24,"s","ns"))))</f>
        <v/>
      </c>
      <c r="CV21" s="186" t="str">
        <f aca="1">IF(CV$4&gt;$BV21,"",IF($BR$9&gt;$BS$9,"ns",IF($BN$16&gt;$BO$16,"ns",IF(ABS($BX21-INDEX(RTO1CF_ORD,CV$4,2))&gt;$BN$24,"s","ns"))))</f>
        <v/>
      </c>
      <c r="CW21" s="186" t="str">
        <f aca="1">IF(CW$4&gt;$BV21,"",IF($BR$9&gt;$BS$9,"ns",IF($BN$16&gt;$BO$16,"ns",IF(ABS($BX21-INDEX(RTO1CF_ORD,CW$4,2))&gt;$BN$24,"s","ns"))))</f>
        <v/>
      </c>
      <c r="CX21" s="186" t="str">
        <f aca="1">IF(CX$4&gt;$BV21,"",IF($BR$9&gt;$BS$9,"ns",IF($BN$16&gt;$BO$16,"ns",IF(ABS($BX21-INDEX(RTO1CF_ORD,CX$4,2))&gt;$BN$24,"s","ns"))))</f>
        <v/>
      </c>
      <c r="CY21" s="186" t="str">
        <f aca="1">IF(CY$4&gt;$BV21,"",IF($BR$9&gt;$BS$9,"ns",IF($BN$16&gt;$BO$16,"ns",IF(ABS($BX21-INDEX(RTO1CF_ORD,CY$4,2))&gt;$BN$24,"s","ns"))))</f>
        <v/>
      </c>
      <c r="CZ21" s="186" t="str">
        <f aca="1">IF(CZ$4&gt;$BV21,"",IF($BR$9&gt;$BS$9,"ns",IF($BN$16&gt;$BO$16,"ns",IF(ABS($BX21-INDEX(RTO1CF_ORD,CZ$4,2))&gt;$BN$24,"s","ns"))))</f>
        <v/>
      </c>
      <c r="DA21" s="186" t="str">
        <f aca="1">IF(DA$4&gt;$BV21,"",IF($BR$9&gt;$BS$9,"ns",IF($BN$16&gt;$BO$16,"ns",IF(ABS($BX21-INDEX(RTO1CF_ORD,DA$4,2))&gt;$BN$24,"s","ns"))))</f>
        <v/>
      </c>
      <c r="DB21" s="186" t="str">
        <f aca="1">IF(DB$4&gt;$BV21,"",IF($BR$9&gt;$BS$9,"ns",IF($BN$16&gt;$BO$16,"ns",IF(ABS($BX21-INDEX(RTO1CF_ORD,DB$4,2))&gt;$BN$24,"s","ns"))))</f>
        <v/>
      </c>
      <c r="DC21" s="186" t="str">
        <f aca="1">IF(DC$4&gt;$BV21,"",IF($BR$9&gt;$BS$9,"ns",IF($BN$16&gt;$BO$16,"ns",IF(ABS($BX21-INDEX(RTO1CF_ORD,DC$4,2))&gt;$BN$24,"s","ns"))))</f>
        <v/>
      </c>
      <c r="DD21" s="186" t="str">
        <f aca="1">IF(DD$4&gt;$BV21,"",IF($BR$9&gt;$BS$9,"ns",IF($BN$16&gt;$BO$16,"ns",IF(ABS($BX21-INDEX(RTO1CF_ORD,DD$4,2))&gt;$BN$24,"s","ns"))))</f>
        <v/>
      </c>
      <c r="DE21" s="186" t="str">
        <f aca="1">IF(DE$4&gt;$BV21,"",IF($BR$9&gt;$BS$9,"ns",IF($BN$16&gt;$BO$16,"ns",IF(ABS($BX21-INDEX(RTO1CF_ORD,DE$4,2))&gt;$BN$24,"s","ns"))))</f>
        <v/>
      </c>
      <c r="DF21" s="186" t="str">
        <f aca="1">IF(DF$4&gt;$BV21,"",IF($BR$9&gt;$BS$9,"ns",IF($BN$16&gt;$BO$16,"ns",IF(ABS($BX21-INDEX(RTO1CF_ORD,DF$4,2))&gt;$BN$24,"s","ns"))))</f>
        <v/>
      </c>
      <c r="DG21" s="186" t="str">
        <f aca="1">IF(DG$4&gt;$BV21,"",IF($BR$9&gt;$BS$9,"ns",IF($BN$16&gt;$BO$16,"ns",IF(ABS($BX21-INDEX(RTO1CF_ORD,DG$4,2))&gt;$BN$24,"s","ns"))))</f>
        <v/>
      </c>
      <c r="DH21" s="186" t="str">
        <f aca="1">IF(DH$4&gt;$BV21,"",IF($BR$9&gt;$BS$9,"ns",IF($BN$16&gt;$BO$16,"ns",IF(ABS($BX21-INDEX(RTO1CF_ORD,DH$4,2))&gt;$BN$24,"s","ns"))))</f>
        <v/>
      </c>
      <c r="DI21" s="186" t="str">
        <f aca="1">IF(DI$4&gt;$BV21,"",IF($BR$9&gt;$BS$9,"ns",IF($BN$16&gt;$BO$16,"ns",IF(ABS($BX21-INDEX(RTO1CF_ORD,DI$4,2))&gt;$BN$24,"s","ns"))))</f>
        <v/>
      </c>
      <c r="DJ21" s="186" t="str">
        <f aca="1">IF(DJ$4&gt;$BV21,"",IF($BR$9&gt;$BS$9,"ns",IF($BN$16&gt;$BO$16,"ns",IF(ABS($BX21-INDEX(RTO1CF_ORD,DJ$4,2))&gt;$BN$24,"s","ns"))))</f>
        <v/>
      </c>
      <c r="DK21" s="186" t="str">
        <f aca="1">IF(DK$4&gt;$BV21,"",IF($BR$9&gt;$BS$9,"ns",IF($BN$16&gt;$BO$16,"ns",IF(ABS($BX21-INDEX(RTO1CF_ORD,DK$4,2))&gt;$BN$24,"s","ns"))))</f>
        <v/>
      </c>
      <c r="DL21" s="186" t="str">
        <f aca="1">IF(DL$4&gt;$BV21,"",IF($BR$9&gt;$BS$9,"ns",IF($BN$16&gt;$BO$16,"ns",IF(ABS($BX21-INDEX(RTO1CF_ORD,DL$4,2))&gt;$BN$24,"s","ns"))))</f>
        <v/>
      </c>
      <c r="DM21" s="186" t="str">
        <f aca="1">IF(DM$4&gt;$BV21,"",IF($BR$9&gt;$BS$9,"ns",IF($BN$16&gt;$BO$16,"ns",IF(ABS($BX21-INDEX(RTO1CF_ORD,DM$4,2))&gt;$BN$24,"s","ns"))))</f>
        <v/>
      </c>
      <c r="DN21" s="186" t="str">
        <f aca="1">IF(DN$4&gt;$BV21,"",IF($BR$9&gt;$BS$9,"ns",IF($BN$16&gt;$BO$16,"ns",IF(ABS($BX21-INDEX(RTO1CF_ORD,DN$4,2))&gt;$BN$24,"s","ns"))))</f>
        <v/>
      </c>
      <c r="DO21" s="186" t="str">
        <f aca="1">IF(DO$4&gt;$BV21,"",IF($BR$9&gt;$BS$9,"ns",IF($BN$16&gt;$BO$16,"ns",IF(ABS($BX21-INDEX(RTO1CF_ORD,DO$4,2))&gt;$BN$24,"s","ns"))))</f>
        <v/>
      </c>
      <c r="DP21" s="186" t="str">
        <f aca="1">IF(DP$4&gt;$BV21,"",IF($BR$9&gt;$BS$9,"ns",IF($BN$16&gt;$BO$16,"ns",IF(ABS($BX21-INDEX(RTO1CF_ORD,DP$4,2))&gt;$BN$24,"s","ns"))))</f>
        <v/>
      </c>
      <c r="DQ21" s="186" t="str">
        <f aca="1">IF(DQ$4&gt;$BV21,"",IF($BR$9&gt;$BS$9,"ns",IF($BN$16&gt;$BO$16,"ns",IF(ABS($BX21-INDEX(RTO1CF_ORD,DQ$4,2))&gt;$BN$24,"s","ns"))))</f>
        <v/>
      </c>
      <c r="DR21" s="186" t="str">
        <f aca="1">IF(DR$4&gt;$BV21,"",IF($BR$9&gt;$BS$9,"ns",IF($BN$16&gt;$BO$16,"ns",IF(ABS($BX21-INDEX(RTO1CF_ORD,DR$4,2))&gt;$BN$24,"s","ns"))))</f>
        <v/>
      </c>
      <c r="DS21" s="186" t="str">
        <f aca="1">IF(DS$4&gt;$BV21,"",IF($BR$9&gt;$BS$9,"ns",IF($BN$16&gt;$BO$16,"ns",IF(ABS($BX21-INDEX(RTO1CF_ORD,DS$4,2))&gt;$BN$24,"s","ns"))))</f>
        <v/>
      </c>
      <c r="DT21" s="186" t="str">
        <f aca="1">IF(DT$4&gt;$BV21,"",IF($BR$9&gt;$BS$9,"ns",IF($BN$16&gt;$BO$16,"ns",IF(ABS($BX21-INDEX(RTO1CF_ORD,DT$4,2))&gt;$BN$24,"s","ns"))))</f>
        <v/>
      </c>
      <c r="DU21" s="186" t="str">
        <f aca="1">IF(DU$4&gt;$BV21,"",IF($BR$9&gt;$BS$9,"ns",IF($BN$16&gt;$BO$16,"ns",IF(ABS($BX21-INDEX(RTO1CF_ORD,DU$4,2))&gt;$BN$24,"s","ns"))))</f>
        <v/>
      </c>
      <c r="DV21" s="186" t="str">
        <f aca="1">IF(DV$4&gt;$BV21,"",IF($BR$9&gt;$BS$9,"ns",IF($BN$16&gt;$BO$16,"ns",IF(ABS($BX21-INDEX(RTO1CF_ORD,DV$4,2))&gt;$BN$24,"s","ns"))))</f>
        <v/>
      </c>
      <c r="DW21" s="158"/>
      <c r="DX21" s="158"/>
      <c r="DZ21" s="176">
        <f>DZ20+1</f>
        <v>18</v>
      </c>
      <c r="EA21" s="178" t="str">
        <f aca="1">IFERROR(INDEX(RTO1CV,$DZ21,1),0)</f>
        <v>SAUCE</v>
      </c>
      <c r="EB21" s="179">
        <f aca="1">IFERROR(INDEX(RTO1SF,$DZ21,EB$3),0)</f>
        <v>0</v>
      </c>
      <c r="EC21" s="179">
        <f aca="1">IFERROR(INDEX(RTO1SF,$DZ21,EC$3),0)</f>
        <v>0</v>
      </c>
      <c r="ED21" s="179">
        <f aca="1">IFERROR(INDEX(RTO1SF,$DZ21,ED$3),0)</f>
        <v>0</v>
      </c>
      <c r="EE21" s="179">
        <f aca="1">IFERROR(INDEX(RTO1SF,$DZ21,EE$3),0)</f>
        <v>0</v>
      </c>
      <c r="EF21" s="179">
        <f>_xlfn.COUNTIFS(EB21:EE21,"&gt;1")</f>
        <v>0</v>
      </c>
      <c r="EG21" s="179">
        <f>IFERROR(_xlfn.SUMIFS(EB21:EE21,EB21:EE21,"&gt;1"),0)</f>
        <v>0</v>
      </c>
      <c r="EH21" s="176"/>
      <c r="EI21" s="176" t="s">
        <v>342</v>
      </c>
      <c r="EJ21" s="175" t="str">
        <f>IF(EF54=0,"sd",EJ20*SQRT(2))</f>
        <v>sd</v>
      </c>
      <c r="EK21" s="177"/>
      <c r="EL21" s="176">
        <f>EL20+1</f>
        <v>18</v>
      </c>
      <c r="EM21" s="178" t="str">
        <f aca="1">IFERROR(INDEX(RTO1CV,$EL21,1),0)</f>
        <v>SAUCE</v>
      </c>
      <c r="EN21" s="179">
        <f aca="1">IFERROR(INDEX(RTO1CF,$EL21,'ANVA-MDS'!EB$3),0)</f>
        <v>6624.17183999999997</v>
      </c>
      <c r="EO21" s="179">
        <f aca="1">IFERROR(INDEX(RTO1CF,$EL21,'ANVA-MDS'!EC$3),0)</f>
        <v>6710.98999999999978</v>
      </c>
      <c r="EP21" s="179">
        <f aca="1">IFERROR(INDEX(RTO1CF,$EL21,'ANVA-MDS'!ED$3),0)</f>
        <v>6347.52812571428967</v>
      </c>
      <c r="EQ21" s="179">
        <f aca="1">IFERROR(INDEX(RTO1CF,$EL21,'ANVA-MDS'!EE$3),0)</f>
        <v>0</v>
      </c>
      <c r="ER21" s="179">
        <f>_xlfn.COUNTIFS(EN21:EQ21,"&gt;1")</f>
        <v>3</v>
      </c>
      <c r="ES21" s="179">
        <f>IFERROR(_xlfn.SUMIFS(EN21:EQ21,EN21:EQ21,"&gt;1"),0)</f>
        <v>19682.6899657143003</v>
      </c>
      <c r="ET21" s="176"/>
      <c r="EU21" s="176" t="s">
        <v>342</v>
      </c>
      <c r="EV21" s="175">
        <f>IF(ER54=0,"sd",EV20*SQRT(2))</f>
        <v>368.543595206025998</v>
      </c>
      <c r="EW21" s="177"/>
      <c r="EX21" s="179">
        <f>EG21+ES21</f>
        <v>19682.6899657143003</v>
      </c>
      <c r="EY21" s="314" t="s">
        <v>343</v>
      </c>
      <c r="EZ21" s="202" t="str">
        <f>IF(EZ23=0,"sd",(EJ7^2+EV7^2)/(EZ4*EZ5)-EZ9)</f>
        <v>sd</v>
      </c>
    </row>
    <row r="22" spans="1:156" ht="12.75" customHeight="1">
      <c r="A22" s="284" t="s">
        <v>344</v>
      </c>
      <c r="J22" s="89" t="n">
        <v>18</v>
      </c>
      <c r="K22" s="187" t="str">
        <f aca="1">IFERROR(INDEX(RTO1SF_ORD,J22,1),"sd")</f>
        <v>SAUCE</v>
      </c>
      <c r="L22" s="188">
        <f aca="1">IFERROR(INDEX(RTO1SF_ORD,J22,2),"sd")</f>
        <v>0.000320000000000000018</v>
      </c>
      <c r="M22" s="188" t="str">
        <f aca="1">IF(M$4&gt;$J22,"",IF($F$9&gt;$G$9,"ns",IF($B$16&gt;$C$16,"ns",IF(ABS($L22-INDEX(RTO1SF_ORD,M$4,2))&gt;$B$24,"s","ns"))))</f>
        <v>ns</v>
      </c>
      <c r="N22" s="188" t="str">
        <f aca="1">IF(N$4&gt;$J22,"",IF($F$9&gt;$G$9,"ns",IF($B$16&gt;$C$16,"ns",IF(ABS($L22-INDEX(RTO1SF_ORD,N$4,2))&gt;$B$24,"s","ns"))))</f>
        <v>ns</v>
      </c>
      <c r="O22" s="188" t="str">
        <f aca="1">IF(O$4&gt;$J22,"",IF($F$9&gt;$G$9,"ns",IF($B$16&gt;$C$16,"ns",IF(ABS($L22-INDEX(RTO1SF_ORD,O$4,2))&gt;$B$24,"s","ns"))))</f>
        <v>ns</v>
      </c>
      <c r="P22" s="188" t="str">
        <f aca="1">IF(P$4&gt;$J22,"",IF($F$9&gt;$G$9,"ns",IF($B$16&gt;$C$16,"ns",IF(ABS($L22-INDEX(RTO1SF_ORD,P$4,2))&gt;$B$24,"s","ns"))))</f>
        <v>ns</v>
      </c>
      <c r="Q22" s="188" t="str">
        <f aca="1">IF(Q$4&gt;$J22,"",IF($F$9&gt;$G$9,"ns",IF($B$16&gt;$C$16,"ns",IF(ABS($L22-INDEX(RTO1SF_ORD,Q$4,2))&gt;$B$24,"s","ns"))))</f>
        <v>ns</v>
      </c>
      <c r="R22" s="188" t="str">
        <f aca="1">IF(R$4&gt;$J22,"",IF($F$9&gt;$G$9,"ns",IF($B$16&gt;$C$16,"ns",IF(ABS($L22-INDEX(RTO1SF_ORD,R$4,2))&gt;$B$24,"s","ns"))))</f>
        <v>ns</v>
      </c>
      <c r="S22" s="188" t="str">
        <f aca="1">IF(S$4&gt;$J22,"",IF($F$9&gt;$G$9,"ns",IF($B$16&gt;$C$16,"ns",IF(ABS($L22-INDEX(RTO1SF_ORD,S$4,2))&gt;$B$24,"s","ns"))))</f>
        <v>ns</v>
      </c>
      <c r="T22" s="188" t="str">
        <f aca="1">IF(T$4&gt;$J22,"",IF($F$9&gt;$G$9,"ns",IF($B$16&gt;$C$16,"ns",IF(ABS($L22-INDEX(RTO1SF_ORD,T$4,2))&gt;$B$24,"s","ns"))))</f>
        <v>ns</v>
      </c>
      <c r="U22" s="188" t="str">
        <f aca="1">IF(U$4&gt;$J22,"",IF($F$9&gt;$G$9,"ns",IF($B$16&gt;$C$16,"ns",IF(ABS($L22-INDEX(RTO1SF_ORD,U$4,2))&gt;$B$24,"s","ns"))))</f>
        <v>ns</v>
      </c>
      <c r="V22" s="188" t="str">
        <f aca="1">IF(V$4&gt;$J22,"",IF($F$9&gt;$G$9,"ns",IF($B$16&gt;$C$16,"ns",IF(ABS($L22-INDEX(RTO1SF_ORD,V$4,2))&gt;$B$24,"s","ns"))))</f>
        <v>ns</v>
      </c>
      <c r="W22" s="188" t="str">
        <f aca="1">IF(W$4&gt;$J22,"",IF($F$9&gt;$G$9,"ns",IF($B$16&gt;$C$16,"ns",IF(ABS($L22-INDEX(RTO1SF_ORD,W$4,2))&gt;$B$24,"s","ns"))))</f>
        <v>ns</v>
      </c>
      <c r="X22" s="188" t="str">
        <f aca="1">IF(X$4&gt;$J22,"",IF($F$9&gt;$G$9,"ns",IF($B$16&gt;$C$16,"ns",IF(ABS($L22-INDEX(RTO1SF_ORD,X$4,2))&gt;$B$24,"s","ns"))))</f>
        <v>ns</v>
      </c>
      <c r="Y22" s="188" t="str">
        <f aca="1">IF(Y$4&gt;$J22,"",IF($F$9&gt;$G$9,"ns",IF($B$16&gt;$C$16,"ns",IF(ABS($L22-INDEX(RTO1SF_ORD,Y$4,2))&gt;$B$24,"s","ns"))))</f>
        <v>ns</v>
      </c>
      <c r="Z22" s="188" t="str">
        <f aca="1">IF(Z$4&gt;$J22,"",IF($F$9&gt;$G$9,"ns",IF($B$16&gt;$C$16,"ns",IF(ABS($L22-INDEX(RTO1SF_ORD,Z$4,2))&gt;$B$24,"s","ns"))))</f>
        <v>ns</v>
      </c>
      <c r="AA22" s="188" t="str">
        <f aca="1">IF(AA$4&gt;$J22,"",IF($F$9&gt;$G$9,"ns",IF($B$16&gt;$C$16,"ns",IF(ABS($L22-INDEX(RTO1SF_ORD,AA$4,2))&gt;$B$24,"s","ns"))))</f>
        <v>ns</v>
      </c>
      <c r="AB22" s="188" t="str">
        <f aca="1">IF(AB$4&gt;$J22,"",IF($F$9&gt;$G$9,"ns",IF($B$16&gt;$C$16,"ns",IF(ABS($L22-INDEX(RTO1SF_ORD,AB$4,2))&gt;$B$24,"s","ns"))))</f>
        <v>ns</v>
      </c>
      <c r="AC22" s="188" t="str">
        <f aca="1">IF(AC$4&gt;$J22,"",IF($F$9&gt;$G$9,"ns",IF($B$16&gt;$C$16,"ns",IF(ABS($L22-INDEX(RTO1SF_ORD,AC$4,2))&gt;$B$24,"s","ns"))))</f>
        <v>ns</v>
      </c>
      <c r="AD22" s="188" t="str">
        <f aca="1">IF(AD$4&gt;$J22,"",IF($F$9&gt;$G$9,"ns",IF($B$16&gt;$C$16,"ns",IF(ABS($L22-INDEX(RTO1SF_ORD,AD$4,2))&gt;$B$24,"s","ns"))))</f>
        <v>ns</v>
      </c>
      <c r="AE22" s="188" t="str">
        <f aca="1">IF(AE$4&gt;$J22,"",IF($F$9&gt;$G$9,"ns",IF($B$16&gt;$C$16,"ns",IF(ABS($L22-INDEX(RTO1SF_ORD,AE$4,2))&gt;$B$24,"s","ns"))))</f>
        <v/>
      </c>
      <c r="AF22" s="188" t="str">
        <f aca="1">IF(AF$4&gt;$J22,"",IF($F$9&gt;$G$9,"ns",IF($B$16&gt;$C$16,"ns",IF(ABS($L22-INDEX(RTO1SF_ORD,AF$4,2))&gt;$B$24,"s","ns"))))</f>
        <v/>
      </c>
      <c r="AG22" s="188" t="str">
        <f aca="1">IF(AG$4&gt;$J22,"",IF($F$9&gt;$G$9,"ns",IF($B$16&gt;$C$16,"ns",IF(ABS($L22-INDEX(RTO1SF_ORD,AG$4,2))&gt;$B$24,"s","ns"))))</f>
        <v/>
      </c>
      <c r="AH22" s="188" t="str">
        <f aca="1">IF(AH$4&gt;$J22,"",IF($F$9&gt;$G$9,"ns",IF($B$16&gt;$C$16,"ns",IF(ABS($L22-INDEX(RTO1SF_ORD,AH$4,2))&gt;$B$24,"s","ns"))))</f>
        <v/>
      </c>
      <c r="AI22" s="188" t="str">
        <f aca="1">IF(AI$4&gt;$J22,"",IF($F$9&gt;$G$9,"ns",IF($B$16&gt;$C$16,"ns",IF(ABS($L22-INDEX(RTO1SF_ORD,AI$4,2))&gt;$B$24,"s","ns"))))</f>
        <v/>
      </c>
      <c r="AJ22" s="188" t="str">
        <f aca="1">IF(AJ$4&gt;$J22,"",IF($F$9&gt;$G$9,"ns",IF($B$16&gt;$C$16,"ns",IF(ABS($L22-INDEX(RTO1SF_ORD,AJ$4,2))&gt;$B$24,"s","ns"))))</f>
        <v/>
      </c>
      <c r="AK22" s="188" t="str">
        <f aca="1">IF(AK$4&gt;$J22,"",IF($F$9&gt;$G$9,"ns",IF($B$16&gt;$C$16,"ns",IF(ABS($L22-INDEX(RTO1SF_ORD,AK$4,2))&gt;$B$24,"s","ns"))))</f>
        <v/>
      </c>
      <c r="AL22" s="188" t="str">
        <f aca="1">IF(AL$4&gt;$J22,"",IF($F$9&gt;$G$9,"ns",IF($B$16&gt;$C$16,"ns",IF(ABS($L22-INDEX(RTO1SF_ORD,AL$4,2))&gt;$B$24,"s","ns"))))</f>
        <v/>
      </c>
      <c r="AM22" s="188" t="str">
        <f aca="1">IF(AM$4&gt;$J22,"",IF($F$9&gt;$G$9,"ns",IF($B$16&gt;$C$16,"ns",IF(ABS($L22-INDEX(RTO1SF_ORD,AM$4,2))&gt;$B$24,"s","ns"))))</f>
        <v/>
      </c>
      <c r="AN22" s="188" t="str">
        <f aca="1">IF(AN$4&gt;$J22,"",IF($F$9&gt;$G$9,"ns",IF($B$16&gt;$C$16,"ns",IF(ABS($L22-INDEX(RTO1SF_ORD,AN$4,2))&gt;$B$24,"s","ns"))))</f>
        <v/>
      </c>
      <c r="AO22" s="188" t="str">
        <f aca="1">IF(AO$4&gt;$J22,"",IF($F$9&gt;$G$9,"ns",IF($B$16&gt;$C$16,"ns",IF(ABS($L22-INDEX(RTO1SF_ORD,AO$4,2))&gt;$B$24,"s","ns"))))</f>
        <v/>
      </c>
      <c r="AP22" s="188" t="str">
        <f aca="1">IF(AP$4&gt;$J22,"",IF($F$9&gt;$G$9,"ns",IF($B$16&gt;$C$16,"ns",IF(ABS($L22-INDEX(RTO1SF_ORD,AP$4,2))&gt;$B$24,"s","ns"))))</f>
        <v/>
      </c>
      <c r="AQ22" s="188" t="str">
        <f aca="1">IF(AQ$4&gt;$J22,"",IF($F$9&gt;$G$9,"ns",IF($B$16&gt;$C$16,"ns",IF(ABS($L22-INDEX(RTO1SF_ORD,AQ$4,2))&gt;$B$24,"s","ns"))))</f>
        <v/>
      </c>
      <c r="AR22" s="188" t="str">
        <f aca="1">IF(AR$4&gt;$J22,"",IF($F$9&gt;$G$9,"ns",IF($B$16&gt;$C$16,"ns",IF(ABS($L22-INDEX(RTO1SF_ORD,AR$4,2))&gt;$B$24,"s","ns"))))</f>
        <v/>
      </c>
      <c r="AS22" s="188" t="str">
        <f aca="1">IF(AS$4&gt;$J22,"",IF($F$9&gt;$G$9,"ns",IF($B$16&gt;$C$16,"ns",IF(ABS($L22-INDEX(RTO1SF_ORD,AS$4,2))&gt;$B$24,"s","ns"))))</f>
        <v/>
      </c>
      <c r="AT22" s="188" t="str">
        <f aca="1">IF(AT$4&gt;$J22,"",IF($F$9&gt;$G$9,"ns",IF($B$16&gt;$C$16,"ns",IF(ABS($L22-INDEX(RTO1SF_ORD,AT$4,2))&gt;$B$24,"s","ns"))))</f>
        <v/>
      </c>
      <c r="AU22" s="188" t="str">
        <f aca="1">IF(AU$4&gt;$J22,"",IF($F$9&gt;$G$9,"ns",IF($B$16&gt;$C$16,"ns",IF(ABS($L22-INDEX(RTO1SF_ORD,AU$4,2))&gt;$B$24,"s","ns"))))</f>
        <v/>
      </c>
      <c r="AV22" s="188" t="str">
        <f aca="1">IF(AV$4&gt;$J22,"",IF($F$9&gt;$G$9,"ns",IF($B$16&gt;$C$16,"ns",IF(ABS($L22-INDEX(RTO1SF_ORD,AV$4,2))&gt;$B$24,"s","ns"))))</f>
        <v/>
      </c>
      <c r="AW22" s="188" t="str">
        <f aca="1">IF(AW$4&gt;$J22,"",IF($F$9&gt;$G$9,"ns",IF($B$16&gt;$C$16,"ns",IF(ABS($L22-INDEX(RTO1SF_ORD,AW$4,2))&gt;$B$24,"s","ns"))))</f>
        <v/>
      </c>
      <c r="AX22" s="188" t="str">
        <f aca="1">IF(AX$4&gt;$J22,"",IF($F$9&gt;$G$9,"ns",IF($B$16&gt;$C$16,"ns",IF(ABS($L22-INDEX(RTO1SF_ORD,AX$4,2))&gt;$B$24,"s","ns"))))</f>
        <v/>
      </c>
      <c r="AY22" s="188" t="str">
        <f aca="1">IF(AY$4&gt;$J22,"",IF($F$9&gt;$G$9,"ns",IF($B$16&gt;$C$16,"ns",IF(ABS($L22-INDEX(RTO1SF_ORD,AY$4,2))&gt;$B$24,"s","ns"))))</f>
        <v/>
      </c>
      <c r="AZ22" s="188" t="str">
        <f aca="1">IF(AZ$4&gt;$J22,"",IF($F$9&gt;$G$9,"ns",IF($B$16&gt;$C$16,"ns",IF(ABS($L22-INDEX(RTO1SF_ORD,AZ$4,2))&gt;$B$24,"s","ns"))))</f>
        <v/>
      </c>
      <c r="BA22" s="188" t="str">
        <f aca="1">IF(BA$4&gt;$J22,"",IF($F$9&gt;$G$9,"ns",IF($B$16&gt;$C$16,"ns",IF(ABS($L22-INDEX(RTO1SF_ORD,BA$4,2))&gt;$B$24,"s","ns"))))</f>
        <v/>
      </c>
      <c r="BB22" s="188" t="str">
        <f aca="1">IF(BB$4&gt;$J22,"",IF($F$9&gt;$G$9,"ns",IF($B$16&gt;$C$16,"ns",IF(ABS($L22-INDEX(RTO1SF_ORD,BB$4,2))&gt;$B$24,"s","ns"))))</f>
        <v/>
      </c>
      <c r="BC22" s="188" t="str">
        <f aca="1">IF(BC$4&gt;$J22,"",IF($F$9&gt;$G$9,"ns",IF($B$16&gt;$C$16,"ns",IF(ABS($L22-INDEX(RTO1SF_ORD,BC$4,2))&gt;$B$24,"s","ns"))))</f>
        <v/>
      </c>
      <c r="BD22" s="188" t="str">
        <f aca="1">IF(BD$4&gt;$J22,"",IF($F$9&gt;$G$9,"ns",IF($B$16&gt;$C$16,"ns",IF(ABS($L22-INDEX(RTO1SF_ORD,BD$4,2))&gt;$B$24,"s","ns"))))</f>
        <v/>
      </c>
      <c r="BE22" s="188" t="str">
        <f aca="1">IF(BE$4&gt;$J22,"",IF($F$9&gt;$G$9,"ns",IF($B$16&gt;$C$16,"ns",IF(ABS($L22-INDEX(RTO1SF_ORD,BE$4,2))&gt;$B$24,"s","ns"))))</f>
        <v/>
      </c>
      <c r="BF22" s="188" t="str">
        <f aca="1">IF(BF$4&gt;$J22,"",IF($F$9&gt;$G$9,"ns",IF($B$16&gt;$C$16,"ns",IF(ABS($L22-INDEX(RTO1SF_ORD,BF$4,2))&gt;$B$24,"s","ns"))))</f>
        <v/>
      </c>
      <c r="BG22" s="188" t="str">
        <f aca="1">IF(BG$4&gt;$J22,"",IF($F$9&gt;$G$9,"ns",IF($B$16&gt;$C$16,"ns",IF(ABS($L22-INDEX(RTO1SF_ORD,BG$4,2))&gt;$B$24,"s","ns"))))</f>
        <v/>
      </c>
      <c r="BH22" s="188" t="str">
        <f aca="1">IF(BH$4&gt;$J22,"",IF($F$9&gt;$G$9,"ns",IF($B$16&gt;$C$16,"ns",IF(ABS($L22-INDEX(RTO1SF_ORD,BH$4,2))&gt;$B$24,"s","ns"))))</f>
        <v/>
      </c>
      <c r="BI22" s="188" t="str">
        <f aca="1">IF(BI$4&gt;$J22,"",IF($F$9&gt;$G$9,"ns",IF($B$16&gt;$C$16,"ns",IF(ABS($L22-INDEX(RTO1SF_ORD,BI$4,2))&gt;$B$24,"s","ns"))))</f>
        <v/>
      </c>
      <c r="BJ22" s="188" t="str">
        <f aca="1">IF(BJ$4&gt;$J22,"",IF($F$9&gt;$G$9,"ns",IF($B$16&gt;$C$16,"ns",IF(ABS($L22-INDEX(RTO1SF_ORD,BJ$4,2))&gt;$B$24,"s","ns"))))</f>
        <v/>
      </c>
      <c r="BM22" s="284" t="s">
        <v>344</v>
      </c>
      <c r="BS22" s="10"/>
      <c r="BT22" s="10"/>
      <c r="BV22" s="89" t="n">
        <v>18</v>
      </c>
      <c r="BW22" s="187" t="str">
        <f aca="1">IFERROR(INDEX(RTO1CF_ORD,BV22,1),"sd")</f>
        <v>B 820</v>
      </c>
      <c r="BX22" s="188">
        <f aca="1">IFERROR(INDEX(RTO1CF_ORD,BV22,2),"sd")</f>
        <v>6315.66500190476017</v>
      </c>
      <c r="BY22" s="186" t="str">
        <f aca="1">IF(BY$4&gt;$BV22,"",IF($BR$9&gt;$BS$9,"ns",IF($BN$16&gt;$BO$16,"ns",IF(ABS($BX22-INDEX(RTO1CF_ORD,BY$4,2))&gt;$BN$24,"s","ns"))))</f>
        <v>s</v>
      </c>
      <c r="BZ22" s="186" t="str">
        <f aca="1">IF(BZ$4&gt;$BV22,"",IF($BR$9&gt;$BS$9,"ns",IF($BN$16&gt;$BO$16,"ns",IF(ABS($BX22-INDEX(RTO1CF_ORD,BZ$4,2))&gt;$BN$24,"s","ns"))))</f>
        <v>s</v>
      </c>
      <c r="CA22" s="186" t="str">
        <f aca="1">IF(CA$4&gt;$BV22,"",IF($BR$9&gt;$BS$9,"ns",IF($BN$16&gt;$BO$16,"ns",IF(ABS($BX22-INDEX(RTO1CF_ORD,CA$4,2))&gt;$BN$24,"s","ns"))))</f>
        <v>ns</v>
      </c>
      <c r="CB22" s="186" t="str">
        <f aca="1">IF(CB$4&gt;$BV22,"",IF($BR$9&gt;$BS$9,"ns",IF($BN$16&gt;$BO$16,"ns",IF(ABS($BX22-INDEX(RTO1CF_ORD,CB$4,2))&gt;$BN$24,"s","ns"))))</f>
        <v>ns</v>
      </c>
      <c r="CC22" s="186" t="str">
        <f aca="1">IF(CC$4&gt;$BV22,"",IF($BR$9&gt;$BS$9,"ns",IF($BN$16&gt;$BO$16,"ns",IF(ABS($BX22-INDEX(RTO1CF_ORD,CC$4,2))&gt;$BN$24,"s","ns"))))</f>
        <v>ns</v>
      </c>
      <c r="CD22" s="186" t="str">
        <f aca="1">IF(CD$4&gt;$BV22,"",IF($BR$9&gt;$BS$9,"ns",IF($BN$16&gt;$BO$16,"ns",IF(ABS($BX22-INDEX(RTO1CF_ORD,CD$4,2))&gt;$BN$24,"s","ns"))))</f>
        <v>ns</v>
      </c>
      <c r="CE22" s="186" t="str">
        <f aca="1">IF(CE$4&gt;$BV22,"",IF($BR$9&gt;$BS$9,"ns",IF($BN$16&gt;$BO$16,"ns",IF(ABS($BX22-INDEX(RTO1CF_ORD,CE$4,2))&gt;$BN$24,"s","ns"))))</f>
        <v>ns</v>
      </c>
      <c r="CF22" s="186" t="str">
        <f aca="1">IF(CF$4&gt;$BV22,"",IF($BR$9&gt;$BS$9,"ns",IF($BN$16&gt;$BO$16,"ns",IF(ABS($BX22-INDEX(RTO1CF_ORD,CF$4,2))&gt;$BN$24,"s","ns"))))</f>
        <v>ns</v>
      </c>
      <c r="CG22" s="186" t="str">
        <f aca="1">IF(CG$4&gt;$BV22,"",IF($BR$9&gt;$BS$9,"ns",IF($BN$16&gt;$BO$16,"ns",IF(ABS($BX22-INDEX(RTO1CF_ORD,CG$4,2))&gt;$BN$24,"s","ns"))))</f>
        <v>ns</v>
      </c>
      <c r="CH22" s="186" t="str">
        <f aca="1">IF(CH$4&gt;$BV22,"",IF($BR$9&gt;$BS$9,"ns",IF($BN$16&gt;$BO$16,"ns",IF(ABS($BX22-INDEX(RTO1CF_ORD,CH$4,2))&gt;$BN$24,"s","ns"))))</f>
        <v>ns</v>
      </c>
      <c r="CI22" s="186" t="str">
        <f aca="1">IF(CI$4&gt;$BV22,"",IF($BR$9&gt;$BS$9,"ns",IF($BN$16&gt;$BO$16,"ns",IF(ABS($BX22-INDEX(RTO1CF_ORD,CI$4,2))&gt;$BN$24,"s","ns"))))</f>
        <v>ns</v>
      </c>
      <c r="CJ22" s="186" t="str">
        <f aca="1">IF(CJ$4&gt;$BV22,"",IF($BR$9&gt;$BS$9,"ns",IF($BN$16&gt;$BO$16,"ns",IF(ABS($BX22-INDEX(RTO1CF_ORD,CJ$4,2))&gt;$BN$24,"s","ns"))))</f>
        <v>ns</v>
      </c>
      <c r="CK22" s="186" t="str">
        <f aca="1">IF(CK$4&gt;$BV22,"",IF($BR$9&gt;$BS$9,"ns",IF($BN$16&gt;$BO$16,"ns",IF(ABS($BX22-INDEX(RTO1CF_ORD,CK$4,2))&gt;$BN$24,"s","ns"))))</f>
        <v>ns</v>
      </c>
      <c r="CL22" s="186" t="str">
        <f aca="1">IF(CL$4&gt;$BV22,"",IF($BR$9&gt;$BS$9,"ns",IF($BN$16&gt;$BO$16,"ns",IF(ABS($BX22-INDEX(RTO1CF_ORD,CL$4,2))&gt;$BN$24,"s","ns"))))</f>
        <v>ns</v>
      </c>
      <c r="CM22" s="186" t="str">
        <f aca="1">IF(CM$4&gt;$BV22,"",IF($BR$9&gt;$BS$9,"ns",IF($BN$16&gt;$BO$16,"ns",IF(ABS($BX22-INDEX(RTO1CF_ORD,CM$4,2))&gt;$BN$24,"s","ns"))))</f>
        <v>ns</v>
      </c>
      <c r="CN22" s="186" t="str">
        <f aca="1">IF(CN$4&gt;$BV22,"",IF($BR$9&gt;$BS$9,"ns",IF($BN$16&gt;$BO$16,"ns",IF(ABS($BX22-INDEX(RTO1CF_ORD,CN$4,2))&gt;$BN$24,"s","ns"))))</f>
        <v>ns</v>
      </c>
      <c r="CO22" s="186" t="str">
        <f aca="1">IF(CO$4&gt;$BV22,"",IF($BR$9&gt;$BS$9,"ns",IF($BN$16&gt;$BO$16,"ns",IF(ABS($BX22-INDEX(RTO1CF_ORD,CO$4,2))&gt;$BN$24,"s","ns"))))</f>
        <v>ns</v>
      </c>
      <c r="CP22" s="186" t="str">
        <f aca="1">IF(CP$4&gt;$BV22,"",IF($BR$9&gt;$BS$9,"ns",IF($BN$16&gt;$BO$16,"ns",IF(ABS($BX22-INDEX(RTO1CF_ORD,CP$4,2))&gt;$BN$24,"s","ns"))))</f>
        <v>ns</v>
      </c>
      <c r="CQ22" s="186" t="str">
        <f aca="1">IF(CQ$4&gt;$BV22,"",IF($BR$9&gt;$BS$9,"ns",IF($BN$16&gt;$BO$16,"ns",IF(ABS($BX22-INDEX(RTO1CF_ORD,CQ$4,2))&gt;$BN$24,"s","ns"))))</f>
        <v/>
      </c>
      <c r="CR22" s="186" t="str">
        <f aca="1">IF(CR$4&gt;$BV22,"",IF($BR$9&gt;$BS$9,"ns",IF($BN$16&gt;$BO$16,"ns",IF(ABS($BX22-INDEX(RTO1CF_ORD,CR$4,2))&gt;$BN$24,"s","ns"))))</f>
        <v/>
      </c>
      <c r="CS22" s="186" t="str">
        <f aca="1">IF(CS$4&gt;$BV22,"",IF($BR$9&gt;$BS$9,"ns",IF($BN$16&gt;$BO$16,"ns",IF(ABS($BX22-INDEX(RTO1CF_ORD,CS$4,2))&gt;$BN$24,"s","ns"))))</f>
        <v/>
      </c>
      <c r="CT22" s="186" t="str">
        <f aca="1">IF(CT$4&gt;$BV22,"",IF($BR$9&gt;$BS$9,"ns",IF($BN$16&gt;$BO$16,"ns",IF(ABS($BX22-INDEX(RTO1CF_ORD,CT$4,2))&gt;$BN$24,"s","ns"))))</f>
        <v/>
      </c>
      <c r="CU22" s="186" t="str">
        <f aca="1">IF(CU$4&gt;$BV22,"",IF($BR$9&gt;$BS$9,"ns",IF($BN$16&gt;$BO$16,"ns",IF(ABS($BX22-INDEX(RTO1CF_ORD,CU$4,2))&gt;$BN$24,"s","ns"))))</f>
        <v/>
      </c>
      <c r="CV22" s="186" t="str">
        <f aca="1">IF(CV$4&gt;$BV22,"",IF($BR$9&gt;$BS$9,"ns",IF($BN$16&gt;$BO$16,"ns",IF(ABS($BX22-INDEX(RTO1CF_ORD,CV$4,2))&gt;$BN$24,"s","ns"))))</f>
        <v/>
      </c>
      <c r="CW22" s="186" t="str">
        <f aca="1">IF(CW$4&gt;$BV22,"",IF($BR$9&gt;$BS$9,"ns",IF($BN$16&gt;$BO$16,"ns",IF(ABS($BX22-INDEX(RTO1CF_ORD,CW$4,2))&gt;$BN$24,"s","ns"))))</f>
        <v/>
      </c>
      <c r="CX22" s="186" t="str">
        <f aca="1">IF(CX$4&gt;$BV22,"",IF($BR$9&gt;$BS$9,"ns",IF($BN$16&gt;$BO$16,"ns",IF(ABS($BX22-INDEX(RTO1CF_ORD,CX$4,2))&gt;$BN$24,"s","ns"))))</f>
        <v/>
      </c>
      <c r="CY22" s="186" t="str">
        <f aca="1">IF(CY$4&gt;$BV22,"",IF($BR$9&gt;$BS$9,"ns",IF($BN$16&gt;$BO$16,"ns",IF(ABS($BX22-INDEX(RTO1CF_ORD,CY$4,2))&gt;$BN$24,"s","ns"))))</f>
        <v/>
      </c>
      <c r="CZ22" s="186" t="str">
        <f aca="1">IF(CZ$4&gt;$BV22,"",IF($BR$9&gt;$BS$9,"ns",IF($BN$16&gt;$BO$16,"ns",IF(ABS($BX22-INDEX(RTO1CF_ORD,CZ$4,2))&gt;$BN$24,"s","ns"))))</f>
        <v/>
      </c>
      <c r="DA22" s="186" t="str">
        <f aca="1">IF(DA$4&gt;$BV22,"",IF($BR$9&gt;$BS$9,"ns",IF($BN$16&gt;$BO$16,"ns",IF(ABS($BX22-INDEX(RTO1CF_ORD,DA$4,2))&gt;$BN$24,"s","ns"))))</f>
        <v/>
      </c>
      <c r="DB22" s="186" t="str">
        <f aca="1">IF(DB$4&gt;$BV22,"",IF($BR$9&gt;$BS$9,"ns",IF($BN$16&gt;$BO$16,"ns",IF(ABS($BX22-INDEX(RTO1CF_ORD,DB$4,2))&gt;$BN$24,"s","ns"))))</f>
        <v/>
      </c>
      <c r="DC22" s="186" t="str">
        <f aca="1">IF(DC$4&gt;$BV22,"",IF($BR$9&gt;$BS$9,"ns",IF($BN$16&gt;$BO$16,"ns",IF(ABS($BX22-INDEX(RTO1CF_ORD,DC$4,2))&gt;$BN$24,"s","ns"))))</f>
        <v/>
      </c>
      <c r="DD22" s="186" t="str">
        <f aca="1">IF(DD$4&gt;$BV22,"",IF($BR$9&gt;$BS$9,"ns",IF($BN$16&gt;$BO$16,"ns",IF(ABS($BX22-INDEX(RTO1CF_ORD,DD$4,2))&gt;$BN$24,"s","ns"))))</f>
        <v/>
      </c>
      <c r="DE22" s="186" t="str">
        <f aca="1">IF(DE$4&gt;$BV22,"",IF($BR$9&gt;$BS$9,"ns",IF($BN$16&gt;$BO$16,"ns",IF(ABS($BX22-INDEX(RTO1CF_ORD,DE$4,2))&gt;$BN$24,"s","ns"))))</f>
        <v/>
      </c>
      <c r="DF22" s="186" t="str">
        <f aca="1">IF(DF$4&gt;$BV22,"",IF($BR$9&gt;$BS$9,"ns",IF($BN$16&gt;$BO$16,"ns",IF(ABS($BX22-INDEX(RTO1CF_ORD,DF$4,2))&gt;$BN$24,"s","ns"))))</f>
        <v/>
      </c>
      <c r="DG22" s="186" t="str">
        <f aca="1">IF(DG$4&gt;$BV22,"",IF($BR$9&gt;$BS$9,"ns",IF($BN$16&gt;$BO$16,"ns",IF(ABS($BX22-INDEX(RTO1CF_ORD,DG$4,2))&gt;$BN$24,"s","ns"))))</f>
        <v/>
      </c>
      <c r="DH22" s="186" t="str">
        <f aca="1">IF(DH$4&gt;$BV22,"",IF($BR$9&gt;$BS$9,"ns",IF($BN$16&gt;$BO$16,"ns",IF(ABS($BX22-INDEX(RTO1CF_ORD,DH$4,2))&gt;$BN$24,"s","ns"))))</f>
        <v/>
      </c>
      <c r="DI22" s="186" t="str">
        <f aca="1">IF(DI$4&gt;$BV22,"",IF($BR$9&gt;$BS$9,"ns",IF($BN$16&gt;$BO$16,"ns",IF(ABS($BX22-INDEX(RTO1CF_ORD,DI$4,2))&gt;$BN$24,"s","ns"))))</f>
        <v/>
      </c>
      <c r="DJ22" s="186" t="str">
        <f aca="1">IF(DJ$4&gt;$BV22,"",IF($BR$9&gt;$BS$9,"ns",IF($BN$16&gt;$BO$16,"ns",IF(ABS($BX22-INDEX(RTO1CF_ORD,DJ$4,2))&gt;$BN$24,"s","ns"))))</f>
        <v/>
      </c>
      <c r="DK22" s="186" t="str">
        <f aca="1">IF(DK$4&gt;$BV22,"",IF($BR$9&gt;$BS$9,"ns",IF($BN$16&gt;$BO$16,"ns",IF(ABS($BX22-INDEX(RTO1CF_ORD,DK$4,2))&gt;$BN$24,"s","ns"))))</f>
        <v/>
      </c>
      <c r="DL22" s="186" t="str">
        <f aca="1">IF(DL$4&gt;$BV22,"",IF($BR$9&gt;$BS$9,"ns",IF($BN$16&gt;$BO$16,"ns",IF(ABS($BX22-INDEX(RTO1CF_ORD,DL$4,2))&gt;$BN$24,"s","ns"))))</f>
        <v/>
      </c>
      <c r="DM22" s="186" t="str">
        <f aca="1">IF(DM$4&gt;$BV22,"",IF($BR$9&gt;$BS$9,"ns",IF($BN$16&gt;$BO$16,"ns",IF(ABS($BX22-INDEX(RTO1CF_ORD,DM$4,2))&gt;$BN$24,"s","ns"))))</f>
        <v/>
      </c>
      <c r="DN22" s="186" t="str">
        <f aca="1">IF(DN$4&gt;$BV22,"",IF($BR$9&gt;$BS$9,"ns",IF($BN$16&gt;$BO$16,"ns",IF(ABS($BX22-INDEX(RTO1CF_ORD,DN$4,2))&gt;$BN$24,"s","ns"))))</f>
        <v/>
      </c>
      <c r="DO22" s="186" t="str">
        <f aca="1">IF(DO$4&gt;$BV22,"",IF($BR$9&gt;$BS$9,"ns",IF($BN$16&gt;$BO$16,"ns",IF(ABS($BX22-INDEX(RTO1CF_ORD,DO$4,2))&gt;$BN$24,"s","ns"))))</f>
        <v/>
      </c>
      <c r="DP22" s="186" t="str">
        <f aca="1">IF(DP$4&gt;$BV22,"",IF($BR$9&gt;$BS$9,"ns",IF($BN$16&gt;$BO$16,"ns",IF(ABS($BX22-INDEX(RTO1CF_ORD,DP$4,2))&gt;$BN$24,"s","ns"))))</f>
        <v/>
      </c>
      <c r="DQ22" s="186" t="str">
        <f aca="1">IF(DQ$4&gt;$BV22,"",IF($BR$9&gt;$BS$9,"ns",IF($BN$16&gt;$BO$16,"ns",IF(ABS($BX22-INDEX(RTO1CF_ORD,DQ$4,2))&gt;$BN$24,"s","ns"))))</f>
        <v/>
      </c>
      <c r="DR22" s="186" t="str">
        <f aca="1">IF(DR$4&gt;$BV22,"",IF($BR$9&gt;$BS$9,"ns",IF($BN$16&gt;$BO$16,"ns",IF(ABS($BX22-INDEX(RTO1CF_ORD,DR$4,2))&gt;$BN$24,"s","ns"))))</f>
        <v/>
      </c>
      <c r="DS22" s="186" t="str">
        <f aca="1">IF(DS$4&gt;$BV22,"",IF($BR$9&gt;$BS$9,"ns",IF($BN$16&gt;$BO$16,"ns",IF(ABS($BX22-INDEX(RTO1CF_ORD,DS$4,2))&gt;$BN$24,"s","ns"))))</f>
        <v/>
      </c>
      <c r="DT22" s="186" t="str">
        <f aca="1">IF(DT$4&gt;$BV22,"",IF($BR$9&gt;$BS$9,"ns",IF($BN$16&gt;$BO$16,"ns",IF(ABS($BX22-INDEX(RTO1CF_ORD,DT$4,2))&gt;$BN$24,"s","ns"))))</f>
        <v/>
      </c>
      <c r="DU22" s="186" t="str">
        <f aca="1">IF(DU$4&gt;$BV22,"",IF($BR$9&gt;$BS$9,"ns",IF($BN$16&gt;$BO$16,"ns",IF(ABS($BX22-INDEX(RTO1CF_ORD,DU$4,2))&gt;$BN$24,"s","ns"))))</f>
        <v/>
      </c>
      <c r="DV22" s="186" t="str">
        <f aca="1">IF(DV$4&gt;$BV22,"",IF($BR$9&gt;$BS$9,"ns",IF($BN$16&gt;$BO$16,"ns",IF(ABS($BX22-INDEX(RTO1CF_ORD,DV$4,2))&gt;$BN$24,"s","ns"))))</f>
        <v/>
      </c>
      <c r="DW22" s="158"/>
      <c r="DX22" s="158"/>
      <c r="DZ22" s="176">
        <f>DZ21+1</f>
        <v>19</v>
      </c>
      <c r="EA22" s="178" t="str">
        <f aca="1">IFERROR(INDEX(RTO1CV,$DZ22,1),0)</f>
        <v>IS TERO</v>
      </c>
      <c r="EB22" s="179">
        <f aca="1">IFERROR(INDEX(RTO1SF,$DZ22,EB$3),0)</f>
        <v>0</v>
      </c>
      <c r="EC22" s="179">
        <f aca="1">IFERROR(INDEX(RTO1SF,$DZ22,EC$3),0)</f>
        <v>0</v>
      </c>
      <c r="ED22" s="179">
        <f aca="1">IFERROR(INDEX(RTO1SF,$DZ22,ED$3),0)</f>
        <v>0</v>
      </c>
      <c r="EE22" s="179">
        <f aca="1">IFERROR(INDEX(RTO1SF,$DZ22,EE$3),0)</f>
        <v>0</v>
      </c>
      <c r="EF22" s="179">
        <f>_xlfn.COUNTIFS(EB22:EE22,"&gt;1")</f>
        <v>0</v>
      </c>
      <c r="EG22" s="179">
        <f>IFERROR(_xlfn.SUMIFS(EB22:EE22,EB22:EE22,"&gt;1"),0)</f>
        <v>0</v>
      </c>
      <c r="EH22" s="176"/>
      <c r="EI22" s="176" t="s">
        <v>345</v>
      </c>
      <c r="EJ22" s="175" t="str">
        <f>IF(EF54=0,"sd",TINV(0.05,EJ12)*EJ21)</f>
        <v>sd</v>
      </c>
      <c r="EK22" s="177"/>
      <c r="EL22" s="176">
        <f>EL21+1</f>
        <v>19</v>
      </c>
      <c r="EM22" s="178" t="str">
        <f aca="1">IFERROR(INDEX(RTO1CV,$EL22,1),0)</f>
        <v>IS TERO</v>
      </c>
      <c r="EN22" s="179">
        <f aca="1">IFERROR(INDEX(RTO1CF,$EL22,'ANVA-MDS'!EB$3),0)</f>
        <v>7170.02000000000044</v>
      </c>
      <c r="EO22" s="179">
        <f aca="1">IFERROR(INDEX(RTO1CF,$EL22,'ANVA-MDS'!EC$3),0)</f>
        <v>7370.22000000000025</v>
      </c>
      <c r="EP22" s="179">
        <f aca="1">IFERROR(INDEX(RTO1CF,$EL22,'ANVA-MDS'!ED$3),0)</f>
        <v>7979.92950857143023</v>
      </c>
      <c r="EQ22" s="179">
        <f aca="1">IFERROR(INDEX(RTO1CF,$EL22,'ANVA-MDS'!EE$3),0)</f>
        <v>0</v>
      </c>
      <c r="ER22" s="179">
        <f>_xlfn.COUNTIFS(EN22:EQ22,"&gt;1")</f>
        <v>3</v>
      </c>
      <c r="ES22" s="179">
        <f>IFERROR(_xlfn.SUMIFS(EN22:EQ22,EN22:EQ22,"&gt;1"),0)</f>
        <v>22520.1695085713982</v>
      </c>
      <c r="ET22" s="176"/>
      <c r="EU22" s="176" t="s">
        <v>345</v>
      </c>
      <c r="EV22" s="175">
        <f>IF(ER54=0,"sd",TINV(0.05,EV12)*EV21)</f>
        <v>738.281542296365956</v>
      </c>
      <c r="EW22" s="177"/>
      <c r="EX22" s="179">
        <f>EG22+ES22</f>
        <v>22520.1695085713982</v>
      </c>
      <c r="EY22" s="314" t="s">
        <v>346</v>
      </c>
      <c r="EZ22" s="202" t="str">
        <f t="array" ref="EZ22">IF(EZ23=0,"sd",(SUM(IF(EG4:EG53&gt;1,(EG4:EG53)^2))+SUM(IF(ES4:ES53&gt;1,(ES4:ES53)^2)))/EZ5-EZ13-EZ21-EZ9)</f>
        <v>sd</v>
      </c>
    </row>
    <row r="23" spans="1:156" ht="12.75" customHeight="1">
      <c r="A23" s="9" t="s">
        <v>347</v>
      </c>
      <c r="J23" s="89" t="n">
        <v>19</v>
      </c>
      <c r="K23" s="187" t="str">
        <f aca="1">IFERROR(INDEX(RTO1SF_ORD,J23,1),"sd")</f>
        <v>IS TERO</v>
      </c>
      <c r="L23" s="188">
        <f aca="1">IFERROR(INDEX(RTO1SF_ORD,J23,2),"sd")</f>
        <v>0.000310000000000000009</v>
      </c>
      <c r="M23" s="188" t="str">
        <f aca="1">IF(M$4&gt;$J23,"",IF($F$9&gt;$G$9,"ns",IF($B$16&gt;$C$16,"ns",IF(ABS($L23-INDEX(RTO1SF_ORD,M$4,2))&gt;$B$24,"s","ns"))))</f>
        <v>ns</v>
      </c>
      <c r="N23" s="188" t="str">
        <f aca="1">IF(N$4&gt;$J23,"",IF($F$9&gt;$G$9,"ns",IF($B$16&gt;$C$16,"ns",IF(ABS($L23-INDEX(RTO1SF_ORD,N$4,2))&gt;$B$24,"s","ns"))))</f>
        <v>ns</v>
      </c>
      <c r="O23" s="188" t="str">
        <f aca="1">IF(O$4&gt;$J23,"",IF($F$9&gt;$G$9,"ns",IF($B$16&gt;$C$16,"ns",IF(ABS($L23-INDEX(RTO1SF_ORD,O$4,2))&gt;$B$24,"s","ns"))))</f>
        <v>ns</v>
      </c>
      <c r="P23" s="188" t="str">
        <f aca="1">IF(P$4&gt;$J23,"",IF($F$9&gt;$G$9,"ns",IF($B$16&gt;$C$16,"ns",IF(ABS($L23-INDEX(RTO1SF_ORD,P$4,2))&gt;$B$24,"s","ns"))))</f>
        <v>ns</v>
      </c>
      <c r="Q23" s="188" t="str">
        <f aca="1">IF(Q$4&gt;$J23,"",IF($F$9&gt;$G$9,"ns",IF($B$16&gt;$C$16,"ns",IF(ABS($L23-INDEX(RTO1SF_ORD,Q$4,2))&gt;$B$24,"s","ns"))))</f>
        <v>ns</v>
      </c>
      <c r="R23" s="188" t="str">
        <f aca="1">IF(R$4&gt;$J23,"",IF($F$9&gt;$G$9,"ns",IF($B$16&gt;$C$16,"ns",IF(ABS($L23-INDEX(RTO1SF_ORD,R$4,2))&gt;$B$24,"s","ns"))))</f>
        <v>ns</v>
      </c>
      <c r="S23" s="188" t="str">
        <f aca="1">IF(S$4&gt;$J23,"",IF($F$9&gt;$G$9,"ns",IF($B$16&gt;$C$16,"ns",IF(ABS($L23-INDEX(RTO1SF_ORD,S$4,2))&gt;$B$24,"s","ns"))))</f>
        <v>ns</v>
      </c>
      <c r="T23" s="188" t="str">
        <f aca="1">IF(T$4&gt;$J23,"",IF($F$9&gt;$G$9,"ns",IF($B$16&gt;$C$16,"ns",IF(ABS($L23-INDEX(RTO1SF_ORD,T$4,2))&gt;$B$24,"s","ns"))))</f>
        <v>ns</v>
      </c>
      <c r="U23" s="188" t="str">
        <f aca="1">IF(U$4&gt;$J23,"",IF($F$9&gt;$G$9,"ns",IF($B$16&gt;$C$16,"ns",IF(ABS($L23-INDEX(RTO1SF_ORD,U$4,2))&gt;$B$24,"s","ns"))))</f>
        <v>ns</v>
      </c>
      <c r="V23" s="188" t="str">
        <f aca="1">IF(V$4&gt;$J23,"",IF($F$9&gt;$G$9,"ns",IF($B$16&gt;$C$16,"ns",IF(ABS($L23-INDEX(RTO1SF_ORD,V$4,2))&gt;$B$24,"s","ns"))))</f>
        <v>ns</v>
      </c>
      <c r="W23" s="188" t="str">
        <f aca="1">IF(W$4&gt;$J23,"",IF($F$9&gt;$G$9,"ns",IF($B$16&gt;$C$16,"ns",IF(ABS($L23-INDEX(RTO1SF_ORD,W$4,2))&gt;$B$24,"s","ns"))))</f>
        <v>ns</v>
      </c>
      <c r="X23" s="188" t="str">
        <f aca="1">IF(X$4&gt;$J23,"",IF($F$9&gt;$G$9,"ns",IF($B$16&gt;$C$16,"ns",IF(ABS($L23-INDEX(RTO1SF_ORD,X$4,2))&gt;$B$24,"s","ns"))))</f>
        <v>ns</v>
      </c>
      <c r="Y23" s="188" t="str">
        <f aca="1">IF(Y$4&gt;$J23,"",IF($F$9&gt;$G$9,"ns",IF($B$16&gt;$C$16,"ns",IF(ABS($L23-INDEX(RTO1SF_ORD,Y$4,2))&gt;$B$24,"s","ns"))))</f>
        <v>ns</v>
      </c>
      <c r="Z23" s="188" t="str">
        <f aca="1">IF(Z$4&gt;$J23,"",IF($F$9&gt;$G$9,"ns",IF($B$16&gt;$C$16,"ns",IF(ABS($L23-INDEX(RTO1SF_ORD,Z$4,2))&gt;$B$24,"s","ns"))))</f>
        <v>ns</v>
      </c>
      <c r="AA23" s="188" t="str">
        <f aca="1">IF(AA$4&gt;$J23,"",IF($F$9&gt;$G$9,"ns",IF($B$16&gt;$C$16,"ns",IF(ABS($L23-INDEX(RTO1SF_ORD,AA$4,2))&gt;$B$24,"s","ns"))))</f>
        <v>ns</v>
      </c>
      <c r="AB23" s="188" t="str">
        <f aca="1">IF(AB$4&gt;$J23,"",IF($F$9&gt;$G$9,"ns",IF($B$16&gt;$C$16,"ns",IF(ABS($L23-INDEX(RTO1SF_ORD,AB$4,2))&gt;$B$24,"s","ns"))))</f>
        <v>ns</v>
      </c>
      <c r="AC23" s="188" t="str">
        <f aca="1">IF(AC$4&gt;$J23,"",IF($F$9&gt;$G$9,"ns",IF($B$16&gt;$C$16,"ns",IF(ABS($L23-INDEX(RTO1SF_ORD,AC$4,2))&gt;$B$24,"s","ns"))))</f>
        <v>ns</v>
      </c>
      <c r="AD23" s="188" t="str">
        <f aca="1">IF(AD$4&gt;$J23,"",IF($F$9&gt;$G$9,"ns",IF($B$16&gt;$C$16,"ns",IF(ABS($L23-INDEX(RTO1SF_ORD,AD$4,2))&gt;$B$24,"s","ns"))))</f>
        <v>ns</v>
      </c>
      <c r="AE23" s="188" t="str">
        <f aca="1">IF(AE$4&gt;$J23,"",IF($F$9&gt;$G$9,"ns",IF($B$16&gt;$C$16,"ns",IF(ABS($L23-INDEX(RTO1SF_ORD,AE$4,2))&gt;$B$24,"s","ns"))))</f>
        <v>ns</v>
      </c>
      <c r="AF23" s="188" t="str">
        <f aca="1">IF(AF$4&gt;$J23,"",IF($F$9&gt;$G$9,"ns",IF($B$16&gt;$C$16,"ns",IF(ABS($L23-INDEX(RTO1SF_ORD,AF$4,2))&gt;$B$24,"s","ns"))))</f>
        <v/>
      </c>
      <c r="AG23" s="188" t="str">
        <f aca="1">IF(AG$4&gt;$J23,"",IF($F$9&gt;$G$9,"ns",IF($B$16&gt;$C$16,"ns",IF(ABS($L23-INDEX(RTO1SF_ORD,AG$4,2))&gt;$B$24,"s","ns"))))</f>
        <v/>
      </c>
      <c r="AH23" s="188" t="str">
        <f aca="1">IF(AH$4&gt;$J23,"",IF($F$9&gt;$G$9,"ns",IF($B$16&gt;$C$16,"ns",IF(ABS($L23-INDEX(RTO1SF_ORD,AH$4,2))&gt;$B$24,"s","ns"))))</f>
        <v/>
      </c>
      <c r="AI23" s="188" t="str">
        <f aca="1">IF(AI$4&gt;$J23,"",IF($F$9&gt;$G$9,"ns",IF($B$16&gt;$C$16,"ns",IF(ABS($L23-INDEX(RTO1SF_ORD,AI$4,2))&gt;$B$24,"s","ns"))))</f>
        <v/>
      </c>
      <c r="AJ23" s="188" t="str">
        <f aca="1">IF(AJ$4&gt;$J23,"",IF($F$9&gt;$G$9,"ns",IF($B$16&gt;$C$16,"ns",IF(ABS($L23-INDEX(RTO1SF_ORD,AJ$4,2))&gt;$B$24,"s","ns"))))</f>
        <v/>
      </c>
      <c r="AK23" s="188" t="str">
        <f aca="1">IF(AK$4&gt;$J23,"",IF($F$9&gt;$G$9,"ns",IF($B$16&gt;$C$16,"ns",IF(ABS($L23-INDEX(RTO1SF_ORD,AK$4,2))&gt;$B$24,"s","ns"))))</f>
        <v/>
      </c>
      <c r="AL23" s="188" t="str">
        <f aca="1">IF(AL$4&gt;$J23,"",IF($F$9&gt;$G$9,"ns",IF($B$16&gt;$C$16,"ns",IF(ABS($L23-INDEX(RTO1SF_ORD,AL$4,2))&gt;$B$24,"s","ns"))))</f>
        <v/>
      </c>
      <c r="AM23" s="188" t="str">
        <f aca="1">IF(AM$4&gt;$J23,"",IF($F$9&gt;$G$9,"ns",IF($B$16&gt;$C$16,"ns",IF(ABS($L23-INDEX(RTO1SF_ORD,AM$4,2))&gt;$B$24,"s","ns"))))</f>
        <v/>
      </c>
      <c r="AN23" s="188" t="str">
        <f aca="1">IF(AN$4&gt;$J23,"",IF($F$9&gt;$G$9,"ns",IF($B$16&gt;$C$16,"ns",IF(ABS($L23-INDEX(RTO1SF_ORD,AN$4,2))&gt;$B$24,"s","ns"))))</f>
        <v/>
      </c>
      <c r="AO23" s="188" t="str">
        <f aca="1">IF(AO$4&gt;$J23,"",IF($F$9&gt;$G$9,"ns",IF($B$16&gt;$C$16,"ns",IF(ABS($L23-INDEX(RTO1SF_ORD,AO$4,2))&gt;$B$24,"s","ns"))))</f>
        <v/>
      </c>
      <c r="AP23" s="188" t="str">
        <f aca="1">IF(AP$4&gt;$J23,"",IF($F$9&gt;$G$9,"ns",IF($B$16&gt;$C$16,"ns",IF(ABS($L23-INDEX(RTO1SF_ORD,AP$4,2))&gt;$B$24,"s","ns"))))</f>
        <v/>
      </c>
      <c r="AQ23" s="188" t="str">
        <f aca="1">IF(AQ$4&gt;$J23,"",IF($F$9&gt;$G$9,"ns",IF($B$16&gt;$C$16,"ns",IF(ABS($L23-INDEX(RTO1SF_ORD,AQ$4,2))&gt;$B$24,"s","ns"))))</f>
        <v/>
      </c>
      <c r="AR23" s="188" t="str">
        <f aca="1">IF(AR$4&gt;$J23,"",IF($F$9&gt;$G$9,"ns",IF($B$16&gt;$C$16,"ns",IF(ABS($L23-INDEX(RTO1SF_ORD,AR$4,2))&gt;$B$24,"s","ns"))))</f>
        <v/>
      </c>
      <c r="AS23" s="188" t="str">
        <f aca="1">IF(AS$4&gt;$J23,"",IF($F$9&gt;$G$9,"ns",IF($B$16&gt;$C$16,"ns",IF(ABS($L23-INDEX(RTO1SF_ORD,AS$4,2))&gt;$B$24,"s","ns"))))</f>
        <v/>
      </c>
      <c r="AT23" s="188" t="str">
        <f aca="1">IF(AT$4&gt;$J23,"",IF($F$9&gt;$G$9,"ns",IF($B$16&gt;$C$16,"ns",IF(ABS($L23-INDEX(RTO1SF_ORD,AT$4,2))&gt;$B$24,"s","ns"))))</f>
        <v/>
      </c>
      <c r="AU23" s="188" t="str">
        <f aca="1">IF(AU$4&gt;$J23,"",IF($F$9&gt;$G$9,"ns",IF($B$16&gt;$C$16,"ns",IF(ABS($L23-INDEX(RTO1SF_ORD,AU$4,2))&gt;$B$24,"s","ns"))))</f>
        <v/>
      </c>
      <c r="AV23" s="188" t="str">
        <f aca="1">IF(AV$4&gt;$J23,"",IF($F$9&gt;$G$9,"ns",IF($B$16&gt;$C$16,"ns",IF(ABS($L23-INDEX(RTO1SF_ORD,AV$4,2))&gt;$B$24,"s","ns"))))</f>
        <v/>
      </c>
      <c r="AW23" s="188" t="str">
        <f aca="1">IF(AW$4&gt;$J23,"",IF($F$9&gt;$G$9,"ns",IF($B$16&gt;$C$16,"ns",IF(ABS($L23-INDEX(RTO1SF_ORD,AW$4,2))&gt;$B$24,"s","ns"))))</f>
        <v/>
      </c>
      <c r="AX23" s="188" t="str">
        <f aca="1">IF(AX$4&gt;$J23,"",IF($F$9&gt;$G$9,"ns",IF($B$16&gt;$C$16,"ns",IF(ABS($L23-INDEX(RTO1SF_ORD,AX$4,2))&gt;$B$24,"s","ns"))))</f>
        <v/>
      </c>
      <c r="AY23" s="188" t="str">
        <f aca="1">IF(AY$4&gt;$J23,"",IF($F$9&gt;$G$9,"ns",IF($B$16&gt;$C$16,"ns",IF(ABS($L23-INDEX(RTO1SF_ORD,AY$4,2))&gt;$B$24,"s","ns"))))</f>
        <v/>
      </c>
      <c r="AZ23" s="188" t="str">
        <f aca="1">IF(AZ$4&gt;$J23,"",IF($F$9&gt;$G$9,"ns",IF($B$16&gt;$C$16,"ns",IF(ABS($L23-INDEX(RTO1SF_ORD,AZ$4,2))&gt;$B$24,"s","ns"))))</f>
        <v/>
      </c>
      <c r="BA23" s="188" t="str">
        <f aca="1">IF(BA$4&gt;$J23,"",IF($F$9&gt;$G$9,"ns",IF($B$16&gt;$C$16,"ns",IF(ABS($L23-INDEX(RTO1SF_ORD,BA$4,2))&gt;$B$24,"s","ns"))))</f>
        <v/>
      </c>
      <c r="BB23" s="188" t="str">
        <f aca="1">IF(BB$4&gt;$J23,"",IF($F$9&gt;$G$9,"ns",IF($B$16&gt;$C$16,"ns",IF(ABS($L23-INDEX(RTO1SF_ORD,BB$4,2))&gt;$B$24,"s","ns"))))</f>
        <v/>
      </c>
      <c r="BC23" s="188" t="str">
        <f aca="1">IF(BC$4&gt;$J23,"",IF($F$9&gt;$G$9,"ns",IF($B$16&gt;$C$16,"ns",IF(ABS($L23-INDEX(RTO1SF_ORD,BC$4,2))&gt;$B$24,"s","ns"))))</f>
        <v/>
      </c>
      <c r="BD23" s="188" t="str">
        <f aca="1">IF(BD$4&gt;$J23,"",IF($F$9&gt;$G$9,"ns",IF($B$16&gt;$C$16,"ns",IF(ABS($L23-INDEX(RTO1SF_ORD,BD$4,2))&gt;$B$24,"s","ns"))))</f>
        <v/>
      </c>
      <c r="BE23" s="188" t="str">
        <f aca="1">IF(BE$4&gt;$J23,"",IF($F$9&gt;$G$9,"ns",IF($B$16&gt;$C$16,"ns",IF(ABS($L23-INDEX(RTO1SF_ORD,BE$4,2))&gt;$B$24,"s","ns"))))</f>
        <v/>
      </c>
      <c r="BF23" s="188" t="str">
        <f aca="1">IF(BF$4&gt;$J23,"",IF($F$9&gt;$G$9,"ns",IF($B$16&gt;$C$16,"ns",IF(ABS($L23-INDEX(RTO1SF_ORD,BF$4,2))&gt;$B$24,"s","ns"))))</f>
        <v/>
      </c>
      <c r="BG23" s="188" t="str">
        <f aca="1">IF(BG$4&gt;$J23,"",IF($F$9&gt;$G$9,"ns",IF($B$16&gt;$C$16,"ns",IF(ABS($L23-INDEX(RTO1SF_ORD,BG$4,2))&gt;$B$24,"s","ns"))))</f>
        <v/>
      </c>
      <c r="BH23" s="188" t="str">
        <f aca="1">IF(BH$4&gt;$J23,"",IF($F$9&gt;$G$9,"ns",IF($B$16&gt;$C$16,"ns",IF(ABS($L23-INDEX(RTO1SF_ORD,BH$4,2))&gt;$B$24,"s","ns"))))</f>
        <v/>
      </c>
      <c r="BI23" s="188" t="str">
        <f aca="1">IF(BI$4&gt;$J23,"",IF($F$9&gt;$G$9,"ns",IF($B$16&gt;$C$16,"ns",IF(ABS($L23-INDEX(RTO1SF_ORD,BI$4,2))&gt;$B$24,"s","ns"))))</f>
        <v/>
      </c>
      <c r="BJ23" s="188" t="str">
        <f aca="1">IF(BJ$4&gt;$J23,"",IF($F$9&gt;$G$9,"ns",IF($B$16&gt;$C$16,"ns",IF(ABS($L23-INDEX(RTO1SF_ORD,BJ$4,2))&gt;$B$24,"s","ns"))))</f>
        <v/>
      </c>
      <c r="BM23" s="9" t="s">
        <v>347</v>
      </c>
      <c r="BS23" s="10"/>
      <c r="BT23" s="10"/>
      <c r="BV23" s="89" t="n">
        <v>19</v>
      </c>
      <c r="BW23" s="187" t="str">
        <f aca="1">IFERROR(INDEX(RTO1CF_ORD,BV23,1),"sd")</f>
        <v>ACA 364</v>
      </c>
      <c r="BX23" s="188">
        <f aca="1">IFERROR(INDEX(RTO1CF_ORD,BV23,2),"sd")</f>
        <v>6211.80723428572037</v>
      </c>
      <c r="BY23" s="186" t="str">
        <f aca="1">IF(BY$4&gt;$BV23,"",IF($BR$9&gt;$BS$9,"ns",IF($BN$16&gt;$BO$16,"ns",IF(ABS($BX23-INDEX(RTO1CF_ORD,BY$4,2))&gt;$BN$24,"s","ns"))))</f>
        <v>s</v>
      </c>
      <c r="BZ23" s="186" t="str">
        <f aca="1">IF(BZ$4&gt;$BV23,"",IF($BR$9&gt;$BS$9,"ns",IF($BN$16&gt;$BO$16,"ns",IF(ABS($BX23-INDEX(RTO1CF_ORD,BZ$4,2))&gt;$BN$24,"s","ns"))))</f>
        <v>s</v>
      </c>
      <c r="CA23" s="186" t="str">
        <f aca="1">IF(CA$4&gt;$BV23,"",IF($BR$9&gt;$BS$9,"ns",IF($BN$16&gt;$BO$16,"ns",IF(ABS($BX23-INDEX(RTO1CF_ORD,CA$4,2))&gt;$BN$24,"s","ns"))))</f>
        <v>s</v>
      </c>
      <c r="CB23" s="186" t="str">
        <f aca="1">IF(CB$4&gt;$BV23,"",IF($BR$9&gt;$BS$9,"ns",IF($BN$16&gt;$BO$16,"ns",IF(ABS($BX23-INDEX(RTO1CF_ORD,CB$4,2))&gt;$BN$24,"s","ns"))))</f>
        <v>ns</v>
      </c>
      <c r="CC23" s="186" t="str">
        <f aca="1">IF(CC$4&gt;$BV23,"",IF($BR$9&gt;$BS$9,"ns",IF($BN$16&gt;$BO$16,"ns",IF(ABS($BX23-INDEX(RTO1CF_ORD,CC$4,2))&gt;$BN$24,"s","ns"))))</f>
        <v>ns</v>
      </c>
      <c r="CD23" s="186" t="str">
        <f aca="1">IF(CD$4&gt;$BV23,"",IF($BR$9&gt;$BS$9,"ns",IF($BN$16&gt;$BO$16,"ns",IF(ABS($BX23-INDEX(RTO1CF_ORD,CD$4,2))&gt;$BN$24,"s","ns"))))</f>
        <v>ns</v>
      </c>
      <c r="CE23" s="186" t="str">
        <f aca="1">IF(CE$4&gt;$BV23,"",IF($BR$9&gt;$BS$9,"ns",IF($BN$16&gt;$BO$16,"ns",IF(ABS($BX23-INDEX(RTO1CF_ORD,CE$4,2))&gt;$BN$24,"s","ns"))))</f>
        <v>ns</v>
      </c>
      <c r="CF23" s="186" t="str">
        <f aca="1">IF(CF$4&gt;$BV23,"",IF($BR$9&gt;$BS$9,"ns",IF($BN$16&gt;$BO$16,"ns",IF(ABS($BX23-INDEX(RTO1CF_ORD,CF$4,2))&gt;$BN$24,"s","ns"))))</f>
        <v>ns</v>
      </c>
      <c r="CG23" s="186" t="str">
        <f aca="1">IF(CG$4&gt;$BV23,"",IF($BR$9&gt;$BS$9,"ns",IF($BN$16&gt;$BO$16,"ns",IF(ABS($BX23-INDEX(RTO1CF_ORD,CG$4,2))&gt;$BN$24,"s","ns"))))</f>
        <v>ns</v>
      </c>
      <c r="CH23" s="186" t="str">
        <f aca="1">IF(CH$4&gt;$BV23,"",IF($BR$9&gt;$BS$9,"ns",IF($BN$16&gt;$BO$16,"ns",IF(ABS($BX23-INDEX(RTO1CF_ORD,CH$4,2))&gt;$BN$24,"s","ns"))))</f>
        <v>ns</v>
      </c>
      <c r="CI23" s="186" t="str">
        <f aca="1">IF(CI$4&gt;$BV23,"",IF($BR$9&gt;$BS$9,"ns",IF($BN$16&gt;$BO$16,"ns",IF(ABS($BX23-INDEX(RTO1CF_ORD,CI$4,2))&gt;$BN$24,"s","ns"))))</f>
        <v>ns</v>
      </c>
      <c r="CJ23" s="186" t="str">
        <f aca="1">IF(CJ$4&gt;$BV23,"",IF($BR$9&gt;$BS$9,"ns",IF($BN$16&gt;$BO$16,"ns",IF(ABS($BX23-INDEX(RTO1CF_ORD,CJ$4,2))&gt;$BN$24,"s","ns"))))</f>
        <v>ns</v>
      </c>
      <c r="CK23" s="186" t="str">
        <f aca="1">IF(CK$4&gt;$BV23,"",IF($BR$9&gt;$BS$9,"ns",IF($BN$16&gt;$BO$16,"ns",IF(ABS($BX23-INDEX(RTO1CF_ORD,CK$4,2))&gt;$BN$24,"s","ns"))))</f>
        <v>ns</v>
      </c>
      <c r="CL23" s="186" t="str">
        <f aca="1">IF(CL$4&gt;$BV23,"",IF($BR$9&gt;$BS$9,"ns",IF($BN$16&gt;$BO$16,"ns",IF(ABS($BX23-INDEX(RTO1CF_ORD,CL$4,2))&gt;$BN$24,"s","ns"))))</f>
        <v>ns</v>
      </c>
      <c r="CM23" s="186" t="str">
        <f aca="1">IF(CM$4&gt;$BV23,"",IF($BR$9&gt;$BS$9,"ns",IF($BN$16&gt;$BO$16,"ns",IF(ABS($BX23-INDEX(RTO1CF_ORD,CM$4,2))&gt;$BN$24,"s","ns"))))</f>
        <v>ns</v>
      </c>
      <c r="CN23" s="186" t="str">
        <f aca="1">IF(CN$4&gt;$BV23,"",IF($BR$9&gt;$BS$9,"ns",IF($BN$16&gt;$BO$16,"ns",IF(ABS($BX23-INDEX(RTO1CF_ORD,CN$4,2))&gt;$BN$24,"s","ns"))))</f>
        <v>ns</v>
      </c>
      <c r="CO23" s="186" t="str">
        <f aca="1">IF(CO$4&gt;$BV23,"",IF($BR$9&gt;$BS$9,"ns",IF($BN$16&gt;$BO$16,"ns",IF(ABS($BX23-INDEX(RTO1CF_ORD,CO$4,2))&gt;$BN$24,"s","ns"))))</f>
        <v>ns</v>
      </c>
      <c r="CP23" s="186" t="str">
        <f aca="1">IF(CP$4&gt;$BV23,"",IF($BR$9&gt;$BS$9,"ns",IF($BN$16&gt;$BO$16,"ns",IF(ABS($BX23-INDEX(RTO1CF_ORD,CP$4,2))&gt;$BN$24,"s","ns"))))</f>
        <v>ns</v>
      </c>
      <c r="CQ23" s="186" t="str">
        <f aca="1">IF(CQ$4&gt;$BV23,"",IF($BR$9&gt;$BS$9,"ns",IF($BN$16&gt;$BO$16,"ns",IF(ABS($BX23-INDEX(RTO1CF_ORD,CQ$4,2))&gt;$BN$24,"s","ns"))))</f>
        <v>ns</v>
      </c>
      <c r="CR23" s="186" t="str">
        <f aca="1">IF(CR$4&gt;$BV23,"",IF($BR$9&gt;$BS$9,"ns",IF($BN$16&gt;$BO$16,"ns",IF(ABS($BX23-INDEX(RTO1CF_ORD,CR$4,2))&gt;$BN$24,"s","ns"))))</f>
        <v/>
      </c>
      <c r="CS23" s="186" t="str">
        <f aca="1">IF(CS$4&gt;$BV23,"",IF($BR$9&gt;$BS$9,"ns",IF($BN$16&gt;$BO$16,"ns",IF(ABS($BX23-INDEX(RTO1CF_ORD,CS$4,2))&gt;$BN$24,"s","ns"))))</f>
        <v/>
      </c>
      <c r="CT23" s="186" t="str">
        <f aca="1">IF(CT$4&gt;$BV23,"",IF($BR$9&gt;$BS$9,"ns",IF($BN$16&gt;$BO$16,"ns",IF(ABS($BX23-INDEX(RTO1CF_ORD,CT$4,2))&gt;$BN$24,"s","ns"))))</f>
        <v/>
      </c>
      <c r="CU23" s="186" t="str">
        <f aca="1">IF(CU$4&gt;$BV23,"",IF($BR$9&gt;$BS$9,"ns",IF($BN$16&gt;$BO$16,"ns",IF(ABS($BX23-INDEX(RTO1CF_ORD,CU$4,2))&gt;$BN$24,"s","ns"))))</f>
        <v/>
      </c>
      <c r="CV23" s="186" t="str">
        <f aca="1">IF(CV$4&gt;$BV23,"",IF($BR$9&gt;$BS$9,"ns",IF($BN$16&gt;$BO$16,"ns",IF(ABS($BX23-INDEX(RTO1CF_ORD,CV$4,2))&gt;$BN$24,"s","ns"))))</f>
        <v/>
      </c>
      <c r="CW23" s="186" t="str">
        <f aca="1">IF(CW$4&gt;$BV23,"",IF($BR$9&gt;$BS$9,"ns",IF($BN$16&gt;$BO$16,"ns",IF(ABS($BX23-INDEX(RTO1CF_ORD,CW$4,2))&gt;$BN$24,"s","ns"))))</f>
        <v/>
      </c>
      <c r="CX23" s="186" t="str">
        <f aca="1">IF(CX$4&gt;$BV23,"",IF($BR$9&gt;$BS$9,"ns",IF($BN$16&gt;$BO$16,"ns",IF(ABS($BX23-INDEX(RTO1CF_ORD,CX$4,2))&gt;$BN$24,"s","ns"))))</f>
        <v/>
      </c>
      <c r="CY23" s="186" t="str">
        <f aca="1">IF(CY$4&gt;$BV23,"",IF($BR$9&gt;$BS$9,"ns",IF($BN$16&gt;$BO$16,"ns",IF(ABS($BX23-INDEX(RTO1CF_ORD,CY$4,2))&gt;$BN$24,"s","ns"))))</f>
        <v/>
      </c>
      <c r="CZ23" s="186" t="str">
        <f aca="1">IF(CZ$4&gt;$BV23,"",IF($BR$9&gt;$BS$9,"ns",IF($BN$16&gt;$BO$16,"ns",IF(ABS($BX23-INDEX(RTO1CF_ORD,CZ$4,2))&gt;$BN$24,"s","ns"))))</f>
        <v/>
      </c>
      <c r="DA23" s="186" t="str">
        <f aca="1">IF(DA$4&gt;$BV23,"",IF($BR$9&gt;$BS$9,"ns",IF($BN$16&gt;$BO$16,"ns",IF(ABS($BX23-INDEX(RTO1CF_ORD,DA$4,2))&gt;$BN$24,"s","ns"))))</f>
        <v/>
      </c>
      <c r="DB23" s="186" t="str">
        <f aca="1">IF(DB$4&gt;$BV23,"",IF($BR$9&gt;$BS$9,"ns",IF($BN$16&gt;$BO$16,"ns",IF(ABS($BX23-INDEX(RTO1CF_ORD,DB$4,2))&gt;$BN$24,"s","ns"))))</f>
        <v/>
      </c>
      <c r="DC23" s="186" t="str">
        <f aca="1">IF(DC$4&gt;$BV23,"",IF($BR$9&gt;$BS$9,"ns",IF($BN$16&gt;$BO$16,"ns",IF(ABS($BX23-INDEX(RTO1CF_ORD,DC$4,2))&gt;$BN$24,"s","ns"))))</f>
        <v/>
      </c>
      <c r="DD23" s="186" t="str">
        <f aca="1">IF(DD$4&gt;$BV23,"",IF($BR$9&gt;$BS$9,"ns",IF($BN$16&gt;$BO$16,"ns",IF(ABS($BX23-INDEX(RTO1CF_ORD,DD$4,2))&gt;$BN$24,"s","ns"))))</f>
        <v/>
      </c>
      <c r="DE23" s="186" t="str">
        <f aca="1">IF(DE$4&gt;$BV23,"",IF($BR$9&gt;$BS$9,"ns",IF($BN$16&gt;$BO$16,"ns",IF(ABS($BX23-INDEX(RTO1CF_ORD,DE$4,2))&gt;$BN$24,"s","ns"))))</f>
        <v/>
      </c>
      <c r="DF23" s="186" t="str">
        <f aca="1">IF(DF$4&gt;$BV23,"",IF($BR$9&gt;$BS$9,"ns",IF($BN$16&gt;$BO$16,"ns",IF(ABS($BX23-INDEX(RTO1CF_ORD,DF$4,2))&gt;$BN$24,"s","ns"))))</f>
        <v/>
      </c>
      <c r="DG23" s="186" t="str">
        <f aca="1">IF(DG$4&gt;$BV23,"",IF($BR$9&gt;$BS$9,"ns",IF($BN$16&gt;$BO$16,"ns",IF(ABS($BX23-INDEX(RTO1CF_ORD,DG$4,2))&gt;$BN$24,"s","ns"))))</f>
        <v/>
      </c>
      <c r="DH23" s="186" t="str">
        <f aca="1">IF(DH$4&gt;$BV23,"",IF($BR$9&gt;$BS$9,"ns",IF($BN$16&gt;$BO$16,"ns",IF(ABS($BX23-INDEX(RTO1CF_ORD,DH$4,2))&gt;$BN$24,"s","ns"))))</f>
        <v/>
      </c>
      <c r="DI23" s="186" t="str">
        <f aca="1">IF(DI$4&gt;$BV23,"",IF($BR$9&gt;$BS$9,"ns",IF($BN$16&gt;$BO$16,"ns",IF(ABS($BX23-INDEX(RTO1CF_ORD,DI$4,2))&gt;$BN$24,"s","ns"))))</f>
        <v/>
      </c>
      <c r="DJ23" s="186" t="str">
        <f aca="1">IF(DJ$4&gt;$BV23,"",IF($BR$9&gt;$BS$9,"ns",IF($BN$16&gt;$BO$16,"ns",IF(ABS($BX23-INDEX(RTO1CF_ORD,DJ$4,2))&gt;$BN$24,"s","ns"))))</f>
        <v/>
      </c>
      <c r="DK23" s="186" t="str">
        <f aca="1">IF(DK$4&gt;$BV23,"",IF($BR$9&gt;$BS$9,"ns",IF($BN$16&gt;$BO$16,"ns",IF(ABS($BX23-INDEX(RTO1CF_ORD,DK$4,2))&gt;$BN$24,"s","ns"))))</f>
        <v/>
      </c>
      <c r="DL23" s="186" t="str">
        <f aca="1">IF(DL$4&gt;$BV23,"",IF($BR$9&gt;$BS$9,"ns",IF($BN$16&gt;$BO$16,"ns",IF(ABS($BX23-INDEX(RTO1CF_ORD,DL$4,2))&gt;$BN$24,"s","ns"))))</f>
        <v/>
      </c>
      <c r="DM23" s="186" t="str">
        <f aca="1">IF(DM$4&gt;$BV23,"",IF($BR$9&gt;$BS$9,"ns",IF($BN$16&gt;$BO$16,"ns",IF(ABS($BX23-INDEX(RTO1CF_ORD,DM$4,2))&gt;$BN$24,"s","ns"))))</f>
        <v/>
      </c>
      <c r="DN23" s="186" t="str">
        <f aca="1">IF(DN$4&gt;$BV23,"",IF($BR$9&gt;$BS$9,"ns",IF($BN$16&gt;$BO$16,"ns",IF(ABS($BX23-INDEX(RTO1CF_ORD,DN$4,2))&gt;$BN$24,"s","ns"))))</f>
        <v/>
      </c>
      <c r="DO23" s="186" t="str">
        <f aca="1">IF(DO$4&gt;$BV23,"",IF($BR$9&gt;$BS$9,"ns",IF($BN$16&gt;$BO$16,"ns",IF(ABS($BX23-INDEX(RTO1CF_ORD,DO$4,2))&gt;$BN$24,"s","ns"))))</f>
        <v/>
      </c>
      <c r="DP23" s="186" t="str">
        <f aca="1">IF(DP$4&gt;$BV23,"",IF($BR$9&gt;$BS$9,"ns",IF($BN$16&gt;$BO$16,"ns",IF(ABS($BX23-INDEX(RTO1CF_ORD,DP$4,2))&gt;$BN$24,"s","ns"))))</f>
        <v/>
      </c>
      <c r="DQ23" s="186" t="str">
        <f aca="1">IF(DQ$4&gt;$BV23,"",IF($BR$9&gt;$BS$9,"ns",IF($BN$16&gt;$BO$16,"ns",IF(ABS($BX23-INDEX(RTO1CF_ORD,DQ$4,2))&gt;$BN$24,"s","ns"))))</f>
        <v/>
      </c>
      <c r="DR23" s="186" t="str">
        <f aca="1">IF(DR$4&gt;$BV23,"",IF($BR$9&gt;$BS$9,"ns",IF($BN$16&gt;$BO$16,"ns",IF(ABS($BX23-INDEX(RTO1CF_ORD,DR$4,2))&gt;$BN$24,"s","ns"))))</f>
        <v/>
      </c>
      <c r="DS23" s="186" t="str">
        <f aca="1">IF(DS$4&gt;$BV23,"",IF($BR$9&gt;$BS$9,"ns",IF($BN$16&gt;$BO$16,"ns",IF(ABS($BX23-INDEX(RTO1CF_ORD,DS$4,2))&gt;$BN$24,"s","ns"))))</f>
        <v/>
      </c>
      <c r="DT23" s="186" t="str">
        <f aca="1">IF(DT$4&gt;$BV23,"",IF($BR$9&gt;$BS$9,"ns",IF($BN$16&gt;$BO$16,"ns",IF(ABS($BX23-INDEX(RTO1CF_ORD,DT$4,2))&gt;$BN$24,"s","ns"))))</f>
        <v/>
      </c>
      <c r="DU23" s="186" t="str">
        <f aca="1">IF(DU$4&gt;$BV23,"",IF($BR$9&gt;$BS$9,"ns",IF($BN$16&gt;$BO$16,"ns",IF(ABS($BX23-INDEX(RTO1CF_ORD,DU$4,2))&gt;$BN$24,"s","ns"))))</f>
        <v/>
      </c>
      <c r="DV23" s="186" t="str">
        <f aca="1">IF(DV$4&gt;$BV23,"",IF($BR$9&gt;$BS$9,"ns",IF($BN$16&gt;$BO$16,"ns",IF(ABS($BX23-INDEX(RTO1CF_ORD,DV$4,2))&gt;$BN$24,"s","ns"))))</f>
        <v/>
      </c>
      <c r="DW23" s="158"/>
      <c r="DX23" s="158"/>
      <c r="DZ23" s="176">
        <f>DZ22+1</f>
        <v>20</v>
      </c>
      <c r="EA23" s="178" t="str">
        <f aca="1">IFERROR(INDEX(RTO1CV,$DZ23,1),0)</f>
        <v>K CIEN AÑOS</v>
      </c>
      <c r="EB23" s="179">
        <f aca="1">IFERROR(INDEX(RTO1SF,$DZ23,EB$3),0)</f>
        <v>0</v>
      </c>
      <c r="EC23" s="179">
        <f aca="1">IFERROR(INDEX(RTO1SF,$DZ23,EC$3),0)</f>
        <v>0</v>
      </c>
      <c r="ED23" s="179">
        <f aca="1">IFERROR(INDEX(RTO1SF,$DZ23,ED$3),0)</f>
        <v>0</v>
      </c>
      <c r="EE23" s="179">
        <f aca="1">IFERROR(INDEX(RTO1SF,$DZ23,EE$3),0)</f>
        <v>0</v>
      </c>
      <c r="EF23" s="179">
        <f>_xlfn.COUNTIFS(EB23:EE23,"&gt;1")</f>
        <v>0</v>
      </c>
      <c r="EG23" s="179">
        <f>IFERROR(_xlfn.SUMIFS(EB23:EE23,EB23:EE23,"&gt;1"),0)</f>
        <v>0</v>
      </c>
      <c r="EH23" s="176"/>
      <c r="EI23" s="176" t="s">
        <v>348</v>
      </c>
      <c r="EJ23" s="175" t="str">
        <f>IF(EF54=0,"sd",EJ14/EJ17)</f>
        <v>sd</v>
      </c>
      <c r="EK23" s="177"/>
      <c r="EL23" s="176">
        <f>EL22+1</f>
        <v>20</v>
      </c>
      <c r="EM23" s="178" t="str">
        <f aca="1">IFERROR(INDEX(RTO1CV,$EL23,1),0)</f>
        <v>K CIEN AÑOS</v>
      </c>
      <c r="EN23" s="179">
        <f aca="1">IFERROR(INDEX(RTO1CF,$EL23,'ANVA-MDS'!EB$3),0)</f>
        <v>5453.58691428571001</v>
      </c>
      <c r="EO23" s="179">
        <f aca="1">IFERROR(INDEX(RTO1CF,$EL23,'ANVA-MDS'!EC$3),0)</f>
        <v>6011.43236571429043</v>
      </c>
      <c r="EP23" s="179">
        <f aca="1">IFERROR(INDEX(RTO1CF,$EL23,'ANVA-MDS'!ED$3),0)</f>
        <v>6357.88786285714014</v>
      </c>
      <c r="EQ23" s="179">
        <f aca="1">IFERROR(INDEX(RTO1CF,$EL23,'ANVA-MDS'!EE$3),0)</f>
        <v>0</v>
      </c>
      <c r="ER23" s="179">
        <f>_xlfn.COUNTIFS(EN23:EQ23,"&gt;1")</f>
        <v>3</v>
      </c>
      <c r="ES23" s="179">
        <f>IFERROR(_xlfn.SUMIFS(EN23:EQ23,EN23:EQ23,"&gt;1"),0)</f>
        <v>17822.9071428571006</v>
      </c>
      <c r="ET23" s="176"/>
      <c r="EU23" s="176" t="s">
        <v>348</v>
      </c>
      <c r="EV23" s="175">
        <f>IF(ER54=0,"sd",EV14/EV17)</f>
        <v>0.682552081138778988</v>
      </c>
      <c r="EW23" s="177"/>
      <c r="EX23" s="179">
        <f>EG23+ES23</f>
        <v>17822.9071428571006</v>
      </c>
      <c r="EY23" s="177" t="s">
        <v>349</v>
      </c>
      <c r="EZ23" s="204">
        <f>IF(EF54=0,0,IF(ER54=0,0,1))</f>
        <v>0</v>
      </c>
    </row>
    <row r="24" spans="1:154" ht="12.75" customHeight="1">
      <c r="A24" s="9"/>
      <c r="B24" s="162" t="str">
        <f>'ANVA-MDS'!EJ22</f>
        <v>sd</v>
      </c>
      <c r="J24" s="89" t="n">
        <v>20</v>
      </c>
      <c r="K24" s="187" t="str">
        <f aca="1">IFERROR(INDEX(RTO1SF_ORD,J24,1),"sd")</f>
        <v>K CIEN AÑOS</v>
      </c>
      <c r="L24" s="188">
        <f aca="1">IFERROR(INDEX(RTO1SF_ORD,J24,2),"sd")</f>
        <v>0.000299999999999999911</v>
      </c>
      <c r="M24" s="188" t="str">
        <f aca="1">IF(M$4&gt;$J24,"",IF($F$9&gt;$G$9,"ns",IF($B$16&gt;$C$16,"ns",IF(ABS($L24-INDEX(RTO1SF_ORD,M$4,2))&gt;$B$24,"s","ns"))))</f>
        <v>ns</v>
      </c>
      <c r="N24" s="188" t="str">
        <f aca="1">IF(N$4&gt;$J24,"",IF($F$9&gt;$G$9,"ns",IF($B$16&gt;$C$16,"ns",IF(ABS($L24-INDEX(RTO1SF_ORD,N$4,2))&gt;$B$24,"s","ns"))))</f>
        <v>ns</v>
      </c>
      <c r="O24" s="188" t="str">
        <f aca="1">IF(O$4&gt;$J24,"",IF($F$9&gt;$G$9,"ns",IF($B$16&gt;$C$16,"ns",IF(ABS($L24-INDEX(RTO1SF_ORD,O$4,2))&gt;$B$24,"s","ns"))))</f>
        <v>ns</v>
      </c>
      <c r="P24" s="188" t="str">
        <f aca="1">IF(P$4&gt;$J24,"",IF($F$9&gt;$G$9,"ns",IF($B$16&gt;$C$16,"ns",IF(ABS($L24-INDEX(RTO1SF_ORD,P$4,2))&gt;$B$24,"s","ns"))))</f>
        <v>ns</v>
      </c>
      <c r="Q24" s="188" t="str">
        <f aca="1">IF(Q$4&gt;$J24,"",IF($F$9&gt;$G$9,"ns",IF($B$16&gt;$C$16,"ns",IF(ABS($L24-INDEX(RTO1SF_ORD,Q$4,2))&gt;$B$24,"s","ns"))))</f>
        <v>ns</v>
      </c>
      <c r="R24" s="188" t="str">
        <f aca="1">IF(R$4&gt;$J24,"",IF($F$9&gt;$G$9,"ns",IF($B$16&gt;$C$16,"ns",IF(ABS($L24-INDEX(RTO1SF_ORD,R$4,2))&gt;$B$24,"s","ns"))))</f>
        <v>ns</v>
      </c>
      <c r="S24" s="188" t="str">
        <f aca="1">IF(S$4&gt;$J24,"",IF($F$9&gt;$G$9,"ns",IF($B$16&gt;$C$16,"ns",IF(ABS($L24-INDEX(RTO1SF_ORD,S$4,2))&gt;$B$24,"s","ns"))))</f>
        <v>ns</v>
      </c>
      <c r="T24" s="188" t="str">
        <f aca="1">IF(T$4&gt;$J24,"",IF($F$9&gt;$G$9,"ns",IF($B$16&gt;$C$16,"ns",IF(ABS($L24-INDEX(RTO1SF_ORD,T$4,2))&gt;$B$24,"s","ns"))))</f>
        <v>ns</v>
      </c>
      <c r="U24" s="188" t="str">
        <f aca="1">IF(U$4&gt;$J24,"",IF($F$9&gt;$G$9,"ns",IF($B$16&gt;$C$16,"ns",IF(ABS($L24-INDEX(RTO1SF_ORD,U$4,2))&gt;$B$24,"s","ns"))))</f>
        <v>ns</v>
      </c>
      <c r="V24" s="188" t="str">
        <f aca="1">IF(V$4&gt;$J24,"",IF($F$9&gt;$G$9,"ns",IF($B$16&gt;$C$16,"ns",IF(ABS($L24-INDEX(RTO1SF_ORD,V$4,2))&gt;$B$24,"s","ns"))))</f>
        <v>ns</v>
      </c>
      <c r="W24" s="188" t="str">
        <f aca="1">IF(W$4&gt;$J24,"",IF($F$9&gt;$G$9,"ns",IF($B$16&gt;$C$16,"ns",IF(ABS($L24-INDEX(RTO1SF_ORD,W$4,2))&gt;$B$24,"s","ns"))))</f>
        <v>ns</v>
      </c>
      <c r="X24" s="188" t="str">
        <f aca="1">IF(X$4&gt;$J24,"",IF($F$9&gt;$G$9,"ns",IF($B$16&gt;$C$16,"ns",IF(ABS($L24-INDEX(RTO1SF_ORD,X$4,2))&gt;$B$24,"s","ns"))))</f>
        <v>ns</v>
      </c>
      <c r="Y24" s="188" t="str">
        <f aca="1">IF(Y$4&gt;$J24,"",IF($F$9&gt;$G$9,"ns",IF($B$16&gt;$C$16,"ns",IF(ABS($L24-INDEX(RTO1SF_ORD,Y$4,2))&gt;$B$24,"s","ns"))))</f>
        <v>ns</v>
      </c>
      <c r="Z24" s="188" t="str">
        <f aca="1">IF(Z$4&gt;$J24,"",IF($F$9&gt;$G$9,"ns",IF($B$16&gt;$C$16,"ns",IF(ABS($L24-INDEX(RTO1SF_ORD,Z$4,2))&gt;$B$24,"s","ns"))))</f>
        <v>ns</v>
      </c>
      <c r="AA24" s="188" t="str">
        <f aca="1">IF(AA$4&gt;$J24,"",IF($F$9&gt;$G$9,"ns",IF($B$16&gt;$C$16,"ns",IF(ABS($L24-INDEX(RTO1SF_ORD,AA$4,2))&gt;$B$24,"s","ns"))))</f>
        <v>ns</v>
      </c>
      <c r="AB24" s="188" t="str">
        <f aca="1">IF(AB$4&gt;$J24,"",IF($F$9&gt;$G$9,"ns",IF($B$16&gt;$C$16,"ns",IF(ABS($L24-INDEX(RTO1SF_ORD,AB$4,2))&gt;$B$24,"s","ns"))))</f>
        <v>ns</v>
      </c>
      <c r="AC24" s="188" t="str">
        <f aca="1">IF(AC$4&gt;$J24,"",IF($F$9&gt;$G$9,"ns",IF($B$16&gt;$C$16,"ns",IF(ABS($L24-INDEX(RTO1SF_ORD,AC$4,2))&gt;$B$24,"s","ns"))))</f>
        <v>ns</v>
      </c>
      <c r="AD24" s="188" t="str">
        <f aca="1">IF(AD$4&gt;$J24,"",IF($F$9&gt;$G$9,"ns",IF($B$16&gt;$C$16,"ns",IF(ABS($L24-INDEX(RTO1SF_ORD,AD$4,2))&gt;$B$24,"s","ns"))))</f>
        <v>ns</v>
      </c>
      <c r="AE24" s="188" t="str">
        <f aca="1">IF(AE$4&gt;$J24,"",IF($F$9&gt;$G$9,"ns",IF($B$16&gt;$C$16,"ns",IF(ABS($L24-INDEX(RTO1SF_ORD,AE$4,2))&gt;$B$24,"s","ns"))))</f>
        <v>ns</v>
      </c>
      <c r="AF24" s="188" t="str">
        <f aca="1">IF(AF$4&gt;$J24,"",IF($F$9&gt;$G$9,"ns",IF($B$16&gt;$C$16,"ns",IF(ABS($L24-INDEX(RTO1SF_ORD,AF$4,2))&gt;$B$24,"s","ns"))))</f>
        <v>ns</v>
      </c>
      <c r="AG24" s="188" t="str">
        <f aca="1">IF(AG$4&gt;$J24,"",IF($F$9&gt;$G$9,"ns",IF($B$16&gt;$C$16,"ns",IF(ABS($L24-INDEX(RTO1SF_ORD,AG$4,2))&gt;$B$24,"s","ns"))))</f>
        <v/>
      </c>
      <c r="AH24" s="188" t="str">
        <f aca="1">IF(AH$4&gt;$J24,"",IF($F$9&gt;$G$9,"ns",IF($B$16&gt;$C$16,"ns",IF(ABS($L24-INDEX(RTO1SF_ORD,AH$4,2))&gt;$B$24,"s","ns"))))</f>
        <v/>
      </c>
      <c r="AI24" s="188" t="str">
        <f aca="1">IF(AI$4&gt;$J24,"",IF($F$9&gt;$G$9,"ns",IF($B$16&gt;$C$16,"ns",IF(ABS($L24-INDEX(RTO1SF_ORD,AI$4,2))&gt;$B$24,"s","ns"))))</f>
        <v/>
      </c>
      <c r="AJ24" s="188" t="str">
        <f aca="1">IF(AJ$4&gt;$J24,"",IF($F$9&gt;$G$9,"ns",IF($B$16&gt;$C$16,"ns",IF(ABS($L24-INDEX(RTO1SF_ORD,AJ$4,2))&gt;$B$24,"s","ns"))))</f>
        <v/>
      </c>
      <c r="AK24" s="188" t="str">
        <f aca="1">IF(AK$4&gt;$J24,"",IF($F$9&gt;$G$9,"ns",IF($B$16&gt;$C$16,"ns",IF(ABS($L24-INDEX(RTO1SF_ORD,AK$4,2))&gt;$B$24,"s","ns"))))</f>
        <v/>
      </c>
      <c r="AL24" s="188" t="str">
        <f aca="1">IF(AL$4&gt;$J24,"",IF($F$9&gt;$G$9,"ns",IF($B$16&gt;$C$16,"ns",IF(ABS($L24-INDEX(RTO1SF_ORD,AL$4,2))&gt;$B$24,"s","ns"))))</f>
        <v/>
      </c>
      <c r="AM24" s="188" t="str">
        <f aca="1">IF(AM$4&gt;$J24,"",IF($F$9&gt;$G$9,"ns",IF($B$16&gt;$C$16,"ns",IF(ABS($L24-INDEX(RTO1SF_ORD,AM$4,2))&gt;$B$24,"s","ns"))))</f>
        <v/>
      </c>
      <c r="AN24" s="188" t="str">
        <f aca="1">IF(AN$4&gt;$J24,"",IF($F$9&gt;$G$9,"ns",IF($B$16&gt;$C$16,"ns",IF(ABS($L24-INDEX(RTO1SF_ORD,AN$4,2))&gt;$B$24,"s","ns"))))</f>
        <v/>
      </c>
      <c r="AO24" s="188" t="str">
        <f aca="1">IF(AO$4&gt;$J24,"",IF($F$9&gt;$G$9,"ns",IF($B$16&gt;$C$16,"ns",IF(ABS($L24-INDEX(RTO1SF_ORD,AO$4,2))&gt;$B$24,"s","ns"))))</f>
        <v/>
      </c>
      <c r="AP24" s="188" t="str">
        <f aca="1">IF(AP$4&gt;$J24,"",IF($F$9&gt;$G$9,"ns",IF($B$16&gt;$C$16,"ns",IF(ABS($L24-INDEX(RTO1SF_ORD,AP$4,2))&gt;$B$24,"s","ns"))))</f>
        <v/>
      </c>
      <c r="AQ24" s="188" t="str">
        <f aca="1">IF(AQ$4&gt;$J24,"",IF($F$9&gt;$G$9,"ns",IF($B$16&gt;$C$16,"ns",IF(ABS($L24-INDEX(RTO1SF_ORD,AQ$4,2))&gt;$B$24,"s","ns"))))</f>
        <v/>
      </c>
      <c r="AR24" s="188" t="str">
        <f aca="1">IF(AR$4&gt;$J24,"",IF($F$9&gt;$G$9,"ns",IF($B$16&gt;$C$16,"ns",IF(ABS($L24-INDEX(RTO1SF_ORD,AR$4,2))&gt;$B$24,"s","ns"))))</f>
        <v/>
      </c>
      <c r="AS24" s="188" t="str">
        <f aca="1">IF(AS$4&gt;$J24,"",IF($F$9&gt;$G$9,"ns",IF($B$16&gt;$C$16,"ns",IF(ABS($L24-INDEX(RTO1SF_ORD,AS$4,2))&gt;$B$24,"s","ns"))))</f>
        <v/>
      </c>
      <c r="AT24" s="188" t="str">
        <f aca="1">IF(AT$4&gt;$J24,"",IF($F$9&gt;$G$9,"ns",IF($B$16&gt;$C$16,"ns",IF(ABS($L24-INDEX(RTO1SF_ORD,AT$4,2))&gt;$B$24,"s","ns"))))</f>
        <v/>
      </c>
      <c r="AU24" s="188" t="str">
        <f aca="1">IF(AU$4&gt;$J24,"",IF($F$9&gt;$G$9,"ns",IF($B$16&gt;$C$16,"ns",IF(ABS($L24-INDEX(RTO1SF_ORD,AU$4,2))&gt;$B$24,"s","ns"))))</f>
        <v/>
      </c>
      <c r="AV24" s="188" t="str">
        <f aca="1">IF(AV$4&gt;$J24,"",IF($F$9&gt;$G$9,"ns",IF($B$16&gt;$C$16,"ns",IF(ABS($L24-INDEX(RTO1SF_ORD,AV$4,2))&gt;$B$24,"s","ns"))))</f>
        <v/>
      </c>
      <c r="AW24" s="188" t="str">
        <f aca="1">IF(AW$4&gt;$J24,"",IF($F$9&gt;$G$9,"ns",IF($B$16&gt;$C$16,"ns",IF(ABS($L24-INDEX(RTO1SF_ORD,AW$4,2))&gt;$B$24,"s","ns"))))</f>
        <v/>
      </c>
      <c r="AX24" s="188" t="str">
        <f aca="1">IF(AX$4&gt;$J24,"",IF($F$9&gt;$G$9,"ns",IF($B$16&gt;$C$16,"ns",IF(ABS($L24-INDEX(RTO1SF_ORD,AX$4,2))&gt;$B$24,"s","ns"))))</f>
        <v/>
      </c>
      <c r="AY24" s="188" t="str">
        <f aca="1">IF(AY$4&gt;$J24,"",IF($F$9&gt;$G$9,"ns",IF($B$16&gt;$C$16,"ns",IF(ABS($L24-INDEX(RTO1SF_ORD,AY$4,2))&gt;$B$24,"s","ns"))))</f>
        <v/>
      </c>
      <c r="AZ24" s="188" t="str">
        <f aca="1">IF(AZ$4&gt;$J24,"",IF($F$9&gt;$G$9,"ns",IF($B$16&gt;$C$16,"ns",IF(ABS($L24-INDEX(RTO1SF_ORD,AZ$4,2))&gt;$B$24,"s","ns"))))</f>
        <v/>
      </c>
      <c r="BA24" s="188" t="str">
        <f aca="1">IF(BA$4&gt;$J24,"",IF($F$9&gt;$G$9,"ns",IF($B$16&gt;$C$16,"ns",IF(ABS($L24-INDEX(RTO1SF_ORD,BA$4,2))&gt;$B$24,"s","ns"))))</f>
        <v/>
      </c>
      <c r="BB24" s="188" t="str">
        <f aca="1">IF(BB$4&gt;$J24,"",IF($F$9&gt;$G$9,"ns",IF($B$16&gt;$C$16,"ns",IF(ABS($L24-INDEX(RTO1SF_ORD,BB$4,2))&gt;$B$24,"s","ns"))))</f>
        <v/>
      </c>
      <c r="BC24" s="188" t="str">
        <f aca="1">IF(BC$4&gt;$J24,"",IF($F$9&gt;$G$9,"ns",IF($B$16&gt;$C$16,"ns",IF(ABS($L24-INDEX(RTO1SF_ORD,BC$4,2))&gt;$B$24,"s","ns"))))</f>
        <v/>
      </c>
      <c r="BD24" s="188" t="str">
        <f aca="1">IF(BD$4&gt;$J24,"",IF($F$9&gt;$G$9,"ns",IF($B$16&gt;$C$16,"ns",IF(ABS($L24-INDEX(RTO1SF_ORD,BD$4,2))&gt;$B$24,"s","ns"))))</f>
        <v/>
      </c>
      <c r="BE24" s="188" t="str">
        <f aca="1">IF(BE$4&gt;$J24,"",IF($F$9&gt;$G$9,"ns",IF($B$16&gt;$C$16,"ns",IF(ABS($L24-INDEX(RTO1SF_ORD,BE$4,2))&gt;$B$24,"s","ns"))))</f>
        <v/>
      </c>
      <c r="BF24" s="188" t="str">
        <f aca="1">IF(BF$4&gt;$J24,"",IF($F$9&gt;$G$9,"ns",IF($B$16&gt;$C$16,"ns",IF(ABS($L24-INDEX(RTO1SF_ORD,BF$4,2))&gt;$B$24,"s","ns"))))</f>
        <v/>
      </c>
      <c r="BG24" s="188" t="str">
        <f aca="1">IF(BG$4&gt;$J24,"",IF($F$9&gt;$G$9,"ns",IF($B$16&gt;$C$16,"ns",IF(ABS($L24-INDEX(RTO1SF_ORD,BG$4,2))&gt;$B$24,"s","ns"))))</f>
        <v/>
      </c>
      <c r="BH24" s="188" t="str">
        <f aca="1">IF(BH$4&gt;$J24,"",IF($F$9&gt;$G$9,"ns",IF($B$16&gt;$C$16,"ns",IF(ABS($L24-INDEX(RTO1SF_ORD,BH$4,2))&gt;$B$24,"s","ns"))))</f>
        <v/>
      </c>
      <c r="BI24" s="188" t="str">
        <f aca="1">IF(BI$4&gt;$J24,"",IF($F$9&gt;$G$9,"ns",IF($B$16&gt;$C$16,"ns",IF(ABS($L24-INDEX(RTO1SF_ORD,BI$4,2))&gt;$B$24,"s","ns"))))</f>
        <v/>
      </c>
      <c r="BJ24" s="188" t="str">
        <f aca="1">IF(BJ$4&gt;$J24,"",IF($F$9&gt;$G$9,"ns",IF($B$16&gt;$C$16,"ns",IF(ABS($L24-INDEX(RTO1SF_ORD,BJ$4,2))&gt;$B$24,"s","ns"))))</f>
        <v/>
      </c>
      <c r="BM24" s="9"/>
      <c r="BN24" s="162">
        <f>'ANVA-MDS'!EV22</f>
        <v>738.281542296365956</v>
      </c>
      <c r="BS24" s="10"/>
      <c r="BT24" s="10"/>
      <c r="BV24" s="89" t="n">
        <v>20</v>
      </c>
      <c r="BW24" s="187" t="str">
        <f aca="1">IFERROR(INDEX(RTO1CF_ORD,BV24,1),"sd")</f>
        <v>B CUMELEN</v>
      </c>
      <c r="BX24" s="188">
        <f aca="1">IFERROR(INDEX(RTO1CF_ORD,BV24,2),"sd")</f>
        <v>6207.64906666666957</v>
      </c>
      <c r="BY24" s="186" t="str">
        <f aca="1">IF(BY$4&gt;$BV24,"",IF($BR$9&gt;$BS$9,"ns",IF($BN$16&gt;$BO$16,"ns",IF(ABS($BX24-INDEX(RTO1CF_ORD,BY$4,2))&gt;$BN$24,"s","ns"))))</f>
        <v>s</v>
      </c>
      <c r="BZ24" s="186" t="str">
        <f aca="1">IF(BZ$4&gt;$BV24,"",IF($BR$9&gt;$BS$9,"ns",IF($BN$16&gt;$BO$16,"ns",IF(ABS($BX24-INDEX(RTO1CF_ORD,BZ$4,2))&gt;$BN$24,"s","ns"))))</f>
        <v>s</v>
      </c>
      <c r="CA24" s="186" t="str">
        <f aca="1">IF(CA$4&gt;$BV24,"",IF($BR$9&gt;$BS$9,"ns",IF($BN$16&gt;$BO$16,"ns",IF(ABS($BX24-INDEX(RTO1CF_ORD,CA$4,2))&gt;$BN$24,"s","ns"))))</f>
        <v>s</v>
      </c>
      <c r="CB24" s="186" t="str">
        <f aca="1">IF(CB$4&gt;$BV24,"",IF($BR$9&gt;$BS$9,"ns",IF($BN$16&gt;$BO$16,"ns",IF(ABS($BX24-INDEX(RTO1CF_ORD,CB$4,2))&gt;$BN$24,"s","ns"))))</f>
        <v>ns</v>
      </c>
      <c r="CC24" s="186" t="str">
        <f aca="1">IF(CC$4&gt;$BV24,"",IF($BR$9&gt;$BS$9,"ns",IF($BN$16&gt;$BO$16,"ns",IF(ABS($BX24-INDEX(RTO1CF_ORD,CC$4,2))&gt;$BN$24,"s","ns"))))</f>
        <v>ns</v>
      </c>
      <c r="CD24" s="186" t="str">
        <f aca="1">IF(CD$4&gt;$BV24,"",IF($BR$9&gt;$BS$9,"ns",IF($BN$16&gt;$BO$16,"ns",IF(ABS($BX24-INDEX(RTO1CF_ORD,CD$4,2))&gt;$BN$24,"s","ns"))))</f>
        <v>ns</v>
      </c>
      <c r="CE24" s="186" t="str">
        <f aca="1">IF(CE$4&gt;$BV24,"",IF($BR$9&gt;$BS$9,"ns",IF($BN$16&gt;$BO$16,"ns",IF(ABS($BX24-INDEX(RTO1CF_ORD,CE$4,2))&gt;$BN$24,"s","ns"))))</f>
        <v>ns</v>
      </c>
      <c r="CF24" s="186" t="str">
        <f aca="1">IF(CF$4&gt;$BV24,"",IF($BR$9&gt;$BS$9,"ns",IF($BN$16&gt;$BO$16,"ns",IF(ABS($BX24-INDEX(RTO1CF_ORD,CF$4,2))&gt;$BN$24,"s","ns"))))</f>
        <v>ns</v>
      </c>
      <c r="CG24" s="186" t="str">
        <f aca="1">IF(CG$4&gt;$BV24,"",IF($BR$9&gt;$BS$9,"ns",IF($BN$16&gt;$BO$16,"ns",IF(ABS($BX24-INDEX(RTO1CF_ORD,CG$4,2))&gt;$BN$24,"s","ns"))))</f>
        <v>ns</v>
      </c>
      <c r="CH24" s="186" t="str">
        <f aca="1">IF(CH$4&gt;$BV24,"",IF($BR$9&gt;$BS$9,"ns",IF($BN$16&gt;$BO$16,"ns",IF(ABS($BX24-INDEX(RTO1CF_ORD,CH$4,2))&gt;$BN$24,"s","ns"))))</f>
        <v>ns</v>
      </c>
      <c r="CI24" s="186" t="str">
        <f aca="1">IF(CI$4&gt;$BV24,"",IF($BR$9&gt;$BS$9,"ns",IF($BN$16&gt;$BO$16,"ns",IF(ABS($BX24-INDEX(RTO1CF_ORD,CI$4,2))&gt;$BN$24,"s","ns"))))</f>
        <v>ns</v>
      </c>
      <c r="CJ24" s="186" t="str">
        <f aca="1">IF(CJ$4&gt;$BV24,"",IF($BR$9&gt;$BS$9,"ns",IF($BN$16&gt;$BO$16,"ns",IF(ABS($BX24-INDEX(RTO1CF_ORD,CJ$4,2))&gt;$BN$24,"s","ns"))))</f>
        <v>ns</v>
      </c>
      <c r="CK24" s="186" t="str">
        <f aca="1">IF(CK$4&gt;$BV24,"",IF($BR$9&gt;$BS$9,"ns",IF($BN$16&gt;$BO$16,"ns",IF(ABS($BX24-INDEX(RTO1CF_ORD,CK$4,2))&gt;$BN$24,"s","ns"))))</f>
        <v>ns</v>
      </c>
      <c r="CL24" s="186" t="str">
        <f aca="1">IF(CL$4&gt;$BV24,"",IF($BR$9&gt;$BS$9,"ns",IF($BN$16&gt;$BO$16,"ns",IF(ABS($BX24-INDEX(RTO1CF_ORD,CL$4,2))&gt;$BN$24,"s","ns"))))</f>
        <v>ns</v>
      </c>
      <c r="CM24" s="186" t="str">
        <f aca="1">IF(CM$4&gt;$BV24,"",IF($BR$9&gt;$BS$9,"ns",IF($BN$16&gt;$BO$16,"ns",IF(ABS($BX24-INDEX(RTO1CF_ORD,CM$4,2))&gt;$BN$24,"s","ns"))))</f>
        <v>ns</v>
      </c>
      <c r="CN24" s="186" t="str">
        <f aca="1">IF(CN$4&gt;$BV24,"",IF($BR$9&gt;$BS$9,"ns",IF($BN$16&gt;$BO$16,"ns",IF(ABS($BX24-INDEX(RTO1CF_ORD,CN$4,2))&gt;$BN$24,"s","ns"))))</f>
        <v>ns</v>
      </c>
      <c r="CO24" s="186" t="str">
        <f aca="1">IF(CO$4&gt;$BV24,"",IF($BR$9&gt;$BS$9,"ns",IF($BN$16&gt;$BO$16,"ns",IF(ABS($BX24-INDEX(RTO1CF_ORD,CO$4,2))&gt;$BN$24,"s","ns"))))</f>
        <v>ns</v>
      </c>
      <c r="CP24" s="186" t="str">
        <f aca="1">IF(CP$4&gt;$BV24,"",IF($BR$9&gt;$BS$9,"ns",IF($BN$16&gt;$BO$16,"ns",IF(ABS($BX24-INDEX(RTO1CF_ORD,CP$4,2))&gt;$BN$24,"s","ns"))))</f>
        <v>ns</v>
      </c>
      <c r="CQ24" s="186" t="str">
        <f aca="1">IF(CQ$4&gt;$BV24,"",IF($BR$9&gt;$BS$9,"ns",IF($BN$16&gt;$BO$16,"ns",IF(ABS($BX24-INDEX(RTO1CF_ORD,CQ$4,2))&gt;$BN$24,"s","ns"))))</f>
        <v>ns</v>
      </c>
      <c r="CR24" s="186" t="str">
        <f aca="1">IF(CR$4&gt;$BV24,"",IF($BR$9&gt;$BS$9,"ns",IF($BN$16&gt;$BO$16,"ns",IF(ABS($BX24-INDEX(RTO1CF_ORD,CR$4,2))&gt;$BN$24,"s","ns"))))</f>
        <v>ns</v>
      </c>
      <c r="CS24" s="186" t="str">
        <f aca="1">IF(CS$4&gt;$BV24,"",IF($BR$9&gt;$BS$9,"ns",IF($BN$16&gt;$BO$16,"ns",IF(ABS($BX24-INDEX(RTO1CF_ORD,CS$4,2))&gt;$BN$24,"s","ns"))))</f>
        <v/>
      </c>
      <c r="CT24" s="186" t="str">
        <f aca="1">IF(CT$4&gt;$BV24,"",IF($BR$9&gt;$BS$9,"ns",IF($BN$16&gt;$BO$16,"ns",IF(ABS($BX24-INDEX(RTO1CF_ORD,CT$4,2))&gt;$BN$24,"s","ns"))))</f>
        <v/>
      </c>
      <c r="CU24" s="186" t="str">
        <f aca="1">IF(CU$4&gt;$BV24,"",IF($BR$9&gt;$BS$9,"ns",IF($BN$16&gt;$BO$16,"ns",IF(ABS($BX24-INDEX(RTO1CF_ORD,CU$4,2))&gt;$BN$24,"s","ns"))))</f>
        <v/>
      </c>
      <c r="CV24" s="186" t="str">
        <f aca="1">IF(CV$4&gt;$BV24,"",IF($BR$9&gt;$BS$9,"ns",IF($BN$16&gt;$BO$16,"ns",IF(ABS($BX24-INDEX(RTO1CF_ORD,CV$4,2))&gt;$BN$24,"s","ns"))))</f>
        <v/>
      </c>
      <c r="CW24" s="186" t="str">
        <f aca="1">IF(CW$4&gt;$BV24,"",IF($BR$9&gt;$BS$9,"ns",IF($BN$16&gt;$BO$16,"ns",IF(ABS($BX24-INDEX(RTO1CF_ORD,CW$4,2))&gt;$BN$24,"s","ns"))))</f>
        <v/>
      </c>
      <c r="CX24" s="186" t="str">
        <f aca="1">IF(CX$4&gt;$BV24,"",IF($BR$9&gt;$BS$9,"ns",IF($BN$16&gt;$BO$16,"ns",IF(ABS($BX24-INDEX(RTO1CF_ORD,CX$4,2))&gt;$BN$24,"s","ns"))))</f>
        <v/>
      </c>
      <c r="CY24" s="186" t="str">
        <f aca="1">IF(CY$4&gt;$BV24,"",IF($BR$9&gt;$BS$9,"ns",IF($BN$16&gt;$BO$16,"ns",IF(ABS($BX24-INDEX(RTO1CF_ORD,CY$4,2))&gt;$BN$24,"s","ns"))))</f>
        <v/>
      </c>
      <c r="CZ24" s="186" t="str">
        <f aca="1">IF(CZ$4&gt;$BV24,"",IF($BR$9&gt;$BS$9,"ns",IF($BN$16&gt;$BO$16,"ns",IF(ABS($BX24-INDEX(RTO1CF_ORD,CZ$4,2))&gt;$BN$24,"s","ns"))))</f>
        <v/>
      </c>
      <c r="DA24" s="186" t="str">
        <f aca="1">IF(DA$4&gt;$BV24,"",IF($BR$9&gt;$BS$9,"ns",IF($BN$16&gt;$BO$16,"ns",IF(ABS($BX24-INDEX(RTO1CF_ORD,DA$4,2))&gt;$BN$24,"s","ns"))))</f>
        <v/>
      </c>
      <c r="DB24" s="186" t="str">
        <f aca="1">IF(DB$4&gt;$BV24,"",IF($BR$9&gt;$BS$9,"ns",IF($BN$16&gt;$BO$16,"ns",IF(ABS($BX24-INDEX(RTO1CF_ORD,DB$4,2))&gt;$BN$24,"s","ns"))))</f>
        <v/>
      </c>
      <c r="DC24" s="186" t="str">
        <f aca="1">IF(DC$4&gt;$BV24,"",IF($BR$9&gt;$BS$9,"ns",IF($BN$16&gt;$BO$16,"ns",IF(ABS($BX24-INDEX(RTO1CF_ORD,DC$4,2))&gt;$BN$24,"s","ns"))))</f>
        <v/>
      </c>
      <c r="DD24" s="186" t="str">
        <f aca="1">IF(DD$4&gt;$BV24,"",IF($BR$9&gt;$BS$9,"ns",IF($BN$16&gt;$BO$16,"ns",IF(ABS($BX24-INDEX(RTO1CF_ORD,DD$4,2))&gt;$BN$24,"s","ns"))))</f>
        <v/>
      </c>
      <c r="DE24" s="186" t="str">
        <f aca="1">IF(DE$4&gt;$BV24,"",IF($BR$9&gt;$BS$9,"ns",IF($BN$16&gt;$BO$16,"ns",IF(ABS($BX24-INDEX(RTO1CF_ORD,DE$4,2))&gt;$BN$24,"s","ns"))))</f>
        <v/>
      </c>
      <c r="DF24" s="186" t="str">
        <f aca="1">IF(DF$4&gt;$BV24,"",IF($BR$9&gt;$BS$9,"ns",IF($BN$16&gt;$BO$16,"ns",IF(ABS($BX24-INDEX(RTO1CF_ORD,DF$4,2))&gt;$BN$24,"s","ns"))))</f>
        <v/>
      </c>
      <c r="DG24" s="186" t="str">
        <f aca="1">IF(DG$4&gt;$BV24,"",IF($BR$9&gt;$BS$9,"ns",IF($BN$16&gt;$BO$16,"ns",IF(ABS($BX24-INDEX(RTO1CF_ORD,DG$4,2))&gt;$BN$24,"s","ns"))))</f>
        <v/>
      </c>
      <c r="DH24" s="186" t="str">
        <f aca="1">IF(DH$4&gt;$BV24,"",IF($BR$9&gt;$BS$9,"ns",IF($BN$16&gt;$BO$16,"ns",IF(ABS($BX24-INDEX(RTO1CF_ORD,DH$4,2))&gt;$BN$24,"s","ns"))))</f>
        <v/>
      </c>
      <c r="DI24" s="186" t="str">
        <f aca="1">IF(DI$4&gt;$BV24,"",IF($BR$9&gt;$BS$9,"ns",IF($BN$16&gt;$BO$16,"ns",IF(ABS($BX24-INDEX(RTO1CF_ORD,DI$4,2))&gt;$BN$24,"s","ns"))))</f>
        <v/>
      </c>
      <c r="DJ24" s="186" t="str">
        <f aca="1">IF(DJ$4&gt;$BV24,"",IF($BR$9&gt;$BS$9,"ns",IF($BN$16&gt;$BO$16,"ns",IF(ABS($BX24-INDEX(RTO1CF_ORD,DJ$4,2))&gt;$BN$24,"s","ns"))))</f>
        <v/>
      </c>
      <c r="DK24" s="186" t="str">
        <f aca="1">IF(DK$4&gt;$BV24,"",IF($BR$9&gt;$BS$9,"ns",IF($BN$16&gt;$BO$16,"ns",IF(ABS($BX24-INDEX(RTO1CF_ORD,DK$4,2))&gt;$BN$24,"s","ns"))))</f>
        <v/>
      </c>
      <c r="DL24" s="186" t="str">
        <f aca="1">IF(DL$4&gt;$BV24,"",IF($BR$9&gt;$BS$9,"ns",IF($BN$16&gt;$BO$16,"ns",IF(ABS($BX24-INDEX(RTO1CF_ORD,DL$4,2))&gt;$BN$24,"s","ns"))))</f>
        <v/>
      </c>
      <c r="DM24" s="186" t="str">
        <f aca="1">IF(DM$4&gt;$BV24,"",IF($BR$9&gt;$BS$9,"ns",IF($BN$16&gt;$BO$16,"ns",IF(ABS($BX24-INDEX(RTO1CF_ORD,DM$4,2))&gt;$BN$24,"s","ns"))))</f>
        <v/>
      </c>
      <c r="DN24" s="186" t="str">
        <f aca="1">IF(DN$4&gt;$BV24,"",IF($BR$9&gt;$BS$9,"ns",IF($BN$16&gt;$BO$16,"ns",IF(ABS($BX24-INDEX(RTO1CF_ORD,DN$4,2))&gt;$BN$24,"s","ns"))))</f>
        <v/>
      </c>
      <c r="DO24" s="186" t="str">
        <f aca="1">IF(DO$4&gt;$BV24,"",IF($BR$9&gt;$BS$9,"ns",IF($BN$16&gt;$BO$16,"ns",IF(ABS($BX24-INDEX(RTO1CF_ORD,DO$4,2))&gt;$BN$24,"s","ns"))))</f>
        <v/>
      </c>
      <c r="DP24" s="186" t="str">
        <f aca="1">IF(DP$4&gt;$BV24,"",IF($BR$9&gt;$BS$9,"ns",IF($BN$16&gt;$BO$16,"ns",IF(ABS($BX24-INDEX(RTO1CF_ORD,DP$4,2))&gt;$BN$24,"s","ns"))))</f>
        <v/>
      </c>
      <c r="DQ24" s="186" t="str">
        <f aca="1">IF(DQ$4&gt;$BV24,"",IF($BR$9&gt;$BS$9,"ns",IF($BN$16&gt;$BO$16,"ns",IF(ABS($BX24-INDEX(RTO1CF_ORD,DQ$4,2))&gt;$BN$24,"s","ns"))))</f>
        <v/>
      </c>
      <c r="DR24" s="186" t="str">
        <f aca="1">IF(DR$4&gt;$BV24,"",IF($BR$9&gt;$BS$9,"ns",IF($BN$16&gt;$BO$16,"ns",IF(ABS($BX24-INDEX(RTO1CF_ORD,DR$4,2))&gt;$BN$24,"s","ns"))))</f>
        <v/>
      </c>
      <c r="DS24" s="186" t="str">
        <f aca="1">IF(DS$4&gt;$BV24,"",IF($BR$9&gt;$BS$9,"ns",IF($BN$16&gt;$BO$16,"ns",IF(ABS($BX24-INDEX(RTO1CF_ORD,DS$4,2))&gt;$BN$24,"s","ns"))))</f>
        <v/>
      </c>
      <c r="DT24" s="186" t="str">
        <f aca="1">IF(DT$4&gt;$BV24,"",IF($BR$9&gt;$BS$9,"ns",IF($BN$16&gt;$BO$16,"ns",IF(ABS($BX24-INDEX(RTO1CF_ORD,DT$4,2))&gt;$BN$24,"s","ns"))))</f>
        <v/>
      </c>
      <c r="DU24" s="186" t="str">
        <f aca="1">IF(DU$4&gt;$BV24,"",IF($BR$9&gt;$BS$9,"ns",IF($BN$16&gt;$BO$16,"ns",IF(ABS($BX24-INDEX(RTO1CF_ORD,DU$4,2))&gt;$BN$24,"s","ns"))))</f>
        <v/>
      </c>
      <c r="DV24" s="186" t="str">
        <f aca="1">IF(DV$4&gt;$BV24,"",IF($BR$9&gt;$BS$9,"ns",IF($BN$16&gt;$BO$16,"ns",IF(ABS($BX24-INDEX(RTO1CF_ORD,DV$4,2))&gt;$BN$24,"s","ns"))))</f>
        <v/>
      </c>
      <c r="DW24" s="158"/>
      <c r="DX24" s="158"/>
      <c r="DZ24" s="176">
        <f>DZ23+1</f>
        <v>21</v>
      </c>
      <c r="EA24" s="178" t="str">
        <f aca="1">IFERROR(INDEX(RTO1CV,$DZ24,1),0)</f>
        <v>K GEMINIS</v>
      </c>
      <c r="EB24" s="179">
        <f aca="1">IFERROR(INDEX(RTO1SF,$DZ24,EB$3),0)</f>
        <v>0</v>
      </c>
      <c r="EC24" s="179">
        <f aca="1">IFERROR(INDEX(RTO1SF,$DZ24,EC$3),0)</f>
        <v>0</v>
      </c>
      <c r="ED24" s="179">
        <f aca="1">IFERROR(INDEX(RTO1SF,$DZ24,ED$3),0)</f>
        <v>0</v>
      </c>
      <c r="EE24" s="179">
        <f aca="1">IFERROR(INDEX(RTO1SF,$DZ24,EE$3),0)</f>
        <v>0</v>
      </c>
      <c r="EF24" s="179">
        <f>_xlfn.COUNTIFS(EB24:EE24,"&gt;1")</f>
        <v>0</v>
      </c>
      <c r="EG24" s="179">
        <f>IFERROR(_xlfn.SUMIFS(EB24:EE24,EB24:EE24,"&gt;1"),0)</f>
        <v>0</v>
      </c>
      <c r="EH24" s="176"/>
      <c r="EI24" s="177"/>
      <c r="EJ24" s="177"/>
      <c r="EK24" s="177"/>
      <c r="EL24" s="176">
        <f>EL23+1</f>
        <v>21</v>
      </c>
      <c r="EM24" s="178" t="str">
        <f aca="1">IFERROR(INDEX(RTO1CV,$EL24,1),0)</f>
        <v>K GEMINIS</v>
      </c>
      <c r="EN24" s="179">
        <f aca="1">IFERROR(INDEX(RTO1CF,$EL24,'ANVA-MDS'!EB$3),0)</f>
        <v>5627.05000000000018</v>
      </c>
      <c r="EO24" s="179">
        <f aca="1">IFERROR(INDEX(RTO1CF,$EL24,'ANVA-MDS'!EC$3),0)</f>
        <v>6184.75</v>
      </c>
      <c r="EP24" s="179">
        <f aca="1">IFERROR(INDEX(RTO1CF,$EL24,'ANVA-MDS'!ED$3),0)</f>
        <v>4776.19999999999982</v>
      </c>
      <c r="EQ24" s="179">
        <f aca="1">IFERROR(INDEX(RTO1CF,$EL24,'ANVA-MDS'!EE$3),0)</f>
        <v>0</v>
      </c>
      <c r="ER24" s="179">
        <f>_xlfn.COUNTIFS(EN24:EQ24,"&gt;1")</f>
        <v>3</v>
      </c>
      <c r="ES24" s="179">
        <f>IFERROR(_xlfn.SUMIFS(EN24:EQ24,EN24:EQ24,"&gt;1"),0)</f>
        <v>16588</v>
      </c>
      <c r="ET24" s="176"/>
      <c r="EU24" s="177"/>
      <c r="EV24" s="177"/>
      <c r="EW24" s="177"/>
      <c r="EX24" s="179">
        <f>EG24+ES24</f>
        <v>16588</v>
      </c>
    </row>
    <row r="25" spans="1:154" ht="12.75" customHeight="1">
      <c r="A25" s="9" t="s">
        <v>350</v>
      </c>
      <c r="J25" s="89" t="n">
        <v>21</v>
      </c>
      <c r="K25" s="187" t="str">
        <f aca="1">IFERROR(INDEX(RTO1SF_ORD,J25,1),"sd")</f>
        <v>K GEMINIS</v>
      </c>
      <c r="L25" s="188">
        <f aca="1">IFERROR(INDEX(RTO1SF_ORD,J25,2),"sd")</f>
        <v>0.00029</v>
      </c>
      <c r="M25" s="188" t="str">
        <f aca="1">IF(M$4&gt;$J25,"",IF($F$9&gt;$G$9,"ns",IF($B$16&gt;$C$16,"ns",IF(ABS($L25-INDEX(RTO1SF_ORD,M$4,2))&gt;$B$24,"s","ns"))))</f>
        <v>ns</v>
      </c>
      <c r="N25" s="188" t="str">
        <f aca="1">IF(N$4&gt;$J25,"",IF($F$9&gt;$G$9,"ns",IF($B$16&gt;$C$16,"ns",IF(ABS($L25-INDEX(RTO1SF_ORD,N$4,2))&gt;$B$24,"s","ns"))))</f>
        <v>ns</v>
      </c>
      <c r="O25" s="188" t="str">
        <f aca="1">IF(O$4&gt;$J25,"",IF($F$9&gt;$G$9,"ns",IF($B$16&gt;$C$16,"ns",IF(ABS($L25-INDEX(RTO1SF_ORD,O$4,2))&gt;$B$24,"s","ns"))))</f>
        <v>ns</v>
      </c>
      <c r="P25" s="188" t="str">
        <f aca="1">IF(P$4&gt;$J25,"",IF($F$9&gt;$G$9,"ns",IF($B$16&gt;$C$16,"ns",IF(ABS($L25-INDEX(RTO1SF_ORD,P$4,2))&gt;$B$24,"s","ns"))))</f>
        <v>ns</v>
      </c>
      <c r="Q25" s="188" t="str">
        <f aca="1">IF(Q$4&gt;$J25,"",IF($F$9&gt;$G$9,"ns",IF($B$16&gt;$C$16,"ns",IF(ABS($L25-INDEX(RTO1SF_ORD,Q$4,2))&gt;$B$24,"s","ns"))))</f>
        <v>ns</v>
      </c>
      <c r="R25" s="188" t="str">
        <f aca="1">IF(R$4&gt;$J25,"",IF($F$9&gt;$G$9,"ns",IF($B$16&gt;$C$16,"ns",IF(ABS($L25-INDEX(RTO1SF_ORD,R$4,2))&gt;$B$24,"s","ns"))))</f>
        <v>ns</v>
      </c>
      <c r="S25" s="188" t="str">
        <f aca="1">IF(S$4&gt;$J25,"",IF($F$9&gt;$G$9,"ns",IF($B$16&gt;$C$16,"ns",IF(ABS($L25-INDEX(RTO1SF_ORD,S$4,2))&gt;$B$24,"s","ns"))))</f>
        <v>ns</v>
      </c>
      <c r="T25" s="188" t="str">
        <f aca="1">IF(T$4&gt;$J25,"",IF($F$9&gt;$G$9,"ns",IF($B$16&gt;$C$16,"ns",IF(ABS($L25-INDEX(RTO1SF_ORD,T$4,2))&gt;$B$24,"s","ns"))))</f>
        <v>ns</v>
      </c>
      <c r="U25" s="188" t="str">
        <f aca="1">IF(U$4&gt;$J25,"",IF($F$9&gt;$G$9,"ns",IF($B$16&gt;$C$16,"ns",IF(ABS($L25-INDEX(RTO1SF_ORD,U$4,2))&gt;$B$24,"s","ns"))))</f>
        <v>ns</v>
      </c>
      <c r="V25" s="188" t="str">
        <f aca="1">IF(V$4&gt;$J25,"",IF($F$9&gt;$G$9,"ns",IF($B$16&gt;$C$16,"ns",IF(ABS($L25-INDEX(RTO1SF_ORD,V$4,2))&gt;$B$24,"s","ns"))))</f>
        <v>ns</v>
      </c>
      <c r="W25" s="188" t="str">
        <f aca="1">IF(W$4&gt;$J25,"",IF($F$9&gt;$G$9,"ns",IF($B$16&gt;$C$16,"ns",IF(ABS($L25-INDEX(RTO1SF_ORD,W$4,2))&gt;$B$24,"s","ns"))))</f>
        <v>ns</v>
      </c>
      <c r="X25" s="188" t="str">
        <f aca="1">IF(X$4&gt;$J25,"",IF($F$9&gt;$G$9,"ns",IF($B$16&gt;$C$16,"ns",IF(ABS($L25-INDEX(RTO1SF_ORD,X$4,2))&gt;$B$24,"s","ns"))))</f>
        <v>ns</v>
      </c>
      <c r="Y25" s="188" t="str">
        <f aca="1">IF(Y$4&gt;$J25,"",IF($F$9&gt;$G$9,"ns",IF($B$16&gt;$C$16,"ns",IF(ABS($L25-INDEX(RTO1SF_ORD,Y$4,2))&gt;$B$24,"s","ns"))))</f>
        <v>ns</v>
      </c>
      <c r="Z25" s="188" t="str">
        <f aca="1">IF(Z$4&gt;$J25,"",IF($F$9&gt;$G$9,"ns",IF($B$16&gt;$C$16,"ns",IF(ABS($L25-INDEX(RTO1SF_ORD,Z$4,2))&gt;$B$24,"s","ns"))))</f>
        <v>ns</v>
      </c>
      <c r="AA25" s="188" t="str">
        <f aca="1">IF(AA$4&gt;$J25,"",IF($F$9&gt;$G$9,"ns",IF($B$16&gt;$C$16,"ns",IF(ABS($L25-INDEX(RTO1SF_ORD,AA$4,2))&gt;$B$24,"s","ns"))))</f>
        <v>ns</v>
      </c>
      <c r="AB25" s="188" t="str">
        <f aca="1">IF(AB$4&gt;$J25,"",IF($F$9&gt;$G$9,"ns",IF($B$16&gt;$C$16,"ns",IF(ABS($L25-INDEX(RTO1SF_ORD,AB$4,2))&gt;$B$24,"s","ns"))))</f>
        <v>ns</v>
      </c>
      <c r="AC25" s="188" t="str">
        <f aca="1">IF(AC$4&gt;$J25,"",IF($F$9&gt;$G$9,"ns",IF($B$16&gt;$C$16,"ns",IF(ABS($L25-INDEX(RTO1SF_ORD,AC$4,2))&gt;$B$24,"s","ns"))))</f>
        <v>ns</v>
      </c>
      <c r="AD25" s="188" t="str">
        <f aca="1">IF(AD$4&gt;$J25,"",IF($F$9&gt;$G$9,"ns",IF($B$16&gt;$C$16,"ns",IF(ABS($L25-INDEX(RTO1SF_ORD,AD$4,2))&gt;$B$24,"s","ns"))))</f>
        <v>ns</v>
      </c>
      <c r="AE25" s="188" t="str">
        <f aca="1">IF(AE$4&gt;$J25,"",IF($F$9&gt;$G$9,"ns",IF($B$16&gt;$C$16,"ns",IF(ABS($L25-INDEX(RTO1SF_ORD,AE$4,2))&gt;$B$24,"s","ns"))))</f>
        <v>ns</v>
      </c>
      <c r="AF25" s="188" t="str">
        <f aca="1">IF(AF$4&gt;$J25,"",IF($F$9&gt;$G$9,"ns",IF($B$16&gt;$C$16,"ns",IF(ABS($L25-INDEX(RTO1SF_ORD,AF$4,2))&gt;$B$24,"s","ns"))))</f>
        <v>ns</v>
      </c>
      <c r="AG25" s="188" t="str">
        <f aca="1">IF(AG$4&gt;$J25,"",IF($F$9&gt;$G$9,"ns",IF($B$16&gt;$C$16,"ns",IF(ABS($L25-INDEX(RTO1SF_ORD,AG$4,2))&gt;$B$24,"s","ns"))))</f>
        <v>ns</v>
      </c>
      <c r="AH25" s="188" t="str">
        <f aca="1">IF(AH$4&gt;$J25,"",IF($F$9&gt;$G$9,"ns",IF($B$16&gt;$C$16,"ns",IF(ABS($L25-INDEX(RTO1SF_ORD,AH$4,2))&gt;$B$24,"s","ns"))))</f>
        <v/>
      </c>
      <c r="AI25" s="188" t="str">
        <f aca="1">IF(AI$4&gt;$J25,"",IF($F$9&gt;$G$9,"ns",IF($B$16&gt;$C$16,"ns",IF(ABS($L25-INDEX(RTO1SF_ORD,AI$4,2))&gt;$B$24,"s","ns"))))</f>
        <v/>
      </c>
      <c r="AJ25" s="188" t="str">
        <f aca="1">IF(AJ$4&gt;$J25,"",IF($F$9&gt;$G$9,"ns",IF($B$16&gt;$C$16,"ns",IF(ABS($L25-INDEX(RTO1SF_ORD,AJ$4,2))&gt;$B$24,"s","ns"))))</f>
        <v/>
      </c>
      <c r="AK25" s="188" t="str">
        <f aca="1">IF(AK$4&gt;$J25,"",IF($F$9&gt;$G$9,"ns",IF($B$16&gt;$C$16,"ns",IF(ABS($L25-INDEX(RTO1SF_ORD,AK$4,2))&gt;$B$24,"s","ns"))))</f>
        <v/>
      </c>
      <c r="AL25" s="188" t="str">
        <f aca="1">IF(AL$4&gt;$J25,"",IF($F$9&gt;$G$9,"ns",IF($B$16&gt;$C$16,"ns",IF(ABS($L25-INDEX(RTO1SF_ORD,AL$4,2))&gt;$B$24,"s","ns"))))</f>
        <v/>
      </c>
      <c r="AM25" s="188" t="str">
        <f aca="1">IF(AM$4&gt;$J25,"",IF($F$9&gt;$G$9,"ns",IF($B$16&gt;$C$16,"ns",IF(ABS($L25-INDEX(RTO1SF_ORD,AM$4,2))&gt;$B$24,"s","ns"))))</f>
        <v/>
      </c>
      <c r="AN25" s="188" t="str">
        <f aca="1">IF(AN$4&gt;$J25,"",IF($F$9&gt;$G$9,"ns",IF($B$16&gt;$C$16,"ns",IF(ABS($L25-INDEX(RTO1SF_ORD,AN$4,2))&gt;$B$24,"s","ns"))))</f>
        <v/>
      </c>
      <c r="AO25" s="188" t="str">
        <f aca="1">IF(AO$4&gt;$J25,"",IF($F$9&gt;$G$9,"ns",IF($B$16&gt;$C$16,"ns",IF(ABS($L25-INDEX(RTO1SF_ORD,AO$4,2))&gt;$B$24,"s","ns"))))</f>
        <v/>
      </c>
      <c r="AP25" s="188" t="str">
        <f aca="1">IF(AP$4&gt;$J25,"",IF($F$9&gt;$G$9,"ns",IF($B$16&gt;$C$16,"ns",IF(ABS($L25-INDEX(RTO1SF_ORD,AP$4,2))&gt;$B$24,"s","ns"))))</f>
        <v/>
      </c>
      <c r="AQ25" s="188" t="str">
        <f aca="1">IF(AQ$4&gt;$J25,"",IF($F$9&gt;$G$9,"ns",IF($B$16&gt;$C$16,"ns",IF(ABS($L25-INDEX(RTO1SF_ORD,AQ$4,2))&gt;$B$24,"s","ns"))))</f>
        <v/>
      </c>
      <c r="AR25" s="188" t="str">
        <f aca="1">IF(AR$4&gt;$J25,"",IF($F$9&gt;$G$9,"ns",IF($B$16&gt;$C$16,"ns",IF(ABS($L25-INDEX(RTO1SF_ORD,AR$4,2))&gt;$B$24,"s","ns"))))</f>
        <v/>
      </c>
      <c r="AS25" s="188" t="str">
        <f aca="1">IF(AS$4&gt;$J25,"",IF($F$9&gt;$G$9,"ns",IF($B$16&gt;$C$16,"ns",IF(ABS($L25-INDEX(RTO1SF_ORD,AS$4,2))&gt;$B$24,"s","ns"))))</f>
        <v/>
      </c>
      <c r="AT25" s="188" t="str">
        <f aca="1">IF(AT$4&gt;$J25,"",IF($F$9&gt;$G$9,"ns",IF($B$16&gt;$C$16,"ns",IF(ABS($L25-INDEX(RTO1SF_ORD,AT$4,2))&gt;$B$24,"s","ns"))))</f>
        <v/>
      </c>
      <c r="AU25" s="188" t="str">
        <f aca="1">IF(AU$4&gt;$J25,"",IF($F$9&gt;$G$9,"ns",IF($B$16&gt;$C$16,"ns",IF(ABS($L25-INDEX(RTO1SF_ORD,AU$4,2))&gt;$B$24,"s","ns"))))</f>
        <v/>
      </c>
      <c r="AV25" s="188" t="str">
        <f aca="1">IF(AV$4&gt;$J25,"",IF($F$9&gt;$G$9,"ns",IF($B$16&gt;$C$16,"ns",IF(ABS($L25-INDEX(RTO1SF_ORD,AV$4,2))&gt;$B$24,"s","ns"))))</f>
        <v/>
      </c>
      <c r="AW25" s="188" t="str">
        <f aca="1">IF(AW$4&gt;$J25,"",IF($F$9&gt;$G$9,"ns",IF($B$16&gt;$C$16,"ns",IF(ABS($L25-INDEX(RTO1SF_ORD,AW$4,2))&gt;$B$24,"s","ns"))))</f>
        <v/>
      </c>
      <c r="AX25" s="188" t="str">
        <f aca="1">IF(AX$4&gt;$J25,"",IF($F$9&gt;$G$9,"ns",IF($B$16&gt;$C$16,"ns",IF(ABS($L25-INDEX(RTO1SF_ORD,AX$4,2))&gt;$B$24,"s","ns"))))</f>
        <v/>
      </c>
      <c r="AY25" s="188" t="str">
        <f aca="1">IF(AY$4&gt;$J25,"",IF($F$9&gt;$G$9,"ns",IF($B$16&gt;$C$16,"ns",IF(ABS($L25-INDEX(RTO1SF_ORD,AY$4,2))&gt;$B$24,"s","ns"))))</f>
        <v/>
      </c>
      <c r="AZ25" s="188" t="str">
        <f aca="1">IF(AZ$4&gt;$J25,"",IF($F$9&gt;$G$9,"ns",IF($B$16&gt;$C$16,"ns",IF(ABS($L25-INDEX(RTO1SF_ORD,AZ$4,2))&gt;$B$24,"s","ns"))))</f>
        <v/>
      </c>
      <c r="BA25" s="188" t="str">
        <f aca="1">IF(BA$4&gt;$J25,"",IF($F$9&gt;$G$9,"ns",IF($B$16&gt;$C$16,"ns",IF(ABS($L25-INDEX(RTO1SF_ORD,BA$4,2))&gt;$B$24,"s","ns"))))</f>
        <v/>
      </c>
      <c r="BB25" s="188" t="str">
        <f aca="1">IF(BB$4&gt;$J25,"",IF($F$9&gt;$G$9,"ns",IF($B$16&gt;$C$16,"ns",IF(ABS($L25-INDEX(RTO1SF_ORD,BB$4,2))&gt;$B$24,"s","ns"))))</f>
        <v/>
      </c>
      <c r="BC25" s="188" t="str">
        <f aca="1">IF(BC$4&gt;$J25,"",IF($F$9&gt;$G$9,"ns",IF($B$16&gt;$C$16,"ns",IF(ABS($L25-INDEX(RTO1SF_ORD,BC$4,2))&gt;$B$24,"s","ns"))))</f>
        <v/>
      </c>
      <c r="BD25" s="188" t="str">
        <f aca="1">IF(BD$4&gt;$J25,"",IF($F$9&gt;$G$9,"ns",IF($B$16&gt;$C$16,"ns",IF(ABS($L25-INDEX(RTO1SF_ORD,BD$4,2))&gt;$B$24,"s","ns"))))</f>
        <v/>
      </c>
      <c r="BE25" s="188" t="str">
        <f aca="1">IF(BE$4&gt;$J25,"",IF($F$9&gt;$G$9,"ns",IF($B$16&gt;$C$16,"ns",IF(ABS($L25-INDEX(RTO1SF_ORD,BE$4,2))&gt;$B$24,"s","ns"))))</f>
        <v/>
      </c>
      <c r="BF25" s="188" t="str">
        <f aca="1">IF(BF$4&gt;$J25,"",IF($F$9&gt;$G$9,"ns",IF($B$16&gt;$C$16,"ns",IF(ABS($L25-INDEX(RTO1SF_ORD,BF$4,2))&gt;$B$24,"s","ns"))))</f>
        <v/>
      </c>
      <c r="BG25" s="188" t="str">
        <f aca="1">IF(BG$4&gt;$J25,"",IF($F$9&gt;$G$9,"ns",IF($B$16&gt;$C$16,"ns",IF(ABS($L25-INDEX(RTO1SF_ORD,BG$4,2))&gt;$B$24,"s","ns"))))</f>
        <v/>
      </c>
      <c r="BH25" s="188" t="str">
        <f aca="1">IF(BH$4&gt;$J25,"",IF($F$9&gt;$G$9,"ns",IF($B$16&gt;$C$16,"ns",IF(ABS($L25-INDEX(RTO1SF_ORD,BH$4,2))&gt;$B$24,"s","ns"))))</f>
        <v/>
      </c>
      <c r="BI25" s="188" t="str">
        <f aca="1">IF(BI$4&gt;$J25,"",IF($F$9&gt;$G$9,"ns",IF($B$16&gt;$C$16,"ns",IF(ABS($L25-INDEX(RTO1SF_ORD,BI$4,2))&gt;$B$24,"s","ns"))))</f>
        <v/>
      </c>
      <c r="BJ25" s="188" t="str">
        <f aca="1">IF(BJ$4&gt;$J25,"",IF($F$9&gt;$G$9,"ns",IF($B$16&gt;$C$16,"ns",IF(ABS($L25-INDEX(RTO1SF_ORD,BJ$4,2))&gt;$B$24,"s","ns"))))</f>
        <v/>
      </c>
      <c r="BM25" s="9" t="s">
        <v>350</v>
      </c>
      <c r="BS25" s="10"/>
      <c r="BT25" s="10"/>
      <c r="BV25" s="89" t="n">
        <v>21</v>
      </c>
      <c r="BW25" s="187" t="str">
        <f aca="1">IFERROR(INDEX(RTO1CF_ORD,BV25,1),"sd")</f>
        <v>B PEREGRINO</v>
      </c>
      <c r="BX25" s="188">
        <f aca="1">IFERROR(INDEX(RTO1CF_ORD,BV25,2),"sd")</f>
        <v>6123.1603085714296</v>
      </c>
      <c r="BY25" s="186" t="str">
        <f aca="1">IF(BY$4&gt;$BV25,"",IF($BR$9&gt;$BS$9,"ns",IF($BN$16&gt;$BO$16,"ns",IF(ABS($BX25-INDEX(RTO1CF_ORD,BY$4,2))&gt;$BN$24,"s","ns"))))</f>
        <v>s</v>
      </c>
      <c r="BZ25" s="186" t="str">
        <f aca="1">IF(BZ$4&gt;$BV25,"",IF($BR$9&gt;$BS$9,"ns",IF($BN$16&gt;$BO$16,"ns",IF(ABS($BX25-INDEX(RTO1CF_ORD,BZ$4,2))&gt;$BN$24,"s","ns"))))</f>
        <v>s</v>
      </c>
      <c r="CA25" s="186" t="str">
        <f aca="1">IF(CA$4&gt;$BV25,"",IF($BR$9&gt;$BS$9,"ns",IF($BN$16&gt;$BO$16,"ns",IF(ABS($BX25-INDEX(RTO1CF_ORD,CA$4,2))&gt;$BN$24,"s","ns"))))</f>
        <v>s</v>
      </c>
      <c r="CB25" s="186" t="str">
        <f aca="1">IF(CB$4&gt;$BV25,"",IF($BR$9&gt;$BS$9,"ns",IF($BN$16&gt;$BO$16,"ns",IF(ABS($BX25-INDEX(RTO1CF_ORD,CB$4,2))&gt;$BN$24,"s","ns"))))</f>
        <v>ns</v>
      </c>
      <c r="CC25" s="186" t="str">
        <f aca="1">IF(CC$4&gt;$BV25,"",IF($BR$9&gt;$BS$9,"ns",IF($BN$16&gt;$BO$16,"ns",IF(ABS($BX25-INDEX(RTO1CF_ORD,CC$4,2))&gt;$BN$24,"s","ns"))))</f>
        <v>ns</v>
      </c>
      <c r="CD25" s="186" t="str">
        <f aca="1">IF(CD$4&gt;$BV25,"",IF($BR$9&gt;$BS$9,"ns",IF($BN$16&gt;$BO$16,"ns",IF(ABS($BX25-INDEX(RTO1CF_ORD,CD$4,2))&gt;$BN$24,"s","ns"))))</f>
        <v>ns</v>
      </c>
      <c r="CE25" s="186" t="str">
        <f aca="1">IF(CE$4&gt;$BV25,"",IF($BR$9&gt;$BS$9,"ns",IF($BN$16&gt;$BO$16,"ns",IF(ABS($BX25-INDEX(RTO1CF_ORD,CE$4,2))&gt;$BN$24,"s","ns"))))</f>
        <v>ns</v>
      </c>
      <c r="CF25" s="186" t="str">
        <f aca="1">IF(CF$4&gt;$BV25,"",IF($BR$9&gt;$BS$9,"ns",IF($BN$16&gt;$BO$16,"ns",IF(ABS($BX25-INDEX(RTO1CF_ORD,CF$4,2))&gt;$BN$24,"s","ns"))))</f>
        <v>ns</v>
      </c>
      <c r="CG25" s="186" t="str">
        <f aca="1">IF(CG$4&gt;$BV25,"",IF($BR$9&gt;$BS$9,"ns",IF($BN$16&gt;$BO$16,"ns",IF(ABS($BX25-INDEX(RTO1CF_ORD,CG$4,2))&gt;$BN$24,"s","ns"))))</f>
        <v>ns</v>
      </c>
      <c r="CH25" s="186" t="str">
        <f aca="1">IF(CH$4&gt;$BV25,"",IF($BR$9&gt;$BS$9,"ns",IF($BN$16&gt;$BO$16,"ns",IF(ABS($BX25-INDEX(RTO1CF_ORD,CH$4,2))&gt;$BN$24,"s","ns"))))</f>
        <v>ns</v>
      </c>
      <c r="CI25" s="186" t="str">
        <f aca="1">IF(CI$4&gt;$BV25,"",IF($BR$9&gt;$BS$9,"ns",IF($BN$16&gt;$BO$16,"ns",IF(ABS($BX25-INDEX(RTO1CF_ORD,CI$4,2))&gt;$BN$24,"s","ns"))))</f>
        <v>ns</v>
      </c>
      <c r="CJ25" s="186" t="str">
        <f aca="1">IF(CJ$4&gt;$BV25,"",IF($BR$9&gt;$BS$9,"ns",IF($BN$16&gt;$BO$16,"ns",IF(ABS($BX25-INDEX(RTO1CF_ORD,CJ$4,2))&gt;$BN$24,"s","ns"))))</f>
        <v>ns</v>
      </c>
      <c r="CK25" s="186" t="str">
        <f aca="1">IF(CK$4&gt;$BV25,"",IF($BR$9&gt;$BS$9,"ns",IF($BN$16&gt;$BO$16,"ns",IF(ABS($BX25-INDEX(RTO1CF_ORD,CK$4,2))&gt;$BN$24,"s","ns"))))</f>
        <v>ns</v>
      </c>
      <c r="CL25" s="186" t="str">
        <f aca="1">IF(CL$4&gt;$BV25,"",IF($BR$9&gt;$BS$9,"ns",IF($BN$16&gt;$BO$16,"ns",IF(ABS($BX25-INDEX(RTO1CF_ORD,CL$4,2))&gt;$BN$24,"s","ns"))))</f>
        <v>ns</v>
      </c>
      <c r="CM25" s="186" t="str">
        <f aca="1">IF(CM$4&gt;$BV25,"",IF($BR$9&gt;$BS$9,"ns",IF($BN$16&gt;$BO$16,"ns",IF(ABS($BX25-INDEX(RTO1CF_ORD,CM$4,2))&gt;$BN$24,"s","ns"))))</f>
        <v>ns</v>
      </c>
      <c r="CN25" s="186" t="str">
        <f aca="1">IF(CN$4&gt;$BV25,"",IF($BR$9&gt;$BS$9,"ns",IF($BN$16&gt;$BO$16,"ns",IF(ABS($BX25-INDEX(RTO1CF_ORD,CN$4,2))&gt;$BN$24,"s","ns"))))</f>
        <v>ns</v>
      </c>
      <c r="CO25" s="186" t="str">
        <f aca="1">IF(CO$4&gt;$BV25,"",IF($BR$9&gt;$BS$9,"ns",IF($BN$16&gt;$BO$16,"ns",IF(ABS($BX25-INDEX(RTO1CF_ORD,CO$4,2))&gt;$BN$24,"s","ns"))))</f>
        <v>ns</v>
      </c>
      <c r="CP25" s="186" t="str">
        <f aca="1">IF(CP$4&gt;$BV25,"",IF($BR$9&gt;$BS$9,"ns",IF($BN$16&gt;$BO$16,"ns",IF(ABS($BX25-INDEX(RTO1CF_ORD,CP$4,2))&gt;$BN$24,"s","ns"))))</f>
        <v>ns</v>
      </c>
      <c r="CQ25" s="186" t="str">
        <f aca="1">IF(CQ$4&gt;$BV25,"",IF($BR$9&gt;$BS$9,"ns",IF($BN$16&gt;$BO$16,"ns",IF(ABS($BX25-INDEX(RTO1CF_ORD,CQ$4,2))&gt;$BN$24,"s","ns"))))</f>
        <v>ns</v>
      </c>
      <c r="CR25" s="186" t="str">
        <f aca="1">IF(CR$4&gt;$BV25,"",IF($BR$9&gt;$BS$9,"ns",IF($BN$16&gt;$BO$16,"ns",IF(ABS($BX25-INDEX(RTO1CF_ORD,CR$4,2))&gt;$BN$24,"s","ns"))))</f>
        <v>ns</v>
      </c>
      <c r="CS25" s="186" t="str">
        <f aca="1">IF(CS$4&gt;$BV25,"",IF($BR$9&gt;$BS$9,"ns",IF($BN$16&gt;$BO$16,"ns",IF(ABS($BX25-INDEX(RTO1CF_ORD,CS$4,2))&gt;$BN$24,"s","ns"))))</f>
        <v>ns</v>
      </c>
      <c r="CT25" s="186" t="str">
        <f aca="1">IF(CT$4&gt;$BV25,"",IF($BR$9&gt;$BS$9,"ns",IF($BN$16&gt;$BO$16,"ns",IF(ABS($BX25-INDEX(RTO1CF_ORD,CT$4,2))&gt;$BN$24,"s","ns"))))</f>
        <v/>
      </c>
      <c r="CU25" s="186" t="str">
        <f aca="1">IF(CU$4&gt;$BV25,"",IF($BR$9&gt;$BS$9,"ns",IF($BN$16&gt;$BO$16,"ns",IF(ABS($BX25-INDEX(RTO1CF_ORD,CU$4,2))&gt;$BN$24,"s","ns"))))</f>
        <v/>
      </c>
      <c r="CV25" s="186" t="str">
        <f aca="1">IF(CV$4&gt;$BV25,"",IF($BR$9&gt;$BS$9,"ns",IF($BN$16&gt;$BO$16,"ns",IF(ABS($BX25-INDEX(RTO1CF_ORD,CV$4,2))&gt;$BN$24,"s","ns"))))</f>
        <v/>
      </c>
      <c r="CW25" s="186" t="str">
        <f aca="1">IF(CW$4&gt;$BV25,"",IF($BR$9&gt;$BS$9,"ns",IF($BN$16&gt;$BO$16,"ns",IF(ABS($BX25-INDEX(RTO1CF_ORD,CW$4,2))&gt;$BN$24,"s","ns"))))</f>
        <v/>
      </c>
      <c r="CX25" s="186" t="str">
        <f aca="1">IF(CX$4&gt;$BV25,"",IF($BR$9&gt;$BS$9,"ns",IF($BN$16&gt;$BO$16,"ns",IF(ABS($BX25-INDEX(RTO1CF_ORD,CX$4,2))&gt;$BN$24,"s","ns"))))</f>
        <v/>
      </c>
      <c r="CY25" s="186" t="str">
        <f aca="1">IF(CY$4&gt;$BV25,"",IF($BR$9&gt;$BS$9,"ns",IF($BN$16&gt;$BO$16,"ns",IF(ABS($BX25-INDEX(RTO1CF_ORD,CY$4,2))&gt;$BN$24,"s","ns"))))</f>
        <v/>
      </c>
      <c r="CZ25" s="186" t="str">
        <f aca="1">IF(CZ$4&gt;$BV25,"",IF($BR$9&gt;$BS$9,"ns",IF($BN$16&gt;$BO$16,"ns",IF(ABS($BX25-INDEX(RTO1CF_ORD,CZ$4,2))&gt;$BN$24,"s","ns"))))</f>
        <v/>
      </c>
      <c r="DA25" s="186" t="str">
        <f aca="1">IF(DA$4&gt;$BV25,"",IF($BR$9&gt;$BS$9,"ns",IF($BN$16&gt;$BO$16,"ns",IF(ABS($BX25-INDEX(RTO1CF_ORD,DA$4,2))&gt;$BN$24,"s","ns"))))</f>
        <v/>
      </c>
      <c r="DB25" s="186" t="str">
        <f aca="1">IF(DB$4&gt;$BV25,"",IF($BR$9&gt;$BS$9,"ns",IF($BN$16&gt;$BO$16,"ns",IF(ABS($BX25-INDEX(RTO1CF_ORD,DB$4,2))&gt;$BN$24,"s","ns"))))</f>
        <v/>
      </c>
      <c r="DC25" s="186" t="str">
        <f aca="1">IF(DC$4&gt;$BV25,"",IF($BR$9&gt;$BS$9,"ns",IF($BN$16&gt;$BO$16,"ns",IF(ABS($BX25-INDEX(RTO1CF_ORD,DC$4,2))&gt;$BN$24,"s","ns"))))</f>
        <v/>
      </c>
      <c r="DD25" s="186" t="str">
        <f aca="1">IF(DD$4&gt;$BV25,"",IF($BR$9&gt;$BS$9,"ns",IF($BN$16&gt;$BO$16,"ns",IF(ABS($BX25-INDEX(RTO1CF_ORD,DD$4,2))&gt;$BN$24,"s","ns"))))</f>
        <v/>
      </c>
      <c r="DE25" s="186" t="str">
        <f aca="1">IF(DE$4&gt;$BV25,"",IF($BR$9&gt;$BS$9,"ns",IF($BN$16&gt;$BO$16,"ns",IF(ABS($BX25-INDEX(RTO1CF_ORD,DE$4,2))&gt;$BN$24,"s","ns"))))</f>
        <v/>
      </c>
      <c r="DF25" s="186" t="str">
        <f aca="1">IF(DF$4&gt;$BV25,"",IF($BR$9&gt;$BS$9,"ns",IF($BN$16&gt;$BO$16,"ns",IF(ABS($BX25-INDEX(RTO1CF_ORD,DF$4,2))&gt;$BN$24,"s","ns"))))</f>
        <v/>
      </c>
      <c r="DG25" s="186" t="str">
        <f aca="1">IF(DG$4&gt;$BV25,"",IF($BR$9&gt;$BS$9,"ns",IF($BN$16&gt;$BO$16,"ns",IF(ABS($BX25-INDEX(RTO1CF_ORD,DG$4,2))&gt;$BN$24,"s","ns"))))</f>
        <v/>
      </c>
      <c r="DH25" s="186" t="str">
        <f aca="1">IF(DH$4&gt;$BV25,"",IF($BR$9&gt;$BS$9,"ns",IF($BN$16&gt;$BO$16,"ns",IF(ABS($BX25-INDEX(RTO1CF_ORD,DH$4,2))&gt;$BN$24,"s","ns"))))</f>
        <v/>
      </c>
      <c r="DI25" s="186" t="str">
        <f aca="1">IF(DI$4&gt;$BV25,"",IF($BR$9&gt;$BS$9,"ns",IF($BN$16&gt;$BO$16,"ns",IF(ABS($BX25-INDEX(RTO1CF_ORD,DI$4,2))&gt;$BN$24,"s","ns"))))</f>
        <v/>
      </c>
      <c r="DJ25" s="186" t="str">
        <f aca="1">IF(DJ$4&gt;$BV25,"",IF($BR$9&gt;$BS$9,"ns",IF($BN$16&gt;$BO$16,"ns",IF(ABS($BX25-INDEX(RTO1CF_ORD,DJ$4,2))&gt;$BN$24,"s","ns"))))</f>
        <v/>
      </c>
      <c r="DK25" s="186" t="str">
        <f aca="1">IF(DK$4&gt;$BV25,"",IF($BR$9&gt;$BS$9,"ns",IF($BN$16&gt;$BO$16,"ns",IF(ABS($BX25-INDEX(RTO1CF_ORD,DK$4,2))&gt;$BN$24,"s","ns"))))</f>
        <v/>
      </c>
      <c r="DL25" s="186" t="str">
        <f aca="1">IF(DL$4&gt;$BV25,"",IF($BR$9&gt;$BS$9,"ns",IF($BN$16&gt;$BO$16,"ns",IF(ABS($BX25-INDEX(RTO1CF_ORD,DL$4,2))&gt;$BN$24,"s","ns"))))</f>
        <v/>
      </c>
      <c r="DM25" s="186" t="str">
        <f aca="1">IF(DM$4&gt;$BV25,"",IF($BR$9&gt;$BS$9,"ns",IF($BN$16&gt;$BO$16,"ns",IF(ABS($BX25-INDEX(RTO1CF_ORD,DM$4,2))&gt;$BN$24,"s","ns"))))</f>
        <v/>
      </c>
      <c r="DN25" s="186" t="str">
        <f aca="1">IF(DN$4&gt;$BV25,"",IF($BR$9&gt;$BS$9,"ns",IF($BN$16&gt;$BO$16,"ns",IF(ABS($BX25-INDEX(RTO1CF_ORD,DN$4,2))&gt;$BN$24,"s","ns"))))</f>
        <v/>
      </c>
      <c r="DO25" s="186" t="str">
        <f aca="1">IF(DO$4&gt;$BV25,"",IF($BR$9&gt;$BS$9,"ns",IF($BN$16&gt;$BO$16,"ns",IF(ABS($BX25-INDEX(RTO1CF_ORD,DO$4,2))&gt;$BN$24,"s","ns"))))</f>
        <v/>
      </c>
      <c r="DP25" s="186" t="str">
        <f aca="1">IF(DP$4&gt;$BV25,"",IF($BR$9&gt;$BS$9,"ns",IF($BN$16&gt;$BO$16,"ns",IF(ABS($BX25-INDEX(RTO1CF_ORD,DP$4,2))&gt;$BN$24,"s","ns"))))</f>
        <v/>
      </c>
      <c r="DQ25" s="186" t="str">
        <f aca="1">IF(DQ$4&gt;$BV25,"",IF($BR$9&gt;$BS$9,"ns",IF($BN$16&gt;$BO$16,"ns",IF(ABS($BX25-INDEX(RTO1CF_ORD,DQ$4,2))&gt;$BN$24,"s","ns"))))</f>
        <v/>
      </c>
      <c r="DR25" s="186" t="str">
        <f aca="1">IF(DR$4&gt;$BV25,"",IF($BR$9&gt;$BS$9,"ns",IF($BN$16&gt;$BO$16,"ns",IF(ABS($BX25-INDEX(RTO1CF_ORD,DR$4,2))&gt;$BN$24,"s","ns"))))</f>
        <v/>
      </c>
      <c r="DS25" s="186" t="str">
        <f aca="1">IF(DS$4&gt;$BV25,"",IF($BR$9&gt;$BS$9,"ns",IF($BN$16&gt;$BO$16,"ns",IF(ABS($BX25-INDEX(RTO1CF_ORD,DS$4,2))&gt;$BN$24,"s","ns"))))</f>
        <v/>
      </c>
      <c r="DT25" s="186" t="str">
        <f aca="1">IF(DT$4&gt;$BV25,"",IF($BR$9&gt;$BS$9,"ns",IF($BN$16&gt;$BO$16,"ns",IF(ABS($BX25-INDEX(RTO1CF_ORD,DT$4,2))&gt;$BN$24,"s","ns"))))</f>
        <v/>
      </c>
      <c r="DU25" s="186" t="str">
        <f aca="1">IF(DU$4&gt;$BV25,"",IF($BR$9&gt;$BS$9,"ns",IF($BN$16&gt;$BO$16,"ns",IF(ABS($BX25-INDEX(RTO1CF_ORD,DU$4,2))&gt;$BN$24,"s","ns"))))</f>
        <v/>
      </c>
      <c r="DV25" s="186" t="str">
        <f aca="1">IF(DV$4&gt;$BV25,"",IF($BR$9&gt;$BS$9,"ns",IF($BN$16&gt;$BO$16,"ns",IF(ABS($BX25-INDEX(RTO1CF_ORD,DV$4,2))&gt;$BN$24,"s","ns"))))</f>
        <v/>
      </c>
      <c r="DW25" s="158"/>
      <c r="DX25" s="158"/>
      <c r="DZ25" s="176">
        <f>DZ24+1</f>
        <v>22</v>
      </c>
      <c r="EA25" s="178" t="str">
        <f aca="1">IFERROR(INDEX(RTO1CV,$DZ25,1),0)</f>
        <v>K LIEBRE</v>
      </c>
      <c r="EB25" s="179">
        <f aca="1">IFERROR(INDEX(RTO1SF,$DZ25,EB$3),0)</f>
        <v>0</v>
      </c>
      <c r="EC25" s="179">
        <f aca="1">IFERROR(INDEX(RTO1SF,$DZ25,EC$3),0)</f>
        <v>0</v>
      </c>
      <c r="ED25" s="179">
        <f aca="1">IFERROR(INDEX(RTO1SF,$DZ25,ED$3),0)</f>
        <v>0</v>
      </c>
      <c r="EE25" s="179">
        <f aca="1">IFERROR(INDEX(RTO1SF,$DZ25,EE$3),0)</f>
        <v>0</v>
      </c>
      <c r="EF25" s="179">
        <f>_xlfn.COUNTIFS(EB25:EE25,"&gt;1")</f>
        <v>0</v>
      </c>
      <c r="EG25" s="179">
        <f>IFERROR(_xlfn.SUMIFS(EB25:EE25,EB25:EE25,"&gt;1"),0)</f>
        <v>0</v>
      </c>
      <c r="EH25" s="176"/>
      <c r="EI25" s="177"/>
      <c r="EJ25" s="177"/>
      <c r="EK25" s="177"/>
      <c r="EL25" s="176">
        <f>EL24+1</f>
        <v>22</v>
      </c>
      <c r="EM25" s="178" t="str">
        <f aca="1">IFERROR(INDEX(RTO1CV,$EL25,1),0)</f>
        <v>K LIEBRE</v>
      </c>
      <c r="EN25" s="179">
        <f aca="1">IFERROR(INDEX(RTO1CF,$EL25,'ANVA-MDS'!EB$3),0)</f>
        <v>5347.80123428571005</v>
      </c>
      <c r="EO25" s="179">
        <f aca="1">IFERROR(INDEX(RTO1CF,$EL25,'ANVA-MDS'!EC$3),0)</f>
        <v>5574.28054857142979</v>
      </c>
      <c r="EP25" s="179">
        <f aca="1">IFERROR(INDEX(RTO1CF,$EL25,'ANVA-MDS'!ED$3),0)</f>
        <v>5463.25044571429044</v>
      </c>
      <c r="EQ25" s="179">
        <f aca="1">IFERROR(INDEX(RTO1CF,$EL25,'ANVA-MDS'!EE$3),0)</f>
        <v>0</v>
      </c>
      <c r="ER25" s="179">
        <f>_xlfn.COUNTIFS(EN25:EQ25,"&gt;1")</f>
        <v>3</v>
      </c>
      <c r="ES25" s="179">
        <f>IFERROR(_xlfn.SUMIFS(EN25:EQ25,EN25:EQ25,"&gt;1"),0)</f>
        <v>16385.3322285713984</v>
      </c>
      <c r="ET25" s="176"/>
      <c r="EU25" s="177"/>
      <c r="EV25" s="177"/>
      <c r="EW25" s="177"/>
      <c r="EX25" s="179">
        <f>EG25+ES25</f>
        <v>16385.3322285713984</v>
      </c>
    </row>
    <row r="26" spans="1:154" ht="12.75" customHeight="1">
      <c r="A26" s="9" t="s">
        <v>351</v>
      </c>
      <c r="J26" s="89" t="n">
        <v>22</v>
      </c>
      <c r="K26" s="187" t="str">
        <f aca="1">IFERROR(INDEX(RTO1SF_ORD,J26,1),"sd")</f>
        <v>K LIEBRE</v>
      </c>
      <c r="L26" s="188">
        <f aca="1">IFERROR(INDEX(RTO1SF_ORD,J26,2),"sd")</f>
        <v>0.000279999999999999982</v>
      </c>
      <c r="M26" s="188" t="str">
        <f aca="1">IF(M$4&gt;$J26,"",IF($F$9&gt;$G$9,"ns",IF($B$16&gt;$C$16,"ns",IF(ABS($L26-INDEX(RTO1SF_ORD,M$4,2))&gt;$B$24,"s","ns"))))</f>
        <v>ns</v>
      </c>
      <c r="N26" s="188" t="str">
        <f aca="1">IF(N$4&gt;$J26,"",IF($F$9&gt;$G$9,"ns",IF($B$16&gt;$C$16,"ns",IF(ABS($L26-INDEX(RTO1SF_ORD,N$4,2))&gt;$B$24,"s","ns"))))</f>
        <v>ns</v>
      </c>
      <c r="O26" s="188" t="str">
        <f aca="1">IF(O$4&gt;$J26,"",IF($F$9&gt;$G$9,"ns",IF($B$16&gt;$C$16,"ns",IF(ABS($L26-INDEX(RTO1SF_ORD,O$4,2))&gt;$B$24,"s","ns"))))</f>
        <v>ns</v>
      </c>
      <c r="P26" s="188" t="str">
        <f aca="1">IF(P$4&gt;$J26,"",IF($F$9&gt;$G$9,"ns",IF($B$16&gt;$C$16,"ns",IF(ABS($L26-INDEX(RTO1SF_ORD,P$4,2))&gt;$B$24,"s","ns"))))</f>
        <v>ns</v>
      </c>
      <c r="Q26" s="188" t="str">
        <f aca="1">IF(Q$4&gt;$J26,"",IF($F$9&gt;$G$9,"ns",IF($B$16&gt;$C$16,"ns",IF(ABS($L26-INDEX(RTO1SF_ORD,Q$4,2))&gt;$B$24,"s","ns"))))</f>
        <v>ns</v>
      </c>
      <c r="R26" s="188" t="str">
        <f aca="1">IF(R$4&gt;$J26,"",IF($F$9&gt;$G$9,"ns",IF($B$16&gt;$C$16,"ns",IF(ABS($L26-INDEX(RTO1SF_ORD,R$4,2))&gt;$B$24,"s","ns"))))</f>
        <v>ns</v>
      </c>
      <c r="S26" s="188" t="str">
        <f aca="1">IF(S$4&gt;$J26,"",IF($F$9&gt;$G$9,"ns",IF($B$16&gt;$C$16,"ns",IF(ABS($L26-INDEX(RTO1SF_ORD,S$4,2))&gt;$B$24,"s","ns"))))</f>
        <v>ns</v>
      </c>
      <c r="T26" s="188" t="str">
        <f aca="1">IF(T$4&gt;$J26,"",IF($F$9&gt;$G$9,"ns",IF($B$16&gt;$C$16,"ns",IF(ABS($L26-INDEX(RTO1SF_ORD,T$4,2))&gt;$B$24,"s","ns"))))</f>
        <v>ns</v>
      </c>
      <c r="U26" s="188" t="str">
        <f aca="1">IF(U$4&gt;$J26,"",IF($F$9&gt;$G$9,"ns",IF($B$16&gt;$C$16,"ns",IF(ABS($L26-INDEX(RTO1SF_ORD,U$4,2))&gt;$B$24,"s","ns"))))</f>
        <v>ns</v>
      </c>
      <c r="V26" s="188" t="str">
        <f aca="1">IF(V$4&gt;$J26,"",IF($F$9&gt;$G$9,"ns",IF($B$16&gt;$C$16,"ns",IF(ABS($L26-INDEX(RTO1SF_ORD,V$4,2))&gt;$B$24,"s","ns"))))</f>
        <v>ns</v>
      </c>
      <c r="W26" s="188" t="str">
        <f aca="1">IF(W$4&gt;$J26,"",IF($F$9&gt;$G$9,"ns",IF($B$16&gt;$C$16,"ns",IF(ABS($L26-INDEX(RTO1SF_ORD,W$4,2))&gt;$B$24,"s","ns"))))</f>
        <v>ns</v>
      </c>
      <c r="X26" s="188" t="str">
        <f aca="1">IF(X$4&gt;$J26,"",IF($F$9&gt;$G$9,"ns",IF($B$16&gt;$C$16,"ns",IF(ABS($L26-INDEX(RTO1SF_ORD,X$4,2))&gt;$B$24,"s","ns"))))</f>
        <v>ns</v>
      </c>
      <c r="Y26" s="188" t="str">
        <f aca="1">IF(Y$4&gt;$J26,"",IF($F$9&gt;$G$9,"ns",IF($B$16&gt;$C$16,"ns",IF(ABS($L26-INDEX(RTO1SF_ORD,Y$4,2))&gt;$B$24,"s","ns"))))</f>
        <v>ns</v>
      </c>
      <c r="Z26" s="188" t="str">
        <f aca="1">IF(Z$4&gt;$J26,"",IF($F$9&gt;$G$9,"ns",IF($B$16&gt;$C$16,"ns",IF(ABS($L26-INDEX(RTO1SF_ORD,Z$4,2))&gt;$B$24,"s","ns"))))</f>
        <v>ns</v>
      </c>
      <c r="AA26" s="188" t="str">
        <f aca="1">IF(AA$4&gt;$J26,"",IF($F$9&gt;$G$9,"ns",IF($B$16&gt;$C$16,"ns",IF(ABS($L26-INDEX(RTO1SF_ORD,AA$4,2))&gt;$B$24,"s","ns"))))</f>
        <v>ns</v>
      </c>
      <c r="AB26" s="188" t="str">
        <f aca="1">IF(AB$4&gt;$J26,"",IF($F$9&gt;$G$9,"ns",IF($B$16&gt;$C$16,"ns",IF(ABS($L26-INDEX(RTO1SF_ORD,AB$4,2))&gt;$B$24,"s","ns"))))</f>
        <v>ns</v>
      </c>
      <c r="AC26" s="188" t="str">
        <f aca="1">IF(AC$4&gt;$J26,"",IF($F$9&gt;$G$9,"ns",IF($B$16&gt;$C$16,"ns",IF(ABS($L26-INDEX(RTO1SF_ORD,AC$4,2))&gt;$B$24,"s","ns"))))</f>
        <v>ns</v>
      </c>
      <c r="AD26" s="188" t="str">
        <f aca="1">IF(AD$4&gt;$J26,"",IF($F$9&gt;$G$9,"ns",IF($B$16&gt;$C$16,"ns",IF(ABS($L26-INDEX(RTO1SF_ORD,AD$4,2))&gt;$B$24,"s","ns"))))</f>
        <v>ns</v>
      </c>
      <c r="AE26" s="188" t="str">
        <f aca="1">IF(AE$4&gt;$J26,"",IF($F$9&gt;$G$9,"ns",IF($B$16&gt;$C$16,"ns",IF(ABS($L26-INDEX(RTO1SF_ORD,AE$4,2))&gt;$B$24,"s","ns"))))</f>
        <v>ns</v>
      </c>
      <c r="AF26" s="188" t="str">
        <f aca="1">IF(AF$4&gt;$J26,"",IF($F$9&gt;$G$9,"ns",IF($B$16&gt;$C$16,"ns",IF(ABS($L26-INDEX(RTO1SF_ORD,AF$4,2))&gt;$B$24,"s","ns"))))</f>
        <v>ns</v>
      </c>
      <c r="AG26" s="188" t="str">
        <f aca="1">IF(AG$4&gt;$J26,"",IF($F$9&gt;$G$9,"ns",IF($B$16&gt;$C$16,"ns",IF(ABS($L26-INDEX(RTO1SF_ORD,AG$4,2))&gt;$B$24,"s","ns"))))</f>
        <v>ns</v>
      </c>
      <c r="AH26" s="188" t="str">
        <f aca="1">IF(AH$4&gt;$J26,"",IF($F$9&gt;$G$9,"ns",IF($B$16&gt;$C$16,"ns",IF(ABS($L26-INDEX(RTO1SF_ORD,AH$4,2))&gt;$B$24,"s","ns"))))</f>
        <v>ns</v>
      </c>
      <c r="AI26" s="188" t="str">
        <f aca="1">IF(AI$4&gt;$J26,"",IF($F$9&gt;$G$9,"ns",IF($B$16&gt;$C$16,"ns",IF(ABS($L26-INDEX(RTO1SF_ORD,AI$4,2))&gt;$B$24,"s","ns"))))</f>
        <v/>
      </c>
      <c r="AJ26" s="188" t="str">
        <f aca="1">IF(AJ$4&gt;$J26,"",IF($F$9&gt;$G$9,"ns",IF($B$16&gt;$C$16,"ns",IF(ABS($L26-INDEX(RTO1SF_ORD,AJ$4,2))&gt;$B$24,"s","ns"))))</f>
        <v/>
      </c>
      <c r="AK26" s="188" t="str">
        <f aca="1">IF(AK$4&gt;$J26,"",IF($F$9&gt;$G$9,"ns",IF($B$16&gt;$C$16,"ns",IF(ABS($L26-INDEX(RTO1SF_ORD,AK$4,2))&gt;$B$24,"s","ns"))))</f>
        <v/>
      </c>
      <c r="AL26" s="188" t="str">
        <f aca="1">IF(AL$4&gt;$J26,"",IF($F$9&gt;$G$9,"ns",IF($B$16&gt;$C$16,"ns",IF(ABS($L26-INDEX(RTO1SF_ORD,AL$4,2))&gt;$B$24,"s","ns"))))</f>
        <v/>
      </c>
      <c r="AM26" s="188" t="str">
        <f aca="1">IF(AM$4&gt;$J26,"",IF($F$9&gt;$G$9,"ns",IF($B$16&gt;$C$16,"ns",IF(ABS($L26-INDEX(RTO1SF_ORD,AM$4,2))&gt;$B$24,"s","ns"))))</f>
        <v/>
      </c>
      <c r="AN26" s="188" t="str">
        <f aca="1">IF(AN$4&gt;$J26,"",IF($F$9&gt;$G$9,"ns",IF($B$16&gt;$C$16,"ns",IF(ABS($L26-INDEX(RTO1SF_ORD,AN$4,2))&gt;$B$24,"s","ns"))))</f>
        <v/>
      </c>
      <c r="AO26" s="188" t="str">
        <f aca="1">IF(AO$4&gt;$J26,"",IF($F$9&gt;$G$9,"ns",IF($B$16&gt;$C$16,"ns",IF(ABS($L26-INDEX(RTO1SF_ORD,AO$4,2))&gt;$B$24,"s","ns"))))</f>
        <v/>
      </c>
      <c r="AP26" s="188" t="str">
        <f aca="1">IF(AP$4&gt;$J26,"",IF($F$9&gt;$G$9,"ns",IF($B$16&gt;$C$16,"ns",IF(ABS($L26-INDEX(RTO1SF_ORD,AP$4,2))&gt;$B$24,"s","ns"))))</f>
        <v/>
      </c>
      <c r="AQ26" s="188" t="str">
        <f aca="1">IF(AQ$4&gt;$J26,"",IF($F$9&gt;$G$9,"ns",IF($B$16&gt;$C$16,"ns",IF(ABS($L26-INDEX(RTO1SF_ORD,AQ$4,2))&gt;$B$24,"s","ns"))))</f>
        <v/>
      </c>
      <c r="AR26" s="188" t="str">
        <f aca="1">IF(AR$4&gt;$J26,"",IF($F$9&gt;$G$9,"ns",IF($B$16&gt;$C$16,"ns",IF(ABS($L26-INDEX(RTO1SF_ORD,AR$4,2))&gt;$B$24,"s","ns"))))</f>
        <v/>
      </c>
      <c r="AS26" s="188" t="str">
        <f aca="1">IF(AS$4&gt;$J26,"",IF($F$9&gt;$G$9,"ns",IF($B$16&gt;$C$16,"ns",IF(ABS($L26-INDEX(RTO1SF_ORD,AS$4,2))&gt;$B$24,"s","ns"))))</f>
        <v/>
      </c>
      <c r="AT26" s="188" t="str">
        <f aca="1">IF(AT$4&gt;$J26,"",IF($F$9&gt;$G$9,"ns",IF($B$16&gt;$C$16,"ns",IF(ABS($L26-INDEX(RTO1SF_ORD,AT$4,2))&gt;$B$24,"s","ns"))))</f>
        <v/>
      </c>
      <c r="AU26" s="188" t="str">
        <f aca="1">IF(AU$4&gt;$J26,"",IF($F$9&gt;$G$9,"ns",IF($B$16&gt;$C$16,"ns",IF(ABS($L26-INDEX(RTO1SF_ORD,AU$4,2))&gt;$B$24,"s","ns"))))</f>
        <v/>
      </c>
      <c r="AV26" s="188" t="str">
        <f aca="1">IF(AV$4&gt;$J26,"",IF($F$9&gt;$G$9,"ns",IF($B$16&gt;$C$16,"ns",IF(ABS($L26-INDEX(RTO1SF_ORD,AV$4,2))&gt;$B$24,"s","ns"))))</f>
        <v/>
      </c>
      <c r="AW26" s="188" t="str">
        <f aca="1">IF(AW$4&gt;$J26,"",IF($F$9&gt;$G$9,"ns",IF($B$16&gt;$C$16,"ns",IF(ABS($L26-INDEX(RTO1SF_ORD,AW$4,2))&gt;$B$24,"s","ns"))))</f>
        <v/>
      </c>
      <c r="AX26" s="188" t="str">
        <f aca="1">IF(AX$4&gt;$J26,"",IF($F$9&gt;$G$9,"ns",IF($B$16&gt;$C$16,"ns",IF(ABS($L26-INDEX(RTO1SF_ORD,AX$4,2))&gt;$B$24,"s","ns"))))</f>
        <v/>
      </c>
      <c r="AY26" s="188" t="str">
        <f aca="1">IF(AY$4&gt;$J26,"",IF($F$9&gt;$G$9,"ns",IF($B$16&gt;$C$16,"ns",IF(ABS($L26-INDEX(RTO1SF_ORD,AY$4,2))&gt;$B$24,"s","ns"))))</f>
        <v/>
      </c>
      <c r="AZ26" s="188" t="str">
        <f aca="1">IF(AZ$4&gt;$J26,"",IF($F$9&gt;$G$9,"ns",IF($B$16&gt;$C$16,"ns",IF(ABS($L26-INDEX(RTO1SF_ORD,AZ$4,2))&gt;$B$24,"s","ns"))))</f>
        <v/>
      </c>
      <c r="BA26" s="188" t="str">
        <f aca="1">IF(BA$4&gt;$J26,"",IF($F$9&gt;$G$9,"ns",IF($B$16&gt;$C$16,"ns",IF(ABS($L26-INDEX(RTO1SF_ORD,BA$4,2))&gt;$B$24,"s","ns"))))</f>
        <v/>
      </c>
      <c r="BB26" s="188" t="str">
        <f aca="1">IF(BB$4&gt;$J26,"",IF($F$9&gt;$G$9,"ns",IF($B$16&gt;$C$16,"ns",IF(ABS($L26-INDEX(RTO1SF_ORD,BB$4,2))&gt;$B$24,"s","ns"))))</f>
        <v/>
      </c>
      <c r="BC26" s="188" t="str">
        <f aca="1">IF(BC$4&gt;$J26,"",IF($F$9&gt;$G$9,"ns",IF($B$16&gt;$C$16,"ns",IF(ABS($L26-INDEX(RTO1SF_ORD,BC$4,2))&gt;$B$24,"s","ns"))))</f>
        <v/>
      </c>
      <c r="BD26" s="188" t="str">
        <f aca="1">IF(BD$4&gt;$J26,"",IF($F$9&gt;$G$9,"ns",IF($B$16&gt;$C$16,"ns",IF(ABS($L26-INDEX(RTO1SF_ORD,BD$4,2))&gt;$B$24,"s","ns"))))</f>
        <v/>
      </c>
      <c r="BE26" s="188" t="str">
        <f aca="1">IF(BE$4&gt;$J26,"",IF($F$9&gt;$G$9,"ns",IF($B$16&gt;$C$16,"ns",IF(ABS($L26-INDEX(RTO1SF_ORD,BE$4,2))&gt;$B$24,"s","ns"))))</f>
        <v/>
      </c>
      <c r="BF26" s="188" t="str">
        <f aca="1">IF(BF$4&gt;$J26,"",IF($F$9&gt;$G$9,"ns",IF($B$16&gt;$C$16,"ns",IF(ABS($L26-INDEX(RTO1SF_ORD,BF$4,2))&gt;$B$24,"s","ns"))))</f>
        <v/>
      </c>
      <c r="BG26" s="188" t="str">
        <f aca="1">IF(BG$4&gt;$J26,"",IF($F$9&gt;$G$9,"ns",IF($B$16&gt;$C$16,"ns",IF(ABS($L26-INDEX(RTO1SF_ORD,BG$4,2))&gt;$B$24,"s","ns"))))</f>
        <v/>
      </c>
      <c r="BH26" s="188" t="str">
        <f aca="1">IF(BH$4&gt;$J26,"",IF($F$9&gt;$G$9,"ns",IF($B$16&gt;$C$16,"ns",IF(ABS($L26-INDEX(RTO1SF_ORD,BH$4,2))&gt;$B$24,"s","ns"))))</f>
        <v/>
      </c>
      <c r="BI26" s="188" t="str">
        <f aca="1">IF(BI$4&gt;$J26,"",IF($F$9&gt;$G$9,"ns",IF($B$16&gt;$C$16,"ns",IF(ABS($L26-INDEX(RTO1SF_ORD,BI$4,2))&gt;$B$24,"s","ns"))))</f>
        <v/>
      </c>
      <c r="BJ26" s="188" t="str">
        <f aca="1">IF(BJ$4&gt;$J26,"",IF($F$9&gt;$G$9,"ns",IF($B$16&gt;$C$16,"ns",IF(ABS($L26-INDEX(RTO1SF_ORD,BJ$4,2))&gt;$B$24,"s","ns"))))</f>
        <v/>
      </c>
      <c r="BM26" s="9" t="s">
        <v>351</v>
      </c>
      <c r="BS26" s="10"/>
      <c r="BT26" s="10"/>
      <c r="BV26" s="89" t="n">
        <v>22</v>
      </c>
      <c r="BW26" s="187" t="str">
        <f aca="1">IFERROR(INDEX(RTO1CF_ORD,BV26,1),"sd")</f>
        <v>ACA 363</v>
      </c>
      <c r="BX26" s="188">
        <f aca="1">IFERROR(INDEX(RTO1CF_ORD,BV26,2),"sd")</f>
        <v>5955.16336380951998</v>
      </c>
      <c r="BY26" s="186" t="str">
        <f aca="1">IF(BY$4&gt;$BV26,"",IF($BR$9&gt;$BS$9,"ns",IF($BN$16&gt;$BO$16,"ns",IF(ABS($BX26-INDEX(RTO1CF_ORD,BY$4,2))&gt;$BN$24,"s","ns"))))</f>
        <v>s</v>
      </c>
      <c r="BZ26" s="186" t="str">
        <f aca="1">IF(BZ$4&gt;$BV26,"",IF($BR$9&gt;$BS$9,"ns",IF($BN$16&gt;$BO$16,"ns",IF(ABS($BX26-INDEX(RTO1CF_ORD,BZ$4,2))&gt;$BN$24,"s","ns"))))</f>
        <v>s</v>
      </c>
      <c r="CA26" s="186" t="str">
        <f aca="1">IF(CA$4&gt;$BV26,"",IF($BR$9&gt;$BS$9,"ns",IF($BN$16&gt;$BO$16,"ns",IF(ABS($BX26-INDEX(RTO1CF_ORD,CA$4,2))&gt;$BN$24,"s","ns"))))</f>
        <v>s</v>
      </c>
      <c r="CB26" s="186" t="str">
        <f aca="1">IF(CB$4&gt;$BV26,"",IF($BR$9&gt;$BS$9,"ns",IF($BN$16&gt;$BO$16,"ns",IF(ABS($BX26-INDEX(RTO1CF_ORD,CB$4,2))&gt;$BN$24,"s","ns"))))</f>
        <v>s</v>
      </c>
      <c r="CC26" s="186" t="str">
        <f aca="1">IF(CC$4&gt;$BV26,"",IF($BR$9&gt;$BS$9,"ns",IF($BN$16&gt;$BO$16,"ns",IF(ABS($BX26-INDEX(RTO1CF_ORD,CC$4,2))&gt;$BN$24,"s","ns"))))</f>
        <v>ns</v>
      </c>
      <c r="CD26" s="186" t="str">
        <f aca="1">IF(CD$4&gt;$BV26,"",IF($BR$9&gt;$BS$9,"ns",IF($BN$16&gt;$BO$16,"ns",IF(ABS($BX26-INDEX(RTO1CF_ORD,CD$4,2))&gt;$BN$24,"s","ns"))))</f>
        <v>ns</v>
      </c>
      <c r="CE26" s="186" t="str">
        <f aca="1">IF(CE$4&gt;$BV26,"",IF($BR$9&gt;$BS$9,"ns",IF($BN$16&gt;$BO$16,"ns",IF(ABS($BX26-INDEX(RTO1CF_ORD,CE$4,2))&gt;$BN$24,"s","ns"))))</f>
        <v>ns</v>
      </c>
      <c r="CF26" s="186" t="str">
        <f aca="1">IF(CF$4&gt;$BV26,"",IF($BR$9&gt;$BS$9,"ns",IF($BN$16&gt;$BO$16,"ns",IF(ABS($BX26-INDEX(RTO1CF_ORD,CF$4,2))&gt;$BN$24,"s","ns"))))</f>
        <v>ns</v>
      </c>
      <c r="CG26" s="186" t="str">
        <f aca="1">IF(CG$4&gt;$BV26,"",IF($BR$9&gt;$BS$9,"ns",IF($BN$16&gt;$BO$16,"ns",IF(ABS($BX26-INDEX(RTO1CF_ORD,CG$4,2))&gt;$BN$24,"s","ns"))))</f>
        <v>ns</v>
      </c>
      <c r="CH26" s="186" t="str">
        <f aca="1">IF(CH$4&gt;$BV26,"",IF($BR$9&gt;$BS$9,"ns",IF($BN$16&gt;$BO$16,"ns",IF(ABS($BX26-INDEX(RTO1CF_ORD,CH$4,2))&gt;$BN$24,"s","ns"))))</f>
        <v>ns</v>
      </c>
      <c r="CI26" s="186" t="str">
        <f aca="1">IF(CI$4&gt;$BV26,"",IF($BR$9&gt;$BS$9,"ns",IF($BN$16&gt;$BO$16,"ns",IF(ABS($BX26-INDEX(RTO1CF_ORD,CI$4,2))&gt;$BN$24,"s","ns"))))</f>
        <v>ns</v>
      </c>
      <c r="CJ26" s="186" t="str">
        <f aca="1">IF(CJ$4&gt;$BV26,"",IF($BR$9&gt;$BS$9,"ns",IF($BN$16&gt;$BO$16,"ns",IF(ABS($BX26-INDEX(RTO1CF_ORD,CJ$4,2))&gt;$BN$24,"s","ns"))))</f>
        <v>ns</v>
      </c>
      <c r="CK26" s="186" t="str">
        <f aca="1">IF(CK$4&gt;$BV26,"",IF($BR$9&gt;$BS$9,"ns",IF($BN$16&gt;$BO$16,"ns",IF(ABS($BX26-INDEX(RTO1CF_ORD,CK$4,2))&gt;$BN$24,"s","ns"))))</f>
        <v>ns</v>
      </c>
      <c r="CL26" s="186" t="str">
        <f aca="1">IF(CL$4&gt;$BV26,"",IF($BR$9&gt;$BS$9,"ns",IF($BN$16&gt;$BO$16,"ns",IF(ABS($BX26-INDEX(RTO1CF_ORD,CL$4,2))&gt;$BN$24,"s","ns"))))</f>
        <v>ns</v>
      </c>
      <c r="CM26" s="186" t="str">
        <f aca="1">IF(CM$4&gt;$BV26,"",IF($BR$9&gt;$BS$9,"ns",IF($BN$16&gt;$BO$16,"ns",IF(ABS($BX26-INDEX(RTO1CF_ORD,CM$4,2))&gt;$BN$24,"s","ns"))))</f>
        <v>ns</v>
      </c>
      <c r="CN26" s="186" t="str">
        <f aca="1">IF(CN$4&gt;$BV26,"",IF($BR$9&gt;$BS$9,"ns",IF($BN$16&gt;$BO$16,"ns",IF(ABS($BX26-INDEX(RTO1CF_ORD,CN$4,2))&gt;$BN$24,"s","ns"))))</f>
        <v>ns</v>
      </c>
      <c r="CO26" s="186" t="str">
        <f aca="1">IF(CO$4&gt;$BV26,"",IF($BR$9&gt;$BS$9,"ns",IF($BN$16&gt;$BO$16,"ns",IF(ABS($BX26-INDEX(RTO1CF_ORD,CO$4,2))&gt;$BN$24,"s","ns"))))</f>
        <v>ns</v>
      </c>
      <c r="CP26" s="186" t="str">
        <f aca="1">IF(CP$4&gt;$BV26,"",IF($BR$9&gt;$BS$9,"ns",IF($BN$16&gt;$BO$16,"ns",IF(ABS($BX26-INDEX(RTO1CF_ORD,CP$4,2))&gt;$BN$24,"s","ns"))))</f>
        <v>ns</v>
      </c>
      <c r="CQ26" s="186" t="str">
        <f aca="1">IF(CQ$4&gt;$BV26,"",IF($BR$9&gt;$BS$9,"ns",IF($BN$16&gt;$BO$16,"ns",IF(ABS($BX26-INDEX(RTO1CF_ORD,CQ$4,2))&gt;$BN$24,"s","ns"))))</f>
        <v>ns</v>
      </c>
      <c r="CR26" s="186" t="str">
        <f aca="1">IF(CR$4&gt;$BV26,"",IF($BR$9&gt;$BS$9,"ns",IF($BN$16&gt;$BO$16,"ns",IF(ABS($BX26-INDEX(RTO1CF_ORD,CR$4,2))&gt;$BN$24,"s","ns"))))</f>
        <v>ns</v>
      </c>
      <c r="CS26" s="186" t="str">
        <f aca="1">IF(CS$4&gt;$BV26,"",IF($BR$9&gt;$BS$9,"ns",IF($BN$16&gt;$BO$16,"ns",IF(ABS($BX26-INDEX(RTO1CF_ORD,CS$4,2))&gt;$BN$24,"s","ns"))))</f>
        <v>ns</v>
      </c>
      <c r="CT26" s="186" t="str">
        <f aca="1">IF(CT$4&gt;$BV26,"",IF($BR$9&gt;$BS$9,"ns",IF($BN$16&gt;$BO$16,"ns",IF(ABS($BX26-INDEX(RTO1CF_ORD,CT$4,2))&gt;$BN$24,"s","ns"))))</f>
        <v>ns</v>
      </c>
      <c r="CU26" s="186" t="str">
        <f aca="1">IF(CU$4&gt;$BV26,"",IF($BR$9&gt;$BS$9,"ns",IF($BN$16&gt;$BO$16,"ns",IF(ABS($BX26-INDEX(RTO1CF_ORD,CU$4,2))&gt;$BN$24,"s","ns"))))</f>
        <v/>
      </c>
      <c r="CV26" s="186" t="str">
        <f aca="1">IF(CV$4&gt;$BV26,"",IF($BR$9&gt;$BS$9,"ns",IF($BN$16&gt;$BO$16,"ns",IF(ABS($BX26-INDEX(RTO1CF_ORD,CV$4,2))&gt;$BN$24,"s","ns"))))</f>
        <v/>
      </c>
      <c r="CW26" s="186" t="str">
        <f aca="1">IF(CW$4&gt;$BV26,"",IF($BR$9&gt;$BS$9,"ns",IF($BN$16&gt;$BO$16,"ns",IF(ABS($BX26-INDEX(RTO1CF_ORD,CW$4,2))&gt;$BN$24,"s","ns"))))</f>
        <v/>
      </c>
      <c r="CX26" s="186" t="str">
        <f aca="1">IF(CX$4&gt;$BV26,"",IF($BR$9&gt;$BS$9,"ns",IF($BN$16&gt;$BO$16,"ns",IF(ABS($BX26-INDEX(RTO1CF_ORD,CX$4,2))&gt;$BN$24,"s","ns"))))</f>
        <v/>
      </c>
      <c r="CY26" s="186" t="str">
        <f aca="1">IF(CY$4&gt;$BV26,"",IF($BR$9&gt;$BS$9,"ns",IF($BN$16&gt;$BO$16,"ns",IF(ABS($BX26-INDEX(RTO1CF_ORD,CY$4,2))&gt;$BN$24,"s","ns"))))</f>
        <v/>
      </c>
      <c r="CZ26" s="186" t="str">
        <f aca="1">IF(CZ$4&gt;$BV26,"",IF($BR$9&gt;$BS$9,"ns",IF($BN$16&gt;$BO$16,"ns",IF(ABS($BX26-INDEX(RTO1CF_ORD,CZ$4,2))&gt;$BN$24,"s","ns"))))</f>
        <v/>
      </c>
      <c r="DA26" s="186" t="str">
        <f aca="1">IF(DA$4&gt;$BV26,"",IF($BR$9&gt;$BS$9,"ns",IF($BN$16&gt;$BO$16,"ns",IF(ABS($BX26-INDEX(RTO1CF_ORD,DA$4,2))&gt;$BN$24,"s","ns"))))</f>
        <v/>
      </c>
      <c r="DB26" s="186" t="str">
        <f aca="1">IF(DB$4&gt;$BV26,"",IF($BR$9&gt;$BS$9,"ns",IF($BN$16&gt;$BO$16,"ns",IF(ABS($BX26-INDEX(RTO1CF_ORD,DB$4,2))&gt;$BN$24,"s","ns"))))</f>
        <v/>
      </c>
      <c r="DC26" s="186" t="str">
        <f aca="1">IF(DC$4&gt;$BV26,"",IF($BR$9&gt;$BS$9,"ns",IF($BN$16&gt;$BO$16,"ns",IF(ABS($BX26-INDEX(RTO1CF_ORD,DC$4,2))&gt;$BN$24,"s","ns"))))</f>
        <v/>
      </c>
      <c r="DD26" s="186" t="str">
        <f aca="1">IF(DD$4&gt;$BV26,"",IF($BR$9&gt;$BS$9,"ns",IF($BN$16&gt;$BO$16,"ns",IF(ABS($BX26-INDEX(RTO1CF_ORD,DD$4,2))&gt;$BN$24,"s","ns"))))</f>
        <v/>
      </c>
      <c r="DE26" s="186" t="str">
        <f aca="1">IF(DE$4&gt;$BV26,"",IF($BR$9&gt;$BS$9,"ns",IF($BN$16&gt;$BO$16,"ns",IF(ABS($BX26-INDEX(RTO1CF_ORD,DE$4,2))&gt;$BN$24,"s","ns"))))</f>
        <v/>
      </c>
      <c r="DF26" s="186" t="str">
        <f aca="1">IF(DF$4&gt;$BV26,"",IF($BR$9&gt;$BS$9,"ns",IF($BN$16&gt;$BO$16,"ns",IF(ABS($BX26-INDEX(RTO1CF_ORD,DF$4,2))&gt;$BN$24,"s","ns"))))</f>
        <v/>
      </c>
      <c r="DG26" s="186" t="str">
        <f aca="1">IF(DG$4&gt;$BV26,"",IF($BR$9&gt;$BS$9,"ns",IF($BN$16&gt;$BO$16,"ns",IF(ABS($BX26-INDEX(RTO1CF_ORD,DG$4,2))&gt;$BN$24,"s","ns"))))</f>
        <v/>
      </c>
      <c r="DH26" s="186" t="str">
        <f aca="1">IF(DH$4&gt;$BV26,"",IF($BR$9&gt;$BS$9,"ns",IF($BN$16&gt;$BO$16,"ns",IF(ABS($BX26-INDEX(RTO1CF_ORD,DH$4,2))&gt;$BN$24,"s","ns"))))</f>
        <v/>
      </c>
      <c r="DI26" s="186" t="str">
        <f aca="1">IF(DI$4&gt;$BV26,"",IF($BR$9&gt;$BS$9,"ns",IF($BN$16&gt;$BO$16,"ns",IF(ABS($BX26-INDEX(RTO1CF_ORD,DI$4,2))&gt;$BN$24,"s","ns"))))</f>
        <v/>
      </c>
      <c r="DJ26" s="186" t="str">
        <f aca="1">IF(DJ$4&gt;$BV26,"",IF($BR$9&gt;$BS$9,"ns",IF($BN$16&gt;$BO$16,"ns",IF(ABS($BX26-INDEX(RTO1CF_ORD,DJ$4,2))&gt;$BN$24,"s","ns"))))</f>
        <v/>
      </c>
      <c r="DK26" s="186" t="str">
        <f aca="1">IF(DK$4&gt;$BV26,"",IF($BR$9&gt;$BS$9,"ns",IF($BN$16&gt;$BO$16,"ns",IF(ABS($BX26-INDEX(RTO1CF_ORD,DK$4,2))&gt;$BN$24,"s","ns"))))</f>
        <v/>
      </c>
      <c r="DL26" s="186" t="str">
        <f aca="1">IF(DL$4&gt;$BV26,"",IF($BR$9&gt;$BS$9,"ns",IF($BN$16&gt;$BO$16,"ns",IF(ABS($BX26-INDEX(RTO1CF_ORD,DL$4,2))&gt;$BN$24,"s","ns"))))</f>
        <v/>
      </c>
      <c r="DM26" s="186" t="str">
        <f aca="1">IF(DM$4&gt;$BV26,"",IF($BR$9&gt;$BS$9,"ns",IF($BN$16&gt;$BO$16,"ns",IF(ABS($BX26-INDEX(RTO1CF_ORD,DM$4,2))&gt;$BN$24,"s","ns"))))</f>
        <v/>
      </c>
      <c r="DN26" s="186" t="str">
        <f aca="1">IF(DN$4&gt;$BV26,"",IF($BR$9&gt;$BS$9,"ns",IF($BN$16&gt;$BO$16,"ns",IF(ABS($BX26-INDEX(RTO1CF_ORD,DN$4,2))&gt;$BN$24,"s","ns"))))</f>
        <v/>
      </c>
      <c r="DO26" s="186" t="str">
        <f aca="1">IF(DO$4&gt;$BV26,"",IF($BR$9&gt;$BS$9,"ns",IF($BN$16&gt;$BO$16,"ns",IF(ABS($BX26-INDEX(RTO1CF_ORD,DO$4,2))&gt;$BN$24,"s","ns"))))</f>
        <v/>
      </c>
      <c r="DP26" s="186" t="str">
        <f aca="1">IF(DP$4&gt;$BV26,"",IF($BR$9&gt;$BS$9,"ns",IF($BN$16&gt;$BO$16,"ns",IF(ABS($BX26-INDEX(RTO1CF_ORD,DP$4,2))&gt;$BN$24,"s","ns"))))</f>
        <v/>
      </c>
      <c r="DQ26" s="186" t="str">
        <f aca="1">IF(DQ$4&gt;$BV26,"",IF($BR$9&gt;$BS$9,"ns",IF($BN$16&gt;$BO$16,"ns",IF(ABS($BX26-INDEX(RTO1CF_ORD,DQ$4,2))&gt;$BN$24,"s","ns"))))</f>
        <v/>
      </c>
      <c r="DR26" s="186" t="str">
        <f aca="1">IF(DR$4&gt;$BV26,"",IF($BR$9&gt;$BS$9,"ns",IF($BN$16&gt;$BO$16,"ns",IF(ABS($BX26-INDEX(RTO1CF_ORD,DR$4,2))&gt;$BN$24,"s","ns"))))</f>
        <v/>
      </c>
      <c r="DS26" s="186" t="str">
        <f aca="1">IF(DS$4&gt;$BV26,"",IF($BR$9&gt;$BS$9,"ns",IF($BN$16&gt;$BO$16,"ns",IF(ABS($BX26-INDEX(RTO1CF_ORD,DS$4,2))&gt;$BN$24,"s","ns"))))</f>
        <v/>
      </c>
      <c r="DT26" s="186" t="str">
        <f aca="1">IF(DT$4&gt;$BV26,"",IF($BR$9&gt;$BS$9,"ns",IF($BN$16&gt;$BO$16,"ns",IF(ABS($BX26-INDEX(RTO1CF_ORD,DT$4,2))&gt;$BN$24,"s","ns"))))</f>
        <v/>
      </c>
      <c r="DU26" s="186" t="str">
        <f aca="1">IF(DU$4&gt;$BV26,"",IF($BR$9&gt;$BS$9,"ns",IF($BN$16&gt;$BO$16,"ns",IF(ABS($BX26-INDEX(RTO1CF_ORD,DU$4,2))&gt;$BN$24,"s","ns"))))</f>
        <v/>
      </c>
      <c r="DV26" s="186" t="str">
        <f aca="1">IF(DV$4&gt;$BV26,"",IF($BR$9&gt;$BS$9,"ns",IF($BN$16&gt;$BO$16,"ns",IF(ABS($BX26-INDEX(RTO1CF_ORD,DV$4,2))&gt;$BN$24,"s","ns"))))</f>
        <v/>
      </c>
      <c r="DW26" s="158"/>
      <c r="DX26" s="158"/>
      <c r="DZ26" s="176">
        <f>DZ25+1</f>
        <v>23</v>
      </c>
      <c r="EA26" s="178" t="str">
        <f aca="1">IFERROR(INDEX(RTO1CV,$DZ26,1),0)</f>
        <v>LG ARYAL</v>
      </c>
      <c r="EB26" s="179">
        <f aca="1">IFERROR(INDEX(RTO1SF,$DZ26,EB$3),0)</f>
        <v>0</v>
      </c>
      <c r="EC26" s="179">
        <f aca="1">IFERROR(INDEX(RTO1SF,$DZ26,EC$3),0)</f>
        <v>0</v>
      </c>
      <c r="ED26" s="179">
        <f aca="1">IFERROR(INDEX(RTO1SF,$DZ26,ED$3),0)</f>
        <v>0</v>
      </c>
      <c r="EE26" s="179">
        <f aca="1">IFERROR(INDEX(RTO1SF,$DZ26,EE$3),0)</f>
        <v>0</v>
      </c>
      <c r="EF26" s="179">
        <f>_xlfn.COUNTIFS(EB26:EE26,"&gt;1")</f>
        <v>0</v>
      </c>
      <c r="EG26" s="179">
        <f>IFERROR(_xlfn.SUMIFS(EB26:EE26,EB26:EE26,"&gt;1"),0)</f>
        <v>0</v>
      </c>
      <c r="EH26" s="176"/>
      <c r="EI26" s="177"/>
      <c r="EJ26" s="177"/>
      <c r="EK26" s="177"/>
      <c r="EL26" s="176">
        <f>EL25+1</f>
        <v>23</v>
      </c>
      <c r="EM26" s="178" t="str">
        <f aca="1">IFERROR(INDEX(RTO1CV,$EL26,1),0)</f>
        <v>LG ARYAL</v>
      </c>
      <c r="EN26" s="179">
        <f aca="1">IFERROR(INDEX(RTO1CF,$EL26,'ANVA-MDS'!EB$3),0)</f>
        <v>6541.4377599999998</v>
      </c>
      <c r="EO26" s="179">
        <f aca="1">IFERROR(INDEX(RTO1CF,$EL26,'ANVA-MDS'!EC$3),0)</f>
        <v>6472.18000000000029</v>
      </c>
      <c r="EP26" s="179">
        <f aca="1">IFERROR(INDEX(RTO1CF,$EL26,'ANVA-MDS'!ED$3),0)</f>
        <v>6353.48999999999978</v>
      </c>
      <c r="EQ26" s="179">
        <f aca="1">IFERROR(INDEX(RTO1CF,$EL26,'ANVA-MDS'!EE$3),0)</f>
        <v>0</v>
      </c>
      <c r="ER26" s="179">
        <f>_xlfn.COUNTIFS(EN26:EQ26,"&gt;1")</f>
        <v>3</v>
      </c>
      <c r="ES26" s="179">
        <f>IFERROR(_xlfn.SUMIFS(EN26:EQ26,EN26:EQ26,"&gt;1"),0)</f>
        <v>19367.107759999999</v>
      </c>
      <c r="ET26" s="176"/>
      <c r="EU26" s="177"/>
      <c r="EV26" s="177"/>
      <c r="EW26" s="177"/>
      <c r="EX26" s="179">
        <f>EG26+ES26</f>
        <v>19367.107759999999</v>
      </c>
    </row>
    <row r="27" spans="1:156" ht="12.75" customHeight="1">
      <c r="A27" s="10"/>
      <c r="J27" s="89" t="n">
        <v>23</v>
      </c>
      <c r="K27" s="187" t="str">
        <f aca="1">IFERROR(INDEX(RTO1SF_ORD,J27,1),"sd")</f>
        <v>LG ARYAL</v>
      </c>
      <c r="L27" s="188">
        <f aca="1">IFERROR(INDEX(RTO1SF_ORD,J27,2),"sd")</f>
        <v>0.000270000000000000018</v>
      </c>
      <c r="M27" s="188" t="str">
        <f aca="1">IF(M$4&gt;$J27,"",IF($F$9&gt;$G$9,"ns",IF($B$16&gt;$C$16,"ns",IF(ABS($L27-INDEX(RTO1SF_ORD,M$4,2))&gt;$B$24,"s","ns"))))</f>
        <v>ns</v>
      </c>
      <c r="N27" s="188" t="str">
        <f aca="1">IF(N$4&gt;$J27,"",IF($F$9&gt;$G$9,"ns",IF($B$16&gt;$C$16,"ns",IF(ABS($L27-INDEX(RTO1SF_ORD,N$4,2))&gt;$B$24,"s","ns"))))</f>
        <v>ns</v>
      </c>
      <c r="O27" s="188" t="str">
        <f aca="1">IF(O$4&gt;$J27,"",IF($F$9&gt;$G$9,"ns",IF($B$16&gt;$C$16,"ns",IF(ABS($L27-INDEX(RTO1SF_ORD,O$4,2))&gt;$B$24,"s","ns"))))</f>
        <v>ns</v>
      </c>
      <c r="P27" s="188" t="str">
        <f aca="1">IF(P$4&gt;$J27,"",IF($F$9&gt;$G$9,"ns",IF($B$16&gt;$C$16,"ns",IF(ABS($L27-INDEX(RTO1SF_ORD,P$4,2))&gt;$B$24,"s","ns"))))</f>
        <v>ns</v>
      </c>
      <c r="Q27" s="188" t="str">
        <f aca="1">IF(Q$4&gt;$J27,"",IF($F$9&gt;$G$9,"ns",IF($B$16&gt;$C$16,"ns",IF(ABS($L27-INDEX(RTO1SF_ORD,Q$4,2))&gt;$B$24,"s","ns"))))</f>
        <v>ns</v>
      </c>
      <c r="R27" s="188" t="str">
        <f aca="1">IF(R$4&gt;$J27,"",IF($F$9&gt;$G$9,"ns",IF($B$16&gt;$C$16,"ns",IF(ABS($L27-INDEX(RTO1SF_ORD,R$4,2))&gt;$B$24,"s","ns"))))</f>
        <v>ns</v>
      </c>
      <c r="S27" s="188" t="str">
        <f aca="1">IF(S$4&gt;$J27,"",IF($F$9&gt;$G$9,"ns",IF($B$16&gt;$C$16,"ns",IF(ABS($L27-INDEX(RTO1SF_ORD,S$4,2))&gt;$B$24,"s","ns"))))</f>
        <v>ns</v>
      </c>
      <c r="T27" s="188" t="str">
        <f aca="1">IF(T$4&gt;$J27,"",IF($F$9&gt;$G$9,"ns",IF($B$16&gt;$C$16,"ns",IF(ABS($L27-INDEX(RTO1SF_ORD,T$4,2))&gt;$B$24,"s","ns"))))</f>
        <v>ns</v>
      </c>
      <c r="U27" s="188" t="str">
        <f aca="1">IF(U$4&gt;$J27,"",IF($F$9&gt;$G$9,"ns",IF($B$16&gt;$C$16,"ns",IF(ABS($L27-INDEX(RTO1SF_ORD,U$4,2))&gt;$B$24,"s","ns"))))</f>
        <v>ns</v>
      </c>
      <c r="V27" s="188" t="str">
        <f aca="1">IF(V$4&gt;$J27,"",IF($F$9&gt;$G$9,"ns",IF($B$16&gt;$C$16,"ns",IF(ABS($L27-INDEX(RTO1SF_ORD,V$4,2))&gt;$B$24,"s","ns"))))</f>
        <v>ns</v>
      </c>
      <c r="W27" s="188" t="str">
        <f aca="1">IF(W$4&gt;$J27,"",IF($F$9&gt;$G$9,"ns",IF($B$16&gt;$C$16,"ns",IF(ABS($L27-INDEX(RTO1SF_ORD,W$4,2))&gt;$B$24,"s","ns"))))</f>
        <v>ns</v>
      </c>
      <c r="X27" s="188" t="str">
        <f aca="1">IF(X$4&gt;$J27,"",IF($F$9&gt;$G$9,"ns",IF($B$16&gt;$C$16,"ns",IF(ABS($L27-INDEX(RTO1SF_ORD,X$4,2))&gt;$B$24,"s","ns"))))</f>
        <v>ns</v>
      </c>
      <c r="Y27" s="188" t="str">
        <f aca="1">IF(Y$4&gt;$J27,"",IF($F$9&gt;$G$9,"ns",IF($B$16&gt;$C$16,"ns",IF(ABS($L27-INDEX(RTO1SF_ORD,Y$4,2))&gt;$B$24,"s","ns"))))</f>
        <v>ns</v>
      </c>
      <c r="Z27" s="188" t="str">
        <f aca="1">IF(Z$4&gt;$J27,"",IF($F$9&gt;$G$9,"ns",IF($B$16&gt;$C$16,"ns",IF(ABS($L27-INDEX(RTO1SF_ORD,Z$4,2))&gt;$B$24,"s","ns"))))</f>
        <v>ns</v>
      </c>
      <c r="AA27" s="188" t="str">
        <f aca="1">IF(AA$4&gt;$J27,"",IF($F$9&gt;$G$9,"ns",IF($B$16&gt;$C$16,"ns",IF(ABS($L27-INDEX(RTO1SF_ORD,AA$4,2))&gt;$B$24,"s","ns"))))</f>
        <v>ns</v>
      </c>
      <c r="AB27" s="188" t="str">
        <f aca="1">IF(AB$4&gt;$J27,"",IF($F$9&gt;$G$9,"ns",IF($B$16&gt;$C$16,"ns",IF(ABS($L27-INDEX(RTO1SF_ORD,AB$4,2))&gt;$B$24,"s","ns"))))</f>
        <v>ns</v>
      </c>
      <c r="AC27" s="188" t="str">
        <f aca="1">IF(AC$4&gt;$J27,"",IF($F$9&gt;$G$9,"ns",IF($B$16&gt;$C$16,"ns",IF(ABS($L27-INDEX(RTO1SF_ORD,AC$4,2))&gt;$B$24,"s","ns"))))</f>
        <v>ns</v>
      </c>
      <c r="AD27" s="188" t="str">
        <f aca="1">IF(AD$4&gt;$J27,"",IF($F$9&gt;$G$9,"ns",IF($B$16&gt;$C$16,"ns",IF(ABS($L27-INDEX(RTO1SF_ORD,AD$4,2))&gt;$B$24,"s","ns"))))</f>
        <v>ns</v>
      </c>
      <c r="AE27" s="188" t="str">
        <f aca="1">IF(AE$4&gt;$J27,"",IF($F$9&gt;$G$9,"ns",IF($B$16&gt;$C$16,"ns",IF(ABS($L27-INDEX(RTO1SF_ORD,AE$4,2))&gt;$B$24,"s","ns"))))</f>
        <v>ns</v>
      </c>
      <c r="AF27" s="188" t="str">
        <f aca="1">IF(AF$4&gt;$J27,"",IF($F$9&gt;$G$9,"ns",IF($B$16&gt;$C$16,"ns",IF(ABS($L27-INDEX(RTO1SF_ORD,AF$4,2))&gt;$B$24,"s","ns"))))</f>
        <v>ns</v>
      </c>
      <c r="AG27" s="188" t="str">
        <f aca="1">IF(AG$4&gt;$J27,"",IF($F$9&gt;$G$9,"ns",IF($B$16&gt;$C$16,"ns",IF(ABS($L27-INDEX(RTO1SF_ORD,AG$4,2))&gt;$B$24,"s","ns"))))</f>
        <v>ns</v>
      </c>
      <c r="AH27" s="188" t="str">
        <f aca="1">IF(AH$4&gt;$J27,"",IF($F$9&gt;$G$9,"ns",IF($B$16&gt;$C$16,"ns",IF(ABS($L27-INDEX(RTO1SF_ORD,AH$4,2))&gt;$B$24,"s","ns"))))</f>
        <v>ns</v>
      </c>
      <c r="AI27" s="188" t="str">
        <f aca="1">IF(AI$4&gt;$J27,"",IF($F$9&gt;$G$9,"ns",IF($B$16&gt;$C$16,"ns",IF(ABS($L27-INDEX(RTO1SF_ORD,AI$4,2))&gt;$B$24,"s","ns"))))</f>
        <v>ns</v>
      </c>
      <c r="AJ27" s="188" t="str">
        <f aca="1">IF(AJ$4&gt;$J27,"",IF($F$9&gt;$G$9,"ns",IF($B$16&gt;$C$16,"ns",IF(ABS($L27-INDEX(RTO1SF_ORD,AJ$4,2))&gt;$B$24,"s","ns"))))</f>
        <v/>
      </c>
      <c r="AK27" s="188" t="str">
        <f aca="1">IF(AK$4&gt;$J27,"",IF($F$9&gt;$G$9,"ns",IF($B$16&gt;$C$16,"ns",IF(ABS($L27-INDEX(RTO1SF_ORD,AK$4,2))&gt;$B$24,"s","ns"))))</f>
        <v/>
      </c>
      <c r="AL27" s="188" t="str">
        <f aca="1">IF(AL$4&gt;$J27,"",IF($F$9&gt;$G$9,"ns",IF($B$16&gt;$C$16,"ns",IF(ABS($L27-INDEX(RTO1SF_ORD,AL$4,2))&gt;$B$24,"s","ns"))))</f>
        <v/>
      </c>
      <c r="AM27" s="188" t="str">
        <f aca="1">IF(AM$4&gt;$J27,"",IF($F$9&gt;$G$9,"ns",IF($B$16&gt;$C$16,"ns",IF(ABS($L27-INDEX(RTO1SF_ORD,AM$4,2))&gt;$B$24,"s","ns"))))</f>
        <v/>
      </c>
      <c r="AN27" s="188" t="str">
        <f aca="1">IF(AN$4&gt;$J27,"",IF($F$9&gt;$G$9,"ns",IF($B$16&gt;$C$16,"ns",IF(ABS($L27-INDEX(RTO1SF_ORD,AN$4,2))&gt;$B$24,"s","ns"))))</f>
        <v/>
      </c>
      <c r="AO27" s="188" t="str">
        <f aca="1">IF(AO$4&gt;$J27,"",IF($F$9&gt;$G$9,"ns",IF($B$16&gt;$C$16,"ns",IF(ABS($L27-INDEX(RTO1SF_ORD,AO$4,2))&gt;$B$24,"s","ns"))))</f>
        <v/>
      </c>
      <c r="AP27" s="188" t="str">
        <f aca="1">IF(AP$4&gt;$J27,"",IF($F$9&gt;$G$9,"ns",IF($B$16&gt;$C$16,"ns",IF(ABS($L27-INDEX(RTO1SF_ORD,AP$4,2))&gt;$B$24,"s","ns"))))</f>
        <v/>
      </c>
      <c r="AQ27" s="188" t="str">
        <f aca="1">IF(AQ$4&gt;$J27,"",IF($F$9&gt;$G$9,"ns",IF($B$16&gt;$C$16,"ns",IF(ABS($L27-INDEX(RTO1SF_ORD,AQ$4,2))&gt;$B$24,"s","ns"))))</f>
        <v/>
      </c>
      <c r="AR27" s="188" t="str">
        <f aca="1">IF(AR$4&gt;$J27,"",IF($F$9&gt;$G$9,"ns",IF($B$16&gt;$C$16,"ns",IF(ABS($L27-INDEX(RTO1SF_ORD,AR$4,2))&gt;$B$24,"s","ns"))))</f>
        <v/>
      </c>
      <c r="AS27" s="188" t="str">
        <f aca="1">IF(AS$4&gt;$J27,"",IF($F$9&gt;$G$9,"ns",IF($B$16&gt;$C$16,"ns",IF(ABS($L27-INDEX(RTO1SF_ORD,AS$4,2))&gt;$B$24,"s","ns"))))</f>
        <v/>
      </c>
      <c r="AT27" s="188" t="str">
        <f aca="1">IF(AT$4&gt;$J27,"",IF($F$9&gt;$G$9,"ns",IF($B$16&gt;$C$16,"ns",IF(ABS($L27-INDEX(RTO1SF_ORD,AT$4,2))&gt;$B$24,"s","ns"))))</f>
        <v/>
      </c>
      <c r="AU27" s="188" t="str">
        <f aca="1">IF(AU$4&gt;$J27,"",IF($F$9&gt;$G$9,"ns",IF($B$16&gt;$C$16,"ns",IF(ABS($L27-INDEX(RTO1SF_ORD,AU$4,2))&gt;$B$24,"s","ns"))))</f>
        <v/>
      </c>
      <c r="AV27" s="188" t="str">
        <f aca="1">IF(AV$4&gt;$J27,"",IF($F$9&gt;$G$9,"ns",IF($B$16&gt;$C$16,"ns",IF(ABS($L27-INDEX(RTO1SF_ORD,AV$4,2))&gt;$B$24,"s","ns"))))</f>
        <v/>
      </c>
      <c r="AW27" s="188" t="str">
        <f aca="1">IF(AW$4&gt;$J27,"",IF($F$9&gt;$G$9,"ns",IF($B$16&gt;$C$16,"ns",IF(ABS($L27-INDEX(RTO1SF_ORD,AW$4,2))&gt;$B$24,"s","ns"))))</f>
        <v/>
      </c>
      <c r="AX27" s="188" t="str">
        <f aca="1">IF(AX$4&gt;$J27,"",IF($F$9&gt;$G$9,"ns",IF($B$16&gt;$C$16,"ns",IF(ABS($L27-INDEX(RTO1SF_ORD,AX$4,2))&gt;$B$24,"s","ns"))))</f>
        <v/>
      </c>
      <c r="AY27" s="188" t="str">
        <f aca="1">IF(AY$4&gt;$J27,"",IF($F$9&gt;$G$9,"ns",IF($B$16&gt;$C$16,"ns",IF(ABS($L27-INDEX(RTO1SF_ORD,AY$4,2))&gt;$B$24,"s","ns"))))</f>
        <v/>
      </c>
      <c r="AZ27" s="188" t="str">
        <f aca="1">IF(AZ$4&gt;$J27,"",IF($F$9&gt;$G$9,"ns",IF($B$16&gt;$C$16,"ns",IF(ABS($L27-INDEX(RTO1SF_ORD,AZ$4,2))&gt;$B$24,"s","ns"))))</f>
        <v/>
      </c>
      <c r="BA27" s="188" t="str">
        <f aca="1">IF(BA$4&gt;$J27,"",IF($F$9&gt;$G$9,"ns",IF($B$16&gt;$C$16,"ns",IF(ABS($L27-INDEX(RTO1SF_ORD,BA$4,2))&gt;$B$24,"s","ns"))))</f>
        <v/>
      </c>
      <c r="BB27" s="188" t="str">
        <f aca="1">IF(BB$4&gt;$J27,"",IF($F$9&gt;$G$9,"ns",IF($B$16&gt;$C$16,"ns",IF(ABS($L27-INDEX(RTO1SF_ORD,BB$4,2))&gt;$B$24,"s","ns"))))</f>
        <v/>
      </c>
      <c r="BC27" s="188" t="str">
        <f aca="1">IF(BC$4&gt;$J27,"",IF($F$9&gt;$G$9,"ns",IF($B$16&gt;$C$16,"ns",IF(ABS($L27-INDEX(RTO1SF_ORD,BC$4,2))&gt;$B$24,"s","ns"))))</f>
        <v/>
      </c>
      <c r="BD27" s="188" t="str">
        <f aca="1">IF(BD$4&gt;$J27,"",IF($F$9&gt;$G$9,"ns",IF($B$16&gt;$C$16,"ns",IF(ABS($L27-INDEX(RTO1SF_ORD,BD$4,2))&gt;$B$24,"s","ns"))))</f>
        <v/>
      </c>
      <c r="BE27" s="188" t="str">
        <f aca="1">IF(BE$4&gt;$J27,"",IF($F$9&gt;$G$9,"ns",IF($B$16&gt;$C$16,"ns",IF(ABS($L27-INDEX(RTO1SF_ORD,BE$4,2))&gt;$B$24,"s","ns"))))</f>
        <v/>
      </c>
      <c r="BF27" s="188" t="str">
        <f aca="1">IF(BF$4&gt;$J27,"",IF($F$9&gt;$G$9,"ns",IF($B$16&gt;$C$16,"ns",IF(ABS($L27-INDEX(RTO1SF_ORD,BF$4,2))&gt;$B$24,"s","ns"))))</f>
        <v/>
      </c>
      <c r="BG27" s="188" t="str">
        <f aca="1">IF(BG$4&gt;$J27,"",IF($F$9&gt;$G$9,"ns",IF($B$16&gt;$C$16,"ns",IF(ABS($L27-INDEX(RTO1SF_ORD,BG$4,2))&gt;$B$24,"s","ns"))))</f>
        <v/>
      </c>
      <c r="BH27" s="188" t="str">
        <f aca="1">IF(BH$4&gt;$J27,"",IF($F$9&gt;$G$9,"ns",IF($B$16&gt;$C$16,"ns",IF(ABS($L27-INDEX(RTO1SF_ORD,BH$4,2))&gt;$B$24,"s","ns"))))</f>
        <v/>
      </c>
      <c r="BI27" s="188" t="str">
        <f aca="1">IF(BI$4&gt;$J27,"",IF($F$9&gt;$G$9,"ns",IF($B$16&gt;$C$16,"ns",IF(ABS($L27-INDEX(RTO1SF_ORD,BI$4,2))&gt;$B$24,"s","ns"))))</f>
        <v/>
      </c>
      <c r="BJ27" s="188" t="str">
        <f aca="1">IF(BJ$4&gt;$J27,"",IF($F$9&gt;$G$9,"ns",IF($B$16&gt;$C$16,"ns",IF(ABS($L27-INDEX(RTO1SF_ORD,BJ$4,2))&gt;$B$24,"s","ns"))))</f>
        <v/>
      </c>
      <c r="BM27" s="10"/>
      <c r="BS27" s="10"/>
      <c r="BT27" s="10"/>
      <c r="BU27" s="117"/>
      <c r="BV27" s="89" t="n">
        <v>23</v>
      </c>
      <c r="BW27" s="187" t="str">
        <f aca="1">IFERROR(INDEX(RTO1CF_ORD,BV27,1),"sd")</f>
        <v>K CIEN AÑOS</v>
      </c>
      <c r="BX27" s="188">
        <f aca="1">IFERROR(INDEX(RTO1CF_ORD,BV27,2),"sd")</f>
        <v>5940.96904761904989</v>
      </c>
      <c r="BY27" s="186" t="str">
        <f aca="1">IF(BY$4&gt;$BV27,"",IF($BR$9&gt;$BS$9,"ns",IF($BN$16&gt;$BO$16,"ns",IF(ABS($BX27-INDEX(RTO1CF_ORD,BY$4,2))&gt;$BN$24,"s","ns"))))</f>
        <v>s</v>
      </c>
      <c r="BZ27" s="186" t="str">
        <f aca="1">IF(BZ$4&gt;$BV27,"",IF($BR$9&gt;$BS$9,"ns",IF($BN$16&gt;$BO$16,"ns",IF(ABS($BX27-INDEX(RTO1CF_ORD,BZ$4,2))&gt;$BN$24,"s","ns"))))</f>
        <v>s</v>
      </c>
      <c r="CA27" s="186" t="str">
        <f aca="1">IF(CA$4&gt;$BV27,"",IF($BR$9&gt;$BS$9,"ns",IF($BN$16&gt;$BO$16,"ns",IF(ABS($BX27-INDEX(RTO1CF_ORD,CA$4,2))&gt;$BN$24,"s","ns"))))</f>
        <v>s</v>
      </c>
      <c r="CB27" s="186" t="str">
        <f aca="1">IF(CB$4&gt;$BV27,"",IF($BR$9&gt;$BS$9,"ns",IF($BN$16&gt;$BO$16,"ns",IF(ABS($BX27-INDEX(RTO1CF_ORD,CB$4,2))&gt;$BN$24,"s","ns"))))</f>
        <v>s</v>
      </c>
      <c r="CC27" s="186" t="str">
        <f aca="1">IF(CC$4&gt;$BV27,"",IF($BR$9&gt;$BS$9,"ns",IF($BN$16&gt;$BO$16,"ns",IF(ABS($BX27-INDEX(RTO1CF_ORD,CC$4,2))&gt;$BN$24,"s","ns"))))</f>
        <v>ns</v>
      </c>
      <c r="CD27" s="186" t="str">
        <f aca="1">IF(CD$4&gt;$BV27,"",IF($BR$9&gt;$BS$9,"ns",IF($BN$16&gt;$BO$16,"ns",IF(ABS($BX27-INDEX(RTO1CF_ORD,CD$4,2))&gt;$BN$24,"s","ns"))))</f>
        <v>ns</v>
      </c>
      <c r="CE27" s="186" t="str">
        <f aca="1">IF(CE$4&gt;$BV27,"",IF($BR$9&gt;$BS$9,"ns",IF($BN$16&gt;$BO$16,"ns",IF(ABS($BX27-INDEX(RTO1CF_ORD,CE$4,2))&gt;$BN$24,"s","ns"))))</f>
        <v>ns</v>
      </c>
      <c r="CF27" s="186" t="str">
        <f aca="1">IF(CF$4&gt;$BV27,"",IF($BR$9&gt;$BS$9,"ns",IF($BN$16&gt;$BO$16,"ns",IF(ABS($BX27-INDEX(RTO1CF_ORD,CF$4,2))&gt;$BN$24,"s","ns"))))</f>
        <v>ns</v>
      </c>
      <c r="CG27" s="186" t="str">
        <f aca="1">IF(CG$4&gt;$BV27,"",IF($BR$9&gt;$BS$9,"ns",IF($BN$16&gt;$BO$16,"ns",IF(ABS($BX27-INDEX(RTO1CF_ORD,CG$4,2))&gt;$BN$24,"s","ns"))))</f>
        <v>ns</v>
      </c>
      <c r="CH27" s="186" t="str">
        <f aca="1">IF(CH$4&gt;$BV27,"",IF($BR$9&gt;$BS$9,"ns",IF($BN$16&gt;$BO$16,"ns",IF(ABS($BX27-INDEX(RTO1CF_ORD,CH$4,2))&gt;$BN$24,"s","ns"))))</f>
        <v>ns</v>
      </c>
      <c r="CI27" s="186" t="str">
        <f aca="1">IF(CI$4&gt;$BV27,"",IF($BR$9&gt;$BS$9,"ns",IF($BN$16&gt;$BO$16,"ns",IF(ABS($BX27-INDEX(RTO1CF_ORD,CI$4,2))&gt;$BN$24,"s","ns"))))</f>
        <v>ns</v>
      </c>
      <c r="CJ27" s="186" t="str">
        <f aca="1">IF(CJ$4&gt;$BV27,"",IF($BR$9&gt;$BS$9,"ns",IF($BN$16&gt;$BO$16,"ns",IF(ABS($BX27-INDEX(RTO1CF_ORD,CJ$4,2))&gt;$BN$24,"s","ns"))))</f>
        <v>ns</v>
      </c>
      <c r="CK27" s="186" t="str">
        <f aca="1">IF(CK$4&gt;$BV27,"",IF($BR$9&gt;$BS$9,"ns",IF($BN$16&gt;$BO$16,"ns",IF(ABS($BX27-INDEX(RTO1CF_ORD,CK$4,2))&gt;$BN$24,"s","ns"))))</f>
        <v>ns</v>
      </c>
      <c r="CL27" s="186" t="str">
        <f aca="1">IF(CL$4&gt;$BV27,"",IF($BR$9&gt;$BS$9,"ns",IF($BN$16&gt;$BO$16,"ns",IF(ABS($BX27-INDEX(RTO1CF_ORD,CL$4,2))&gt;$BN$24,"s","ns"))))</f>
        <v>ns</v>
      </c>
      <c r="CM27" s="186" t="str">
        <f aca="1">IF(CM$4&gt;$BV27,"",IF($BR$9&gt;$BS$9,"ns",IF($BN$16&gt;$BO$16,"ns",IF(ABS($BX27-INDEX(RTO1CF_ORD,CM$4,2))&gt;$BN$24,"s","ns"))))</f>
        <v>ns</v>
      </c>
      <c r="CN27" s="186" t="str">
        <f aca="1">IF(CN$4&gt;$BV27,"",IF($BR$9&gt;$BS$9,"ns",IF($BN$16&gt;$BO$16,"ns",IF(ABS($BX27-INDEX(RTO1CF_ORD,CN$4,2))&gt;$BN$24,"s","ns"))))</f>
        <v>ns</v>
      </c>
      <c r="CO27" s="186" t="str">
        <f aca="1">IF(CO$4&gt;$BV27,"",IF($BR$9&gt;$BS$9,"ns",IF($BN$16&gt;$BO$16,"ns",IF(ABS($BX27-INDEX(RTO1CF_ORD,CO$4,2))&gt;$BN$24,"s","ns"))))</f>
        <v>ns</v>
      </c>
      <c r="CP27" s="186" t="str">
        <f aca="1">IF(CP$4&gt;$BV27,"",IF($BR$9&gt;$BS$9,"ns",IF($BN$16&gt;$BO$16,"ns",IF(ABS($BX27-INDEX(RTO1CF_ORD,CP$4,2))&gt;$BN$24,"s","ns"))))</f>
        <v>ns</v>
      </c>
      <c r="CQ27" s="186" t="str">
        <f aca="1">IF(CQ$4&gt;$BV27,"",IF($BR$9&gt;$BS$9,"ns",IF($BN$16&gt;$BO$16,"ns",IF(ABS($BX27-INDEX(RTO1CF_ORD,CQ$4,2))&gt;$BN$24,"s","ns"))))</f>
        <v>ns</v>
      </c>
      <c r="CR27" s="186" t="str">
        <f aca="1">IF(CR$4&gt;$BV27,"",IF($BR$9&gt;$BS$9,"ns",IF($BN$16&gt;$BO$16,"ns",IF(ABS($BX27-INDEX(RTO1CF_ORD,CR$4,2))&gt;$BN$24,"s","ns"))))</f>
        <v>ns</v>
      </c>
      <c r="CS27" s="186" t="str">
        <f aca="1">IF(CS$4&gt;$BV27,"",IF($BR$9&gt;$BS$9,"ns",IF($BN$16&gt;$BO$16,"ns",IF(ABS($BX27-INDEX(RTO1CF_ORD,CS$4,2))&gt;$BN$24,"s","ns"))))</f>
        <v>ns</v>
      </c>
      <c r="CT27" s="186" t="str">
        <f aca="1">IF(CT$4&gt;$BV27,"",IF($BR$9&gt;$BS$9,"ns",IF($BN$16&gt;$BO$16,"ns",IF(ABS($BX27-INDEX(RTO1CF_ORD,CT$4,2))&gt;$BN$24,"s","ns"))))</f>
        <v>ns</v>
      </c>
      <c r="CU27" s="186" t="str">
        <f aca="1">IF(CU$4&gt;$BV27,"",IF($BR$9&gt;$BS$9,"ns",IF($BN$16&gt;$BO$16,"ns",IF(ABS($BX27-INDEX(RTO1CF_ORD,CU$4,2))&gt;$BN$24,"s","ns"))))</f>
        <v>ns</v>
      </c>
      <c r="CV27" s="186" t="str">
        <f aca="1">IF(CV$4&gt;$BV27,"",IF($BR$9&gt;$BS$9,"ns",IF($BN$16&gt;$BO$16,"ns",IF(ABS($BX27-INDEX(RTO1CF_ORD,CV$4,2))&gt;$BN$24,"s","ns"))))</f>
        <v/>
      </c>
      <c r="CW27" s="186" t="str">
        <f aca="1">IF(CW$4&gt;$BV27,"",IF($BR$9&gt;$BS$9,"ns",IF($BN$16&gt;$BO$16,"ns",IF(ABS($BX27-INDEX(RTO1CF_ORD,CW$4,2))&gt;$BN$24,"s","ns"))))</f>
        <v/>
      </c>
      <c r="CX27" s="186" t="str">
        <f aca="1">IF(CX$4&gt;$BV27,"",IF($BR$9&gt;$BS$9,"ns",IF($BN$16&gt;$BO$16,"ns",IF(ABS($BX27-INDEX(RTO1CF_ORD,CX$4,2))&gt;$BN$24,"s","ns"))))</f>
        <v/>
      </c>
      <c r="CY27" s="186" t="str">
        <f aca="1">IF(CY$4&gt;$BV27,"",IF($BR$9&gt;$BS$9,"ns",IF($BN$16&gt;$BO$16,"ns",IF(ABS($BX27-INDEX(RTO1CF_ORD,CY$4,2))&gt;$BN$24,"s","ns"))))</f>
        <v/>
      </c>
      <c r="CZ27" s="186" t="str">
        <f aca="1">IF(CZ$4&gt;$BV27,"",IF($BR$9&gt;$BS$9,"ns",IF($BN$16&gt;$BO$16,"ns",IF(ABS($BX27-INDEX(RTO1CF_ORD,CZ$4,2))&gt;$BN$24,"s","ns"))))</f>
        <v/>
      </c>
      <c r="DA27" s="186" t="str">
        <f aca="1">IF(DA$4&gt;$BV27,"",IF($BR$9&gt;$BS$9,"ns",IF($BN$16&gt;$BO$16,"ns",IF(ABS($BX27-INDEX(RTO1CF_ORD,DA$4,2))&gt;$BN$24,"s","ns"))))</f>
        <v/>
      </c>
      <c r="DB27" s="186" t="str">
        <f aca="1">IF(DB$4&gt;$BV27,"",IF($BR$9&gt;$BS$9,"ns",IF($BN$16&gt;$BO$16,"ns",IF(ABS($BX27-INDEX(RTO1CF_ORD,DB$4,2))&gt;$BN$24,"s","ns"))))</f>
        <v/>
      </c>
      <c r="DC27" s="186" t="str">
        <f aca="1">IF(DC$4&gt;$BV27,"",IF($BR$9&gt;$BS$9,"ns",IF($BN$16&gt;$BO$16,"ns",IF(ABS($BX27-INDEX(RTO1CF_ORD,DC$4,2))&gt;$BN$24,"s","ns"))))</f>
        <v/>
      </c>
      <c r="DD27" s="186" t="str">
        <f aca="1">IF(DD$4&gt;$BV27,"",IF($BR$9&gt;$BS$9,"ns",IF($BN$16&gt;$BO$16,"ns",IF(ABS($BX27-INDEX(RTO1CF_ORD,DD$4,2))&gt;$BN$24,"s","ns"))))</f>
        <v/>
      </c>
      <c r="DE27" s="186" t="str">
        <f aca="1">IF(DE$4&gt;$BV27,"",IF($BR$9&gt;$BS$9,"ns",IF($BN$16&gt;$BO$16,"ns",IF(ABS($BX27-INDEX(RTO1CF_ORD,DE$4,2))&gt;$BN$24,"s","ns"))))</f>
        <v/>
      </c>
      <c r="DF27" s="186" t="str">
        <f aca="1">IF(DF$4&gt;$BV27,"",IF($BR$9&gt;$BS$9,"ns",IF($BN$16&gt;$BO$16,"ns",IF(ABS($BX27-INDEX(RTO1CF_ORD,DF$4,2))&gt;$BN$24,"s","ns"))))</f>
        <v/>
      </c>
      <c r="DG27" s="186" t="str">
        <f aca="1">IF(DG$4&gt;$BV27,"",IF($BR$9&gt;$BS$9,"ns",IF($BN$16&gt;$BO$16,"ns",IF(ABS($BX27-INDEX(RTO1CF_ORD,DG$4,2))&gt;$BN$24,"s","ns"))))</f>
        <v/>
      </c>
      <c r="DH27" s="186" t="str">
        <f aca="1">IF(DH$4&gt;$BV27,"",IF($BR$9&gt;$BS$9,"ns",IF($BN$16&gt;$BO$16,"ns",IF(ABS($BX27-INDEX(RTO1CF_ORD,DH$4,2))&gt;$BN$24,"s","ns"))))</f>
        <v/>
      </c>
      <c r="DI27" s="186" t="str">
        <f aca="1">IF(DI$4&gt;$BV27,"",IF($BR$9&gt;$BS$9,"ns",IF($BN$16&gt;$BO$16,"ns",IF(ABS($BX27-INDEX(RTO1CF_ORD,DI$4,2))&gt;$BN$24,"s","ns"))))</f>
        <v/>
      </c>
      <c r="DJ27" s="186" t="str">
        <f aca="1">IF(DJ$4&gt;$BV27,"",IF($BR$9&gt;$BS$9,"ns",IF($BN$16&gt;$BO$16,"ns",IF(ABS($BX27-INDEX(RTO1CF_ORD,DJ$4,2))&gt;$BN$24,"s","ns"))))</f>
        <v/>
      </c>
      <c r="DK27" s="186" t="str">
        <f aca="1">IF(DK$4&gt;$BV27,"",IF($BR$9&gt;$BS$9,"ns",IF($BN$16&gt;$BO$16,"ns",IF(ABS($BX27-INDEX(RTO1CF_ORD,DK$4,2))&gt;$BN$24,"s","ns"))))</f>
        <v/>
      </c>
      <c r="DL27" s="186" t="str">
        <f aca="1">IF(DL$4&gt;$BV27,"",IF($BR$9&gt;$BS$9,"ns",IF($BN$16&gt;$BO$16,"ns",IF(ABS($BX27-INDEX(RTO1CF_ORD,DL$4,2))&gt;$BN$24,"s","ns"))))</f>
        <v/>
      </c>
      <c r="DM27" s="186" t="str">
        <f aca="1">IF(DM$4&gt;$BV27,"",IF($BR$9&gt;$BS$9,"ns",IF($BN$16&gt;$BO$16,"ns",IF(ABS($BX27-INDEX(RTO1CF_ORD,DM$4,2))&gt;$BN$24,"s","ns"))))</f>
        <v/>
      </c>
      <c r="DN27" s="186" t="str">
        <f aca="1">IF(DN$4&gt;$BV27,"",IF($BR$9&gt;$BS$9,"ns",IF($BN$16&gt;$BO$16,"ns",IF(ABS($BX27-INDEX(RTO1CF_ORD,DN$4,2))&gt;$BN$24,"s","ns"))))</f>
        <v/>
      </c>
      <c r="DO27" s="186" t="str">
        <f aca="1">IF(DO$4&gt;$BV27,"",IF($BR$9&gt;$BS$9,"ns",IF($BN$16&gt;$BO$16,"ns",IF(ABS($BX27-INDEX(RTO1CF_ORD,DO$4,2))&gt;$BN$24,"s","ns"))))</f>
        <v/>
      </c>
      <c r="DP27" s="186" t="str">
        <f aca="1">IF(DP$4&gt;$BV27,"",IF($BR$9&gt;$BS$9,"ns",IF($BN$16&gt;$BO$16,"ns",IF(ABS($BX27-INDEX(RTO1CF_ORD,DP$4,2))&gt;$BN$24,"s","ns"))))</f>
        <v/>
      </c>
      <c r="DQ27" s="186" t="str">
        <f aca="1">IF(DQ$4&gt;$BV27,"",IF($BR$9&gt;$BS$9,"ns",IF($BN$16&gt;$BO$16,"ns",IF(ABS($BX27-INDEX(RTO1CF_ORD,DQ$4,2))&gt;$BN$24,"s","ns"))))</f>
        <v/>
      </c>
      <c r="DR27" s="186" t="str">
        <f aca="1">IF(DR$4&gt;$BV27,"",IF($BR$9&gt;$BS$9,"ns",IF($BN$16&gt;$BO$16,"ns",IF(ABS($BX27-INDEX(RTO1CF_ORD,DR$4,2))&gt;$BN$24,"s","ns"))))</f>
        <v/>
      </c>
      <c r="DS27" s="186" t="str">
        <f aca="1">IF(DS$4&gt;$BV27,"",IF($BR$9&gt;$BS$9,"ns",IF($BN$16&gt;$BO$16,"ns",IF(ABS($BX27-INDEX(RTO1CF_ORD,DS$4,2))&gt;$BN$24,"s","ns"))))</f>
        <v/>
      </c>
      <c r="DT27" s="186" t="str">
        <f aca="1">IF(DT$4&gt;$BV27,"",IF($BR$9&gt;$BS$9,"ns",IF($BN$16&gt;$BO$16,"ns",IF(ABS($BX27-INDEX(RTO1CF_ORD,DT$4,2))&gt;$BN$24,"s","ns"))))</f>
        <v/>
      </c>
      <c r="DU27" s="186" t="str">
        <f aca="1">IF(DU$4&gt;$BV27,"",IF($BR$9&gt;$BS$9,"ns",IF($BN$16&gt;$BO$16,"ns",IF(ABS($BX27-INDEX(RTO1CF_ORD,DU$4,2))&gt;$BN$24,"s","ns"))))</f>
        <v/>
      </c>
      <c r="DV27" s="186" t="str">
        <f aca="1">IF(DV$4&gt;$BV27,"",IF($BR$9&gt;$BS$9,"ns",IF($BN$16&gt;$BO$16,"ns",IF(ABS($BX27-INDEX(RTO1CF_ORD,DV$4,2))&gt;$BN$24,"s","ns"))))</f>
        <v/>
      </c>
      <c r="DW27" s="158"/>
      <c r="DX27" s="158"/>
      <c r="DZ27" s="176">
        <f>DZ26+1</f>
        <v>24</v>
      </c>
      <c r="EA27" s="178" t="str">
        <f aca="1">IFERROR(INDEX(RTO1CV,$DZ27,1),0)</f>
        <v>LIMAY</v>
      </c>
      <c r="EB27" s="179">
        <f aca="1">IFERROR(INDEX(RTO1SF,$DZ27,EB$3),0)</f>
        <v>0</v>
      </c>
      <c r="EC27" s="179">
        <f aca="1">IFERROR(INDEX(RTO1SF,$DZ27,EC$3),0)</f>
        <v>0</v>
      </c>
      <c r="ED27" s="179">
        <f aca="1">IFERROR(INDEX(RTO1SF,$DZ27,ED$3),0)</f>
        <v>0</v>
      </c>
      <c r="EE27" s="179">
        <f aca="1">IFERROR(INDEX(RTO1SF,$DZ27,EE$3),0)</f>
        <v>0</v>
      </c>
      <c r="EF27" s="179">
        <f>_xlfn.COUNTIFS(EB27:EE27,"&gt;1")</f>
        <v>0</v>
      </c>
      <c r="EG27" s="179">
        <f>IFERROR(_xlfn.SUMIFS(EB27:EE27,EB27:EE27,"&gt;1"),0)</f>
        <v>0</v>
      </c>
      <c r="EH27" s="176"/>
      <c r="EI27" s="177"/>
      <c r="EJ27" s="177"/>
      <c r="EK27" s="177"/>
      <c r="EL27" s="176">
        <f>EL26+1</f>
        <v>24</v>
      </c>
      <c r="EM27" s="178" t="str">
        <f aca="1">IFERROR(INDEX(RTO1CV,$EL27,1),0)</f>
        <v>LIMAY</v>
      </c>
      <c r="EN27" s="179">
        <f aca="1">IFERROR(INDEX(RTO1CF,$EL27,'ANVA-MDS'!EB$3),0)</f>
        <v>6249.00194285714042</v>
      </c>
      <c r="EO27" s="179">
        <f aca="1">IFERROR(INDEX(RTO1CF,$EL27,'ANVA-MDS'!EC$3),0)</f>
        <v>6690.95202285714004</v>
      </c>
      <c r="EP27" s="179">
        <f aca="1">IFERROR(INDEX(RTO1CF,$EL27,'ANVA-MDS'!ED$3),0)</f>
        <v>7079.81069714285968</v>
      </c>
      <c r="EQ27" s="179">
        <f aca="1">IFERROR(INDEX(RTO1CF,$EL27,'ANVA-MDS'!EE$3),0)</f>
        <v>0</v>
      </c>
      <c r="ER27" s="179">
        <f>_xlfn.COUNTIFS(EN27:EQ27,"&gt;1")</f>
        <v>3</v>
      </c>
      <c r="ES27" s="179">
        <f>IFERROR(_xlfn.SUMIFS(EN27:EQ27,EN27:EQ27,"&gt;1"),0)</f>
        <v>20019.7646628570983</v>
      </c>
      <c r="ET27" s="176"/>
      <c r="EU27" s="177"/>
      <c r="EV27" s="177"/>
      <c r="EW27" s="177"/>
      <c r="EX27" s="179">
        <f>EG27+ES27</f>
        <v>20019.7646628570983</v>
      </c>
      <c r="EY27" s="180"/>
      <c r="EZ27" s="177"/>
    </row>
    <row r="28" spans="1:154" ht="12.75" customHeight="1">
      <c r="A28" s="284" t="s">
        <v>352</v>
      </c>
      <c r="J28" s="89" t="n">
        <v>24</v>
      </c>
      <c r="K28" s="187" t="str">
        <f aca="1">IFERROR(INDEX(RTO1SF_ORD,J28,1),"sd")</f>
        <v>LIMAY</v>
      </c>
      <c r="L28" s="188">
        <f aca="1">IFERROR(INDEX(RTO1SF_ORD,J28,2),"sd")</f>
        <v>0.000260000000000000009</v>
      </c>
      <c r="M28" s="188" t="str">
        <f aca="1">IF(M$4&gt;$J28,"",IF($F$9&gt;$G$9,"ns",IF($B$16&gt;$C$16,"ns",IF(ABS($L28-INDEX(RTO1SF_ORD,M$4,2))&gt;$B$24,"s","ns"))))</f>
        <v>ns</v>
      </c>
      <c r="N28" s="188" t="str">
        <f aca="1">IF(N$4&gt;$J28,"",IF($F$9&gt;$G$9,"ns",IF($B$16&gt;$C$16,"ns",IF(ABS($L28-INDEX(RTO1SF_ORD,N$4,2))&gt;$B$24,"s","ns"))))</f>
        <v>ns</v>
      </c>
      <c r="O28" s="188" t="str">
        <f aca="1">IF(O$4&gt;$J28,"",IF($F$9&gt;$G$9,"ns",IF($B$16&gt;$C$16,"ns",IF(ABS($L28-INDEX(RTO1SF_ORD,O$4,2))&gt;$B$24,"s","ns"))))</f>
        <v>ns</v>
      </c>
      <c r="P28" s="188" t="str">
        <f aca="1">IF(P$4&gt;$J28,"",IF($F$9&gt;$G$9,"ns",IF($B$16&gt;$C$16,"ns",IF(ABS($L28-INDEX(RTO1SF_ORD,P$4,2))&gt;$B$24,"s","ns"))))</f>
        <v>ns</v>
      </c>
      <c r="Q28" s="188" t="str">
        <f aca="1">IF(Q$4&gt;$J28,"",IF($F$9&gt;$G$9,"ns",IF($B$16&gt;$C$16,"ns",IF(ABS($L28-INDEX(RTO1SF_ORD,Q$4,2))&gt;$B$24,"s","ns"))))</f>
        <v>ns</v>
      </c>
      <c r="R28" s="188" t="str">
        <f aca="1">IF(R$4&gt;$J28,"",IF($F$9&gt;$G$9,"ns",IF($B$16&gt;$C$16,"ns",IF(ABS($L28-INDEX(RTO1SF_ORD,R$4,2))&gt;$B$24,"s","ns"))))</f>
        <v>ns</v>
      </c>
      <c r="S28" s="188" t="str">
        <f aca="1">IF(S$4&gt;$J28,"",IF($F$9&gt;$G$9,"ns",IF($B$16&gt;$C$16,"ns",IF(ABS($L28-INDEX(RTO1SF_ORD,S$4,2))&gt;$B$24,"s","ns"))))</f>
        <v>ns</v>
      </c>
      <c r="T28" s="188" t="str">
        <f aca="1">IF(T$4&gt;$J28,"",IF($F$9&gt;$G$9,"ns",IF($B$16&gt;$C$16,"ns",IF(ABS($L28-INDEX(RTO1SF_ORD,T$4,2))&gt;$B$24,"s","ns"))))</f>
        <v>ns</v>
      </c>
      <c r="U28" s="188" t="str">
        <f aca="1">IF(U$4&gt;$J28,"",IF($F$9&gt;$G$9,"ns",IF($B$16&gt;$C$16,"ns",IF(ABS($L28-INDEX(RTO1SF_ORD,U$4,2))&gt;$B$24,"s","ns"))))</f>
        <v>ns</v>
      </c>
      <c r="V28" s="188" t="str">
        <f aca="1">IF(V$4&gt;$J28,"",IF($F$9&gt;$G$9,"ns",IF($B$16&gt;$C$16,"ns",IF(ABS($L28-INDEX(RTO1SF_ORD,V$4,2))&gt;$B$24,"s","ns"))))</f>
        <v>ns</v>
      </c>
      <c r="W28" s="188" t="str">
        <f aca="1">IF(W$4&gt;$J28,"",IF($F$9&gt;$G$9,"ns",IF($B$16&gt;$C$16,"ns",IF(ABS($L28-INDEX(RTO1SF_ORD,W$4,2))&gt;$B$24,"s","ns"))))</f>
        <v>ns</v>
      </c>
      <c r="X28" s="188" t="str">
        <f aca="1">IF(X$4&gt;$J28,"",IF($F$9&gt;$G$9,"ns",IF($B$16&gt;$C$16,"ns",IF(ABS($L28-INDEX(RTO1SF_ORD,X$4,2))&gt;$B$24,"s","ns"))))</f>
        <v>ns</v>
      </c>
      <c r="Y28" s="188" t="str">
        <f aca="1">IF(Y$4&gt;$J28,"",IF($F$9&gt;$G$9,"ns",IF($B$16&gt;$C$16,"ns",IF(ABS($L28-INDEX(RTO1SF_ORD,Y$4,2))&gt;$B$24,"s","ns"))))</f>
        <v>ns</v>
      </c>
      <c r="Z28" s="188" t="str">
        <f aca="1">IF(Z$4&gt;$J28,"",IF($F$9&gt;$G$9,"ns",IF($B$16&gt;$C$16,"ns",IF(ABS($L28-INDEX(RTO1SF_ORD,Z$4,2))&gt;$B$24,"s","ns"))))</f>
        <v>ns</v>
      </c>
      <c r="AA28" s="188" t="str">
        <f aca="1">IF(AA$4&gt;$J28,"",IF($F$9&gt;$G$9,"ns",IF($B$16&gt;$C$16,"ns",IF(ABS($L28-INDEX(RTO1SF_ORD,AA$4,2))&gt;$B$24,"s","ns"))))</f>
        <v>ns</v>
      </c>
      <c r="AB28" s="188" t="str">
        <f aca="1">IF(AB$4&gt;$J28,"",IF($F$9&gt;$G$9,"ns",IF($B$16&gt;$C$16,"ns",IF(ABS($L28-INDEX(RTO1SF_ORD,AB$4,2))&gt;$B$24,"s","ns"))))</f>
        <v>ns</v>
      </c>
      <c r="AC28" s="188" t="str">
        <f aca="1">IF(AC$4&gt;$J28,"",IF($F$9&gt;$G$9,"ns",IF($B$16&gt;$C$16,"ns",IF(ABS($L28-INDEX(RTO1SF_ORD,AC$4,2))&gt;$B$24,"s","ns"))))</f>
        <v>ns</v>
      </c>
      <c r="AD28" s="188" t="str">
        <f aca="1">IF(AD$4&gt;$J28,"",IF($F$9&gt;$G$9,"ns",IF($B$16&gt;$C$16,"ns",IF(ABS($L28-INDEX(RTO1SF_ORD,AD$4,2))&gt;$B$24,"s","ns"))))</f>
        <v>ns</v>
      </c>
      <c r="AE28" s="188" t="str">
        <f aca="1">IF(AE$4&gt;$J28,"",IF($F$9&gt;$G$9,"ns",IF($B$16&gt;$C$16,"ns",IF(ABS($L28-INDEX(RTO1SF_ORD,AE$4,2))&gt;$B$24,"s","ns"))))</f>
        <v>ns</v>
      </c>
      <c r="AF28" s="188" t="str">
        <f aca="1">IF(AF$4&gt;$J28,"",IF($F$9&gt;$G$9,"ns",IF($B$16&gt;$C$16,"ns",IF(ABS($L28-INDEX(RTO1SF_ORD,AF$4,2))&gt;$B$24,"s","ns"))))</f>
        <v>ns</v>
      </c>
      <c r="AG28" s="188" t="str">
        <f aca="1">IF(AG$4&gt;$J28,"",IF($F$9&gt;$G$9,"ns",IF($B$16&gt;$C$16,"ns",IF(ABS($L28-INDEX(RTO1SF_ORD,AG$4,2))&gt;$B$24,"s","ns"))))</f>
        <v>ns</v>
      </c>
      <c r="AH28" s="188" t="str">
        <f aca="1">IF(AH$4&gt;$J28,"",IF($F$9&gt;$G$9,"ns",IF($B$16&gt;$C$16,"ns",IF(ABS($L28-INDEX(RTO1SF_ORD,AH$4,2))&gt;$B$24,"s","ns"))))</f>
        <v>ns</v>
      </c>
      <c r="AI28" s="188" t="str">
        <f aca="1">IF(AI$4&gt;$J28,"",IF($F$9&gt;$G$9,"ns",IF($B$16&gt;$C$16,"ns",IF(ABS($L28-INDEX(RTO1SF_ORD,AI$4,2))&gt;$B$24,"s","ns"))))</f>
        <v>ns</v>
      </c>
      <c r="AJ28" s="188" t="str">
        <f aca="1">IF(AJ$4&gt;$J28,"",IF($F$9&gt;$G$9,"ns",IF($B$16&gt;$C$16,"ns",IF(ABS($L28-INDEX(RTO1SF_ORD,AJ$4,2))&gt;$B$24,"s","ns"))))</f>
        <v>ns</v>
      </c>
      <c r="AK28" s="188" t="str">
        <f aca="1">IF(AK$4&gt;$J28,"",IF($F$9&gt;$G$9,"ns",IF($B$16&gt;$C$16,"ns",IF(ABS($L28-INDEX(RTO1SF_ORD,AK$4,2))&gt;$B$24,"s","ns"))))</f>
        <v/>
      </c>
      <c r="AL28" s="188" t="str">
        <f aca="1">IF(AL$4&gt;$J28,"",IF($F$9&gt;$G$9,"ns",IF($B$16&gt;$C$16,"ns",IF(ABS($L28-INDEX(RTO1SF_ORD,AL$4,2))&gt;$B$24,"s","ns"))))</f>
        <v/>
      </c>
      <c r="AM28" s="188" t="str">
        <f aca="1">IF(AM$4&gt;$J28,"",IF($F$9&gt;$G$9,"ns",IF($B$16&gt;$C$16,"ns",IF(ABS($L28-INDEX(RTO1SF_ORD,AM$4,2))&gt;$B$24,"s","ns"))))</f>
        <v/>
      </c>
      <c r="AN28" s="188" t="str">
        <f aca="1">IF(AN$4&gt;$J28,"",IF($F$9&gt;$G$9,"ns",IF($B$16&gt;$C$16,"ns",IF(ABS($L28-INDEX(RTO1SF_ORD,AN$4,2))&gt;$B$24,"s","ns"))))</f>
        <v/>
      </c>
      <c r="AO28" s="188" t="str">
        <f aca="1">IF(AO$4&gt;$J28,"",IF($F$9&gt;$G$9,"ns",IF($B$16&gt;$C$16,"ns",IF(ABS($L28-INDEX(RTO1SF_ORD,AO$4,2))&gt;$B$24,"s","ns"))))</f>
        <v/>
      </c>
      <c r="AP28" s="188" t="str">
        <f aca="1">IF(AP$4&gt;$J28,"",IF($F$9&gt;$G$9,"ns",IF($B$16&gt;$C$16,"ns",IF(ABS($L28-INDEX(RTO1SF_ORD,AP$4,2))&gt;$B$24,"s","ns"))))</f>
        <v/>
      </c>
      <c r="AQ28" s="188" t="str">
        <f aca="1">IF(AQ$4&gt;$J28,"",IF($F$9&gt;$G$9,"ns",IF($B$16&gt;$C$16,"ns",IF(ABS($L28-INDEX(RTO1SF_ORD,AQ$4,2))&gt;$B$24,"s","ns"))))</f>
        <v/>
      </c>
      <c r="AR28" s="188" t="str">
        <f aca="1">IF(AR$4&gt;$J28,"",IF($F$9&gt;$G$9,"ns",IF($B$16&gt;$C$16,"ns",IF(ABS($L28-INDEX(RTO1SF_ORD,AR$4,2))&gt;$B$24,"s","ns"))))</f>
        <v/>
      </c>
      <c r="AS28" s="188" t="str">
        <f aca="1">IF(AS$4&gt;$J28,"",IF($F$9&gt;$G$9,"ns",IF($B$16&gt;$C$16,"ns",IF(ABS($L28-INDEX(RTO1SF_ORD,AS$4,2))&gt;$B$24,"s","ns"))))</f>
        <v/>
      </c>
      <c r="AT28" s="188" t="str">
        <f aca="1">IF(AT$4&gt;$J28,"",IF($F$9&gt;$G$9,"ns",IF($B$16&gt;$C$16,"ns",IF(ABS($L28-INDEX(RTO1SF_ORD,AT$4,2))&gt;$B$24,"s","ns"))))</f>
        <v/>
      </c>
      <c r="AU28" s="188" t="str">
        <f aca="1">IF(AU$4&gt;$J28,"",IF($F$9&gt;$G$9,"ns",IF($B$16&gt;$C$16,"ns",IF(ABS($L28-INDEX(RTO1SF_ORD,AU$4,2))&gt;$B$24,"s","ns"))))</f>
        <v/>
      </c>
      <c r="AV28" s="188" t="str">
        <f aca="1">IF(AV$4&gt;$J28,"",IF($F$9&gt;$G$9,"ns",IF($B$16&gt;$C$16,"ns",IF(ABS($L28-INDEX(RTO1SF_ORD,AV$4,2))&gt;$B$24,"s","ns"))))</f>
        <v/>
      </c>
      <c r="AW28" s="188" t="str">
        <f aca="1">IF(AW$4&gt;$J28,"",IF($F$9&gt;$G$9,"ns",IF($B$16&gt;$C$16,"ns",IF(ABS($L28-INDEX(RTO1SF_ORD,AW$4,2))&gt;$B$24,"s","ns"))))</f>
        <v/>
      </c>
      <c r="AX28" s="188" t="str">
        <f aca="1">IF(AX$4&gt;$J28,"",IF($F$9&gt;$G$9,"ns",IF($B$16&gt;$C$16,"ns",IF(ABS($L28-INDEX(RTO1SF_ORD,AX$4,2))&gt;$B$24,"s","ns"))))</f>
        <v/>
      </c>
      <c r="AY28" s="188" t="str">
        <f aca="1">IF(AY$4&gt;$J28,"",IF($F$9&gt;$G$9,"ns",IF($B$16&gt;$C$16,"ns",IF(ABS($L28-INDEX(RTO1SF_ORD,AY$4,2))&gt;$B$24,"s","ns"))))</f>
        <v/>
      </c>
      <c r="AZ28" s="188" t="str">
        <f aca="1">IF(AZ$4&gt;$J28,"",IF($F$9&gt;$G$9,"ns",IF($B$16&gt;$C$16,"ns",IF(ABS($L28-INDEX(RTO1SF_ORD,AZ$4,2))&gt;$B$24,"s","ns"))))</f>
        <v/>
      </c>
      <c r="BA28" s="188" t="str">
        <f aca="1">IF(BA$4&gt;$J28,"",IF($F$9&gt;$G$9,"ns",IF($B$16&gt;$C$16,"ns",IF(ABS($L28-INDEX(RTO1SF_ORD,BA$4,2))&gt;$B$24,"s","ns"))))</f>
        <v/>
      </c>
      <c r="BB28" s="188" t="str">
        <f aca="1">IF(BB$4&gt;$J28,"",IF($F$9&gt;$G$9,"ns",IF($B$16&gt;$C$16,"ns",IF(ABS($L28-INDEX(RTO1SF_ORD,BB$4,2))&gt;$B$24,"s","ns"))))</f>
        <v/>
      </c>
      <c r="BC28" s="188" t="str">
        <f aca="1">IF(BC$4&gt;$J28,"",IF($F$9&gt;$G$9,"ns",IF($B$16&gt;$C$16,"ns",IF(ABS($L28-INDEX(RTO1SF_ORD,BC$4,2))&gt;$B$24,"s","ns"))))</f>
        <v/>
      </c>
      <c r="BD28" s="188" t="str">
        <f aca="1">IF(BD$4&gt;$J28,"",IF($F$9&gt;$G$9,"ns",IF($B$16&gt;$C$16,"ns",IF(ABS($L28-INDEX(RTO1SF_ORD,BD$4,2))&gt;$B$24,"s","ns"))))</f>
        <v/>
      </c>
      <c r="BE28" s="188" t="str">
        <f aca="1">IF(BE$4&gt;$J28,"",IF($F$9&gt;$G$9,"ns",IF($B$16&gt;$C$16,"ns",IF(ABS($L28-INDEX(RTO1SF_ORD,BE$4,2))&gt;$B$24,"s","ns"))))</f>
        <v/>
      </c>
      <c r="BF28" s="188" t="str">
        <f aca="1">IF(BF$4&gt;$J28,"",IF($F$9&gt;$G$9,"ns",IF($B$16&gt;$C$16,"ns",IF(ABS($L28-INDEX(RTO1SF_ORD,BF$4,2))&gt;$B$24,"s","ns"))))</f>
        <v/>
      </c>
      <c r="BG28" s="188" t="str">
        <f aca="1">IF(BG$4&gt;$J28,"",IF($F$9&gt;$G$9,"ns",IF($B$16&gt;$C$16,"ns",IF(ABS($L28-INDEX(RTO1SF_ORD,BG$4,2))&gt;$B$24,"s","ns"))))</f>
        <v/>
      </c>
      <c r="BH28" s="188" t="str">
        <f aca="1">IF(BH$4&gt;$J28,"",IF($F$9&gt;$G$9,"ns",IF($B$16&gt;$C$16,"ns",IF(ABS($L28-INDEX(RTO1SF_ORD,BH$4,2))&gt;$B$24,"s","ns"))))</f>
        <v/>
      </c>
      <c r="BI28" s="188" t="str">
        <f aca="1">IF(BI$4&gt;$J28,"",IF($F$9&gt;$G$9,"ns",IF($B$16&gt;$C$16,"ns",IF(ABS($L28-INDEX(RTO1SF_ORD,BI$4,2))&gt;$B$24,"s","ns"))))</f>
        <v/>
      </c>
      <c r="BJ28" s="188" t="str">
        <f aca="1">IF(BJ$4&gt;$J28,"",IF($F$9&gt;$G$9,"ns",IF($B$16&gt;$C$16,"ns",IF(ABS($L28-INDEX(RTO1SF_ORD,BJ$4,2))&gt;$B$24,"s","ns"))))</f>
        <v/>
      </c>
      <c r="BM28" s="284" t="s">
        <v>352</v>
      </c>
      <c r="BS28" s="10"/>
      <c r="BT28" s="10"/>
      <c r="BU28" s="10"/>
      <c r="BV28" s="89" t="n">
        <v>24</v>
      </c>
      <c r="BW28" s="187" t="str">
        <f aca="1">IFERROR(INDEX(RTO1CF_ORD,BV28,1),"sd")</f>
        <v>B 750</v>
      </c>
      <c r="BX28" s="188">
        <f aca="1">IFERROR(INDEX(RTO1CF_ORD,BV28,2),"sd")</f>
        <v>5851.31649142856986</v>
      </c>
      <c r="BY28" s="186" t="str">
        <f aca="1">IF(BY$4&gt;$BV28,"",IF($BR$9&gt;$BS$9,"ns",IF($BN$16&gt;$BO$16,"ns",IF(ABS($BX28-INDEX(RTO1CF_ORD,BY$4,2))&gt;$BN$24,"s","ns"))))</f>
        <v>s</v>
      </c>
      <c r="BZ28" s="186" t="str">
        <f aca="1">IF(BZ$4&gt;$BV28,"",IF($BR$9&gt;$BS$9,"ns",IF($BN$16&gt;$BO$16,"ns",IF(ABS($BX28-INDEX(RTO1CF_ORD,BZ$4,2))&gt;$BN$24,"s","ns"))))</f>
        <v>s</v>
      </c>
      <c r="CA28" s="186" t="str">
        <f aca="1">IF(CA$4&gt;$BV28,"",IF($BR$9&gt;$BS$9,"ns",IF($BN$16&gt;$BO$16,"ns",IF(ABS($BX28-INDEX(RTO1CF_ORD,CA$4,2))&gt;$BN$24,"s","ns"))))</f>
        <v>s</v>
      </c>
      <c r="CB28" s="186" t="str">
        <f aca="1">IF(CB$4&gt;$BV28,"",IF($BR$9&gt;$BS$9,"ns",IF($BN$16&gt;$BO$16,"ns",IF(ABS($BX28-INDEX(RTO1CF_ORD,CB$4,2))&gt;$BN$24,"s","ns"))))</f>
        <v>s</v>
      </c>
      <c r="CC28" s="186" t="str">
        <f aca="1">IF(CC$4&gt;$BV28,"",IF($BR$9&gt;$BS$9,"ns",IF($BN$16&gt;$BO$16,"ns",IF(ABS($BX28-INDEX(RTO1CF_ORD,CC$4,2))&gt;$BN$24,"s","ns"))))</f>
        <v>s</v>
      </c>
      <c r="CD28" s="186" t="str">
        <f aca="1">IF(CD$4&gt;$BV28,"",IF($BR$9&gt;$BS$9,"ns",IF($BN$16&gt;$BO$16,"ns",IF(ABS($BX28-INDEX(RTO1CF_ORD,CD$4,2))&gt;$BN$24,"s","ns"))))</f>
        <v>s</v>
      </c>
      <c r="CE28" s="186" t="str">
        <f aca="1">IF(CE$4&gt;$BV28,"",IF($BR$9&gt;$BS$9,"ns",IF($BN$16&gt;$BO$16,"ns",IF(ABS($BX28-INDEX(RTO1CF_ORD,CE$4,2))&gt;$BN$24,"s","ns"))))</f>
        <v>s</v>
      </c>
      <c r="CF28" s="186" t="str">
        <f aca="1">IF(CF$4&gt;$BV28,"",IF($BR$9&gt;$BS$9,"ns",IF($BN$16&gt;$BO$16,"ns",IF(ABS($BX28-INDEX(RTO1CF_ORD,CF$4,2))&gt;$BN$24,"s","ns"))))</f>
        <v>ns</v>
      </c>
      <c r="CG28" s="186" t="str">
        <f aca="1">IF(CG$4&gt;$BV28,"",IF($BR$9&gt;$BS$9,"ns",IF($BN$16&gt;$BO$16,"ns",IF(ABS($BX28-INDEX(RTO1CF_ORD,CG$4,2))&gt;$BN$24,"s","ns"))))</f>
        <v>ns</v>
      </c>
      <c r="CH28" s="186" t="str">
        <f aca="1">IF(CH$4&gt;$BV28,"",IF($BR$9&gt;$BS$9,"ns",IF($BN$16&gt;$BO$16,"ns",IF(ABS($BX28-INDEX(RTO1CF_ORD,CH$4,2))&gt;$BN$24,"s","ns"))))</f>
        <v>ns</v>
      </c>
      <c r="CI28" s="186" t="str">
        <f aca="1">IF(CI$4&gt;$BV28,"",IF($BR$9&gt;$BS$9,"ns",IF($BN$16&gt;$BO$16,"ns",IF(ABS($BX28-INDEX(RTO1CF_ORD,CI$4,2))&gt;$BN$24,"s","ns"))))</f>
        <v>ns</v>
      </c>
      <c r="CJ28" s="186" t="str">
        <f aca="1">IF(CJ$4&gt;$BV28,"",IF($BR$9&gt;$BS$9,"ns",IF($BN$16&gt;$BO$16,"ns",IF(ABS($BX28-INDEX(RTO1CF_ORD,CJ$4,2))&gt;$BN$24,"s","ns"))))</f>
        <v>ns</v>
      </c>
      <c r="CK28" s="186" t="str">
        <f aca="1">IF(CK$4&gt;$BV28,"",IF($BR$9&gt;$BS$9,"ns",IF($BN$16&gt;$BO$16,"ns",IF(ABS($BX28-INDEX(RTO1CF_ORD,CK$4,2))&gt;$BN$24,"s","ns"))))</f>
        <v>ns</v>
      </c>
      <c r="CL28" s="186" t="str">
        <f aca="1">IF(CL$4&gt;$BV28,"",IF($BR$9&gt;$BS$9,"ns",IF($BN$16&gt;$BO$16,"ns",IF(ABS($BX28-INDEX(RTO1CF_ORD,CL$4,2))&gt;$BN$24,"s","ns"))))</f>
        <v>ns</v>
      </c>
      <c r="CM28" s="186" t="str">
        <f aca="1">IF(CM$4&gt;$BV28,"",IF($BR$9&gt;$BS$9,"ns",IF($BN$16&gt;$BO$16,"ns",IF(ABS($BX28-INDEX(RTO1CF_ORD,CM$4,2))&gt;$BN$24,"s","ns"))))</f>
        <v>ns</v>
      </c>
      <c r="CN28" s="186" t="str">
        <f aca="1">IF(CN$4&gt;$BV28,"",IF($BR$9&gt;$BS$9,"ns",IF($BN$16&gt;$BO$16,"ns",IF(ABS($BX28-INDEX(RTO1CF_ORD,CN$4,2))&gt;$BN$24,"s","ns"))))</f>
        <v>ns</v>
      </c>
      <c r="CO28" s="186" t="str">
        <f aca="1">IF(CO$4&gt;$BV28,"",IF($BR$9&gt;$BS$9,"ns",IF($BN$16&gt;$BO$16,"ns",IF(ABS($BX28-INDEX(RTO1CF_ORD,CO$4,2))&gt;$BN$24,"s","ns"))))</f>
        <v>ns</v>
      </c>
      <c r="CP28" s="186" t="str">
        <f aca="1">IF(CP$4&gt;$BV28,"",IF($BR$9&gt;$BS$9,"ns",IF($BN$16&gt;$BO$16,"ns",IF(ABS($BX28-INDEX(RTO1CF_ORD,CP$4,2))&gt;$BN$24,"s","ns"))))</f>
        <v>ns</v>
      </c>
      <c r="CQ28" s="186" t="str">
        <f aca="1">IF(CQ$4&gt;$BV28,"",IF($BR$9&gt;$BS$9,"ns",IF($BN$16&gt;$BO$16,"ns",IF(ABS($BX28-INDEX(RTO1CF_ORD,CQ$4,2))&gt;$BN$24,"s","ns"))))</f>
        <v>ns</v>
      </c>
      <c r="CR28" s="186" t="str">
        <f aca="1">IF(CR$4&gt;$BV28,"",IF($BR$9&gt;$BS$9,"ns",IF($BN$16&gt;$BO$16,"ns",IF(ABS($BX28-INDEX(RTO1CF_ORD,CR$4,2))&gt;$BN$24,"s","ns"))))</f>
        <v>ns</v>
      </c>
      <c r="CS28" s="186" t="str">
        <f aca="1">IF(CS$4&gt;$BV28,"",IF($BR$9&gt;$BS$9,"ns",IF($BN$16&gt;$BO$16,"ns",IF(ABS($BX28-INDEX(RTO1CF_ORD,CS$4,2))&gt;$BN$24,"s","ns"))))</f>
        <v>ns</v>
      </c>
      <c r="CT28" s="186" t="str">
        <f aca="1">IF(CT$4&gt;$BV28,"",IF($BR$9&gt;$BS$9,"ns",IF($BN$16&gt;$BO$16,"ns",IF(ABS($BX28-INDEX(RTO1CF_ORD,CT$4,2))&gt;$BN$24,"s","ns"))))</f>
        <v>ns</v>
      </c>
      <c r="CU28" s="186" t="str">
        <f aca="1">IF(CU$4&gt;$BV28,"",IF($BR$9&gt;$BS$9,"ns",IF($BN$16&gt;$BO$16,"ns",IF(ABS($BX28-INDEX(RTO1CF_ORD,CU$4,2))&gt;$BN$24,"s","ns"))))</f>
        <v>ns</v>
      </c>
      <c r="CV28" s="186" t="str">
        <f aca="1">IF(CV$4&gt;$BV28,"",IF($BR$9&gt;$BS$9,"ns",IF($BN$16&gt;$BO$16,"ns",IF(ABS($BX28-INDEX(RTO1CF_ORD,CV$4,2))&gt;$BN$24,"s","ns"))))</f>
        <v>ns</v>
      </c>
      <c r="CW28" s="186" t="str">
        <f aca="1">IF(CW$4&gt;$BV28,"",IF($BR$9&gt;$BS$9,"ns",IF($BN$16&gt;$BO$16,"ns",IF(ABS($BX28-INDEX(RTO1CF_ORD,CW$4,2))&gt;$BN$24,"s","ns"))))</f>
        <v/>
      </c>
      <c r="CX28" s="186" t="str">
        <f aca="1">IF(CX$4&gt;$BV28,"",IF($BR$9&gt;$BS$9,"ns",IF($BN$16&gt;$BO$16,"ns",IF(ABS($BX28-INDEX(RTO1CF_ORD,CX$4,2))&gt;$BN$24,"s","ns"))))</f>
        <v/>
      </c>
      <c r="CY28" s="186" t="str">
        <f aca="1">IF(CY$4&gt;$BV28,"",IF($BR$9&gt;$BS$9,"ns",IF($BN$16&gt;$BO$16,"ns",IF(ABS($BX28-INDEX(RTO1CF_ORD,CY$4,2))&gt;$BN$24,"s","ns"))))</f>
        <v/>
      </c>
      <c r="CZ28" s="186" t="str">
        <f aca="1">IF(CZ$4&gt;$BV28,"",IF($BR$9&gt;$BS$9,"ns",IF($BN$16&gt;$BO$16,"ns",IF(ABS($BX28-INDEX(RTO1CF_ORD,CZ$4,2))&gt;$BN$24,"s","ns"))))</f>
        <v/>
      </c>
      <c r="DA28" s="186" t="str">
        <f aca="1">IF(DA$4&gt;$BV28,"",IF($BR$9&gt;$BS$9,"ns",IF($BN$16&gt;$BO$16,"ns",IF(ABS($BX28-INDEX(RTO1CF_ORD,DA$4,2))&gt;$BN$24,"s","ns"))))</f>
        <v/>
      </c>
      <c r="DB28" s="186" t="str">
        <f aca="1">IF(DB$4&gt;$BV28,"",IF($BR$9&gt;$BS$9,"ns",IF($BN$16&gt;$BO$16,"ns",IF(ABS($BX28-INDEX(RTO1CF_ORD,DB$4,2))&gt;$BN$24,"s","ns"))))</f>
        <v/>
      </c>
      <c r="DC28" s="186" t="str">
        <f aca="1">IF(DC$4&gt;$BV28,"",IF($BR$9&gt;$BS$9,"ns",IF($BN$16&gt;$BO$16,"ns",IF(ABS($BX28-INDEX(RTO1CF_ORD,DC$4,2))&gt;$BN$24,"s","ns"))))</f>
        <v/>
      </c>
      <c r="DD28" s="186" t="str">
        <f aca="1">IF(DD$4&gt;$BV28,"",IF($BR$9&gt;$BS$9,"ns",IF($BN$16&gt;$BO$16,"ns",IF(ABS($BX28-INDEX(RTO1CF_ORD,DD$4,2))&gt;$BN$24,"s","ns"))))</f>
        <v/>
      </c>
      <c r="DE28" s="186" t="str">
        <f aca="1">IF(DE$4&gt;$BV28,"",IF($BR$9&gt;$BS$9,"ns",IF($BN$16&gt;$BO$16,"ns",IF(ABS($BX28-INDEX(RTO1CF_ORD,DE$4,2))&gt;$BN$24,"s","ns"))))</f>
        <v/>
      </c>
      <c r="DF28" s="186" t="str">
        <f aca="1">IF(DF$4&gt;$BV28,"",IF($BR$9&gt;$BS$9,"ns",IF($BN$16&gt;$BO$16,"ns",IF(ABS($BX28-INDEX(RTO1CF_ORD,DF$4,2))&gt;$BN$24,"s","ns"))))</f>
        <v/>
      </c>
      <c r="DG28" s="186" t="str">
        <f aca="1">IF(DG$4&gt;$BV28,"",IF($BR$9&gt;$BS$9,"ns",IF($BN$16&gt;$BO$16,"ns",IF(ABS($BX28-INDEX(RTO1CF_ORD,DG$4,2))&gt;$BN$24,"s","ns"))))</f>
        <v/>
      </c>
      <c r="DH28" s="186" t="str">
        <f aca="1">IF(DH$4&gt;$BV28,"",IF($BR$9&gt;$BS$9,"ns",IF($BN$16&gt;$BO$16,"ns",IF(ABS($BX28-INDEX(RTO1CF_ORD,DH$4,2))&gt;$BN$24,"s","ns"))))</f>
        <v/>
      </c>
      <c r="DI28" s="186" t="str">
        <f aca="1">IF(DI$4&gt;$BV28,"",IF($BR$9&gt;$BS$9,"ns",IF($BN$16&gt;$BO$16,"ns",IF(ABS($BX28-INDEX(RTO1CF_ORD,DI$4,2))&gt;$BN$24,"s","ns"))))</f>
        <v/>
      </c>
      <c r="DJ28" s="186" t="str">
        <f aca="1">IF(DJ$4&gt;$BV28,"",IF($BR$9&gt;$BS$9,"ns",IF($BN$16&gt;$BO$16,"ns",IF(ABS($BX28-INDEX(RTO1CF_ORD,DJ$4,2))&gt;$BN$24,"s","ns"))))</f>
        <v/>
      </c>
      <c r="DK28" s="186" t="str">
        <f aca="1">IF(DK$4&gt;$BV28,"",IF($BR$9&gt;$BS$9,"ns",IF($BN$16&gt;$BO$16,"ns",IF(ABS($BX28-INDEX(RTO1CF_ORD,DK$4,2))&gt;$BN$24,"s","ns"))))</f>
        <v/>
      </c>
      <c r="DL28" s="186" t="str">
        <f aca="1">IF(DL$4&gt;$BV28,"",IF($BR$9&gt;$BS$9,"ns",IF($BN$16&gt;$BO$16,"ns",IF(ABS($BX28-INDEX(RTO1CF_ORD,DL$4,2))&gt;$BN$24,"s","ns"))))</f>
        <v/>
      </c>
      <c r="DM28" s="186" t="str">
        <f aca="1">IF(DM$4&gt;$BV28,"",IF($BR$9&gt;$BS$9,"ns",IF($BN$16&gt;$BO$16,"ns",IF(ABS($BX28-INDEX(RTO1CF_ORD,DM$4,2))&gt;$BN$24,"s","ns"))))</f>
        <v/>
      </c>
      <c r="DN28" s="186" t="str">
        <f aca="1">IF(DN$4&gt;$BV28,"",IF($BR$9&gt;$BS$9,"ns",IF($BN$16&gt;$BO$16,"ns",IF(ABS($BX28-INDEX(RTO1CF_ORD,DN$4,2))&gt;$BN$24,"s","ns"))))</f>
        <v/>
      </c>
      <c r="DO28" s="186" t="str">
        <f aca="1">IF(DO$4&gt;$BV28,"",IF($BR$9&gt;$BS$9,"ns",IF($BN$16&gt;$BO$16,"ns",IF(ABS($BX28-INDEX(RTO1CF_ORD,DO$4,2))&gt;$BN$24,"s","ns"))))</f>
        <v/>
      </c>
      <c r="DP28" s="186" t="str">
        <f aca="1">IF(DP$4&gt;$BV28,"",IF($BR$9&gt;$BS$9,"ns",IF($BN$16&gt;$BO$16,"ns",IF(ABS($BX28-INDEX(RTO1CF_ORD,DP$4,2))&gt;$BN$24,"s","ns"))))</f>
        <v/>
      </c>
      <c r="DQ28" s="186" t="str">
        <f aca="1">IF(DQ$4&gt;$BV28,"",IF($BR$9&gt;$BS$9,"ns",IF($BN$16&gt;$BO$16,"ns",IF(ABS($BX28-INDEX(RTO1CF_ORD,DQ$4,2))&gt;$BN$24,"s","ns"))))</f>
        <v/>
      </c>
      <c r="DR28" s="186" t="str">
        <f aca="1">IF(DR$4&gt;$BV28,"",IF($BR$9&gt;$BS$9,"ns",IF($BN$16&gt;$BO$16,"ns",IF(ABS($BX28-INDEX(RTO1CF_ORD,DR$4,2))&gt;$BN$24,"s","ns"))))</f>
        <v/>
      </c>
      <c r="DS28" s="186" t="str">
        <f aca="1">IF(DS$4&gt;$BV28,"",IF($BR$9&gt;$BS$9,"ns",IF($BN$16&gt;$BO$16,"ns",IF(ABS($BX28-INDEX(RTO1CF_ORD,DS$4,2))&gt;$BN$24,"s","ns"))))</f>
        <v/>
      </c>
      <c r="DT28" s="186" t="str">
        <f aca="1">IF(DT$4&gt;$BV28,"",IF($BR$9&gt;$BS$9,"ns",IF($BN$16&gt;$BO$16,"ns",IF(ABS($BX28-INDEX(RTO1CF_ORD,DT$4,2))&gt;$BN$24,"s","ns"))))</f>
        <v/>
      </c>
      <c r="DU28" s="186" t="str">
        <f aca="1">IF(DU$4&gt;$BV28,"",IF($BR$9&gt;$BS$9,"ns",IF($BN$16&gt;$BO$16,"ns",IF(ABS($BX28-INDEX(RTO1CF_ORD,DU$4,2))&gt;$BN$24,"s","ns"))))</f>
        <v/>
      </c>
      <c r="DV28" s="186" t="str">
        <f aca="1">IF(DV$4&gt;$BV28,"",IF($BR$9&gt;$BS$9,"ns",IF($BN$16&gt;$BO$16,"ns",IF(ABS($BX28-INDEX(RTO1CF_ORD,DV$4,2))&gt;$BN$24,"s","ns"))))</f>
        <v/>
      </c>
      <c r="DW28" s="158"/>
      <c r="DX28" s="158"/>
      <c r="DZ28" s="176">
        <f>DZ27+1</f>
        <v>25</v>
      </c>
      <c r="EA28" s="178" t="str">
        <f aca="1">IFERROR(INDEX(RTO1CV,$DZ28,1),0)</f>
        <v>MS INTA 119</v>
      </c>
      <c r="EB28" s="179">
        <f aca="1">IFERROR(INDEX(RTO1SF,$DZ28,EB$3),0)</f>
        <v>0</v>
      </c>
      <c r="EC28" s="179">
        <f aca="1">IFERROR(INDEX(RTO1SF,$DZ28,EC$3),0)</f>
        <v>0</v>
      </c>
      <c r="ED28" s="179">
        <f aca="1">IFERROR(INDEX(RTO1SF,$DZ28,ED$3),0)</f>
        <v>0</v>
      </c>
      <c r="EE28" s="179">
        <f aca="1">IFERROR(INDEX(RTO1SF,$DZ28,EE$3),0)</f>
        <v>0</v>
      </c>
      <c r="EF28" s="179">
        <f>_xlfn.COUNTIFS(EB28:EE28,"&gt;1")</f>
        <v>0</v>
      </c>
      <c r="EG28" s="179">
        <f>IFERROR(_xlfn.SUMIFS(EB28:EE28,EB28:EE28,"&gt;1"),0)</f>
        <v>0</v>
      </c>
      <c r="EH28" s="176"/>
      <c r="EI28" s="177"/>
      <c r="EJ28" s="177"/>
      <c r="EK28" s="177"/>
      <c r="EL28" s="176">
        <f>EL27+1</f>
        <v>25</v>
      </c>
      <c r="EM28" s="178" t="str">
        <f aca="1">IFERROR(INDEX(RTO1CV,$EL28,1),0)</f>
        <v>MS INTA 119</v>
      </c>
      <c r="EN28" s="179">
        <f aca="1">IFERROR(INDEX(RTO1CF,$EL28,'ANVA-MDS'!EB$3),0)</f>
        <v>6243.35711999999967</v>
      </c>
      <c r="EO28" s="179">
        <f aca="1">IFERROR(INDEX(RTO1CF,$EL28,'ANVA-MDS'!EC$3),0)</f>
        <v>6230.47241142857001</v>
      </c>
      <c r="EP28" s="179">
        <f aca="1">IFERROR(INDEX(RTO1CF,$EL28,'ANVA-MDS'!ED$3),0)</f>
        <v>7061.15696000000025</v>
      </c>
      <c r="EQ28" s="179">
        <f aca="1">IFERROR(INDEX(RTO1CF,$EL28,'ANVA-MDS'!EE$3),0)</f>
        <v>0</v>
      </c>
      <c r="ER28" s="179">
        <f>_xlfn.COUNTIFS(EN28:EQ28,"&gt;1")</f>
        <v>3</v>
      </c>
      <c r="ES28" s="179">
        <f>IFERROR(_xlfn.SUMIFS(EN28:EQ28,EN28:EQ28,"&gt;1"),0)</f>
        <v>19534.9864914286009</v>
      </c>
      <c r="ET28" s="176"/>
      <c r="EU28" s="177"/>
      <c r="EV28" s="177"/>
      <c r="EW28" s="177"/>
      <c r="EX28" s="179">
        <f>EG28+ES28</f>
        <v>19534.9864914286009</v>
      </c>
    </row>
    <row r="29" spans="2:156" ht="12.75" customHeight="1">
      <c r="B29" s="162" t="str">
        <f>'ANVA-MDS'!EJ8</f>
        <v>sd</v>
      </c>
      <c r="J29" s="89" t="n">
        <v>25</v>
      </c>
      <c r="K29" s="187" t="str">
        <f aca="1">IFERROR(INDEX(RTO1SF_ORD,J29,1),"sd")</f>
        <v>MS INTA 119</v>
      </c>
      <c r="L29" s="188">
        <f aca="1">IFERROR(INDEX(RTO1SF_ORD,J29,2),"sd")</f>
        <v>0.00025</v>
      </c>
      <c r="M29" s="188" t="str">
        <f aca="1">IF(M$4&gt;$J29,"",IF($F$9&gt;$G$9,"ns",IF($B$16&gt;$C$16,"ns",IF(ABS($L29-INDEX(RTO1SF_ORD,M$4,2))&gt;$B$24,"s","ns"))))</f>
        <v>ns</v>
      </c>
      <c r="N29" s="188" t="str">
        <f aca="1">IF(N$4&gt;$J29,"",IF($F$9&gt;$G$9,"ns",IF($B$16&gt;$C$16,"ns",IF(ABS($L29-INDEX(RTO1SF_ORD,N$4,2))&gt;$B$24,"s","ns"))))</f>
        <v>ns</v>
      </c>
      <c r="O29" s="188" t="str">
        <f aca="1">IF(O$4&gt;$J29,"",IF($F$9&gt;$G$9,"ns",IF($B$16&gt;$C$16,"ns",IF(ABS($L29-INDEX(RTO1SF_ORD,O$4,2))&gt;$B$24,"s","ns"))))</f>
        <v>ns</v>
      </c>
      <c r="P29" s="188" t="str">
        <f aca="1">IF(P$4&gt;$J29,"",IF($F$9&gt;$G$9,"ns",IF($B$16&gt;$C$16,"ns",IF(ABS($L29-INDEX(RTO1SF_ORD,P$4,2))&gt;$B$24,"s","ns"))))</f>
        <v>ns</v>
      </c>
      <c r="Q29" s="188" t="str">
        <f aca="1">IF(Q$4&gt;$J29,"",IF($F$9&gt;$G$9,"ns",IF($B$16&gt;$C$16,"ns",IF(ABS($L29-INDEX(RTO1SF_ORD,Q$4,2))&gt;$B$24,"s","ns"))))</f>
        <v>ns</v>
      </c>
      <c r="R29" s="188" t="str">
        <f aca="1">IF(R$4&gt;$J29,"",IF($F$9&gt;$G$9,"ns",IF($B$16&gt;$C$16,"ns",IF(ABS($L29-INDEX(RTO1SF_ORD,R$4,2))&gt;$B$24,"s","ns"))))</f>
        <v>ns</v>
      </c>
      <c r="S29" s="188" t="str">
        <f aca="1">IF(S$4&gt;$J29,"",IF($F$9&gt;$G$9,"ns",IF($B$16&gt;$C$16,"ns",IF(ABS($L29-INDEX(RTO1SF_ORD,S$4,2))&gt;$B$24,"s","ns"))))</f>
        <v>ns</v>
      </c>
      <c r="T29" s="188" t="str">
        <f aca="1">IF(T$4&gt;$J29,"",IF($F$9&gt;$G$9,"ns",IF($B$16&gt;$C$16,"ns",IF(ABS($L29-INDEX(RTO1SF_ORD,T$4,2))&gt;$B$24,"s","ns"))))</f>
        <v>ns</v>
      </c>
      <c r="U29" s="188" t="str">
        <f aca="1">IF(U$4&gt;$J29,"",IF($F$9&gt;$G$9,"ns",IF($B$16&gt;$C$16,"ns",IF(ABS($L29-INDEX(RTO1SF_ORD,U$4,2))&gt;$B$24,"s","ns"))))</f>
        <v>ns</v>
      </c>
      <c r="V29" s="188" t="str">
        <f aca="1">IF(V$4&gt;$J29,"",IF($F$9&gt;$G$9,"ns",IF($B$16&gt;$C$16,"ns",IF(ABS($L29-INDEX(RTO1SF_ORD,V$4,2))&gt;$B$24,"s","ns"))))</f>
        <v>ns</v>
      </c>
      <c r="W29" s="188" t="str">
        <f aca="1">IF(W$4&gt;$J29,"",IF($F$9&gt;$G$9,"ns",IF($B$16&gt;$C$16,"ns",IF(ABS($L29-INDEX(RTO1SF_ORD,W$4,2))&gt;$B$24,"s","ns"))))</f>
        <v>ns</v>
      </c>
      <c r="X29" s="188" t="str">
        <f aca="1">IF(X$4&gt;$J29,"",IF($F$9&gt;$G$9,"ns",IF($B$16&gt;$C$16,"ns",IF(ABS($L29-INDEX(RTO1SF_ORD,X$4,2))&gt;$B$24,"s","ns"))))</f>
        <v>ns</v>
      </c>
      <c r="Y29" s="188" t="str">
        <f aca="1">IF(Y$4&gt;$J29,"",IF($F$9&gt;$G$9,"ns",IF($B$16&gt;$C$16,"ns",IF(ABS($L29-INDEX(RTO1SF_ORD,Y$4,2))&gt;$B$24,"s","ns"))))</f>
        <v>ns</v>
      </c>
      <c r="Z29" s="188" t="str">
        <f aca="1">IF(Z$4&gt;$J29,"",IF($F$9&gt;$G$9,"ns",IF($B$16&gt;$C$16,"ns",IF(ABS($L29-INDEX(RTO1SF_ORD,Z$4,2))&gt;$B$24,"s","ns"))))</f>
        <v>ns</v>
      </c>
      <c r="AA29" s="188" t="str">
        <f aca="1">IF(AA$4&gt;$J29,"",IF($F$9&gt;$G$9,"ns",IF($B$16&gt;$C$16,"ns",IF(ABS($L29-INDEX(RTO1SF_ORD,AA$4,2))&gt;$B$24,"s","ns"))))</f>
        <v>ns</v>
      </c>
      <c r="AB29" s="188" t="str">
        <f aca="1">IF(AB$4&gt;$J29,"",IF($F$9&gt;$G$9,"ns",IF($B$16&gt;$C$16,"ns",IF(ABS($L29-INDEX(RTO1SF_ORD,AB$4,2))&gt;$B$24,"s","ns"))))</f>
        <v>ns</v>
      </c>
      <c r="AC29" s="188" t="str">
        <f aca="1">IF(AC$4&gt;$J29,"",IF($F$9&gt;$G$9,"ns",IF($B$16&gt;$C$16,"ns",IF(ABS($L29-INDEX(RTO1SF_ORD,AC$4,2))&gt;$B$24,"s","ns"))))</f>
        <v>ns</v>
      </c>
      <c r="AD29" s="188" t="str">
        <f aca="1">IF(AD$4&gt;$J29,"",IF($F$9&gt;$G$9,"ns",IF($B$16&gt;$C$16,"ns",IF(ABS($L29-INDEX(RTO1SF_ORD,AD$4,2))&gt;$B$24,"s","ns"))))</f>
        <v>ns</v>
      </c>
      <c r="AE29" s="188" t="str">
        <f aca="1">IF(AE$4&gt;$J29,"",IF($F$9&gt;$G$9,"ns",IF($B$16&gt;$C$16,"ns",IF(ABS($L29-INDEX(RTO1SF_ORD,AE$4,2))&gt;$B$24,"s","ns"))))</f>
        <v>ns</v>
      </c>
      <c r="AF29" s="188" t="str">
        <f aca="1">IF(AF$4&gt;$J29,"",IF($F$9&gt;$G$9,"ns",IF($B$16&gt;$C$16,"ns",IF(ABS($L29-INDEX(RTO1SF_ORD,AF$4,2))&gt;$B$24,"s","ns"))))</f>
        <v>ns</v>
      </c>
      <c r="AG29" s="188" t="str">
        <f aca="1">IF(AG$4&gt;$J29,"",IF($F$9&gt;$G$9,"ns",IF($B$16&gt;$C$16,"ns",IF(ABS($L29-INDEX(RTO1SF_ORD,AG$4,2))&gt;$B$24,"s","ns"))))</f>
        <v>ns</v>
      </c>
      <c r="AH29" s="188" t="str">
        <f aca="1">IF(AH$4&gt;$J29,"",IF($F$9&gt;$G$9,"ns",IF($B$16&gt;$C$16,"ns",IF(ABS($L29-INDEX(RTO1SF_ORD,AH$4,2))&gt;$B$24,"s","ns"))))</f>
        <v>ns</v>
      </c>
      <c r="AI29" s="188" t="str">
        <f aca="1">IF(AI$4&gt;$J29,"",IF($F$9&gt;$G$9,"ns",IF($B$16&gt;$C$16,"ns",IF(ABS($L29-INDEX(RTO1SF_ORD,AI$4,2))&gt;$B$24,"s","ns"))))</f>
        <v>ns</v>
      </c>
      <c r="AJ29" s="188" t="str">
        <f aca="1">IF(AJ$4&gt;$J29,"",IF($F$9&gt;$G$9,"ns",IF($B$16&gt;$C$16,"ns",IF(ABS($L29-INDEX(RTO1SF_ORD,AJ$4,2))&gt;$B$24,"s","ns"))))</f>
        <v>ns</v>
      </c>
      <c r="AK29" s="188" t="str">
        <f aca="1">IF(AK$4&gt;$J29,"",IF($F$9&gt;$G$9,"ns",IF($B$16&gt;$C$16,"ns",IF(ABS($L29-INDEX(RTO1SF_ORD,AK$4,2))&gt;$B$24,"s","ns"))))</f>
        <v>ns</v>
      </c>
      <c r="AL29" s="188" t="str">
        <f aca="1">IF(AL$4&gt;$J29,"",IF($F$9&gt;$G$9,"ns",IF($B$16&gt;$C$16,"ns",IF(ABS($L29-INDEX(RTO1SF_ORD,AL$4,2))&gt;$B$24,"s","ns"))))</f>
        <v/>
      </c>
      <c r="AM29" s="188" t="str">
        <f aca="1">IF(AM$4&gt;$J29,"",IF($F$9&gt;$G$9,"ns",IF($B$16&gt;$C$16,"ns",IF(ABS($L29-INDEX(RTO1SF_ORD,AM$4,2))&gt;$B$24,"s","ns"))))</f>
        <v/>
      </c>
      <c r="AN29" s="188" t="str">
        <f aca="1">IF(AN$4&gt;$J29,"",IF($F$9&gt;$G$9,"ns",IF($B$16&gt;$C$16,"ns",IF(ABS($L29-INDEX(RTO1SF_ORD,AN$4,2))&gt;$B$24,"s","ns"))))</f>
        <v/>
      </c>
      <c r="AO29" s="188" t="str">
        <f aca="1">IF(AO$4&gt;$J29,"",IF($F$9&gt;$G$9,"ns",IF($B$16&gt;$C$16,"ns",IF(ABS($L29-INDEX(RTO1SF_ORD,AO$4,2))&gt;$B$24,"s","ns"))))</f>
        <v/>
      </c>
      <c r="AP29" s="188" t="str">
        <f aca="1">IF(AP$4&gt;$J29,"",IF($F$9&gt;$G$9,"ns",IF($B$16&gt;$C$16,"ns",IF(ABS($L29-INDEX(RTO1SF_ORD,AP$4,2))&gt;$B$24,"s","ns"))))</f>
        <v/>
      </c>
      <c r="AQ29" s="188" t="str">
        <f aca="1">IF(AQ$4&gt;$J29,"",IF($F$9&gt;$G$9,"ns",IF($B$16&gt;$C$16,"ns",IF(ABS($L29-INDEX(RTO1SF_ORD,AQ$4,2))&gt;$B$24,"s","ns"))))</f>
        <v/>
      </c>
      <c r="AR29" s="188" t="str">
        <f aca="1">IF(AR$4&gt;$J29,"",IF($F$9&gt;$G$9,"ns",IF($B$16&gt;$C$16,"ns",IF(ABS($L29-INDEX(RTO1SF_ORD,AR$4,2))&gt;$B$24,"s","ns"))))</f>
        <v/>
      </c>
      <c r="AS29" s="188" t="str">
        <f aca="1">IF(AS$4&gt;$J29,"",IF($F$9&gt;$G$9,"ns",IF($B$16&gt;$C$16,"ns",IF(ABS($L29-INDEX(RTO1SF_ORD,AS$4,2))&gt;$B$24,"s","ns"))))</f>
        <v/>
      </c>
      <c r="AT29" s="188" t="str">
        <f aca="1">IF(AT$4&gt;$J29,"",IF($F$9&gt;$G$9,"ns",IF($B$16&gt;$C$16,"ns",IF(ABS($L29-INDEX(RTO1SF_ORD,AT$4,2))&gt;$B$24,"s","ns"))))</f>
        <v/>
      </c>
      <c r="AU29" s="188" t="str">
        <f aca="1">IF(AU$4&gt;$J29,"",IF($F$9&gt;$G$9,"ns",IF($B$16&gt;$C$16,"ns",IF(ABS($L29-INDEX(RTO1SF_ORD,AU$4,2))&gt;$B$24,"s","ns"))))</f>
        <v/>
      </c>
      <c r="AV29" s="188" t="str">
        <f aca="1">IF(AV$4&gt;$J29,"",IF($F$9&gt;$G$9,"ns",IF($B$16&gt;$C$16,"ns",IF(ABS($L29-INDEX(RTO1SF_ORD,AV$4,2))&gt;$B$24,"s","ns"))))</f>
        <v/>
      </c>
      <c r="AW29" s="188" t="str">
        <f aca="1">IF(AW$4&gt;$J29,"",IF($F$9&gt;$G$9,"ns",IF($B$16&gt;$C$16,"ns",IF(ABS($L29-INDEX(RTO1SF_ORD,AW$4,2))&gt;$B$24,"s","ns"))))</f>
        <v/>
      </c>
      <c r="AX29" s="188" t="str">
        <f aca="1">IF(AX$4&gt;$J29,"",IF($F$9&gt;$G$9,"ns",IF($B$16&gt;$C$16,"ns",IF(ABS($L29-INDEX(RTO1SF_ORD,AX$4,2))&gt;$B$24,"s","ns"))))</f>
        <v/>
      </c>
      <c r="AY29" s="188" t="str">
        <f aca="1">IF(AY$4&gt;$J29,"",IF($F$9&gt;$G$9,"ns",IF($B$16&gt;$C$16,"ns",IF(ABS($L29-INDEX(RTO1SF_ORD,AY$4,2))&gt;$B$24,"s","ns"))))</f>
        <v/>
      </c>
      <c r="AZ29" s="188" t="str">
        <f aca="1">IF(AZ$4&gt;$J29,"",IF($F$9&gt;$G$9,"ns",IF($B$16&gt;$C$16,"ns",IF(ABS($L29-INDEX(RTO1SF_ORD,AZ$4,2))&gt;$B$24,"s","ns"))))</f>
        <v/>
      </c>
      <c r="BA29" s="188" t="str">
        <f aca="1">IF(BA$4&gt;$J29,"",IF($F$9&gt;$G$9,"ns",IF($B$16&gt;$C$16,"ns",IF(ABS($L29-INDEX(RTO1SF_ORD,BA$4,2))&gt;$B$24,"s","ns"))))</f>
        <v/>
      </c>
      <c r="BB29" s="188" t="str">
        <f aca="1">IF(BB$4&gt;$J29,"",IF($F$9&gt;$G$9,"ns",IF($B$16&gt;$C$16,"ns",IF(ABS($L29-INDEX(RTO1SF_ORD,BB$4,2))&gt;$B$24,"s","ns"))))</f>
        <v/>
      </c>
      <c r="BC29" s="188" t="str">
        <f aca="1">IF(BC$4&gt;$J29,"",IF($F$9&gt;$G$9,"ns",IF($B$16&gt;$C$16,"ns",IF(ABS($L29-INDEX(RTO1SF_ORD,BC$4,2))&gt;$B$24,"s","ns"))))</f>
        <v/>
      </c>
      <c r="BD29" s="188" t="str">
        <f aca="1">IF(BD$4&gt;$J29,"",IF($F$9&gt;$G$9,"ns",IF($B$16&gt;$C$16,"ns",IF(ABS($L29-INDEX(RTO1SF_ORD,BD$4,2))&gt;$B$24,"s","ns"))))</f>
        <v/>
      </c>
      <c r="BE29" s="188" t="str">
        <f aca="1">IF(BE$4&gt;$J29,"",IF($F$9&gt;$G$9,"ns",IF($B$16&gt;$C$16,"ns",IF(ABS($L29-INDEX(RTO1SF_ORD,BE$4,2))&gt;$B$24,"s","ns"))))</f>
        <v/>
      </c>
      <c r="BF29" s="188" t="str">
        <f aca="1">IF(BF$4&gt;$J29,"",IF($F$9&gt;$G$9,"ns",IF($B$16&gt;$C$16,"ns",IF(ABS($L29-INDEX(RTO1SF_ORD,BF$4,2))&gt;$B$24,"s","ns"))))</f>
        <v/>
      </c>
      <c r="BG29" s="188" t="str">
        <f aca="1">IF(BG$4&gt;$J29,"",IF($F$9&gt;$G$9,"ns",IF($B$16&gt;$C$16,"ns",IF(ABS($L29-INDEX(RTO1SF_ORD,BG$4,2))&gt;$B$24,"s","ns"))))</f>
        <v/>
      </c>
      <c r="BH29" s="188" t="str">
        <f aca="1">IF(BH$4&gt;$J29,"",IF($F$9&gt;$G$9,"ns",IF($B$16&gt;$C$16,"ns",IF(ABS($L29-INDEX(RTO1SF_ORD,BH$4,2))&gt;$B$24,"s","ns"))))</f>
        <v/>
      </c>
      <c r="BI29" s="188" t="str">
        <f aca="1">IF(BI$4&gt;$J29,"",IF($F$9&gt;$G$9,"ns",IF($B$16&gt;$C$16,"ns",IF(ABS($L29-INDEX(RTO1SF_ORD,BI$4,2))&gt;$B$24,"s","ns"))))</f>
        <v/>
      </c>
      <c r="BJ29" s="188" t="str">
        <f aca="1">IF(BJ$4&gt;$J29,"",IF($F$9&gt;$G$9,"ns",IF($B$16&gt;$C$16,"ns",IF(ABS($L29-INDEX(RTO1SF_ORD,BJ$4,2))&gt;$B$24,"s","ns"))))</f>
        <v/>
      </c>
      <c r="BN29" s="162">
        <f>'ANVA-MDS'!EV8</f>
        <v>6293.15358029555955</v>
      </c>
      <c r="BS29" s="10"/>
      <c r="BT29" s="10"/>
      <c r="BV29" s="89" t="n">
        <v>25</v>
      </c>
      <c r="BW29" s="187" t="str">
        <f aca="1">IFERROR(INDEX(RTO1CF_ORD,BV29,1),"sd")</f>
        <v>INTA  BON 122</v>
      </c>
      <c r="BX29" s="188">
        <f aca="1">IFERROR(INDEX(RTO1CF_ORD,BV29,2),"sd")</f>
        <v>5807.03606476190998</v>
      </c>
      <c r="BY29" s="186" t="str">
        <f aca="1">IF(BY$4&gt;$BV29,"",IF($BR$9&gt;$BS$9,"ns",IF($BN$16&gt;$BO$16,"ns",IF(ABS($BX29-INDEX(RTO1CF_ORD,BY$4,2))&gt;$BN$24,"s","ns"))))</f>
        <v>s</v>
      </c>
      <c r="BZ29" s="186" t="str">
        <f aca="1">IF(BZ$4&gt;$BV29,"",IF($BR$9&gt;$BS$9,"ns",IF($BN$16&gt;$BO$16,"ns",IF(ABS($BX29-INDEX(RTO1CF_ORD,BZ$4,2))&gt;$BN$24,"s","ns"))))</f>
        <v>s</v>
      </c>
      <c r="CA29" s="186" t="str">
        <f aca="1">IF(CA$4&gt;$BV29,"",IF($BR$9&gt;$BS$9,"ns",IF($BN$16&gt;$BO$16,"ns",IF(ABS($BX29-INDEX(RTO1CF_ORD,CA$4,2))&gt;$BN$24,"s","ns"))))</f>
        <v>s</v>
      </c>
      <c r="CB29" s="186" t="str">
        <f aca="1">IF(CB$4&gt;$BV29,"",IF($BR$9&gt;$BS$9,"ns",IF($BN$16&gt;$BO$16,"ns",IF(ABS($BX29-INDEX(RTO1CF_ORD,CB$4,2))&gt;$BN$24,"s","ns"))))</f>
        <v>s</v>
      </c>
      <c r="CC29" s="186" t="str">
        <f aca="1">IF(CC$4&gt;$BV29,"",IF($BR$9&gt;$BS$9,"ns",IF($BN$16&gt;$BO$16,"ns",IF(ABS($BX29-INDEX(RTO1CF_ORD,CC$4,2))&gt;$BN$24,"s","ns"))))</f>
        <v>s</v>
      </c>
      <c r="CD29" s="186" t="str">
        <f aca="1">IF(CD$4&gt;$BV29,"",IF($BR$9&gt;$BS$9,"ns",IF($BN$16&gt;$BO$16,"ns",IF(ABS($BX29-INDEX(RTO1CF_ORD,CD$4,2))&gt;$BN$24,"s","ns"))))</f>
        <v>s</v>
      </c>
      <c r="CE29" s="186" t="str">
        <f aca="1">IF(CE$4&gt;$BV29,"",IF($BR$9&gt;$BS$9,"ns",IF($BN$16&gt;$BO$16,"ns",IF(ABS($BX29-INDEX(RTO1CF_ORD,CE$4,2))&gt;$BN$24,"s","ns"))))</f>
        <v>s</v>
      </c>
      <c r="CF29" s="186" t="str">
        <f aca="1">IF(CF$4&gt;$BV29,"",IF($BR$9&gt;$BS$9,"ns",IF($BN$16&gt;$BO$16,"ns",IF(ABS($BX29-INDEX(RTO1CF_ORD,CF$4,2))&gt;$BN$24,"s","ns"))))</f>
        <v>s</v>
      </c>
      <c r="CG29" s="186" t="str">
        <f aca="1">IF(CG$4&gt;$BV29,"",IF($BR$9&gt;$BS$9,"ns",IF($BN$16&gt;$BO$16,"ns",IF(ABS($BX29-INDEX(RTO1CF_ORD,CG$4,2))&gt;$BN$24,"s","ns"))))</f>
        <v>s</v>
      </c>
      <c r="CH29" s="186" t="str">
        <f aca="1">IF(CH$4&gt;$BV29,"",IF($BR$9&gt;$BS$9,"ns",IF($BN$16&gt;$BO$16,"ns",IF(ABS($BX29-INDEX(RTO1CF_ORD,CH$4,2))&gt;$BN$24,"s","ns"))))</f>
        <v>s</v>
      </c>
      <c r="CI29" s="186" t="str">
        <f aca="1">IF(CI$4&gt;$BV29,"",IF($BR$9&gt;$BS$9,"ns",IF($BN$16&gt;$BO$16,"ns",IF(ABS($BX29-INDEX(RTO1CF_ORD,CI$4,2))&gt;$BN$24,"s","ns"))))</f>
        <v>ns</v>
      </c>
      <c r="CJ29" s="186" t="str">
        <f aca="1">IF(CJ$4&gt;$BV29,"",IF($BR$9&gt;$BS$9,"ns",IF($BN$16&gt;$BO$16,"ns",IF(ABS($BX29-INDEX(RTO1CF_ORD,CJ$4,2))&gt;$BN$24,"s","ns"))))</f>
        <v>ns</v>
      </c>
      <c r="CK29" s="186" t="str">
        <f aca="1">IF(CK$4&gt;$BV29,"",IF($BR$9&gt;$BS$9,"ns",IF($BN$16&gt;$BO$16,"ns",IF(ABS($BX29-INDEX(RTO1CF_ORD,CK$4,2))&gt;$BN$24,"s","ns"))))</f>
        <v>ns</v>
      </c>
      <c r="CL29" s="186" t="str">
        <f aca="1">IF(CL$4&gt;$BV29,"",IF($BR$9&gt;$BS$9,"ns",IF($BN$16&gt;$BO$16,"ns",IF(ABS($BX29-INDEX(RTO1CF_ORD,CL$4,2))&gt;$BN$24,"s","ns"))))</f>
        <v>ns</v>
      </c>
      <c r="CM29" s="186" t="str">
        <f aca="1">IF(CM$4&gt;$BV29,"",IF($BR$9&gt;$BS$9,"ns",IF($BN$16&gt;$BO$16,"ns",IF(ABS($BX29-INDEX(RTO1CF_ORD,CM$4,2))&gt;$BN$24,"s","ns"))))</f>
        <v>ns</v>
      </c>
      <c r="CN29" s="186" t="str">
        <f aca="1">IF(CN$4&gt;$BV29,"",IF($BR$9&gt;$BS$9,"ns",IF($BN$16&gt;$BO$16,"ns",IF(ABS($BX29-INDEX(RTO1CF_ORD,CN$4,2))&gt;$BN$24,"s","ns"))))</f>
        <v>ns</v>
      </c>
      <c r="CO29" s="186" t="str">
        <f aca="1">IF(CO$4&gt;$BV29,"",IF($BR$9&gt;$BS$9,"ns",IF($BN$16&gt;$BO$16,"ns",IF(ABS($BX29-INDEX(RTO1CF_ORD,CO$4,2))&gt;$BN$24,"s","ns"))))</f>
        <v>ns</v>
      </c>
      <c r="CP29" s="186" t="str">
        <f aca="1">IF(CP$4&gt;$BV29,"",IF($BR$9&gt;$BS$9,"ns",IF($BN$16&gt;$BO$16,"ns",IF(ABS($BX29-INDEX(RTO1CF_ORD,CP$4,2))&gt;$BN$24,"s","ns"))))</f>
        <v>ns</v>
      </c>
      <c r="CQ29" s="186" t="str">
        <f aca="1">IF(CQ$4&gt;$BV29,"",IF($BR$9&gt;$BS$9,"ns",IF($BN$16&gt;$BO$16,"ns",IF(ABS($BX29-INDEX(RTO1CF_ORD,CQ$4,2))&gt;$BN$24,"s","ns"))))</f>
        <v>ns</v>
      </c>
      <c r="CR29" s="186" t="str">
        <f aca="1">IF(CR$4&gt;$BV29,"",IF($BR$9&gt;$BS$9,"ns",IF($BN$16&gt;$BO$16,"ns",IF(ABS($BX29-INDEX(RTO1CF_ORD,CR$4,2))&gt;$BN$24,"s","ns"))))</f>
        <v>ns</v>
      </c>
      <c r="CS29" s="186" t="str">
        <f aca="1">IF(CS$4&gt;$BV29,"",IF($BR$9&gt;$BS$9,"ns",IF($BN$16&gt;$BO$16,"ns",IF(ABS($BX29-INDEX(RTO1CF_ORD,CS$4,2))&gt;$BN$24,"s","ns"))))</f>
        <v>ns</v>
      </c>
      <c r="CT29" s="186" t="str">
        <f aca="1">IF(CT$4&gt;$BV29,"",IF($BR$9&gt;$BS$9,"ns",IF($BN$16&gt;$BO$16,"ns",IF(ABS($BX29-INDEX(RTO1CF_ORD,CT$4,2))&gt;$BN$24,"s","ns"))))</f>
        <v>ns</v>
      </c>
      <c r="CU29" s="186" t="str">
        <f aca="1">IF(CU$4&gt;$BV29,"",IF($BR$9&gt;$BS$9,"ns",IF($BN$16&gt;$BO$16,"ns",IF(ABS($BX29-INDEX(RTO1CF_ORD,CU$4,2))&gt;$BN$24,"s","ns"))))</f>
        <v>ns</v>
      </c>
      <c r="CV29" s="186" t="str">
        <f aca="1">IF(CV$4&gt;$BV29,"",IF($BR$9&gt;$BS$9,"ns",IF($BN$16&gt;$BO$16,"ns",IF(ABS($BX29-INDEX(RTO1CF_ORD,CV$4,2))&gt;$BN$24,"s","ns"))))</f>
        <v>ns</v>
      </c>
      <c r="CW29" s="186" t="str">
        <f aca="1">IF(CW$4&gt;$BV29,"",IF($BR$9&gt;$BS$9,"ns",IF($BN$16&gt;$BO$16,"ns",IF(ABS($BX29-INDEX(RTO1CF_ORD,CW$4,2))&gt;$BN$24,"s","ns"))))</f>
        <v>ns</v>
      </c>
      <c r="CX29" s="186" t="str">
        <f aca="1">IF(CX$4&gt;$BV29,"",IF($BR$9&gt;$BS$9,"ns",IF($BN$16&gt;$BO$16,"ns",IF(ABS($BX29-INDEX(RTO1CF_ORD,CX$4,2))&gt;$BN$24,"s","ns"))))</f>
        <v/>
      </c>
      <c r="CY29" s="186" t="str">
        <f aca="1">IF(CY$4&gt;$BV29,"",IF($BR$9&gt;$BS$9,"ns",IF($BN$16&gt;$BO$16,"ns",IF(ABS($BX29-INDEX(RTO1CF_ORD,CY$4,2))&gt;$BN$24,"s","ns"))))</f>
        <v/>
      </c>
      <c r="CZ29" s="186" t="str">
        <f aca="1">IF(CZ$4&gt;$BV29,"",IF($BR$9&gt;$BS$9,"ns",IF($BN$16&gt;$BO$16,"ns",IF(ABS($BX29-INDEX(RTO1CF_ORD,CZ$4,2))&gt;$BN$24,"s","ns"))))</f>
        <v/>
      </c>
      <c r="DA29" s="186" t="str">
        <f aca="1">IF(DA$4&gt;$BV29,"",IF($BR$9&gt;$BS$9,"ns",IF($BN$16&gt;$BO$16,"ns",IF(ABS($BX29-INDEX(RTO1CF_ORD,DA$4,2))&gt;$BN$24,"s","ns"))))</f>
        <v/>
      </c>
      <c r="DB29" s="186" t="str">
        <f aca="1">IF(DB$4&gt;$BV29,"",IF($BR$9&gt;$BS$9,"ns",IF($BN$16&gt;$BO$16,"ns",IF(ABS($BX29-INDEX(RTO1CF_ORD,DB$4,2))&gt;$BN$24,"s","ns"))))</f>
        <v/>
      </c>
      <c r="DC29" s="186" t="str">
        <f aca="1">IF(DC$4&gt;$BV29,"",IF($BR$9&gt;$BS$9,"ns",IF($BN$16&gt;$BO$16,"ns",IF(ABS($BX29-INDEX(RTO1CF_ORD,DC$4,2))&gt;$BN$24,"s","ns"))))</f>
        <v/>
      </c>
      <c r="DD29" s="186" t="str">
        <f aca="1">IF(DD$4&gt;$BV29,"",IF($BR$9&gt;$BS$9,"ns",IF($BN$16&gt;$BO$16,"ns",IF(ABS($BX29-INDEX(RTO1CF_ORD,DD$4,2))&gt;$BN$24,"s","ns"))))</f>
        <v/>
      </c>
      <c r="DE29" s="186" t="str">
        <f aca="1">IF(DE$4&gt;$BV29,"",IF($BR$9&gt;$BS$9,"ns",IF($BN$16&gt;$BO$16,"ns",IF(ABS($BX29-INDEX(RTO1CF_ORD,DE$4,2))&gt;$BN$24,"s","ns"))))</f>
        <v/>
      </c>
      <c r="DF29" s="186" t="str">
        <f aca="1">IF(DF$4&gt;$BV29,"",IF($BR$9&gt;$BS$9,"ns",IF($BN$16&gt;$BO$16,"ns",IF(ABS($BX29-INDEX(RTO1CF_ORD,DF$4,2))&gt;$BN$24,"s","ns"))))</f>
        <v/>
      </c>
      <c r="DG29" s="186" t="str">
        <f aca="1">IF(DG$4&gt;$BV29,"",IF($BR$9&gt;$BS$9,"ns",IF($BN$16&gt;$BO$16,"ns",IF(ABS($BX29-INDEX(RTO1CF_ORD,DG$4,2))&gt;$BN$24,"s","ns"))))</f>
        <v/>
      </c>
      <c r="DH29" s="186" t="str">
        <f aca="1">IF(DH$4&gt;$BV29,"",IF($BR$9&gt;$BS$9,"ns",IF($BN$16&gt;$BO$16,"ns",IF(ABS($BX29-INDEX(RTO1CF_ORD,DH$4,2))&gt;$BN$24,"s","ns"))))</f>
        <v/>
      </c>
      <c r="DI29" s="186" t="str">
        <f aca="1">IF(DI$4&gt;$BV29,"",IF($BR$9&gt;$BS$9,"ns",IF($BN$16&gt;$BO$16,"ns",IF(ABS($BX29-INDEX(RTO1CF_ORD,DI$4,2))&gt;$BN$24,"s","ns"))))</f>
        <v/>
      </c>
      <c r="DJ29" s="186" t="str">
        <f aca="1">IF(DJ$4&gt;$BV29,"",IF($BR$9&gt;$BS$9,"ns",IF($BN$16&gt;$BO$16,"ns",IF(ABS($BX29-INDEX(RTO1CF_ORD,DJ$4,2))&gt;$BN$24,"s","ns"))))</f>
        <v/>
      </c>
      <c r="DK29" s="186" t="str">
        <f aca="1">IF(DK$4&gt;$BV29,"",IF($BR$9&gt;$BS$9,"ns",IF($BN$16&gt;$BO$16,"ns",IF(ABS($BX29-INDEX(RTO1CF_ORD,DK$4,2))&gt;$BN$24,"s","ns"))))</f>
        <v/>
      </c>
      <c r="DL29" s="186" t="str">
        <f aca="1">IF(DL$4&gt;$BV29,"",IF($BR$9&gt;$BS$9,"ns",IF($BN$16&gt;$BO$16,"ns",IF(ABS($BX29-INDEX(RTO1CF_ORD,DL$4,2))&gt;$BN$24,"s","ns"))))</f>
        <v/>
      </c>
      <c r="DM29" s="186" t="str">
        <f aca="1">IF(DM$4&gt;$BV29,"",IF($BR$9&gt;$BS$9,"ns",IF($BN$16&gt;$BO$16,"ns",IF(ABS($BX29-INDEX(RTO1CF_ORD,DM$4,2))&gt;$BN$24,"s","ns"))))</f>
        <v/>
      </c>
      <c r="DN29" s="186" t="str">
        <f aca="1">IF(DN$4&gt;$BV29,"",IF($BR$9&gt;$BS$9,"ns",IF($BN$16&gt;$BO$16,"ns",IF(ABS($BX29-INDEX(RTO1CF_ORD,DN$4,2))&gt;$BN$24,"s","ns"))))</f>
        <v/>
      </c>
      <c r="DO29" s="186" t="str">
        <f aca="1">IF(DO$4&gt;$BV29,"",IF($BR$9&gt;$BS$9,"ns",IF($BN$16&gt;$BO$16,"ns",IF(ABS($BX29-INDEX(RTO1CF_ORD,DO$4,2))&gt;$BN$24,"s","ns"))))</f>
        <v/>
      </c>
      <c r="DP29" s="186" t="str">
        <f aca="1">IF(DP$4&gt;$BV29,"",IF($BR$9&gt;$BS$9,"ns",IF($BN$16&gt;$BO$16,"ns",IF(ABS($BX29-INDEX(RTO1CF_ORD,DP$4,2))&gt;$BN$24,"s","ns"))))</f>
        <v/>
      </c>
      <c r="DQ29" s="186" t="str">
        <f aca="1">IF(DQ$4&gt;$BV29,"",IF($BR$9&gt;$BS$9,"ns",IF($BN$16&gt;$BO$16,"ns",IF(ABS($BX29-INDEX(RTO1CF_ORD,DQ$4,2))&gt;$BN$24,"s","ns"))))</f>
        <v/>
      </c>
      <c r="DR29" s="186" t="str">
        <f aca="1">IF(DR$4&gt;$BV29,"",IF($BR$9&gt;$BS$9,"ns",IF($BN$16&gt;$BO$16,"ns",IF(ABS($BX29-INDEX(RTO1CF_ORD,DR$4,2))&gt;$BN$24,"s","ns"))))</f>
        <v/>
      </c>
      <c r="DS29" s="186" t="str">
        <f aca="1">IF(DS$4&gt;$BV29,"",IF($BR$9&gt;$BS$9,"ns",IF($BN$16&gt;$BO$16,"ns",IF(ABS($BX29-INDEX(RTO1CF_ORD,DS$4,2))&gt;$BN$24,"s","ns"))))</f>
        <v/>
      </c>
      <c r="DT29" s="186" t="str">
        <f aca="1">IF(DT$4&gt;$BV29,"",IF($BR$9&gt;$BS$9,"ns",IF($BN$16&gt;$BO$16,"ns",IF(ABS($BX29-INDEX(RTO1CF_ORD,DT$4,2))&gt;$BN$24,"s","ns"))))</f>
        <v/>
      </c>
      <c r="DU29" s="186" t="str">
        <f aca="1">IF(DU$4&gt;$BV29,"",IF($BR$9&gt;$BS$9,"ns",IF($BN$16&gt;$BO$16,"ns",IF(ABS($BX29-INDEX(RTO1CF_ORD,DU$4,2))&gt;$BN$24,"s","ns"))))</f>
        <v/>
      </c>
      <c r="DV29" s="186" t="str">
        <f aca="1">IF(DV$4&gt;$BV29,"",IF($BR$9&gt;$BS$9,"ns",IF($BN$16&gt;$BO$16,"ns",IF(ABS($BX29-INDEX(RTO1CF_ORD,DV$4,2))&gt;$BN$24,"s","ns"))))</f>
        <v/>
      </c>
      <c r="DW29" s="158"/>
      <c r="DX29" s="158"/>
      <c r="DZ29" s="176">
        <f>DZ28+1</f>
        <v>26</v>
      </c>
      <c r="EA29" s="178" t="str">
        <f aca="1">IFERROR(INDEX(RTO1CV,$DZ29,1),0)</f>
        <v>MS INTA 221</v>
      </c>
      <c r="EB29" s="179">
        <f aca="1">IFERROR(INDEX(RTO1SF,$DZ29,EB$3),0)</f>
        <v>0</v>
      </c>
      <c r="EC29" s="179">
        <f aca="1">IFERROR(INDEX(RTO1SF,$DZ29,EC$3),0)</f>
        <v>0</v>
      </c>
      <c r="ED29" s="179">
        <f aca="1">IFERROR(INDEX(RTO1SF,$DZ29,ED$3),0)</f>
        <v>0</v>
      </c>
      <c r="EE29" s="179">
        <f aca="1">IFERROR(INDEX(RTO1SF,$DZ29,EE$3),0)</f>
        <v>0</v>
      </c>
      <c r="EF29" s="179">
        <f>_xlfn.COUNTIFS(EB29:EE29,"&gt;1")</f>
        <v>0</v>
      </c>
      <c r="EG29" s="179">
        <f>IFERROR(_xlfn.SUMIFS(EB29:EE29,EB29:EE29,"&gt;1"),0)</f>
        <v>0</v>
      </c>
      <c r="EH29" s="176"/>
      <c r="EI29" s="177"/>
      <c r="EJ29" s="177"/>
      <c r="EK29" s="177"/>
      <c r="EL29" s="176">
        <f>EL28+1</f>
        <v>26</v>
      </c>
      <c r="EM29" s="178" t="str">
        <f aca="1">IFERROR(INDEX(RTO1CV,$EL29,1),0)</f>
        <v>MS INTA 221</v>
      </c>
      <c r="EN29" s="179">
        <f aca="1">IFERROR(INDEX(RTO1CF,$EL29,'ANVA-MDS'!EB$3),0)</f>
        <v>6117.94203428572018</v>
      </c>
      <c r="EO29" s="179">
        <f aca="1">IFERROR(INDEX(RTO1CF,$EL29,'ANVA-MDS'!EC$3),0)</f>
        <v>6294.91883428571964</v>
      </c>
      <c r="EP29" s="179">
        <f aca="1">IFERROR(INDEX(RTO1CF,$EL29,'ANVA-MDS'!ED$3),0)</f>
        <v>6612.71876571429038</v>
      </c>
      <c r="EQ29" s="179">
        <f aca="1">IFERROR(INDEX(RTO1CF,$EL29,'ANVA-MDS'!EE$3),0)</f>
        <v>0</v>
      </c>
      <c r="ER29" s="179">
        <f>_xlfn.COUNTIFS(EN29:EQ29,"&gt;1")</f>
        <v>3</v>
      </c>
      <c r="ES29" s="179">
        <f>IFERROR(_xlfn.SUMIFS(EN29:EQ29,EN29:EQ29,"&gt;1"),0)</f>
        <v>19025.5796342856993</v>
      </c>
      <c r="ET29" s="176"/>
      <c r="EU29" s="177"/>
      <c r="EV29" s="177"/>
      <c r="EW29" s="177"/>
      <c r="EX29" s="179">
        <f>EG29+ES29</f>
        <v>19025.5796342856993</v>
      </c>
      <c r="EY29" s="177"/>
      <c r="EZ29" s="177"/>
    </row>
    <row r="30" spans="10:156" ht="12.75" customHeight="1">
      <c r="J30" s="89" t="n">
        <v>26</v>
      </c>
      <c r="K30" s="187" t="str">
        <f aca="1">IFERROR(INDEX(RTO1SF_ORD,J30,1),"sd")</f>
        <v>MS INTA 221</v>
      </c>
      <c r="L30" s="188">
        <f aca="1">IFERROR(INDEX(RTO1SF_ORD,J30,2),"sd")</f>
        <v>0.000239999999999999991</v>
      </c>
      <c r="M30" s="188" t="str">
        <f aca="1">IF(M$4&gt;$J30,"",IF($F$9&gt;$G$9,"ns",IF($B$16&gt;$C$16,"ns",IF(ABS($L30-INDEX(RTO1SF_ORD,M$4,2))&gt;$B$24,"s","ns"))))</f>
        <v>ns</v>
      </c>
      <c r="N30" s="188" t="str">
        <f aca="1">IF(N$4&gt;$J30,"",IF($F$9&gt;$G$9,"ns",IF($B$16&gt;$C$16,"ns",IF(ABS($L30-INDEX(RTO1SF_ORD,N$4,2))&gt;$B$24,"s","ns"))))</f>
        <v>ns</v>
      </c>
      <c r="O30" s="188" t="str">
        <f aca="1">IF(O$4&gt;$J30,"",IF($F$9&gt;$G$9,"ns",IF($B$16&gt;$C$16,"ns",IF(ABS($L30-INDEX(RTO1SF_ORD,O$4,2))&gt;$B$24,"s","ns"))))</f>
        <v>ns</v>
      </c>
      <c r="P30" s="188" t="str">
        <f aca="1">IF(P$4&gt;$J30,"",IF($F$9&gt;$G$9,"ns",IF($B$16&gt;$C$16,"ns",IF(ABS($L30-INDEX(RTO1SF_ORD,P$4,2))&gt;$B$24,"s","ns"))))</f>
        <v>ns</v>
      </c>
      <c r="Q30" s="188" t="str">
        <f aca="1">IF(Q$4&gt;$J30,"",IF($F$9&gt;$G$9,"ns",IF($B$16&gt;$C$16,"ns",IF(ABS($L30-INDEX(RTO1SF_ORD,Q$4,2))&gt;$B$24,"s","ns"))))</f>
        <v>ns</v>
      </c>
      <c r="R30" s="188" t="str">
        <f aca="1">IF(R$4&gt;$J30,"",IF($F$9&gt;$G$9,"ns",IF($B$16&gt;$C$16,"ns",IF(ABS($L30-INDEX(RTO1SF_ORD,R$4,2))&gt;$B$24,"s","ns"))))</f>
        <v>ns</v>
      </c>
      <c r="S30" s="188" t="str">
        <f aca="1">IF(S$4&gt;$J30,"",IF($F$9&gt;$G$9,"ns",IF($B$16&gt;$C$16,"ns",IF(ABS($L30-INDEX(RTO1SF_ORD,S$4,2))&gt;$B$24,"s","ns"))))</f>
        <v>ns</v>
      </c>
      <c r="T30" s="188" t="str">
        <f aca="1">IF(T$4&gt;$J30,"",IF($F$9&gt;$G$9,"ns",IF($B$16&gt;$C$16,"ns",IF(ABS($L30-INDEX(RTO1SF_ORD,T$4,2))&gt;$B$24,"s","ns"))))</f>
        <v>ns</v>
      </c>
      <c r="U30" s="188" t="str">
        <f aca="1">IF(U$4&gt;$J30,"",IF($F$9&gt;$G$9,"ns",IF($B$16&gt;$C$16,"ns",IF(ABS($L30-INDEX(RTO1SF_ORD,U$4,2))&gt;$B$24,"s","ns"))))</f>
        <v>ns</v>
      </c>
      <c r="V30" s="188" t="str">
        <f aca="1">IF(V$4&gt;$J30,"",IF($F$9&gt;$G$9,"ns",IF($B$16&gt;$C$16,"ns",IF(ABS($L30-INDEX(RTO1SF_ORD,V$4,2))&gt;$B$24,"s","ns"))))</f>
        <v>ns</v>
      </c>
      <c r="W30" s="188" t="str">
        <f aca="1">IF(W$4&gt;$J30,"",IF($F$9&gt;$G$9,"ns",IF($B$16&gt;$C$16,"ns",IF(ABS($L30-INDEX(RTO1SF_ORD,W$4,2))&gt;$B$24,"s","ns"))))</f>
        <v>ns</v>
      </c>
      <c r="X30" s="188" t="str">
        <f aca="1">IF(X$4&gt;$J30,"",IF($F$9&gt;$G$9,"ns",IF($B$16&gt;$C$16,"ns",IF(ABS($L30-INDEX(RTO1SF_ORD,X$4,2))&gt;$B$24,"s","ns"))))</f>
        <v>ns</v>
      </c>
      <c r="Y30" s="188" t="str">
        <f aca="1">IF(Y$4&gt;$J30,"",IF($F$9&gt;$G$9,"ns",IF($B$16&gt;$C$16,"ns",IF(ABS($L30-INDEX(RTO1SF_ORD,Y$4,2))&gt;$B$24,"s","ns"))))</f>
        <v>ns</v>
      </c>
      <c r="Z30" s="188" t="str">
        <f aca="1">IF(Z$4&gt;$J30,"",IF($F$9&gt;$G$9,"ns",IF($B$16&gt;$C$16,"ns",IF(ABS($L30-INDEX(RTO1SF_ORD,Z$4,2))&gt;$B$24,"s","ns"))))</f>
        <v>ns</v>
      </c>
      <c r="AA30" s="188" t="str">
        <f aca="1">IF(AA$4&gt;$J30,"",IF($F$9&gt;$G$9,"ns",IF($B$16&gt;$C$16,"ns",IF(ABS($L30-INDEX(RTO1SF_ORD,AA$4,2))&gt;$B$24,"s","ns"))))</f>
        <v>ns</v>
      </c>
      <c r="AB30" s="188" t="str">
        <f aca="1">IF(AB$4&gt;$J30,"",IF($F$9&gt;$G$9,"ns",IF($B$16&gt;$C$16,"ns",IF(ABS($L30-INDEX(RTO1SF_ORD,AB$4,2))&gt;$B$24,"s","ns"))))</f>
        <v>ns</v>
      </c>
      <c r="AC30" s="188" t="str">
        <f aca="1">IF(AC$4&gt;$J30,"",IF($F$9&gt;$G$9,"ns",IF($B$16&gt;$C$16,"ns",IF(ABS($L30-INDEX(RTO1SF_ORD,AC$4,2))&gt;$B$24,"s","ns"))))</f>
        <v>ns</v>
      </c>
      <c r="AD30" s="188" t="str">
        <f aca="1">IF(AD$4&gt;$J30,"",IF($F$9&gt;$G$9,"ns",IF($B$16&gt;$C$16,"ns",IF(ABS($L30-INDEX(RTO1SF_ORD,AD$4,2))&gt;$B$24,"s","ns"))))</f>
        <v>ns</v>
      </c>
      <c r="AE30" s="188" t="str">
        <f aca="1">IF(AE$4&gt;$J30,"",IF($F$9&gt;$G$9,"ns",IF($B$16&gt;$C$16,"ns",IF(ABS($L30-INDEX(RTO1SF_ORD,AE$4,2))&gt;$B$24,"s","ns"))))</f>
        <v>ns</v>
      </c>
      <c r="AF30" s="188" t="str">
        <f aca="1">IF(AF$4&gt;$J30,"",IF($F$9&gt;$G$9,"ns",IF($B$16&gt;$C$16,"ns",IF(ABS($L30-INDEX(RTO1SF_ORD,AF$4,2))&gt;$B$24,"s","ns"))))</f>
        <v>ns</v>
      </c>
      <c r="AG30" s="188" t="str">
        <f aca="1">IF(AG$4&gt;$J30,"",IF($F$9&gt;$G$9,"ns",IF($B$16&gt;$C$16,"ns",IF(ABS($L30-INDEX(RTO1SF_ORD,AG$4,2))&gt;$B$24,"s","ns"))))</f>
        <v>ns</v>
      </c>
      <c r="AH30" s="188" t="str">
        <f aca="1">IF(AH$4&gt;$J30,"",IF($F$9&gt;$G$9,"ns",IF($B$16&gt;$C$16,"ns",IF(ABS($L30-INDEX(RTO1SF_ORD,AH$4,2))&gt;$B$24,"s","ns"))))</f>
        <v>ns</v>
      </c>
      <c r="AI30" s="188" t="str">
        <f aca="1">IF(AI$4&gt;$J30,"",IF($F$9&gt;$G$9,"ns",IF($B$16&gt;$C$16,"ns",IF(ABS($L30-INDEX(RTO1SF_ORD,AI$4,2))&gt;$B$24,"s","ns"))))</f>
        <v>ns</v>
      </c>
      <c r="AJ30" s="188" t="str">
        <f aca="1">IF(AJ$4&gt;$J30,"",IF($F$9&gt;$G$9,"ns",IF($B$16&gt;$C$16,"ns",IF(ABS($L30-INDEX(RTO1SF_ORD,AJ$4,2))&gt;$B$24,"s","ns"))))</f>
        <v>ns</v>
      </c>
      <c r="AK30" s="188" t="str">
        <f aca="1">IF(AK$4&gt;$J30,"",IF($F$9&gt;$G$9,"ns",IF($B$16&gt;$C$16,"ns",IF(ABS($L30-INDEX(RTO1SF_ORD,AK$4,2))&gt;$B$24,"s","ns"))))</f>
        <v>ns</v>
      </c>
      <c r="AL30" s="188" t="str">
        <f aca="1">IF(AL$4&gt;$J30,"",IF($F$9&gt;$G$9,"ns",IF($B$16&gt;$C$16,"ns",IF(ABS($L30-INDEX(RTO1SF_ORD,AL$4,2))&gt;$B$24,"s","ns"))))</f>
        <v>ns</v>
      </c>
      <c r="AM30" s="188" t="str">
        <f aca="1">IF(AM$4&gt;$J30,"",IF($F$9&gt;$G$9,"ns",IF($B$16&gt;$C$16,"ns",IF(ABS($L30-INDEX(RTO1SF_ORD,AM$4,2))&gt;$B$24,"s","ns"))))</f>
        <v/>
      </c>
      <c r="AN30" s="188" t="str">
        <f aca="1">IF(AN$4&gt;$J30,"",IF($F$9&gt;$G$9,"ns",IF($B$16&gt;$C$16,"ns",IF(ABS($L30-INDEX(RTO1SF_ORD,AN$4,2))&gt;$B$24,"s","ns"))))</f>
        <v/>
      </c>
      <c r="AO30" s="188" t="str">
        <f aca="1">IF(AO$4&gt;$J30,"",IF($F$9&gt;$G$9,"ns",IF($B$16&gt;$C$16,"ns",IF(ABS($L30-INDEX(RTO1SF_ORD,AO$4,2))&gt;$B$24,"s","ns"))))</f>
        <v/>
      </c>
      <c r="AP30" s="188" t="str">
        <f aca="1">IF(AP$4&gt;$J30,"",IF($F$9&gt;$G$9,"ns",IF($B$16&gt;$C$16,"ns",IF(ABS($L30-INDEX(RTO1SF_ORD,AP$4,2))&gt;$B$24,"s","ns"))))</f>
        <v/>
      </c>
      <c r="AQ30" s="188" t="str">
        <f aca="1">IF(AQ$4&gt;$J30,"",IF($F$9&gt;$G$9,"ns",IF($B$16&gt;$C$16,"ns",IF(ABS($L30-INDEX(RTO1SF_ORD,AQ$4,2))&gt;$B$24,"s","ns"))))</f>
        <v/>
      </c>
      <c r="AR30" s="188" t="str">
        <f aca="1">IF(AR$4&gt;$J30,"",IF($F$9&gt;$G$9,"ns",IF($B$16&gt;$C$16,"ns",IF(ABS($L30-INDEX(RTO1SF_ORD,AR$4,2))&gt;$B$24,"s","ns"))))</f>
        <v/>
      </c>
      <c r="AS30" s="188" t="str">
        <f aca="1">IF(AS$4&gt;$J30,"",IF($F$9&gt;$G$9,"ns",IF($B$16&gt;$C$16,"ns",IF(ABS($L30-INDEX(RTO1SF_ORD,AS$4,2))&gt;$B$24,"s","ns"))))</f>
        <v/>
      </c>
      <c r="AT30" s="188" t="str">
        <f aca="1">IF(AT$4&gt;$J30,"",IF($F$9&gt;$G$9,"ns",IF($B$16&gt;$C$16,"ns",IF(ABS($L30-INDEX(RTO1SF_ORD,AT$4,2))&gt;$B$24,"s","ns"))))</f>
        <v/>
      </c>
      <c r="AU30" s="188" t="str">
        <f aca="1">IF(AU$4&gt;$J30,"",IF($F$9&gt;$G$9,"ns",IF($B$16&gt;$C$16,"ns",IF(ABS($L30-INDEX(RTO1SF_ORD,AU$4,2))&gt;$B$24,"s","ns"))))</f>
        <v/>
      </c>
      <c r="AV30" s="188" t="str">
        <f aca="1">IF(AV$4&gt;$J30,"",IF($F$9&gt;$G$9,"ns",IF($B$16&gt;$C$16,"ns",IF(ABS($L30-INDEX(RTO1SF_ORD,AV$4,2))&gt;$B$24,"s","ns"))))</f>
        <v/>
      </c>
      <c r="AW30" s="188" t="str">
        <f aca="1">IF(AW$4&gt;$J30,"",IF($F$9&gt;$G$9,"ns",IF($B$16&gt;$C$16,"ns",IF(ABS($L30-INDEX(RTO1SF_ORD,AW$4,2))&gt;$B$24,"s","ns"))))</f>
        <v/>
      </c>
      <c r="AX30" s="188" t="str">
        <f aca="1">IF(AX$4&gt;$J30,"",IF($F$9&gt;$G$9,"ns",IF($B$16&gt;$C$16,"ns",IF(ABS($L30-INDEX(RTO1SF_ORD,AX$4,2))&gt;$B$24,"s","ns"))))</f>
        <v/>
      </c>
      <c r="AY30" s="188" t="str">
        <f aca="1">IF(AY$4&gt;$J30,"",IF($F$9&gt;$G$9,"ns",IF($B$16&gt;$C$16,"ns",IF(ABS($L30-INDEX(RTO1SF_ORD,AY$4,2))&gt;$B$24,"s","ns"))))</f>
        <v/>
      </c>
      <c r="AZ30" s="188" t="str">
        <f aca="1">IF(AZ$4&gt;$J30,"",IF($F$9&gt;$G$9,"ns",IF($B$16&gt;$C$16,"ns",IF(ABS($L30-INDEX(RTO1SF_ORD,AZ$4,2))&gt;$B$24,"s","ns"))))</f>
        <v/>
      </c>
      <c r="BA30" s="188" t="str">
        <f aca="1">IF(BA$4&gt;$J30,"",IF($F$9&gt;$G$9,"ns",IF($B$16&gt;$C$16,"ns",IF(ABS($L30-INDEX(RTO1SF_ORD,BA$4,2))&gt;$B$24,"s","ns"))))</f>
        <v/>
      </c>
      <c r="BB30" s="188" t="str">
        <f aca="1">IF(BB$4&gt;$J30,"",IF($F$9&gt;$G$9,"ns",IF($B$16&gt;$C$16,"ns",IF(ABS($L30-INDEX(RTO1SF_ORD,BB$4,2))&gt;$B$24,"s","ns"))))</f>
        <v/>
      </c>
      <c r="BC30" s="188" t="str">
        <f aca="1">IF(BC$4&gt;$J30,"",IF($F$9&gt;$G$9,"ns",IF($B$16&gt;$C$16,"ns",IF(ABS($L30-INDEX(RTO1SF_ORD,BC$4,2))&gt;$B$24,"s","ns"))))</f>
        <v/>
      </c>
      <c r="BD30" s="188" t="str">
        <f aca="1">IF(BD$4&gt;$J30,"",IF($F$9&gt;$G$9,"ns",IF($B$16&gt;$C$16,"ns",IF(ABS($L30-INDEX(RTO1SF_ORD,BD$4,2))&gt;$B$24,"s","ns"))))</f>
        <v/>
      </c>
      <c r="BE30" s="188" t="str">
        <f aca="1">IF(BE$4&gt;$J30,"",IF($F$9&gt;$G$9,"ns",IF($B$16&gt;$C$16,"ns",IF(ABS($L30-INDEX(RTO1SF_ORD,BE$4,2))&gt;$B$24,"s","ns"))))</f>
        <v/>
      </c>
      <c r="BF30" s="188" t="str">
        <f aca="1">IF(BF$4&gt;$J30,"",IF($F$9&gt;$G$9,"ns",IF($B$16&gt;$C$16,"ns",IF(ABS($L30-INDEX(RTO1SF_ORD,BF$4,2))&gt;$B$24,"s","ns"))))</f>
        <v/>
      </c>
      <c r="BG30" s="188" t="str">
        <f aca="1">IF(BG$4&gt;$J30,"",IF($F$9&gt;$G$9,"ns",IF($B$16&gt;$C$16,"ns",IF(ABS($L30-INDEX(RTO1SF_ORD,BG$4,2))&gt;$B$24,"s","ns"))))</f>
        <v/>
      </c>
      <c r="BH30" s="188" t="str">
        <f aca="1">IF(BH$4&gt;$J30,"",IF($F$9&gt;$G$9,"ns",IF($B$16&gt;$C$16,"ns",IF(ABS($L30-INDEX(RTO1SF_ORD,BH$4,2))&gt;$B$24,"s","ns"))))</f>
        <v/>
      </c>
      <c r="BI30" s="188" t="str">
        <f aca="1">IF(BI$4&gt;$J30,"",IF($F$9&gt;$G$9,"ns",IF($B$16&gt;$C$16,"ns",IF(ABS($L30-INDEX(RTO1SF_ORD,BI$4,2))&gt;$B$24,"s","ns"))))</f>
        <v/>
      </c>
      <c r="BJ30" s="188" t="str">
        <f aca="1">IF(BJ$4&gt;$J30,"",IF($F$9&gt;$G$9,"ns",IF($B$16&gt;$C$16,"ns",IF(ABS($L30-INDEX(RTO1SF_ORD,BJ$4,2))&gt;$B$24,"s","ns"))))</f>
        <v/>
      </c>
      <c r="BS30" s="10"/>
      <c r="BT30" s="10"/>
      <c r="BV30" s="89" t="n">
        <v>26</v>
      </c>
      <c r="BW30" s="187" t="str">
        <f aca="1">IFERROR(INDEX(RTO1CF_ORD,BV30,1),"sd")</f>
        <v>K GEMINIS</v>
      </c>
      <c r="BX30" s="188">
        <f aca="1">IFERROR(INDEX(RTO1CF_ORD,BV30,2),"sd")</f>
        <v>5529.3333333333303</v>
      </c>
      <c r="BY30" s="186" t="str">
        <f aca="1">IF(BY$4&gt;$BV30,"",IF($BR$9&gt;$BS$9,"ns",IF($BN$16&gt;$BO$16,"ns",IF(ABS($BX30-INDEX(RTO1CF_ORD,BY$4,2))&gt;$BN$24,"s","ns"))))</f>
        <v>s</v>
      </c>
      <c r="BZ30" s="186" t="str">
        <f aca="1">IF(BZ$4&gt;$BV30,"",IF($BR$9&gt;$BS$9,"ns",IF($BN$16&gt;$BO$16,"ns",IF(ABS($BX30-INDEX(RTO1CF_ORD,BZ$4,2))&gt;$BN$24,"s","ns"))))</f>
        <v>s</v>
      </c>
      <c r="CA30" s="186" t="str">
        <f aca="1">IF(CA$4&gt;$BV30,"",IF($BR$9&gt;$BS$9,"ns",IF($BN$16&gt;$BO$16,"ns",IF(ABS($BX30-INDEX(RTO1CF_ORD,CA$4,2))&gt;$BN$24,"s","ns"))))</f>
        <v>s</v>
      </c>
      <c r="CB30" s="186" t="str">
        <f aca="1">IF(CB$4&gt;$BV30,"",IF($BR$9&gt;$BS$9,"ns",IF($BN$16&gt;$BO$16,"ns",IF(ABS($BX30-INDEX(RTO1CF_ORD,CB$4,2))&gt;$BN$24,"s","ns"))))</f>
        <v>s</v>
      </c>
      <c r="CC30" s="186" t="str">
        <f aca="1">IF(CC$4&gt;$BV30,"",IF($BR$9&gt;$BS$9,"ns",IF($BN$16&gt;$BO$16,"ns",IF(ABS($BX30-INDEX(RTO1CF_ORD,CC$4,2))&gt;$BN$24,"s","ns"))))</f>
        <v>s</v>
      </c>
      <c r="CD30" s="186" t="str">
        <f aca="1">IF(CD$4&gt;$BV30,"",IF($BR$9&gt;$BS$9,"ns",IF($BN$16&gt;$BO$16,"ns",IF(ABS($BX30-INDEX(RTO1CF_ORD,CD$4,2))&gt;$BN$24,"s","ns"))))</f>
        <v>s</v>
      </c>
      <c r="CE30" s="186" t="str">
        <f aca="1">IF(CE$4&gt;$BV30,"",IF($BR$9&gt;$BS$9,"ns",IF($BN$16&gt;$BO$16,"ns",IF(ABS($BX30-INDEX(RTO1CF_ORD,CE$4,2))&gt;$BN$24,"s","ns"))))</f>
        <v>s</v>
      </c>
      <c r="CF30" s="186" t="str">
        <f aca="1">IF(CF$4&gt;$BV30,"",IF($BR$9&gt;$BS$9,"ns",IF($BN$16&gt;$BO$16,"ns",IF(ABS($BX30-INDEX(RTO1CF_ORD,CF$4,2))&gt;$BN$24,"s","ns"))))</f>
        <v>s</v>
      </c>
      <c r="CG30" s="186" t="str">
        <f aca="1">IF(CG$4&gt;$BV30,"",IF($BR$9&gt;$BS$9,"ns",IF($BN$16&gt;$BO$16,"ns",IF(ABS($BX30-INDEX(RTO1CF_ORD,CG$4,2))&gt;$BN$24,"s","ns"))))</f>
        <v>s</v>
      </c>
      <c r="CH30" s="186" t="str">
        <f aca="1">IF(CH$4&gt;$BV30,"",IF($BR$9&gt;$BS$9,"ns",IF($BN$16&gt;$BO$16,"ns",IF(ABS($BX30-INDEX(RTO1CF_ORD,CH$4,2))&gt;$BN$24,"s","ns"))))</f>
        <v>s</v>
      </c>
      <c r="CI30" s="186" t="str">
        <f aca="1">IF(CI$4&gt;$BV30,"",IF($BR$9&gt;$BS$9,"ns",IF($BN$16&gt;$BO$16,"ns",IF(ABS($BX30-INDEX(RTO1CF_ORD,CI$4,2))&gt;$BN$24,"s","ns"))))</f>
        <v>s</v>
      </c>
      <c r="CJ30" s="186" t="str">
        <f aca="1">IF(CJ$4&gt;$BV30,"",IF($BR$9&gt;$BS$9,"ns",IF($BN$16&gt;$BO$16,"ns",IF(ABS($BX30-INDEX(RTO1CF_ORD,CJ$4,2))&gt;$BN$24,"s","ns"))))</f>
        <v>s</v>
      </c>
      <c r="CK30" s="186" t="str">
        <f aca="1">IF(CK$4&gt;$BV30,"",IF($BR$9&gt;$BS$9,"ns",IF($BN$16&gt;$BO$16,"ns",IF(ABS($BX30-INDEX(RTO1CF_ORD,CK$4,2))&gt;$BN$24,"s","ns"))))</f>
        <v>s</v>
      </c>
      <c r="CL30" s="186" t="str">
        <f aca="1">IF(CL$4&gt;$BV30,"",IF($BR$9&gt;$BS$9,"ns",IF($BN$16&gt;$BO$16,"ns",IF(ABS($BX30-INDEX(RTO1CF_ORD,CL$4,2))&gt;$BN$24,"s","ns"))))</f>
        <v>s</v>
      </c>
      <c r="CM30" s="186" t="str">
        <f aca="1">IF(CM$4&gt;$BV30,"",IF($BR$9&gt;$BS$9,"ns",IF($BN$16&gt;$BO$16,"ns",IF(ABS($BX30-INDEX(RTO1CF_ORD,CM$4,2))&gt;$BN$24,"s","ns"))))</f>
        <v>s</v>
      </c>
      <c r="CN30" s="186" t="str">
        <f aca="1">IF(CN$4&gt;$BV30,"",IF($BR$9&gt;$BS$9,"ns",IF($BN$16&gt;$BO$16,"ns",IF(ABS($BX30-INDEX(RTO1CF_ORD,CN$4,2))&gt;$BN$24,"s","ns"))))</f>
        <v>s</v>
      </c>
      <c r="CO30" s="186" t="str">
        <f aca="1">IF(CO$4&gt;$BV30,"",IF($BR$9&gt;$BS$9,"ns",IF($BN$16&gt;$BO$16,"ns",IF(ABS($BX30-INDEX(RTO1CF_ORD,CO$4,2))&gt;$BN$24,"s","ns"))))</f>
        <v>s</v>
      </c>
      <c r="CP30" s="186" t="str">
        <f aca="1">IF(CP$4&gt;$BV30,"",IF($BR$9&gt;$BS$9,"ns",IF($BN$16&gt;$BO$16,"ns",IF(ABS($BX30-INDEX(RTO1CF_ORD,CP$4,2))&gt;$BN$24,"s","ns"))))</f>
        <v>s</v>
      </c>
      <c r="CQ30" s="186" t="str">
        <f aca="1">IF(CQ$4&gt;$BV30,"",IF($BR$9&gt;$BS$9,"ns",IF($BN$16&gt;$BO$16,"ns",IF(ABS($BX30-INDEX(RTO1CF_ORD,CQ$4,2))&gt;$BN$24,"s","ns"))))</f>
        <v>ns</v>
      </c>
      <c r="CR30" s="186" t="str">
        <f aca="1">IF(CR$4&gt;$BV30,"",IF($BR$9&gt;$BS$9,"ns",IF($BN$16&gt;$BO$16,"ns",IF(ABS($BX30-INDEX(RTO1CF_ORD,CR$4,2))&gt;$BN$24,"s","ns"))))</f>
        <v>ns</v>
      </c>
      <c r="CS30" s="186" t="str">
        <f aca="1">IF(CS$4&gt;$BV30,"",IF($BR$9&gt;$BS$9,"ns",IF($BN$16&gt;$BO$16,"ns",IF(ABS($BX30-INDEX(RTO1CF_ORD,CS$4,2))&gt;$BN$24,"s","ns"))))</f>
        <v>ns</v>
      </c>
      <c r="CT30" s="186" t="str">
        <f aca="1">IF(CT$4&gt;$BV30,"",IF($BR$9&gt;$BS$9,"ns",IF($BN$16&gt;$BO$16,"ns",IF(ABS($BX30-INDEX(RTO1CF_ORD,CT$4,2))&gt;$BN$24,"s","ns"))))</f>
        <v>ns</v>
      </c>
      <c r="CU30" s="186" t="str">
        <f aca="1">IF(CU$4&gt;$BV30,"",IF($BR$9&gt;$BS$9,"ns",IF($BN$16&gt;$BO$16,"ns",IF(ABS($BX30-INDEX(RTO1CF_ORD,CU$4,2))&gt;$BN$24,"s","ns"))))</f>
        <v>ns</v>
      </c>
      <c r="CV30" s="186" t="str">
        <f aca="1">IF(CV$4&gt;$BV30,"",IF($BR$9&gt;$BS$9,"ns",IF($BN$16&gt;$BO$16,"ns",IF(ABS($BX30-INDEX(RTO1CF_ORD,CV$4,2))&gt;$BN$24,"s","ns"))))</f>
        <v>ns</v>
      </c>
      <c r="CW30" s="186" t="str">
        <f aca="1">IF(CW$4&gt;$BV30,"",IF($BR$9&gt;$BS$9,"ns",IF($BN$16&gt;$BO$16,"ns",IF(ABS($BX30-INDEX(RTO1CF_ORD,CW$4,2))&gt;$BN$24,"s","ns"))))</f>
        <v>ns</v>
      </c>
      <c r="CX30" s="186" t="str">
        <f aca="1">IF(CX$4&gt;$BV30,"",IF($BR$9&gt;$BS$9,"ns",IF($BN$16&gt;$BO$16,"ns",IF(ABS($BX30-INDEX(RTO1CF_ORD,CX$4,2))&gt;$BN$24,"s","ns"))))</f>
        <v>ns</v>
      </c>
      <c r="CY30" s="186" t="str">
        <f aca="1">IF(CY$4&gt;$BV30,"",IF($BR$9&gt;$BS$9,"ns",IF($BN$16&gt;$BO$16,"ns",IF(ABS($BX30-INDEX(RTO1CF_ORD,CY$4,2))&gt;$BN$24,"s","ns"))))</f>
        <v/>
      </c>
      <c r="CZ30" s="186" t="str">
        <f aca="1">IF(CZ$4&gt;$BV30,"",IF($BR$9&gt;$BS$9,"ns",IF($BN$16&gt;$BO$16,"ns",IF(ABS($BX30-INDEX(RTO1CF_ORD,CZ$4,2))&gt;$BN$24,"s","ns"))))</f>
        <v/>
      </c>
      <c r="DA30" s="186" t="str">
        <f aca="1">IF(DA$4&gt;$BV30,"",IF($BR$9&gt;$BS$9,"ns",IF($BN$16&gt;$BO$16,"ns",IF(ABS($BX30-INDEX(RTO1CF_ORD,DA$4,2))&gt;$BN$24,"s","ns"))))</f>
        <v/>
      </c>
      <c r="DB30" s="186" t="str">
        <f aca="1">IF(DB$4&gt;$BV30,"",IF($BR$9&gt;$BS$9,"ns",IF($BN$16&gt;$BO$16,"ns",IF(ABS($BX30-INDEX(RTO1CF_ORD,DB$4,2))&gt;$BN$24,"s","ns"))))</f>
        <v/>
      </c>
      <c r="DC30" s="186" t="str">
        <f aca="1">IF(DC$4&gt;$BV30,"",IF($BR$9&gt;$BS$9,"ns",IF($BN$16&gt;$BO$16,"ns",IF(ABS($BX30-INDEX(RTO1CF_ORD,DC$4,2))&gt;$BN$24,"s","ns"))))</f>
        <v/>
      </c>
      <c r="DD30" s="186" t="str">
        <f aca="1">IF(DD$4&gt;$BV30,"",IF($BR$9&gt;$BS$9,"ns",IF($BN$16&gt;$BO$16,"ns",IF(ABS($BX30-INDEX(RTO1CF_ORD,DD$4,2))&gt;$BN$24,"s","ns"))))</f>
        <v/>
      </c>
      <c r="DE30" s="186" t="str">
        <f aca="1">IF(DE$4&gt;$BV30,"",IF($BR$9&gt;$BS$9,"ns",IF($BN$16&gt;$BO$16,"ns",IF(ABS($BX30-INDEX(RTO1CF_ORD,DE$4,2))&gt;$BN$24,"s","ns"))))</f>
        <v/>
      </c>
      <c r="DF30" s="186" t="str">
        <f aca="1">IF(DF$4&gt;$BV30,"",IF($BR$9&gt;$BS$9,"ns",IF($BN$16&gt;$BO$16,"ns",IF(ABS($BX30-INDEX(RTO1CF_ORD,DF$4,2))&gt;$BN$24,"s","ns"))))</f>
        <v/>
      </c>
      <c r="DG30" s="186" t="str">
        <f aca="1">IF(DG$4&gt;$BV30,"",IF($BR$9&gt;$BS$9,"ns",IF($BN$16&gt;$BO$16,"ns",IF(ABS($BX30-INDEX(RTO1CF_ORD,DG$4,2))&gt;$BN$24,"s","ns"))))</f>
        <v/>
      </c>
      <c r="DH30" s="186" t="str">
        <f aca="1">IF(DH$4&gt;$BV30,"",IF($BR$9&gt;$BS$9,"ns",IF($BN$16&gt;$BO$16,"ns",IF(ABS($BX30-INDEX(RTO1CF_ORD,DH$4,2))&gt;$BN$24,"s","ns"))))</f>
        <v/>
      </c>
      <c r="DI30" s="186" t="str">
        <f aca="1">IF(DI$4&gt;$BV30,"",IF($BR$9&gt;$BS$9,"ns",IF($BN$16&gt;$BO$16,"ns",IF(ABS($BX30-INDEX(RTO1CF_ORD,DI$4,2))&gt;$BN$24,"s","ns"))))</f>
        <v/>
      </c>
      <c r="DJ30" s="186" t="str">
        <f aca="1">IF(DJ$4&gt;$BV30,"",IF($BR$9&gt;$BS$9,"ns",IF($BN$16&gt;$BO$16,"ns",IF(ABS($BX30-INDEX(RTO1CF_ORD,DJ$4,2))&gt;$BN$24,"s","ns"))))</f>
        <v/>
      </c>
      <c r="DK30" s="186" t="str">
        <f aca="1">IF(DK$4&gt;$BV30,"",IF($BR$9&gt;$BS$9,"ns",IF($BN$16&gt;$BO$16,"ns",IF(ABS($BX30-INDEX(RTO1CF_ORD,DK$4,2))&gt;$BN$24,"s","ns"))))</f>
        <v/>
      </c>
      <c r="DL30" s="186" t="str">
        <f aca="1">IF(DL$4&gt;$BV30,"",IF($BR$9&gt;$BS$9,"ns",IF($BN$16&gt;$BO$16,"ns",IF(ABS($BX30-INDEX(RTO1CF_ORD,DL$4,2))&gt;$BN$24,"s","ns"))))</f>
        <v/>
      </c>
      <c r="DM30" s="186" t="str">
        <f aca="1">IF(DM$4&gt;$BV30,"",IF($BR$9&gt;$BS$9,"ns",IF($BN$16&gt;$BO$16,"ns",IF(ABS($BX30-INDEX(RTO1CF_ORD,DM$4,2))&gt;$BN$24,"s","ns"))))</f>
        <v/>
      </c>
      <c r="DN30" s="186" t="str">
        <f aca="1">IF(DN$4&gt;$BV30,"",IF($BR$9&gt;$BS$9,"ns",IF($BN$16&gt;$BO$16,"ns",IF(ABS($BX30-INDEX(RTO1CF_ORD,DN$4,2))&gt;$BN$24,"s","ns"))))</f>
        <v/>
      </c>
      <c r="DO30" s="186" t="str">
        <f aca="1">IF(DO$4&gt;$BV30,"",IF($BR$9&gt;$BS$9,"ns",IF($BN$16&gt;$BO$16,"ns",IF(ABS($BX30-INDEX(RTO1CF_ORD,DO$4,2))&gt;$BN$24,"s","ns"))))</f>
        <v/>
      </c>
      <c r="DP30" s="186" t="str">
        <f aca="1">IF(DP$4&gt;$BV30,"",IF($BR$9&gt;$BS$9,"ns",IF($BN$16&gt;$BO$16,"ns",IF(ABS($BX30-INDEX(RTO1CF_ORD,DP$4,2))&gt;$BN$24,"s","ns"))))</f>
        <v/>
      </c>
      <c r="DQ30" s="186" t="str">
        <f aca="1">IF(DQ$4&gt;$BV30,"",IF($BR$9&gt;$BS$9,"ns",IF($BN$16&gt;$BO$16,"ns",IF(ABS($BX30-INDEX(RTO1CF_ORD,DQ$4,2))&gt;$BN$24,"s","ns"))))</f>
        <v/>
      </c>
      <c r="DR30" s="186" t="str">
        <f aca="1">IF(DR$4&gt;$BV30,"",IF($BR$9&gt;$BS$9,"ns",IF($BN$16&gt;$BO$16,"ns",IF(ABS($BX30-INDEX(RTO1CF_ORD,DR$4,2))&gt;$BN$24,"s","ns"))))</f>
        <v/>
      </c>
      <c r="DS30" s="186" t="str">
        <f aca="1">IF(DS$4&gt;$BV30,"",IF($BR$9&gt;$BS$9,"ns",IF($BN$16&gt;$BO$16,"ns",IF(ABS($BX30-INDEX(RTO1CF_ORD,DS$4,2))&gt;$BN$24,"s","ns"))))</f>
        <v/>
      </c>
      <c r="DT30" s="186" t="str">
        <f aca="1">IF(DT$4&gt;$BV30,"",IF($BR$9&gt;$BS$9,"ns",IF($BN$16&gt;$BO$16,"ns",IF(ABS($BX30-INDEX(RTO1CF_ORD,DT$4,2))&gt;$BN$24,"s","ns"))))</f>
        <v/>
      </c>
      <c r="DU30" s="186" t="str">
        <f aca="1">IF(DU$4&gt;$BV30,"",IF($BR$9&gt;$BS$9,"ns",IF($BN$16&gt;$BO$16,"ns",IF(ABS($BX30-INDEX(RTO1CF_ORD,DU$4,2))&gt;$BN$24,"s","ns"))))</f>
        <v/>
      </c>
      <c r="DV30" s="186" t="str">
        <f aca="1">IF(DV$4&gt;$BV30,"",IF($BR$9&gt;$BS$9,"ns",IF($BN$16&gt;$BO$16,"ns",IF(ABS($BX30-INDEX(RTO1CF_ORD,DV$4,2))&gt;$BN$24,"s","ns"))))</f>
        <v/>
      </c>
      <c r="DW30" s="158"/>
      <c r="DX30" s="158"/>
      <c r="DZ30" s="176">
        <f>DZ29+1</f>
        <v>27</v>
      </c>
      <c r="EA30" s="178" t="str">
        <f aca="1">IFERROR(INDEX(RTO1CV,$DZ30,1),0)</f>
        <v>INTA  BON 122</v>
      </c>
      <c r="EB30" s="179">
        <f aca="1">IFERROR(INDEX(RTO1SF,$DZ30,EB$3),0)</f>
        <v>0</v>
      </c>
      <c r="EC30" s="179">
        <f aca="1">IFERROR(INDEX(RTO1SF,$DZ30,EC$3),0)</f>
        <v>0</v>
      </c>
      <c r="ED30" s="179">
        <f aca="1">IFERROR(INDEX(RTO1SF,$DZ30,ED$3),0)</f>
        <v>0</v>
      </c>
      <c r="EE30" s="179">
        <f aca="1">IFERROR(INDEX(RTO1SF,$DZ30,EE$3),0)</f>
        <v>0</v>
      </c>
      <c r="EF30" s="179">
        <f>_xlfn.COUNTIFS(EB30:EE30,"&gt;1")</f>
        <v>0</v>
      </c>
      <c r="EG30" s="179">
        <f>IFERROR(_xlfn.SUMIFS(EB30:EE30,EB30:EE30,"&gt;1"),0)</f>
        <v>0</v>
      </c>
      <c r="EH30" s="176"/>
      <c r="EI30" s="177"/>
      <c r="EJ30" s="177"/>
      <c r="EK30" s="177"/>
      <c r="EL30" s="176">
        <f>EL29+1</f>
        <v>27</v>
      </c>
      <c r="EM30" s="178" t="str">
        <f aca="1">IFERROR(INDEX(RTO1CV,$EL30,1),0)</f>
        <v>INTA  BON 122</v>
      </c>
      <c r="EN30" s="179">
        <f aca="1">IFERROR(INDEX(RTO1CF,$EL30,'ANVA-MDS'!EB$3),0)</f>
        <v>5602.73999999999978</v>
      </c>
      <c r="EO30" s="179">
        <f aca="1">IFERROR(INDEX(RTO1CF,$EL30,'ANVA-MDS'!EC$3),0)</f>
        <v>6156.99819428571027</v>
      </c>
      <c r="EP30" s="179">
        <f aca="1">IFERROR(INDEX(RTO1CF,$EL30,'ANVA-MDS'!ED$3),0)</f>
        <v>5661.36999999999989</v>
      </c>
      <c r="EQ30" s="179">
        <f aca="1">IFERROR(INDEX(RTO1CF,$EL30,'ANVA-MDS'!EE$3),0)</f>
        <v>0</v>
      </c>
      <c r="ER30" s="179">
        <f>_xlfn.COUNTIFS(EN30:EQ30,"&gt;1")</f>
        <v>3</v>
      </c>
      <c r="ES30" s="179">
        <f>IFERROR(_xlfn.SUMIFS(EN30:EQ30,EN30:EQ30,"&gt;1"),0)</f>
        <v>17421.1081942857018</v>
      </c>
      <c r="ET30" s="176"/>
      <c r="EU30" s="177"/>
      <c r="EV30" s="177"/>
      <c r="EW30" s="177"/>
      <c r="EX30" s="179">
        <f>EG30+ES30</f>
        <v>17421.1081942857018</v>
      </c>
      <c r="EY30" s="177"/>
      <c r="EZ30" s="177"/>
    </row>
    <row r="31" spans="10:156" ht="12.75" customHeight="1">
      <c r="J31" s="89" t="n">
        <v>27</v>
      </c>
      <c r="K31" s="187" t="str">
        <f aca="1">IFERROR(INDEX(RTO1SF_ORD,J31,1),"sd")</f>
        <v>INTA  BON 122</v>
      </c>
      <c r="L31" s="188">
        <f aca="1">IFERROR(INDEX(RTO1SF_ORD,J31,2),"sd")</f>
        <v>0.000229999999999999982</v>
      </c>
      <c r="M31" s="188" t="str">
        <f aca="1">IF(M$4&gt;$J31,"",IF($F$9&gt;$G$9,"ns",IF($B$16&gt;$C$16,"ns",IF(ABS($L31-INDEX(RTO1SF_ORD,M$4,2))&gt;$B$24,"s","ns"))))</f>
        <v>ns</v>
      </c>
      <c r="N31" s="188" t="str">
        <f aca="1">IF(N$4&gt;$J31,"",IF($F$9&gt;$G$9,"ns",IF($B$16&gt;$C$16,"ns",IF(ABS($L31-INDEX(RTO1SF_ORD,N$4,2))&gt;$B$24,"s","ns"))))</f>
        <v>ns</v>
      </c>
      <c r="O31" s="188" t="str">
        <f aca="1">IF(O$4&gt;$J31,"",IF($F$9&gt;$G$9,"ns",IF($B$16&gt;$C$16,"ns",IF(ABS($L31-INDEX(RTO1SF_ORD,O$4,2))&gt;$B$24,"s","ns"))))</f>
        <v>ns</v>
      </c>
      <c r="P31" s="188" t="str">
        <f aca="1">IF(P$4&gt;$J31,"",IF($F$9&gt;$G$9,"ns",IF($B$16&gt;$C$16,"ns",IF(ABS($L31-INDEX(RTO1SF_ORD,P$4,2))&gt;$B$24,"s","ns"))))</f>
        <v>ns</v>
      </c>
      <c r="Q31" s="188" t="str">
        <f aca="1">IF(Q$4&gt;$J31,"",IF($F$9&gt;$G$9,"ns",IF($B$16&gt;$C$16,"ns",IF(ABS($L31-INDEX(RTO1SF_ORD,Q$4,2))&gt;$B$24,"s","ns"))))</f>
        <v>ns</v>
      </c>
      <c r="R31" s="188" t="str">
        <f aca="1">IF(R$4&gt;$J31,"",IF($F$9&gt;$G$9,"ns",IF($B$16&gt;$C$16,"ns",IF(ABS($L31-INDEX(RTO1SF_ORD,R$4,2))&gt;$B$24,"s","ns"))))</f>
        <v>ns</v>
      </c>
      <c r="S31" s="188" t="str">
        <f aca="1">IF(S$4&gt;$J31,"",IF($F$9&gt;$G$9,"ns",IF($B$16&gt;$C$16,"ns",IF(ABS($L31-INDEX(RTO1SF_ORD,S$4,2))&gt;$B$24,"s","ns"))))</f>
        <v>ns</v>
      </c>
      <c r="T31" s="188" t="str">
        <f aca="1">IF(T$4&gt;$J31,"",IF($F$9&gt;$G$9,"ns",IF($B$16&gt;$C$16,"ns",IF(ABS($L31-INDEX(RTO1SF_ORD,T$4,2))&gt;$B$24,"s","ns"))))</f>
        <v>ns</v>
      </c>
      <c r="U31" s="188" t="str">
        <f aca="1">IF(U$4&gt;$J31,"",IF($F$9&gt;$G$9,"ns",IF($B$16&gt;$C$16,"ns",IF(ABS($L31-INDEX(RTO1SF_ORD,U$4,2))&gt;$B$24,"s","ns"))))</f>
        <v>ns</v>
      </c>
      <c r="V31" s="188" t="str">
        <f aca="1">IF(V$4&gt;$J31,"",IF($F$9&gt;$G$9,"ns",IF($B$16&gt;$C$16,"ns",IF(ABS($L31-INDEX(RTO1SF_ORD,V$4,2))&gt;$B$24,"s","ns"))))</f>
        <v>ns</v>
      </c>
      <c r="W31" s="188" t="str">
        <f aca="1">IF(W$4&gt;$J31,"",IF($F$9&gt;$G$9,"ns",IF($B$16&gt;$C$16,"ns",IF(ABS($L31-INDEX(RTO1SF_ORD,W$4,2))&gt;$B$24,"s","ns"))))</f>
        <v>ns</v>
      </c>
      <c r="X31" s="188" t="str">
        <f aca="1">IF(X$4&gt;$J31,"",IF($F$9&gt;$G$9,"ns",IF($B$16&gt;$C$16,"ns",IF(ABS($L31-INDEX(RTO1SF_ORD,X$4,2))&gt;$B$24,"s","ns"))))</f>
        <v>ns</v>
      </c>
      <c r="Y31" s="188" t="str">
        <f aca="1">IF(Y$4&gt;$J31,"",IF($F$9&gt;$G$9,"ns",IF($B$16&gt;$C$16,"ns",IF(ABS($L31-INDEX(RTO1SF_ORD,Y$4,2))&gt;$B$24,"s","ns"))))</f>
        <v>ns</v>
      </c>
      <c r="Z31" s="188" t="str">
        <f aca="1">IF(Z$4&gt;$J31,"",IF($F$9&gt;$G$9,"ns",IF($B$16&gt;$C$16,"ns",IF(ABS($L31-INDEX(RTO1SF_ORD,Z$4,2))&gt;$B$24,"s","ns"))))</f>
        <v>ns</v>
      </c>
      <c r="AA31" s="188" t="str">
        <f aca="1">IF(AA$4&gt;$J31,"",IF($F$9&gt;$G$9,"ns",IF($B$16&gt;$C$16,"ns",IF(ABS($L31-INDEX(RTO1SF_ORD,AA$4,2))&gt;$B$24,"s","ns"))))</f>
        <v>ns</v>
      </c>
      <c r="AB31" s="188" t="str">
        <f aca="1">IF(AB$4&gt;$J31,"",IF($F$9&gt;$G$9,"ns",IF($B$16&gt;$C$16,"ns",IF(ABS($L31-INDEX(RTO1SF_ORD,AB$4,2))&gt;$B$24,"s","ns"))))</f>
        <v>ns</v>
      </c>
      <c r="AC31" s="188" t="str">
        <f aca="1">IF(AC$4&gt;$J31,"",IF($F$9&gt;$G$9,"ns",IF($B$16&gt;$C$16,"ns",IF(ABS($L31-INDEX(RTO1SF_ORD,AC$4,2))&gt;$B$24,"s","ns"))))</f>
        <v>ns</v>
      </c>
      <c r="AD31" s="188" t="str">
        <f aca="1">IF(AD$4&gt;$J31,"",IF($F$9&gt;$G$9,"ns",IF($B$16&gt;$C$16,"ns",IF(ABS($L31-INDEX(RTO1SF_ORD,AD$4,2))&gt;$B$24,"s","ns"))))</f>
        <v>ns</v>
      </c>
      <c r="AE31" s="188" t="str">
        <f aca="1">IF(AE$4&gt;$J31,"",IF($F$9&gt;$G$9,"ns",IF($B$16&gt;$C$16,"ns",IF(ABS($L31-INDEX(RTO1SF_ORD,AE$4,2))&gt;$B$24,"s","ns"))))</f>
        <v>ns</v>
      </c>
      <c r="AF31" s="188" t="str">
        <f aca="1">IF(AF$4&gt;$J31,"",IF($F$9&gt;$G$9,"ns",IF($B$16&gt;$C$16,"ns",IF(ABS($L31-INDEX(RTO1SF_ORD,AF$4,2))&gt;$B$24,"s","ns"))))</f>
        <v>ns</v>
      </c>
      <c r="AG31" s="188" t="str">
        <f aca="1">IF(AG$4&gt;$J31,"",IF($F$9&gt;$G$9,"ns",IF($B$16&gt;$C$16,"ns",IF(ABS($L31-INDEX(RTO1SF_ORD,AG$4,2))&gt;$B$24,"s","ns"))))</f>
        <v>ns</v>
      </c>
      <c r="AH31" s="188" t="str">
        <f aca="1">IF(AH$4&gt;$J31,"",IF($F$9&gt;$G$9,"ns",IF($B$16&gt;$C$16,"ns",IF(ABS($L31-INDEX(RTO1SF_ORD,AH$4,2))&gt;$B$24,"s","ns"))))</f>
        <v>ns</v>
      </c>
      <c r="AI31" s="188" t="str">
        <f aca="1">IF(AI$4&gt;$J31,"",IF($F$9&gt;$G$9,"ns",IF($B$16&gt;$C$16,"ns",IF(ABS($L31-INDEX(RTO1SF_ORD,AI$4,2))&gt;$B$24,"s","ns"))))</f>
        <v>ns</v>
      </c>
      <c r="AJ31" s="188" t="str">
        <f aca="1">IF(AJ$4&gt;$J31,"",IF($F$9&gt;$G$9,"ns",IF($B$16&gt;$C$16,"ns",IF(ABS($L31-INDEX(RTO1SF_ORD,AJ$4,2))&gt;$B$24,"s","ns"))))</f>
        <v>ns</v>
      </c>
      <c r="AK31" s="188" t="str">
        <f aca="1">IF(AK$4&gt;$J31,"",IF($F$9&gt;$G$9,"ns",IF($B$16&gt;$C$16,"ns",IF(ABS($L31-INDEX(RTO1SF_ORD,AK$4,2))&gt;$B$24,"s","ns"))))</f>
        <v>ns</v>
      </c>
      <c r="AL31" s="188" t="str">
        <f aca="1">IF(AL$4&gt;$J31,"",IF($F$9&gt;$G$9,"ns",IF($B$16&gt;$C$16,"ns",IF(ABS($L31-INDEX(RTO1SF_ORD,AL$4,2))&gt;$B$24,"s","ns"))))</f>
        <v>ns</v>
      </c>
      <c r="AM31" s="188" t="str">
        <f aca="1">IF(AM$4&gt;$J31,"",IF($F$9&gt;$G$9,"ns",IF($B$16&gt;$C$16,"ns",IF(ABS($L31-INDEX(RTO1SF_ORD,AM$4,2))&gt;$B$24,"s","ns"))))</f>
        <v>ns</v>
      </c>
      <c r="AN31" s="188" t="str">
        <f aca="1">IF(AN$4&gt;$J31,"",IF($F$9&gt;$G$9,"ns",IF($B$16&gt;$C$16,"ns",IF(ABS($L31-INDEX(RTO1SF_ORD,AN$4,2))&gt;$B$24,"s","ns"))))</f>
        <v/>
      </c>
      <c r="AO31" s="188" t="str">
        <f aca="1">IF(AO$4&gt;$J31,"",IF($F$9&gt;$G$9,"ns",IF($B$16&gt;$C$16,"ns",IF(ABS($L31-INDEX(RTO1SF_ORD,AO$4,2))&gt;$B$24,"s","ns"))))</f>
        <v/>
      </c>
      <c r="AP31" s="188" t="str">
        <f aca="1">IF(AP$4&gt;$J31,"",IF($F$9&gt;$G$9,"ns",IF($B$16&gt;$C$16,"ns",IF(ABS($L31-INDEX(RTO1SF_ORD,AP$4,2))&gt;$B$24,"s","ns"))))</f>
        <v/>
      </c>
      <c r="AQ31" s="188" t="str">
        <f aca="1">IF(AQ$4&gt;$J31,"",IF($F$9&gt;$G$9,"ns",IF($B$16&gt;$C$16,"ns",IF(ABS($L31-INDEX(RTO1SF_ORD,AQ$4,2))&gt;$B$24,"s","ns"))))</f>
        <v/>
      </c>
      <c r="AR31" s="188" t="str">
        <f aca="1">IF(AR$4&gt;$J31,"",IF($F$9&gt;$G$9,"ns",IF($B$16&gt;$C$16,"ns",IF(ABS($L31-INDEX(RTO1SF_ORD,AR$4,2))&gt;$B$24,"s","ns"))))</f>
        <v/>
      </c>
      <c r="AS31" s="188" t="str">
        <f aca="1">IF(AS$4&gt;$J31,"",IF($F$9&gt;$G$9,"ns",IF($B$16&gt;$C$16,"ns",IF(ABS($L31-INDEX(RTO1SF_ORD,AS$4,2))&gt;$B$24,"s","ns"))))</f>
        <v/>
      </c>
      <c r="AT31" s="188" t="str">
        <f aca="1">IF(AT$4&gt;$J31,"",IF($F$9&gt;$G$9,"ns",IF($B$16&gt;$C$16,"ns",IF(ABS($L31-INDEX(RTO1SF_ORD,AT$4,2))&gt;$B$24,"s","ns"))))</f>
        <v/>
      </c>
      <c r="AU31" s="188" t="str">
        <f aca="1">IF(AU$4&gt;$J31,"",IF($F$9&gt;$G$9,"ns",IF($B$16&gt;$C$16,"ns",IF(ABS($L31-INDEX(RTO1SF_ORD,AU$4,2))&gt;$B$24,"s","ns"))))</f>
        <v/>
      </c>
      <c r="AV31" s="188" t="str">
        <f aca="1">IF(AV$4&gt;$J31,"",IF($F$9&gt;$G$9,"ns",IF($B$16&gt;$C$16,"ns",IF(ABS($L31-INDEX(RTO1SF_ORD,AV$4,2))&gt;$B$24,"s","ns"))))</f>
        <v/>
      </c>
      <c r="AW31" s="188" t="str">
        <f aca="1">IF(AW$4&gt;$J31,"",IF($F$9&gt;$G$9,"ns",IF($B$16&gt;$C$16,"ns",IF(ABS($L31-INDEX(RTO1SF_ORD,AW$4,2))&gt;$B$24,"s","ns"))))</f>
        <v/>
      </c>
      <c r="AX31" s="188" t="str">
        <f aca="1">IF(AX$4&gt;$J31,"",IF($F$9&gt;$G$9,"ns",IF($B$16&gt;$C$16,"ns",IF(ABS($L31-INDEX(RTO1SF_ORD,AX$4,2))&gt;$B$24,"s","ns"))))</f>
        <v/>
      </c>
      <c r="AY31" s="188" t="str">
        <f aca="1">IF(AY$4&gt;$J31,"",IF($F$9&gt;$G$9,"ns",IF($B$16&gt;$C$16,"ns",IF(ABS($L31-INDEX(RTO1SF_ORD,AY$4,2))&gt;$B$24,"s","ns"))))</f>
        <v/>
      </c>
      <c r="AZ31" s="188" t="str">
        <f aca="1">IF(AZ$4&gt;$J31,"",IF($F$9&gt;$G$9,"ns",IF($B$16&gt;$C$16,"ns",IF(ABS($L31-INDEX(RTO1SF_ORD,AZ$4,2))&gt;$B$24,"s","ns"))))</f>
        <v/>
      </c>
      <c r="BA31" s="188" t="str">
        <f aca="1">IF(BA$4&gt;$J31,"",IF($F$9&gt;$G$9,"ns",IF($B$16&gt;$C$16,"ns",IF(ABS($L31-INDEX(RTO1SF_ORD,BA$4,2))&gt;$B$24,"s","ns"))))</f>
        <v/>
      </c>
      <c r="BB31" s="188" t="str">
        <f aca="1">IF(BB$4&gt;$J31,"",IF($F$9&gt;$G$9,"ns",IF($B$16&gt;$C$16,"ns",IF(ABS($L31-INDEX(RTO1SF_ORD,BB$4,2))&gt;$B$24,"s","ns"))))</f>
        <v/>
      </c>
      <c r="BC31" s="188" t="str">
        <f aca="1">IF(BC$4&gt;$J31,"",IF($F$9&gt;$G$9,"ns",IF($B$16&gt;$C$16,"ns",IF(ABS($L31-INDEX(RTO1SF_ORD,BC$4,2))&gt;$B$24,"s","ns"))))</f>
        <v/>
      </c>
      <c r="BD31" s="188" t="str">
        <f aca="1">IF(BD$4&gt;$J31,"",IF($F$9&gt;$G$9,"ns",IF($B$16&gt;$C$16,"ns",IF(ABS($L31-INDEX(RTO1SF_ORD,BD$4,2))&gt;$B$24,"s","ns"))))</f>
        <v/>
      </c>
      <c r="BE31" s="188" t="str">
        <f aca="1">IF(BE$4&gt;$J31,"",IF($F$9&gt;$G$9,"ns",IF($B$16&gt;$C$16,"ns",IF(ABS($L31-INDEX(RTO1SF_ORD,BE$4,2))&gt;$B$24,"s","ns"))))</f>
        <v/>
      </c>
      <c r="BF31" s="188" t="str">
        <f aca="1">IF(BF$4&gt;$J31,"",IF($F$9&gt;$G$9,"ns",IF($B$16&gt;$C$16,"ns",IF(ABS($L31-INDEX(RTO1SF_ORD,BF$4,2))&gt;$B$24,"s","ns"))))</f>
        <v/>
      </c>
      <c r="BG31" s="188" t="str">
        <f aca="1">IF(BG$4&gt;$J31,"",IF($F$9&gt;$G$9,"ns",IF($B$16&gt;$C$16,"ns",IF(ABS($L31-INDEX(RTO1SF_ORD,BG$4,2))&gt;$B$24,"s","ns"))))</f>
        <v/>
      </c>
      <c r="BH31" s="188" t="str">
        <f aca="1">IF(BH$4&gt;$J31,"",IF($F$9&gt;$G$9,"ns",IF($B$16&gt;$C$16,"ns",IF(ABS($L31-INDEX(RTO1SF_ORD,BH$4,2))&gt;$B$24,"s","ns"))))</f>
        <v/>
      </c>
      <c r="BI31" s="188" t="str">
        <f aca="1">IF(BI$4&gt;$J31,"",IF($F$9&gt;$G$9,"ns",IF($B$16&gt;$C$16,"ns",IF(ABS($L31-INDEX(RTO1SF_ORD,BI$4,2))&gt;$B$24,"s","ns"))))</f>
        <v/>
      </c>
      <c r="BJ31" s="188" t="str">
        <f aca="1">IF(BJ$4&gt;$J31,"",IF($F$9&gt;$G$9,"ns",IF($B$16&gt;$C$16,"ns",IF(ABS($L31-INDEX(RTO1SF_ORD,BJ$4,2))&gt;$B$24,"s","ns"))))</f>
        <v/>
      </c>
      <c r="BS31" s="10"/>
      <c r="BT31" s="10"/>
      <c r="BV31" s="89" t="n">
        <v>27</v>
      </c>
      <c r="BW31" s="187" t="str">
        <f aca="1">IFERROR(INDEX(RTO1CF_ORD,BV31,1),"sd")</f>
        <v>K LIEBRE</v>
      </c>
      <c r="BX31" s="188">
        <f aca="1">IFERROR(INDEX(RTO1CF_ORD,BV31,2),"sd")</f>
        <v>5461.77740952381009</v>
      </c>
      <c r="BY31" s="186" t="str">
        <f aca="1">IF(BY$4&gt;$BV31,"",IF($BR$9&gt;$BS$9,"ns",IF($BN$16&gt;$BO$16,"ns",IF(ABS($BX31-INDEX(RTO1CF_ORD,BY$4,2))&gt;$BN$24,"s","ns"))))</f>
        <v>s</v>
      </c>
      <c r="BZ31" s="186" t="str">
        <f aca="1">IF(BZ$4&gt;$BV31,"",IF($BR$9&gt;$BS$9,"ns",IF($BN$16&gt;$BO$16,"ns",IF(ABS($BX31-INDEX(RTO1CF_ORD,BZ$4,2))&gt;$BN$24,"s","ns"))))</f>
        <v>s</v>
      </c>
      <c r="CA31" s="186" t="str">
        <f aca="1">IF(CA$4&gt;$BV31,"",IF($BR$9&gt;$BS$9,"ns",IF($BN$16&gt;$BO$16,"ns",IF(ABS($BX31-INDEX(RTO1CF_ORD,CA$4,2))&gt;$BN$24,"s","ns"))))</f>
        <v>s</v>
      </c>
      <c r="CB31" s="186" t="str">
        <f aca="1">IF(CB$4&gt;$BV31,"",IF($BR$9&gt;$BS$9,"ns",IF($BN$16&gt;$BO$16,"ns",IF(ABS($BX31-INDEX(RTO1CF_ORD,CB$4,2))&gt;$BN$24,"s","ns"))))</f>
        <v>s</v>
      </c>
      <c r="CC31" s="186" t="str">
        <f aca="1">IF(CC$4&gt;$BV31,"",IF($BR$9&gt;$BS$9,"ns",IF($BN$16&gt;$BO$16,"ns",IF(ABS($BX31-INDEX(RTO1CF_ORD,CC$4,2))&gt;$BN$24,"s","ns"))))</f>
        <v>s</v>
      </c>
      <c r="CD31" s="186" t="str">
        <f aca="1">IF(CD$4&gt;$BV31,"",IF($BR$9&gt;$BS$9,"ns",IF($BN$16&gt;$BO$16,"ns",IF(ABS($BX31-INDEX(RTO1CF_ORD,CD$4,2))&gt;$BN$24,"s","ns"))))</f>
        <v>s</v>
      </c>
      <c r="CE31" s="186" t="str">
        <f aca="1">IF(CE$4&gt;$BV31,"",IF($BR$9&gt;$BS$9,"ns",IF($BN$16&gt;$BO$16,"ns",IF(ABS($BX31-INDEX(RTO1CF_ORD,CE$4,2))&gt;$BN$24,"s","ns"))))</f>
        <v>s</v>
      </c>
      <c r="CF31" s="186" t="str">
        <f aca="1">IF(CF$4&gt;$BV31,"",IF($BR$9&gt;$BS$9,"ns",IF($BN$16&gt;$BO$16,"ns",IF(ABS($BX31-INDEX(RTO1CF_ORD,CF$4,2))&gt;$BN$24,"s","ns"))))</f>
        <v>s</v>
      </c>
      <c r="CG31" s="186" t="str">
        <f aca="1">IF(CG$4&gt;$BV31,"",IF($BR$9&gt;$BS$9,"ns",IF($BN$16&gt;$BO$16,"ns",IF(ABS($BX31-INDEX(RTO1CF_ORD,CG$4,2))&gt;$BN$24,"s","ns"))))</f>
        <v>s</v>
      </c>
      <c r="CH31" s="186" t="str">
        <f aca="1">IF(CH$4&gt;$BV31,"",IF($BR$9&gt;$BS$9,"ns",IF($BN$16&gt;$BO$16,"ns",IF(ABS($BX31-INDEX(RTO1CF_ORD,CH$4,2))&gt;$BN$24,"s","ns"))))</f>
        <v>s</v>
      </c>
      <c r="CI31" s="186" t="str">
        <f aca="1">IF(CI$4&gt;$BV31,"",IF($BR$9&gt;$BS$9,"ns",IF($BN$16&gt;$BO$16,"ns",IF(ABS($BX31-INDEX(RTO1CF_ORD,CI$4,2))&gt;$BN$24,"s","ns"))))</f>
        <v>s</v>
      </c>
      <c r="CJ31" s="186" t="str">
        <f aca="1">IF(CJ$4&gt;$BV31,"",IF($BR$9&gt;$BS$9,"ns",IF($BN$16&gt;$BO$16,"ns",IF(ABS($BX31-INDEX(RTO1CF_ORD,CJ$4,2))&gt;$BN$24,"s","ns"))))</f>
        <v>s</v>
      </c>
      <c r="CK31" s="186" t="str">
        <f aca="1">IF(CK$4&gt;$BV31,"",IF($BR$9&gt;$BS$9,"ns",IF($BN$16&gt;$BO$16,"ns",IF(ABS($BX31-INDEX(RTO1CF_ORD,CK$4,2))&gt;$BN$24,"s","ns"))))</f>
        <v>s</v>
      </c>
      <c r="CL31" s="186" t="str">
        <f aca="1">IF(CL$4&gt;$BV31,"",IF($BR$9&gt;$BS$9,"ns",IF($BN$16&gt;$BO$16,"ns",IF(ABS($BX31-INDEX(RTO1CF_ORD,CL$4,2))&gt;$BN$24,"s","ns"))))</f>
        <v>s</v>
      </c>
      <c r="CM31" s="186" t="str">
        <f aca="1">IF(CM$4&gt;$BV31,"",IF($BR$9&gt;$BS$9,"ns",IF($BN$16&gt;$BO$16,"ns",IF(ABS($BX31-INDEX(RTO1CF_ORD,CM$4,2))&gt;$BN$24,"s","ns"))))</f>
        <v>s</v>
      </c>
      <c r="CN31" s="186" t="str">
        <f aca="1">IF(CN$4&gt;$BV31,"",IF($BR$9&gt;$BS$9,"ns",IF($BN$16&gt;$BO$16,"ns",IF(ABS($BX31-INDEX(RTO1CF_ORD,CN$4,2))&gt;$BN$24,"s","ns"))))</f>
        <v>s</v>
      </c>
      <c r="CO31" s="186" t="str">
        <f aca="1">IF(CO$4&gt;$BV31,"",IF($BR$9&gt;$BS$9,"ns",IF($BN$16&gt;$BO$16,"ns",IF(ABS($BX31-INDEX(RTO1CF_ORD,CO$4,2))&gt;$BN$24,"s","ns"))))</f>
        <v>s</v>
      </c>
      <c r="CP31" s="186" t="str">
        <f aca="1">IF(CP$4&gt;$BV31,"",IF($BR$9&gt;$BS$9,"ns",IF($BN$16&gt;$BO$16,"ns",IF(ABS($BX31-INDEX(RTO1CF_ORD,CP$4,2))&gt;$BN$24,"s","ns"))))</f>
        <v>s</v>
      </c>
      <c r="CQ31" s="186" t="str">
        <f aca="1">IF(CQ$4&gt;$BV31,"",IF($BR$9&gt;$BS$9,"ns",IF($BN$16&gt;$BO$16,"ns",IF(ABS($BX31-INDEX(RTO1CF_ORD,CQ$4,2))&gt;$BN$24,"s","ns"))))</f>
        <v>s</v>
      </c>
      <c r="CR31" s="186" t="str">
        <f aca="1">IF(CR$4&gt;$BV31,"",IF($BR$9&gt;$BS$9,"ns",IF($BN$16&gt;$BO$16,"ns",IF(ABS($BX31-INDEX(RTO1CF_ORD,CR$4,2))&gt;$BN$24,"s","ns"))))</f>
        <v>s</v>
      </c>
      <c r="CS31" s="186" t="str">
        <f aca="1">IF(CS$4&gt;$BV31,"",IF($BR$9&gt;$BS$9,"ns",IF($BN$16&gt;$BO$16,"ns",IF(ABS($BX31-INDEX(RTO1CF_ORD,CS$4,2))&gt;$BN$24,"s","ns"))))</f>
        <v>ns</v>
      </c>
      <c r="CT31" s="186" t="str">
        <f aca="1">IF(CT$4&gt;$BV31,"",IF($BR$9&gt;$BS$9,"ns",IF($BN$16&gt;$BO$16,"ns",IF(ABS($BX31-INDEX(RTO1CF_ORD,CT$4,2))&gt;$BN$24,"s","ns"))))</f>
        <v>ns</v>
      </c>
      <c r="CU31" s="186" t="str">
        <f aca="1">IF(CU$4&gt;$BV31,"",IF($BR$9&gt;$BS$9,"ns",IF($BN$16&gt;$BO$16,"ns",IF(ABS($BX31-INDEX(RTO1CF_ORD,CU$4,2))&gt;$BN$24,"s","ns"))))</f>
        <v>ns</v>
      </c>
      <c r="CV31" s="186" t="str">
        <f aca="1">IF(CV$4&gt;$BV31,"",IF($BR$9&gt;$BS$9,"ns",IF($BN$16&gt;$BO$16,"ns",IF(ABS($BX31-INDEX(RTO1CF_ORD,CV$4,2))&gt;$BN$24,"s","ns"))))</f>
        <v>ns</v>
      </c>
      <c r="CW31" s="186" t="str">
        <f aca="1">IF(CW$4&gt;$BV31,"",IF($BR$9&gt;$BS$9,"ns",IF($BN$16&gt;$BO$16,"ns",IF(ABS($BX31-INDEX(RTO1CF_ORD,CW$4,2))&gt;$BN$24,"s","ns"))))</f>
        <v>ns</v>
      </c>
      <c r="CX31" s="186" t="str">
        <f aca="1">IF(CX$4&gt;$BV31,"",IF($BR$9&gt;$BS$9,"ns",IF($BN$16&gt;$BO$16,"ns",IF(ABS($BX31-INDEX(RTO1CF_ORD,CX$4,2))&gt;$BN$24,"s","ns"))))</f>
        <v>ns</v>
      </c>
      <c r="CY31" s="186" t="str">
        <f aca="1">IF(CY$4&gt;$BV31,"",IF($BR$9&gt;$BS$9,"ns",IF($BN$16&gt;$BO$16,"ns",IF(ABS($BX31-INDEX(RTO1CF_ORD,CY$4,2))&gt;$BN$24,"s","ns"))))</f>
        <v>ns</v>
      </c>
      <c r="CZ31" s="186" t="str">
        <f aca="1">IF(CZ$4&gt;$BV31,"",IF($BR$9&gt;$BS$9,"ns",IF($BN$16&gt;$BO$16,"ns",IF(ABS($BX31-INDEX(RTO1CF_ORD,CZ$4,2))&gt;$BN$24,"s","ns"))))</f>
        <v/>
      </c>
      <c r="DA31" s="186" t="str">
        <f aca="1">IF(DA$4&gt;$BV31,"",IF($BR$9&gt;$BS$9,"ns",IF($BN$16&gt;$BO$16,"ns",IF(ABS($BX31-INDEX(RTO1CF_ORD,DA$4,2))&gt;$BN$24,"s","ns"))))</f>
        <v/>
      </c>
      <c r="DB31" s="186" t="str">
        <f aca="1">IF(DB$4&gt;$BV31,"",IF($BR$9&gt;$BS$9,"ns",IF($BN$16&gt;$BO$16,"ns",IF(ABS($BX31-INDEX(RTO1CF_ORD,DB$4,2))&gt;$BN$24,"s","ns"))))</f>
        <v/>
      </c>
      <c r="DC31" s="186" t="str">
        <f aca="1">IF(DC$4&gt;$BV31,"",IF($BR$9&gt;$BS$9,"ns",IF($BN$16&gt;$BO$16,"ns",IF(ABS($BX31-INDEX(RTO1CF_ORD,DC$4,2))&gt;$BN$24,"s","ns"))))</f>
        <v/>
      </c>
      <c r="DD31" s="186" t="str">
        <f aca="1">IF(DD$4&gt;$BV31,"",IF($BR$9&gt;$BS$9,"ns",IF($BN$16&gt;$BO$16,"ns",IF(ABS($BX31-INDEX(RTO1CF_ORD,DD$4,2))&gt;$BN$24,"s","ns"))))</f>
        <v/>
      </c>
      <c r="DE31" s="186" t="str">
        <f aca="1">IF(DE$4&gt;$BV31,"",IF($BR$9&gt;$BS$9,"ns",IF($BN$16&gt;$BO$16,"ns",IF(ABS($BX31-INDEX(RTO1CF_ORD,DE$4,2))&gt;$BN$24,"s","ns"))))</f>
        <v/>
      </c>
      <c r="DF31" s="186" t="str">
        <f aca="1">IF(DF$4&gt;$BV31,"",IF($BR$9&gt;$BS$9,"ns",IF($BN$16&gt;$BO$16,"ns",IF(ABS($BX31-INDEX(RTO1CF_ORD,DF$4,2))&gt;$BN$24,"s","ns"))))</f>
        <v/>
      </c>
      <c r="DG31" s="186" t="str">
        <f aca="1">IF(DG$4&gt;$BV31,"",IF($BR$9&gt;$BS$9,"ns",IF($BN$16&gt;$BO$16,"ns",IF(ABS($BX31-INDEX(RTO1CF_ORD,DG$4,2))&gt;$BN$24,"s","ns"))))</f>
        <v/>
      </c>
      <c r="DH31" s="186" t="str">
        <f aca="1">IF(DH$4&gt;$BV31,"",IF($BR$9&gt;$BS$9,"ns",IF($BN$16&gt;$BO$16,"ns",IF(ABS($BX31-INDEX(RTO1CF_ORD,DH$4,2))&gt;$BN$24,"s","ns"))))</f>
        <v/>
      </c>
      <c r="DI31" s="186" t="str">
        <f aca="1">IF(DI$4&gt;$BV31,"",IF($BR$9&gt;$BS$9,"ns",IF($BN$16&gt;$BO$16,"ns",IF(ABS($BX31-INDEX(RTO1CF_ORD,DI$4,2))&gt;$BN$24,"s","ns"))))</f>
        <v/>
      </c>
      <c r="DJ31" s="186" t="str">
        <f aca="1">IF(DJ$4&gt;$BV31,"",IF($BR$9&gt;$BS$9,"ns",IF($BN$16&gt;$BO$16,"ns",IF(ABS($BX31-INDEX(RTO1CF_ORD,DJ$4,2))&gt;$BN$24,"s","ns"))))</f>
        <v/>
      </c>
      <c r="DK31" s="186" t="str">
        <f aca="1">IF(DK$4&gt;$BV31,"",IF($BR$9&gt;$BS$9,"ns",IF($BN$16&gt;$BO$16,"ns",IF(ABS($BX31-INDEX(RTO1CF_ORD,DK$4,2))&gt;$BN$24,"s","ns"))))</f>
        <v/>
      </c>
      <c r="DL31" s="186" t="str">
        <f aca="1">IF(DL$4&gt;$BV31,"",IF($BR$9&gt;$BS$9,"ns",IF($BN$16&gt;$BO$16,"ns",IF(ABS($BX31-INDEX(RTO1CF_ORD,DL$4,2))&gt;$BN$24,"s","ns"))))</f>
        <v/>
      </c>
      <c r="DM31" s="186" t="str">
        <f aca="1">IF(DM$4&gt;$BV31,"",IF($BR$9&gt;$BS$9,"ns",IF($BN$16&gt;$BO$16,"ns",IF(ABS($BX31-INDEX(RTO1CF_ORD,DM$4,2))&gt;$BN$24,"s","ns"))))</f>
        <v/>
      </c>
      <c r="DN31" s="186" t="str">
        <f aca="1">IF(DN$4&gt;$BV31,"",IF($BR$9&gt;$BS$9,"ns",IF($BN$16&gt;$BO$16,"ns",IF(ABS($BX31-INDEX(RTO1CF_ORD,DN$4,2))&gt;$BN$24,"s","ns"))))</f>
        <v/>
      </c>
      <c r="DO31" s="186" t="str">
        <f aca="1">IF(DO$4&gt;$BV31,"",IF($BR$9&gt;$BS$9,"ns",IF($BN$16&gt;$BO$16,"ns",IF(ABS($BX31-INDEX(RTO1CF_ORD,DO$4,2))&gt;$BN$24,"s","ns"))))</f>
        <v/>
      </c>
      <c r="DP31" s="186" t="str">
        <f aca="1">IF(DP$4&gt;$BV31,"",IF($BR$9&gt;$BS$9,"ns",IF($BN$16&gt;$BO$16,"ns",IF(ABS($BX31-INDEX(RTO1CF_ORD,DP$4,2))&gt;$BN$24,"s","ns"))))</f>
        <v/>
      </c>
      <c r="DQ31" s="186" t="str">
        <f aca="1">IF(DQ$4&gt;$BV31,"",IF($BR$9&gt;$BS$9,"ns",IF($BN$16&gt;$BO$16,"ns",IF(ABS($BX31-INDEX(RTO1CF_ORD,DQ$4,2))&gt;$BN$24,"s","ns"))))</f>
        <v/>
      </c>
      <c r="DR31" s="186" t="str">
        <f aca="1">IF(DR$4&gt;$BV31,"",IF($BR$9&gt;$BS$9,"ns",IF($BN$16&gt;$BO$16,"ns",IF(ABS($BX31-INDEX(RTO1CF_ORD,DR$4,2))&gt;$BN$24,"s","ns"))))</f>
        <v/>
      </c>
      <c r="DS31" s="186" t="str">
        <f aca="1">IF(DS$4&gt;$BV31,"",IF($BR$9&gt;$BS$9,"ns",IF($BN$16&gt;$BO$16,"ns",IF(ABS($BX31-INDEX(RTO1CF_ORD,DS$4,2))&gt;$BN$24,"s","ns"))))</f>
        <v/>
      </c>
      <c r="DT31" s="186" t="str">
        <f aca="1">IF(DT$4&gt;$BV31,"",IF($BR$9&gt;$BS$9,"ns",IF($BN$16&gt;$BO$16,"ns",IF(ABS($BX31-INDEX(RTO1CF_ORD,DT$4,2))&gt;$BN$24,"s","ns"))))</f>
        <v/>
      </c>
      <c r="DU31" s="186" t="str">
        <f aca="1">IF(DU$4&gt;$BV31,"",IF($BR$9&gt;$BS$9,"ns",IF($BN$16&gt;$BO$16,"ns",IF(ABS($BX31-INDEX(RTO1CF_ORD,DU$4,2))&gt;$BN$24,"s","ns"))))</f>
        <v/>
      </c>
      <c r="DV31" s="186" t="str">
        <f aca="1">IF(DV$4&gt;$BV31,"",IF($BR$9&gt;$BS$9,"ns",IF($BN$16&gt;$BO$16,"ns",IF(ABS($BX31-INDEX(RTO1CF_ORD,DV$4,2))&gt;$BN$24,"s","ns"))))</f>
        <v/>
      </c>
      <c r="DW31" s="158"/>
      <c r="DX31" s="158"/>
      <c r="DZ31" s="176">
        <f>DZ30+1</f>
        <v>28</v>
      </c>
      <c r="EA31" s="178" t="str">
        <f aca="1">IFERROR(INDEX(RTO1CV,$DZ31,1),0)</f>
        <v>B 750</v>
      </c>
      <c r="EB31" s="179">
        <f aca="1">IFERROR(INDEX(RTO1SF,$DZ31,EB$3),0)</f>
        <v>0</v>
      </c>
      <c r="EC31" s="179">
        <f aca="1">IFERROR(INDEX(RTO1SF,$DZ31,EC$3),0)</f>
        <v>0</v>
      </c>
      <c r="ED31" s="179">
        <f aca="1">IFERROR(INDEX(RTO1SF,$DZ31,ED$3),0)</f>
        <v>0</v>
      </c>
      <c r="EE31" s="179">
        <f aca="1">IFERROR(INDEX(RTO1SF,$DZ31,EE$3),0)</f>
        <v>0</v>
      </c>
      <c r="EF31" s="179">
        <f>_xlfn.COUNTIFS(EB31:EE31,"&gt;1")</f>
        <v>0</v>
      </c>
      <c r="EG31" s="179">
        <f>IFERROR(_xlfn.SUMIFS(EB31:EE31,EB31:EE31,"&gt;1"),0)</f>
        <v>0</v>
      </c>
      <c r="EH31" s="176"/>
      <c r="EI31" s="176"/>
      <c r="EJ31" s="176"/>
      <c r="EK31" s="177"/>
      <c r="EL31" s="176">
        <f>EL30+1</f>
        <v>28</v>
      </c>
      <c r="EM31" s="178" t="str">
        <f aca="1">IFERROR(INDEX(RTO1CV,$EL31,1),0)</f>
        <v>B 750</v>
      </c>
      <c r="EN31" s="179">
        <f aca="1">IFERROR(INDEX(RTO1CF,$EL31,'ANVA-MDS'!EB$3),0)</f>
        <v>4792.79943999999978</v>
      </c>
      <c r="EO31" s="179">
        <f aca="1">IFERROR(INDEX(RTO1CF,$EL31,'ANVA-MDS'!EC$3),0)</f>
        <v>6170.67062857142992</v>
      </c>
      <c r="EP31" s="179">
        <f aca="1">IFERROR(INDEX(RTO1CF,$EL31,'ANVA-MDS'!ED$3),0)</f>
        <v>6590.4794057142899</v>
      </c>
      <c r="EQ31" s="179">
        <f aca="1">IFERROR(INDEX(RTO1CF,$EL31,'ANVA-MDS'!EE$3),0)</f>
        <v>0</v>
      </c>
      <c r="ER31" s="179">
        <f>_xlfn.COUNTIFS(EN31:EQ31,"&gt;1")</f>
        <v>3</v>
      </c>
      <c r="ES31" s="179">
        <f>IFERROR(_xlfn.SUMIFS(EN31:EQ31,EN31:EQ31,"&gt;1"),0)</f>
        <v>17553.9494742856987</v>
      </c>
      <c r="ET31" s="176"/>
      <c r="EU31" s="176"/>
      <c r="EV31" s="176"/>
      <c r="EW31" s="177"/>
      <c r="EX31" s="179">
        <f>EG31+ES31</f>
        <v>17553.9494742856987</v>
      </c>
      <c r="EY31" s="177"/>
      <c r="EZ31" s="177"/>
    </row>
    <row r="32" spans="10:156" ht="12.75" customHeight="1">
      <c r="J32" s="89" t="n">
        <v>28</v>
      </c>
      <c r="K32" s="187" t="str">
        <f aca="1">IFERROR(INDEX(RTO1SF_ORD,J32,1),"sd")</f>
        <v>B 750</v>
      </c>
      <c r="L32" s="188">
        <f aca="1">IFERROR(INDEX(RTO1SF_ORD,J32,2),"sd")</f>
        <v>0.000220000000000000018</v>
      </c>
      <c r="M32" s="188" t="str">
        <f aca="1">IF(M$4&gt;$J32,"",IF($F$9&gt;$G$9,"ns",IF($B$16&gt;$C$16,"ns",IF(ABS($L32-INDEX(RTO1SF_ORD,M$4,2))&gt;$B$24,"s","ns"))))</f>
        <v>ns</v>
      </c>
      <c r="N32" s="188" t="str">
        <f aca="1">IF(N$4&gt;$J32,"",IF($F$9&gt;$G$9,"ns",IF($B$16&gt;$C$16,"ns",IF(ABS($L32-INDEX(RTO1SF_ORD,N$4,2))&gt;$B$24,"s","ns"))))</f>
        <v>ns</v>
      </c>
      <c r="O32" s="188" t="str">
        <f aca="1">IF(O$4&gt;$J32,"",IF($F$9&gt;$G$9,"ns",IF($B$16&gt;$C$16,"ns",IF(ABS($L32-INDEX(RTO1SF_ORD,O$4,2))&gt;$B$24,"s","ns"))))</f>
        <v>ns</v>
      </c>
      <c r="P32" s="188" t="str">
        <f aca="1">IF(P$4&gt;$J32,"",IF($F$9&gt;$G$9,"ns",IF($B$16&gt;$C$16,"ns",IF(ABS($L32-INDEX(RTO1SF_ORD,P$4,2))&gt;$B$24,"s","ns"))))</f>
        <v>ns</v>
      </c>
      <c r="Q32" s="188" t="str">
        <f aca="1">IF(Q$4&gt;$J32,"",IF($F$9&gt;$G$9,"ns",IF($B$16&gt;$C$16,"ns",IF(ABS($L32-INDEX(RTO1SF_ORD,Q$4,2))&gt;$B$24,"s","ns"))))</f>
        <v>ns</v>
      </c>
      <c r="R32" s="188" t="str">
        <f aca="1">IF(R$4&gt;$J32,"",IF($F$9&gt;$G$9,"ns",IF($B$16&gt;$C$16,"ns",IF(ABS($L32-INDEX(RTO1SF_ORD,R$4,2))&gt;$B$24,"s","ns"))))</f>
        <v>ns</v>
      </c>
      <c r="S32" s="188" t="str">
        <f aca="1">IF(S$4&gt;$J32,"",IF($F$9&gt;$G$9,"ns",IF($B$16&gt;$C$16,"ns",IF(ABS($L32-INDEX(RTO1SF_ORD,S$4,2))&gt;$B$24,"s","ns"))))</f>
        <v>ns</v>
      </c>
      <c r="T32" s="188" t="str">
        <f aca="1">IF(T$4&gt;$J32,"",IF($F$9&gt;$G$9,"ns",IF($B$16&gt;$C$16,"ns",IF(ABS($L32-INDEX(RTO1SF_ORD,T$4,2))&gt;$B$24,"s","ns"))))</f>
        <v>ns</v>
      </c>
      <c r="U32" s="188" t="str">
        <f aca="1">IF(U$4&gt;$J32,"",IF($F$9&gt;$G$9,"ns",IF($B$16&gt;$C$16,"ns",IF(ABS($L32-INDEX(RTO1SF_ORD,U$4,2))&gt;$B$24,"s","ns"))))</f>
        <v>ns</v>
      </c>
      <c r="V32" s="188" t="str">
        <f aca="1">IF(V$4&gt;$J32,"",IF($F$9&gt;$G$9,"ns",IF($B$16&gt;$C$16,"ns",IF(ABS($L32-INDEX(RTO1SF_ORD,V$4,2))&gt;$B$24,"s","ns"))))</f>
        <v>ns</v>
      </c>
      <c r="W32" s="188" t="str">
        <f aca="1">IF(W$4&gt;$J32,"",IF($F$9&gt;$G$9,"ns",IF($B$16&gt;$C$16,"ns",IF(ABS($L32-INDEX(RTO1SF_ORD,W$4,2))&gt;$B$24,"s","ns"))))</f>
        <v>ns</v>
      </c>
      <c r="X32" s="188" t="str">
        <f aca="1">IF(X$4&gt;$J32,"",IF($F$9&gt;$G$9,"ns",IF($B$16&gt;$C$16,"ns",IF(ABS($L32-INDEX(RTO1SF_ORD,X$4,2))&gt;$B$24,"s","ns"))))</f>
        <v>ns</v>
      </c>
      <c r="Y32" s="188" t="str">
        <f aca="1">IF(Y$4&gt;$J32,"",IF($F$9&gt;$G$9,"ns",IF($B$16&gt;$C$16,"ns",IF(ABS($L32-INDEX(RTO1SF_ORD,Y$4,2))&gt;$B$24,"s","ns"))))</f>
        <v>ns</v>
      </c>
      <c r="Z32" s="188" t="str">
        <f aca="1">IF(Z$4&gt;$J32,"",IF($F$9&gt;$G$9,"ns",IF($B$16&gt;$C$16,"ns",IF(ABS($L32-INDEX(RTO1SF_ORD,Z$4,2))&gt;$B$24,"s","ns"))))</f>
        <v>ns</v>
      </c>
      <c r="AA32" s="188" t="str">
        <f aca="1">IF(AA$4&gt;$J32,"",IF($F$9&gt;$G$9,"ns",IF($B$16&gt;$C$16,"ns",IF(ABS($L32-INDEX(RTO1SF_ORD,AA$4,2))&gt;$B$24,"s","ns"))))</f>
        <v>ns</v>
      </c>
      <c r="AB32" s="188" t="str">
        <f aca="1">IF(AB$4&gt;$J32,"",IF($F$9&gt;$G$9,"ns",IF($B$16&gt;$C$16,"ns",IF(ABS($L32-INDEX(RTO1SF_ORD,AB$4,2))&gt;$B$24,"s","ns"))))</f>
        <v>ns</v>
      </c>
      <c r="AC32" s="188" t="str">
        <f aca="1">IF(AC$4&gt;$J32,"",IF($F$9&gt;$G$9,"ns",IF($B$16&gt;$C$16,"ns",IF(ABS($L32-INDEX(RTO1SF_ORD,AC$4,2))&gt;$B$24,"s","ns"))))</f>
        <v>ns</v>
      </c>
      <c r="AD32" s="188" t="str">
        <f aca="1">IF(AD$4&gt;$J32,"",IF($F$9&gt;$G$9,"ns",IF($B$16&gt;$C$16,"ns",IF(ABS($L32-INDEX(RTO1SF_ORD,AD$4,2))&gt;$B$24,"s","ns"))))</f>
        <v>ns</v>
      </c>
      <c r="AE32" s="188" t="str">
        <f aca="1">IF(AE$4&gt;$J32,"",IF($F$9&gt;$G$9,"ns",IF($B$16&gt;$C$16,"ns",IF(ABS($L32-INDEX(RTO1SF_ORD,AE$4,2))&gt;$B$24,"s","ns"))))</f>
        <v>ns</v>
      </c>
      <c r="AF32" s="188" t="str">
        <f aca="1">IF(AF$4&gt;$J32,"",IF($F$9&gt;$G$9,"ns",IF($B$16&gt;$C$16,"ns",IF(ABS($L32-INDEX(RTO1SF_ORD,AF$4,2))&gt;$B$24,"s","ns"))))</f>
        <v>ns</v>
      </c>
      <c r="AG32" s="188" t="str">
        <f aca="1">IF(AG$4&gt;$J32,"",IF($F$9&gt;$G$9,"ns",IF($B$16&gt;$C$16,"ns",IF(ABS($L32-INDEX(RTO1SF_ORD,AG$4,2))&gt;$B$24,"s","ns"))))</f>
        <v>ns</v>
      </c>
      <c r="AH32" s="188" t="str">
        <f aca="1">IF(AH$4&gt;$J32,"",IF($F$9&gt;$G$9,"ns",IF($B$16&gt;$C$16,"ns",IF(ABS($L32-INDEX(RTO1SF_ORD,AH$4,2))&gt;$B$24,"s","ns"))))</f>
        <v>ns</v>
      </c>
      <c r="AI32" s="188" t="str">
        <f aca="1">IF(AI$4&gt;$J32,"",IF($F$9&gt;$G$9,"ns",IF($B$16&gt;$C$16,"ns",IF(ABS($L32-INDEX(RTO1SF_ORD,AI$4,2))&gt;$B$24,"s","ns"))))</f>
        <v>ns</v>
      </c>
      <c r="AJ32" s="188" t="str">
        <f aca="1">IF(AJ$4&gt;$J32,"",IF($F$9&gt;$G$9,"ns",IF($B$16&gt;$C$16,"ns",IF(ABS($L32-INDEX(RTO1SF_ORD,AJ$4,2))&gt;$B$24,"s","ns"))))</f>
        <v>ns</v>
      </c>
      <c r="AK32" s="188" t="str">
        <f aca="1">IF(AK$4&gt;$J32,"",IF($F$9&gt;$G$9,"ns",IF($B$16&gt;$C$16,"ns",IF(ABS($L32-INDEX(RTO1SF_ORD,AK$4,2))&gt;$B$24,"s","ns"))))</f>
        <v>ns</v>
      </c>
      <c r="AL32" s="188" t="str">
        <f aca="1">IF(AL$4&gt;$J32,"",IF($F$9&gt;$G$9,"ns",IF($B$16&gt;$C$16,"ns",IF(ABS($L32-INDEX(RTO1SF_ORD,AL$4,2))&gt;$B$24,"s","ns"))))</f>
        <v>ns</v>
      </c>
      <c r="AM32" s="188" t="str">
        <f aca="1">IF(AM$4&gt;$J32,"",IF($F$9&gt;$G$9,"ns",IF($B$16&gt;$C$16,"ns",IF(ABS($L32-INDEX(RTO1SF_ORD,AM$4,2))&gt;$B$24,"s","ns"))))</f>
        <v>ns</v>
      </c>
      <c r="AN32" s="188" t="str">
        <f aca="1">IF(AN$4&gt;$J32,"",IF($F$9&gt;$G$9,"ns",IF($B$16&gt;$C$16,"ns",IF(ABS($L32-INDEX(RTO1SF_ORD,AN$4,2))&gt;$B$24,"s","ns"))))</f>
        <v>ns</v>
      </c>
      <c r="AO32" s="188" t="str">
        <f aca="1">IF(AO$4&gt;$J32,"",IF($F$9&gt;$G$9,"ns",IF($B$16&gt;$C$16,"ns",IF(ABS($L32-INDEX(RTO1SF_ORD,AO$4,2))&gt;$B$24,"s","ns"))))</f>
        <v/>
      </c>
      <c r="AP32" s="188" t="str">
        <f aca="1">IF(AP$4&gt;$J32,"",IF($F$9&gt;$G$9,"ns",IF($B$16&gt;$C$16,"ns",IF(ABS($L32-INDEX(RTO1SF_ORD,AP$4,2))&gt;$B$24,"s","ns"))))</f>
        <v/>
      </c>
      <c r="AQ32" s="188" t="str">
        <f aca="1">IF(AQ$4&gt;$J32,"",IF($F$9&gt;$G$9,"ns",IF($B$16&gt;$C$16,"ns",IF(ABS($L32-INDEX(RTO1SF_ORD,AQ$4,2))&gt;$B$24,"s","ns"))))</f>
        <v/>
      </c>
      <c r="AR32" s="188" t="str">
        <f aca="1">IF(AR$4&gt;$J32,"",IF($F$9&gt;$G$9,"ns",IF($B$16&gt;$C$16,"ns",IF(ABS($L32-INDEX(RTO1SF_ORD,AR$4,2))&gt;$B$24,"s","ns"))))</f>
        <v/>
      </c>
      <c r="AS32" s="188" t="str">
        <f aca="1">IF(AS$4&gt;$J32,"",IF($F$9&gt;$G$9,"ns",IF($B$16&gt;$C$16,"ns",IF(ABS($L32-INDEX(RTO1SF_ORD,AS$4,2))&gt;$B$24,"s","ns"))))</f>
        <v/>
      </c>
      <c r="AT32" s="188" t="str">
        <f aca="1">IF(AT$4&gt;$J32,"",IF($F$9&gt;$G$9,"ns",IF($B$16&gt;$C$16,"ns",IF(ABS($L32-INDEX(RTO1SF_ORD,AT$4,2))&gt;$B$24,"s","ns"))))</f>
        <v/>
      </c>
      <c r="AU32" s="188" t="str">
        <f aca="1">IF(AU$4&gt;$J32,"",IF($F$9&gt;$G$9,"ns",IF($B$16&gt;$C$16,"ns",IF(ABS($L32-INDEX(RTO1SF_ORD,AU$4,2))&gt;$B$24,"s","ns"))))</f>
        <v/>
      </c>
      <c r="AV32" s="188" t="str">
        <f aca="1">IF(AV$4&gt;$J32,"",IF($F$9&gt;$G$9,"ns",IF($B$16&gt;$C$16,"ns",IF(ABS($L32-INDEX(RTO1SF_ORD,AV$4,2))&gt;$B$24,"s","ns"))))</f>
        <v/>
      </c>
      <c r="AW32" s="188" t="str">
        <f aca="1">IF(AW$4&gt;$J32,"",IF($F$9&gt;$G$9,"ns",IF($B$16&gt;$C$16,"ns",IF(ABS($L32-INDEX(RTO1SF_ORD,AW$4,2))&gt;$B$24,"s","ns"))))</f>
        <v/>
      </c>
      <c r="AX32" s="188" t="str">
        <f aca="1">IF(AX$4&gt;$J32,"",IF($F$9&gt;$G$9,"ns",IF($B$16&gt;$C$16,"ns",IF(ABS($L32-INDEX(RTO1SF_ORD,AX$4,2))&gt;$B$24,"s","ns"))))</f>
        <v/>
      </c>
      <c r="AY32" s="188" t="str">
        <f aca="1">IF(AY$4&gt;$J32,"",IF($F$9&gt;$G$9,"ns",IF($B$16&gt;$C$16,"ns",IF(ABS($L32-INDEX(RTO1SF_ORD,AY$4,2))&gt;$B$24,"s","ns"))))</f>
        <v/>
      </c>
      <c r="AZ32" s="188" t="str">
        <f aca="1">IF(AZ$4&gt;$J32,"",IF($F$9&gt;$G$9,"ns",IF($B$16&gt;$C$16,"ns",IF(ABS($L32-INDEX(RTO1SF_ORD,AZ$4,2))&gt;$B$24,"s","ns"))))</f>
        <v/>
      </c>
      <c r="BA32" s="188" t="str">
        <f aca="1">IF(BA$4&gt;$J32,"",IF($F$9&gt;$G$9,"ns",IF($B$16&gt;$C$16,"ns",IF(ABS($L32-INDEX(RTO1SF_ORD,BA$4,2))&gt;$B$24,"s","ns"))))</f>
        <v/>
      </c>
      <c r="BB32" s="188" t="str">
        <f aca="1">IF(BB$4&gt;$J32,"",IF($F$9&gt;$G$9,"ns",IF($B$16&gt;$C$16,"ns",IF(ABS($L32-INDEX(RTO1SF_ORD,BB$4,2))&gt;$B$24,"s","ns"))))</f>
        <v/>
      </c>
      <c r="BC32" s="188" t="str">
        <f aca="1">IF(BC$4&gt;$J32,"",IF($F$9&gt;$G$9,"ns",IF($B$16&gt;$C$16,"ns",IF(ABS($L32-INDEX(RTO1SF_ORD,BC$4,2))&gt;$B$24,"s","ns"))))</f>
        <v/>
      </c>
      <c r="BD32" s="188" t="str">
        <f aca="1">IF(BD$4&gt;$J32,"",IF($F$9&gt;$G$9,"ns",IF($B$16&gt;$C$16,"ns",IF(ABS($L32-INDEX(RTO1SF_ORD,BD$4,2))&gt;$B$24,"s","ns"))))</f>
        <v/>
      </c>
      <c r="BE32" s="188" t="str">
        <f aca="1">IF(BE$4&gt;$J32,"",IF($F$9&gt;$G$9,"ns",IF($B$16&gt;$C$16,"ns",IF(ABS($L32-INDEX(RTO1SF_ORD,BE$4,2))&gt;$B$24,"s","ns"))))</f>
        <v/>
      </c>
      <c r="BF32" s="188" t="str">
        <f aca="1">IF(BF$4&gt;$J32,"",IF($F$9&gt;$G$9,"ns",IF($B$16&gt;$C$16,"ns",IF(ABS($L32-INDEX(RTO1SF_ORD,BF$4,2))&gt;$B$24,"s","ns"))))</f>
        <v/>
      </c>
      <c r="BG32" s="188" t="str">
        <f aca="1">IF(BG$4&gt;$J32,"",IF($F$9&gt;$G$9,"ns",IF($B$16&gt;$C$16,"ns",IF(ABS($L32-INDEX(RTO1SF_ORD,BG$4,2))&gt;$B$24,"s","ns"))))</f>
        <v/>
      </c>
      <c r="BH32" s="188" t="str">
        <f aca="1">IF(BH$4&gt;$J32,"",IF($F$9&gt;$G$9,"ns",IF($B$16&gt;$C$16,"ns",IF(ABS($L32-INDEX(RTO1SF_ORD,BH$4,2))&gt;$B$24,"s","ns"))))</f>
        <v/>
      </c>
      <c r="BI32" s="188" t="str">
        <f aca="1">IF(BI$4&gt;$J32,"",IF($F$9&gt;$G$9,"ns",IF($B$16&gt;$C$16,"ns",IF(ABS($L32-INDEX(RTO1SF_ORD,BI$4,2))&gt;$B$24,"s","ns"))))</f>
        <v/>
      </c>
      <c r="BJ32" s="188" t="str">
        <f aca="1">IF(BJ$4&gt;$J32,"",IF($F$9&gt;$G$9,"ns",IF($B$16&gt;$C$16,"ns",IF(ABS($L32-INDEX(RTO1SF_ORD,BJ$4,2))&gt;$B$24,"s","ns"))))</f>
        <v/>
      </c>
      <c r="BS32" s="10"/>
      <c r="BT32" s="10"/>
      <c r="BV32" s="89" t="n">
        <v>28</v>
      </c>
      <c r="BW32" s="187" t="str">
        <f aca="1">IFERROR(INDEX(RTO1CF_ORD,BV32,1),"sd")</f>
        <v>SY 120</v>
      </c>
      <c r="BX32" s="188">
        <f aca="1">IFERROR(INDEX(RTO1CF_ORD,BV32,2),"sd")</f>
        <v>5175.22502095237996</v>
      </c>
      <c r="BY32" s="186" t="str">
        <f aca="1">IF(BY$4&gt;$BV32,"",IF($BR$9&gt;$BS$9,"ns",IF($BN$16&gt;$BO$16,"ns",IF(ABS($BX32-INDEX(RTO1CF_ORD,BY$4,2))&gt;$BN$24,"s","ns"))))</f>
        <v>s</v>
      </c>
      <c r="BZ32" s="186" t="str">
        <f aca="1">IF(BZ$4&gt;$BV32,"",IF($BR$9&gt;$BS$9,"ns",IF($BN$16&gt;$BO$16,"ns",IF(ABS($BX32-INDEX(RTO1CF_ORD,BZ$4,2))&gt;$BN$24,"s","ns"))))</f>
        <v>s</v>
      </c>
      <c r="CA32" s="186" t="str">
        <f aca="1">IF(CA$4&gt;$BV32,"",IF($BR$9&gt;$BS$9,"ns",IF($BN$16&gt;$BO$16,"ns",IF(ABS($BX32-INDEX(RTO1CF_ORD,CA$4,2))&gt;$BN$24,"s","ns"))))</f>
        <v>s</v>
      </c>
      <c r="CB32" s="186" t="str">
        <f aca="1">IF(CB$4&gt;$BV32,"",IF($BR$9&gt;$BS$9,"ns",IF($BN$16&gt;$BO$16,"ns",IF(ABS($BX32-INDEX(RTO1CF_ORD,CB$4,2))&gt;$BN$24,"s","ns"))))</f>
        <v>s</v>
      </c>
      <c r="CC32" s="186" t="str">
        <f aca="1">IF(CC$4&gt;$BV32,"",IF($BR$9&gt;$BS$9,"ns",IF($BN$16&gt;$BO$16,"ns",IF(ABS($BX32-INDEX(RTO1CF_ORD,CC$4,2))&gt;$BN$24,"s","ns"))))</f>
        <v>s</v>
      </c>
      <c r="CD32" s="186" t="str">
        <f aca="1">IF(CD$4&gt;$BV32,"",IF($BR$9&gt;$BS$9,"ns",IF($BN$16&gt;$BO$16,"ns",IF(ABS($BX32-INDEX(RTO1CF_ORD,CD$4,2))&gt;$BN$24,"s","ns"))))</f>
        <v>s</v>
      </c>
      <c r="CE32" s="186" t="str">
        <f aca="1">IF(CE$4&gt;$BV32,"",IF($BR$9&gt;$BS$9,"ns",IF($BN$16&gt;$BO$16,"ns",IF(ABS($BX32-INDEX(RTO1CF_ORD,CE$4,2))&gt;$BN$24,"s","ns"))))</f>
        <v>s</v>
      </c>
      <c r="CF32" s="186" t="str">
        <f aca="1">IF(CF$4&gt;$BV32,"",IF($BR$9&gt;$BS$9,"ns",IF($BN$16&gt;$BO$16,"ns",IF(ABS($BX32-INDEX(RTO1CF_ORD,CF$4,2))&gt;$BN$24,"s","ns"))))</f>
        <v>s</v>
      </c>
      <c r="CG32" s="186" t="str">
        <f aca="1">IF(CG$4&gt;$BV32,"",IF($BR$9&gt;$BS$9,"ns",IF($BN$16&gt;$BO$16,"ns",IF(ABS($BX32-INDEX(RTO1CF_ORD,CG$4,2))&gt;$BN$24,"s","ns"))))</f>
        <v>s</v>
      </c>
      <c r="CH32" s="186" t="str">
        <f aca="1">IF(CH$4&gt;$BV32,"",IF($BR$9&gt;$BS$9,"ns",IF($BN$16&gt;$BO$16,"ns",IF(ABS($BX32-INDEX(RTO1CF_ORD,CH$4,2))&gt;$BN$24,"s","ns"))))</f>
        <v>s</v>
      </c>
      <c r="CI32" s="186" t="str">
        <f aca="1">IF(CI$4&gt;$BV32,"",IF($BR$9&gt;$BS$9,"ns",IF($BN$16&gt;$BO$16,"ns",IF(ABS($BX32-INDEX(RTO1CF_ORD,CI$4,2))&gt;$BN$24,"s","ns"))))</f>
        <v>s</v>
      </c>
      <c r="CJ32" s="186" t="str">
        <f aca="1">IF(CJ$4&gt;$BV32,"",IF($BR$9&gt;$BS$9,"ns",IF($BN$16&gt;$BO$16,"ns",IF(ABS($BX32-INDEX(RTO1CF_ORD,CJ$4,2))&gt;$BN$24,"s","ns"))))</f>
        <v>s</v>
      </c>
      <c r="CK32" s="186" t="str">
        <f aca="1">IF(CK$4&gt;$BV32,"",IF($BR$9&gt;$BS$9,"ns",IF($BN$16&gt;$BO$16,"ns",IF(ABS($BX32-INDEX(RTO1CF_ORD,CK$4,2))&gt;$BN$24,"s","ns"))))</f>
        <v>s</v>
      </c>
      <c r="CL32" s="186" t="str">
        <f aca="1">IF(CL$4&gt;$BV32,"",IF($BR$9&gt;$BS$9,"ns",IF($BN$16&gt;$BO$16,"ns",IF(ABS($BX32-INDEX(RTO1CF_ORD,CL$4,2))&gt;$BN$24,"s","ns"))))</f>
        <v>s</v>
      </c>
      <c r="CM32" s="186" t="str">
        <f aca="1">IF(CM$4&gt;$BV32,"",IF($BR$9&gt;$BS$9,"ns",IF($BN$16&gt;$BO$16,"ns",IF(ABS($BX32-INDEX(RTO1CF_ORD,CM$4,2))&gt;$BN$24,"s","ns"))))</f>
        <v>s</v>
      </c>
      <c r="CN32" s="186" t="str">
        <f aca="1">IF(CN$4&gt;$BV32,"",IF($BR$9&gt;$BS$9,"ns",IF($BN$16&gt;$BO$16,"ns",IF(ABS($BX32-INDEX(RTO1CF_ORD,CN$4,2))&gt;$BN$24,"s","ns"))))</f>
        <v>s</v>
      </c>
      <c r="CO32" s="186" t="str">
        <f aca="1">IF(CO$4&gt;$BV32,"",IF($BR$9&gt;$BS$9,"ns",IF($BN$16&gt;$BO$16,"ns",IF(ABS($BX32-INDEX(RTO1CF_ORD,CO$4,2))&gt;$BN$24,"s","ns"))))</f>
        <v>s</v>
      </c>
      <c r="CP32" s="186" t="str">
        <f aca="1">IF(CP$4&gt;$BV32,"",IF($BR$9&gt;$BS$9,"ns",IF($BN$16&gt;$BO$16,"ns",IF(ABS($BX32-INDEX(RTO1CF_ORD,CP$4,2))&gt;$BN$24,"s","ns"))))</f>
        <v>s</v>
      </c>
      <c r="CQ32" s="186" t="str">
        <f aca="1">IF(CQ$4&gt;$BV32,"",IF($BR$9&gt;$BS$9,"ns",IF($BN$16&gt;$BO$16,"ns",IF(ABS($BX32-INDEX(RTO1CF_ORD,CQ$4,2))&gt;$BN$24,"s","ns"))))</f>
        <v>s</v>
      </c>
      <c r="CR32" s="186" t="str">
        <f aca="1">IF(CR$4&gt;$BV32,"",IF($BR$9&gt;$BS$9,"ns",IF($BN$16&gt;$BO$16,"ns",IF(ABS($BX32-INDEX(RTO1CF_ORD,CR$4,2))&gt;$BN$24,"s","ns"))))</f>
        <v>s</v>
      </c>
      <c r="CS32" s="186" t="str">
        <f aca="1">IF(CS$4&gt;$BV32,"",IF($BR$9&gt;$BS$9,"ns",IF($BN$16&gt;$BO$16,"ns",IF(ABS($BX32-INDEX(RTO1CF_ORD,CS$4,2))&gt;$BN$24,"s","ns"))))</f>
        <v>s</v>
      </c>
      <c r="CT32" s="186" t="str">
        <f aca="1">IF(CT$4&gt;$BV32,"",IF($BR$9&gt;$BS$9,"ns",IF($BN$16&gt;$BO$16,"ns",IF(ABS($BX32-INDEX(RTO1CF_ORD,CT$4,2))&gt;$BN$24,"s","ns"))))</f>
        <v>s</v>
      </c>
      <c r="CU32" s="186" t="str">
        <f aca="1">IF(CU$4&gt;$BV32,"",IF($BR$9&gt;$BS$9,"ns",IF($BN$16&gt;$BO$16,"ns",IF(ABS($BX32-INDEX(RTO1CF_ORD,CU$4,2))&gt;$BN$24,"s","ns"))))</f>
        <v>s</v>
      </c>
      <c r="CV32" s="186" t="str">
        <f aca="1">IF(CV$4&gt;$BV32,"",IF($BR$9&gt;$BS$9,"ns",IF($BN$16&gt;$BO$16,"ns",IF(ABS($BX32-INDEX(RTO1CF_ORD,CV$4,2))&gt;$BN$24,"s","ns"))))</f>
        <v>ns</v>
      </c>
      <c r="CW32" s="186" t="str">
        <f aca="1">IF(CW$4&gt;$BV32,"",IF($BR$9&gt;$BS$9,"ns",IF($BN$16&gt;$BO$16,"ns",IF(ABS($BX32-INDEX(RTO1CF_ORD,CW$4,2))&gt;$BN$24,"s","ns"))))</f>
        <v>ns</v>
      </c>
      <c r="CX32" s="186" t="str">
        <f aca="1">IF(CX$4&gt;$BV32,"",IF($BR$9&gt;$BS$9,"ns",IF($BN$16&gt;$BO$16,"ns",IF(ABS($BX32-INDEX(RTO1CF_ORD,CX$4,2))&gt;$BN$24,"s","ns"))))</f>
        <v>ns</v>
      </c>
      <c r="CY32" s="186" t="str">
        <f aca="1">IF(CY$4&gt;$BV32,"",IF($BR$9&gt;$BS$9,"ns",IF($BN$16&gt;$BO$16,"ns",IF(ABS($BX32-INDEX(RTO1CF_ORD,CY$4,2))&gt;$BN$24,"s","ns"))))</f>
        <v>ns</v>
      </c>
      <c r="CZ32" s="186" t="str">
        <f aca="1">IF(CZ$4&gt;$BV32,"",IF($BR$9&gt;$BS$9,"ns",IF($BN$16&gt;$BO$16,"ns",IF(ABS($BX32-INDEX(RTO1CF_ORD,CZ$4,2))&gt;$BN$24,"s","ns"))))</f>
        <v>ns</v>
      </c>
      <c r="DA32" s="186" t="str">
        <f aca="1">IF(DA$4&gt;$BV32,"",IF($BR$9&gt;$BS$9,"ns",IF($BN$16&gt;$BO$16,"ns",IF(ABS($BX32-INDEX(RTO1CF_ORD,DA$4,2))&gt;$BN$24,"s","ns"))))</f>
        <v/>
      </c>
      <c r="DB32" s="186" t="str">
        <f aca="1">IF(DB$4&gt;$BV32,"",IF($BR$9&gt;$BS$9,"ns",IF($BN$16&gt;$BO$16,"ns",IF(ABS($BX32-INDEX(RTO1CF_ORD,DB$4,2))&gt;$BN$24,"s","ns"))))</f>
        <v/>
      </c>
      <c r="DC32" s="186" t="str">
        <f aca="1">IF(DC$4&gt;$BV32,"",IF($BR$9&gt;$BS$9,"ns",IF($BN$16&gt;$BO$16,"ns",IF(ABS($BX32-INDEX(RTO1CF_ORD,DC$4,2))&gt;$BN$24,"s","ns"))))</f>
        <v/>
      </c>
      <c r="DD32" s="186" t="str">
        <f aca="1">IF(DD$4&gt;$BV32,"",IF($BR$9&gt;$BS$9,"ns",IF($BN$16&gt;$BO$16,"ns",IF(ABS($BX32-INDEX(RTO1CF_ORD,DD$4,2))&gt;$BN$24,"s","ns"))))</f>
        <v/>
      </c>
      <c r="DE32" s="186" t="str">
        <f aca="1">IF(DE$4&gt;$BV32,"",IF($BR$9&gt;$BS$9,"ns",IF($BN$16&gt;$BO$16,"ns",IF(ABS($BX32-INDEX(RTO1CF_ORD,DE$4,2))&gt;$BN$24,"s","ns"))))</f>
        <v/>
      </c>
      <c r="DF32" s="186" t="str">
        <f aca="1">IF(DF$4&gt;$BV32,"",IF($BR$9&gt;$BS$9,"ns",IF($BN$16&gt;$BO$16,"ns",IF(ABS($BX32-INDEX(RTO1CF_ORD,DF$4,2))&gt;$BN$24,"s","ns"))))</f>
        <v/>
      </c>
      <c r="DG32" s="186" t="str">
        <f aca="1">IF(DG$4&gt;$BV32,"",IF($BR$9&gt;$BS$9,"ns",IF($BN$16&gt;$BO$16,"ns",IF(ABS($BX32-INDEX(RTO1CF_ORD,DG$4,2))&gt;$BN$24,"s","ns"))))</f>
        <v/>
      </c>
      <c r="DH32" s="186" t="str">
        <f aca="1">IF(DH$4&gt;$BV32,"",IF($BR$9&gt;$BS$9,"ns",IF($BN$16&gt;$BO$16,"ns",IF(ABS($BX32-INDEX(RTO1CF_ORD,DH$4,2))&gt;$BN$24,"s","ns"))))</f>
        <v/>
      </c>
      <c r="DI32" s="186" t="str">
        <f aca="1">IF(DI$4&gt;$BV32,"",IF($BR$9&gt;$BS$9,"ns",IF($BN$16&gt;$BO$16,"ns",IF(ABS($BX32-INDEX(RTO1CF_ORD,DI$4,2))&gt;$BN$24,"s","ns"))))</f>
        <v/>
      </c>
      <c r="DJ32" s="186" t="str">
        <f aca="1">IF(DJ$4&gt;$BV32,"",IF($BR$9&gt;$BS$9,"ns",IF($BN$16&gt;$BO$16,"ns",IF(ABS($BX32-INDEX(RTO1CF_ORD,DJ$4,2))&gt;$BN$24,"s","ns"))))</f>
        <v/>
      </c>
      <c r="DK32" s="186" t="str">
        <f aca="1">IF(DK$4&gt;$BV32,"",IF($BR$9&gt;$BS$9,"ns",IF($BN$16&gt;$BO$16,"ns",IF(ABS($BX32-INDEX(RTO1CF_ORD,DK$4,2))&gt;$BN$24,"s","ns"))))</f>
        <v/>
      </c>
      <c r="DL32" s="186" t="str">
        <f aca="1">IF(DL$4&gt;$BV32,"",IF($BR$9&gt;$BS$9,"ns",IF($BN$16&gt;$BO$16,"ns",IF(ABS($BX32-INDEX(RTO1CF_ORD,DL$4,2))&gt;$BN$24,"s","ns"))))</f>
        <v/>
      </c>
      <c r="DM32" s="186" t="str">
        <f aca="1">IF(DM$4&gt;$BV32,"",IF($BR$9&gt;$BS$9,"ns",IF($BN$16&gt;$BO$16,"ns",IF(ABS($BX32-INDEX(RTO1CF_ORD,DM$4,2))&gt;$BN$24,"s","ns"))))</f>
        <v/>
      </c>
      <c r="DN32" s="186" t="str">
        <f aca="1">IF(DN$4&gt;$BV32,"",IF($BR$9&gt;$BS$9,"ns",IF($BN$16&gt;$BO$16,"ns",IF(ABS($BX32-INDEX(RTO1CF_ORD,DN$4,2))&gt;$BN$24,"s","ns"))))</f>
        <v/>
      </c>
      <c r="DO32" s="186" t="str">
        <f aca="1">IF(DO$4&gt;$BV32,"",IF($BR$9&gt;$BS$9,"ns",IF($BN$16&gt;$BO$16,"ns",IF(ABS($BX32-INDEX(RTO1CF_ORD,DO$4,2))&gt;$BN$24,"s","ns"))))</f>
        <v/>
      </c>
      <c r="DP32" s="186" t="str">
        <f aca="1">IF(DP$4&gt;$BV32,"",IF($BR$9&gt;$BS$9,"ns",IF($BN$16&gt;$BO$16,"ns",IF(ABS($BX32-INDEX(RTO1CF_ORD,DP$4,2))&gt;$BN$24,"s","ns"))))</f>
        <v/>
      </c>
      <c r="DQ32" s="186" t="str">
        <f aca="1">IF(DQ$4&gt;$BV32,"",IF($BR$9&gt;$BS$9,"ns",IF($BN$16&gt;$BO$16,"ns",IF(ABS($BX32-INDEX(RTO1CF_ORD,DQ$4,2))&gt;$BN$24,"s","ns"))))</f>
        <v/>
      </c>
      <c r="DR32" s="186" t="str">
        <f aca="1">IF(DR$4&gt;$BV32,"",IF($BR$9&gt;$BS$9,"ns",IF($BN$16&gt;$BO$16,"ns",IF(ABS($BX32-INDEX(RTO1CF_ORD,DR$4,2))&gt;$BN$24,"s","ns"))))</f>
        <v/>
      </c>
      <c r="DS32" s="186" t="str">
        <f aca="1">IF(DS$4&gt;$BV32,"",IF($BR$9&gt;$BS$9,"ns",IF($BN$16&gt;$BO$16,"ns",IF(ABS($BX32-INDEX(RTO1CF_ORD,DS$4,2))&gt;$BN$24,"s","ns"))))</f>
        <v/>
      </c>
      <c r="DT32" s="186" t="str">
        <f aca="1">IF(DT$4&gt;$BV32,"",IF($BR$9&gt;$BS$9,"ns",IF($BN$16&gt;$BO$16,"ns",IF(ABS($BX32-INDEX(RTO1CF_ORD,DT$4,2))&gt;$BN$24,"s","ns"))))</f>
        <v/>
      </c>
      <c r="DU32" s="186" t="str">
        <f aca="1">IF(DU$4&gt;$BV32,"",IF($BR$9&gt;$BS$9,"ns",IF($BN$16&gt;$BO$16,"ns",IF(ABS($BX32-INDEX(RTO1CF_ORD,DU$4,2))&gt;$BN$24,"s","ns"))))</f>
        <v/>
      </c>
      <c r="DV32" s="186" t="str">
        <f aca="1">IF(DV$4&gt;$BV32,"",IF($BR$9&gt;$BS$9,"ns",IF($BN$16&gt;$BO$16,"ns",IF(ABS($BX32-INDEX(RTO1CF_ORD,DV$4,2))&gt;$BN$24,"s","ns"))))</f>
        <v/>
      </c>
      <c r="DW32" s="158"/>
      <c r="DX32" s="158"/>
      <c r="DZ32" s="176">
        <f>DZ31+1</f>
        <v>29</v>
      </c>
      <c r="EA32" s="178" t="str">
        <f aca="1">IFERROR(INDEX(RTO1CV,$DZ32,1),0)</f>
        <v>B 820</v>
      </c>
      <c r="EB32" s="179">
        <f aca="1">IFERROR(INDEX(RTO1SF,$DZ32,EB$3),0)</f>
        <v>0</v>
      </c>
      <c r="EC32" s="179">
        <f aca="1">IFERROR(INDEX(RTO1SF,$DZ32,EC$3),0)</f>
        <v>0</v>
      </c>
      <c r="ED32" s="179">
        <f aca="1">IFERROR(INDEX(RTO1SF,$DZ32,ED$3),0)</f>
        <v>0</v>
      </c>
      <c r="EE32" s="179">
        <f aca="1">IFERROR(INDEX(RTO1SF,$DZ32,EE$3),0)</f>
        <v>0</v>
      </c>
      <c r="EF32" s="179">
        <f>_xlfn.COUNTIFS(EB32:EE32,"&gt;1")</f>
        <v>0</v>
      </c>
      <c r="EG32" s="179">
        <f>IFERROR(_xlfn.SUMIFS(EB32:EE32,EB32:EE32,"&gt;1"),0)</f>
        <v>0</v>
      </c>
      <c r="EH32" s="176"/>
      <c r="EI32" s="176"/>
      <c r="EJ32" s="176"/>
      <c r="EK32" s="177"/>
      <c r="EL32" s="176">
        <f>EL31+1</f>
        <v>29</v>
      </c>
      <c r="EM32" s="178" t="str">
        <f aca="1">IFERROR(INDEX(RTO1CV,$EL32,1),0)</f>
        <v>B 820</v>
      </c>
      <c r="EN32" s="179">
        <f aca="1">IFERROR(INDEX(RTO1CF,$EL32,'ANVA-MDS'!EB$3),0)</f>
        <v>6246.23019428571024</v>
      </c>
      <c r="EO32" s="179">
        <f aca="1">IFERROR(INDEX(RTO1CF,$EL32,'ANVA-MDS'!EC$3),0)</f>
        <v>6681.89481142857039</v>
      </c>
      <c r="EP32" s="179">
        <f aca="1">IFERROR(INDEX(RTO1CF,$EL32,'ANVA-MDS'!ED$3),0)</f>
        <v>6018.86999999999989</v>
      </c>
      <c r="EQ32" s="179">
        <f aca="1">IFERROR(INDEX(RTO1CF,$EL32,'ANVA-MDS'!EE$3),0)</f>
        <v>0</v>
      </c>
      <c r="ER32" s="179">
        <f>_xlfn.COUNTIFS(EN32:EQ32,"&gt;1")</f>
        <v>3</v>
      </c>
      <c r="ES32" s="179">
        <f>IFERROR(_xlfn.SUMIFS(EN32:EQ32,EN32:EQ32,"&gt;1"),0)</f>
        <v>18946.9950057142996</v>
      </c>
      <c r="ET32" s="176"/>
      <c r="EU32" s="176"/>
      <c r="EV32" s="176"/>
      <c r="EW32" s="177"/>
      <c r="EX32" s="179">
        <f>EG32+ES32</f>
        <v>18946.9950057142996</v>
      </c>
      <c r="EY32" s="177"/>
      <c r="EZ32" s="177"/>
    </row>
    <row r="33" spans="10:156" ht="12.75" customHeight="1">
      <c r="J33" s="89" t="n">
        <v>29</v>
      </c>
      <c r="K33" s="187" t="str">
        <f aca="1">IFERROR(INDEX(RTO1SF_ORD,J33,1),"sd")</f>
        <v>B 820</v>
      </c>
      <c r="L33" s="188">
        <f aca="1">IFERROR(INDEX(RTO1SF_ORD,J33,2),"sd")</f>
        <v>0.000210000000000000053</v>
      </c>
      <c r="M33" s="188" t="str">
        <f aca="1">IF(M$4&gt;$J33,"",IF($F$9&gt;$G$9,"ns",IF($B$16&gt;$C$16,"ns",IF(ABS($L33-INDEX(RTO1SF_ORD,M$4,2))&gt;$B$24,"s","ns"))))</f>
        <v>ns</v>
      </c>
      <c r="N33" s="188" t="str">
        <f aca="1">IF(N$4&gt;$J33,"",IF($F$9&gt;$G$9,"ns",IF($B$16&gt;$C$16,"ns",IF(ABS($L33-INDEX(RTO1SF_ORD,N$4,2))&gt;$B$24,"s","ns"))))</f>
        <v>ns</v>
      </c>
      <c r="O33" s="188" t="str">
        <f aca="1">IF(O$4&gt;$J33,"",IF($F$9&gt;$G$9,"ns",IF($B$16&gt;$C$16,"ns",IF(ABS($L33-INDEX(RTO1SF_ORD,O$4,2))&gt;$B$24,"s","ns"))))</f>
        <v>ns</v>
      </c>
      <c r="P33" s="188" t="str">
        <f aca="1">IF(P$4&gt;$J33,"",IF($F$9&gt;$G$9,"ns",IF($B$16&gt;$C$16,"ns",IF(ABS($L33-INDEX(RTO1SF_ORD,P$4,2))&gt;$B$24,"s","ns"))))</f>
        <v>ns</v>
      </c>
      <c r="Q33" s="188" t="str">
        <f aca="1">IF(Q$4&gt;$J33,"",IF($F$9&gt;$G$9,"ns",IF($B$16&gt;$C$16,"ns",IF(ABS($L33-INDEX(RTO1SF_ORD,Q$4,2))&gt;$B$24,"s","ns"))))</f>
        <v>ns</v>
      </c>
      <c r="R33" s="188" t="str">
        <f aca="1">IF(R$4&gt;$J33,"",IF($F$9&gt;$G$9,"ns",IF($B$16&gt;$C$16,"ns",IF(ABS($L33-INDEX(RTO1SF_ORD,R$4,2))&gt;$B$24,"s","ns"))))</f>
        <v>ns</v>
      </c>
      <c r="S33" s="188" t="str">
        <f aca="1">IF(S$4&gt;$J33,"",IF($F$9&gt;$G$9,"ns",IF($B$16&gt;$C$16,"ns",IF(ABS($L33-INDEX(RTO1SF_ORD,S$4,2))&gt;$B$24,"s","ns"))))</f>
        <v>ns</v>
      </c>
      <c r="T33" s="188" t="str">
        <f aca="1">IF(T$4&gt;$J33,"",IF($F$9&gt;$G$9,"ns",IF($B$16&gt;$C$16,"ns",IF(ABS($L33-INDEX(RTO1SF_ORD,T$4,2))&gt;$B$24,"s","ns"))))</f>
        <v>ns</v>
      </c>
      <c r="U33" s="188" t="str">
        <f aca="1">IF(U$4&gt;$J33,"",IF($F$9&gt;$G$9,"ns",IF($B$16&gt;$C$16,"ns",IF(ABS($L33-INDEX(RTO1SF_ORD,U$4,2))&gt;$B$24,"s","ns"))))</f>
        <v>ns</v>
      </c>
      <c r="V33" s="188" t="str">
        <f aca="1">IF(V$4&gt;$J33,"",IF($F$9&gt;$G$9,"ns",IF($B$16&gt;$C$16,"ns",IF(ABS($L33-INDEX(RTO1SF_ORD,V$4,2))&gt;$B$24,"s","ns"))))</f>
        <v>ns</v>
      </c>
      <c r="W33" s="188" t="str">
        <f aca="1">IF(W$4&gt;$J33,"",IF($F$9&gt;$G$9,"ns",IF($B$16&gt;$C$16,"ns",IF(ABS($L33-INDEX(RTO1SF_ORD,W$4,2))&gt;$B$24,"s","ns"))))</f>
        <v>ns</v>
      </c>
      <c r="X33" s="188" t="str">
        <f aca="1">IF(X$4&gt;$J33,"",IF($F$9&gt;$G$9,"ns",IF($B$16&gt;$C$16,"ns",IF(ABS($L33-INDEX(RTO1SF_ORD,X$4,2))&gt;$B$24,"s","ns"))))</f>
        <v>ns</v>
      </c>
      <c r="Y33" s="188" t="str">
        <f aca="1">IF(Y$4&gt;$J33,"",IF($F$9&gt;$G$9,"ns",IF($B$16&gt;$C$16,"ns",IF(ABS($L33-INDEX(RTO1SF_ORD,Y$4,2))&gt;$B$24,"s","ns"))))</f>
        <v>ns</v>
      </c>
      <c r="Z33" s="188" t="str">
        <f aca="1">IF(Z$4&gt;$J33,"",IF($F$9&gt;$G$9,"ns",IF($B$16&gt;$C$16,"ns",IF(ABS($L33-INDEX(RTO1SF_ORD,Z$4,2))&gt;$B$24,"s","ns"))))</f>
        <v>ns</v>
      </c>
      <c r="AA33" s="188" t="str">
        <f aca="1">IF(AA$4&gt;$J33,"",IF($F$9&gt;$G$9,"ns",IF($B$16&gt;$C$16,"ns",IF(ABS($L33-INDEX(RTO1SF_ORD,AA$4,2))&gt;$B$24,"s","ns"))))</f>
        <v>ns</v>
      </c>
      <c r="AB33" s="188" t="str">
        <f aca="1">IF(AB$4&gt;$J33,"",IF($F$9&gt;$G$9,"ns",IF($B$16&gt;$C$16,"ns",IF(ABS($L33-INDEX(RTO1SF_ORD,AB$4,2))&gt;$B$24,"s","ns"))))</f>
        <v>ns</v>
      </c>
      <c r="AC33" s="188" t="str">
        <f aca="1">IF(AC$4&gt;$J33,"",IF($F$9&gt;$G$9,"ns",IF($B$16&gt;$C$16,"ns",IF(ABS($L33-INDEX(RTO1SF_ORD,AC$4,2))&gt;$B$24,"s","ns"))))</f>
        <v>ns</v>
      </c>
      <c r="AD33" s="188" t="str">
        <f aca="1">IF(AD$4&gt;$J33,"",IF($F$9&gt;$G$9,"ns",IF($B$16&gt;$C$16,"ns",IF(ABS($L33-INDEX(RTO1SF_ORD,AD$4,2))&gt;$B$24,"s","ns"))))</f>
        <v>ns</v>
      </c>
      <c r="AE33" s="188" t="str">
        <f aca="1">IF(AE$4&gt;$J33,"",IF($F$9&gt;$G$9,"ns",IF($B$16&gt;$C$16,"ns",IF(ABS($L33-INDEX(RTO1SF_ORD,AE$4,2))&gt;$B$24,"s","ns"))))</f>
        <v>ns</v>
      </c>
      <c r="AF33" s="188" t="str">
        <f aca="1">IF(AF$4&gt;$J33,"",IF($F$9&gt;$G$9,"ns",IF($B$16&gt;$C$16,"ns",IF(ABS($L33-INDEX(RTO1SF_ORD,AF$4,2))&gt;$B$24,"s","ns"))))</f>
        <v>ns</v>
      </c>
      <c r="AG33" s="188" t="str">
        <f aca="1">IF(AG$4&gt;$J33,"",IF($F$9&gt;$G$9,"ns",IF($B$16&gt;$C$16,"ns",IF(ABS($L33-INDEX(RTO1SF_ORD,AG$4,2))&gt;$B$24,"s","ns"))))</f>
        <v>ns</v>
      </c>
      <c r="AH33" s="188" t="str">
        <f aca="1">IF(AH$4&gt;$J33,"",IF($F$9&gt;$G$9,"ns",IF($B$16&gt;$C$16,"ns",IF(ABS($L33-INDEX(RTO1SF_ORD,AH$4,2))&gt;$B$24,"s","ns"))))</f>
        <v>ns</v>
      </c>
      <c r="AI33" s="188" t="str">
        <f aca="1">IF(AI$4&gt;$J33,"",IF($F$9&gt;$G$9,"ns",IF($B$16&gt;$C$16,"ns",IF(ABS($L33-INDEX(RTO1SF_ORD,AI$4,2))&gt;$B$24,"s","ns"))))</f>
        <v>ns</v>
      </c>
      <c r="AJ33" s="188" t="str">
        <f aca="1">IF(AJ$4&gt;$J33,"",IF($F$9&gt;$G$9,"ns",IF($B$16&gt;$C$16,"ns",IF(ABS($L33-INDEX(RTO1SF_ORD,AJ$4,2))&gt;$B$24,"s","ns"))))</f>
        <v>ns</v>
      </c>
      <c r="AK33" s="188" t="str">
        <f aca="1">IF(AK$4&gt;$J33,"",IF($F$9&gt;$G$9,"ns",IF($B$16&gt;$C$16,"ns",IF(ABS($L33-INDEX(RTO1SF_ORD,AK$4,2))&gt;$B$24,"s","ns"))))</f>
        <v>ns</v>
      </c>
      <c r="AL33" s="188" t="str">
        <f aca="1">IF(AL$4&gt;$J33,"",IF($F$9&gt;$G$9,"ns",IF($B$16&gt;$C$16,"ns",IF(ABS($L33-INDEX(RTO1SF_ORD,AL$4,2))&gt;$B$24,"s","ns"))))</f>
        <v>ns</v>
      </c>
      <c r="AM33" s="188" t="str">
        <f aca="1">IF(AM$4&gt;$J33,"",IF($F$9&gt;$G$9,"ns",IF($B$16&gt;$C$16,"ns",IF(ABS($L33-INDEX(RTO1SF_ORD,AM$4,2))&gt;$B$24,"s","ns"))))</f>
        <v>ns</v>
      </c>
      <c r="AN33" s="188" t="str">
        <f aca="1">IF(AN$4&gt;$J33,"",IF($F$9&gt;$G$9,"ns",IF($B$16&gt;$C$16,"ns",IF(ABS($L33-INDEX(RTO1SF_ORD,AN$4,2))&gt;$B$24,"s","ns"))))</f>
        <v>ns</v>
      </c>
      <c r="AO33" s="188" t="str">
        <f aca="1">IF(AO$4&gt;$J33,"",IF($F$9&gt;$G$9,"ns",IF($B$16&gt;$C$16,"ns",IF(ABS($L33-INDEX(RTO1SF_ORD,AO$4,2))&gt;$B$24,"s","ns"))))</f>
        <v>ns</v>
      </c>
      <c r="AP33" s="188" t="str">
        <f aca="1">IF(AP$4&gt;$J33,"",IF($F$9&gt;$G$9,"ns",IF($B$16&gt;$C$16,"ns",IF(ABS($L33-INDEX(RTO1SF_ORD,AP$4,2))&gt;$B$24,"s","ns"))))</f>
        <v/>
      </c>
      <c r="AQ33" s="188" t="str">
        <f aca="1">IF(AQ$4&gt;$J33,"",IF($F$9&gt;$G$9,"ns",IF($B$16&gt;$C$16,"ns",IF(ABS($L33-INDEX(RTO1SF_ORD,AQ$4,2))&gt;$B$24,"s","ns"))))</f>
        <v/>
      </c>
      <c r="AR33" s="188" t="str">
        <f aca="1">IF(AR$4&gt;$J33,"",IF($F$9&gt;$G$9,"ns",IF($B$16&gt;$C$16,"ns",IF(ABS($L33-INDEX(RTO1SF_ORD,AR$4,2))&gt;$B$24,"s","ns"))))</f>
        <v/>
      </c>
      <c r="AS33" s="188" t="str">
        <f aca="1">IF(AS$4&gt;$J33,"",IF($F$9&gt;$G$9,"ns",IF($B$16&gt;$C$16,"ns",IF(ABS($L33-INDEX(RTO1SF_ORD,AS$4,2))&gt;$B$24,"s","ns"))))</f>
        <v/>
      </c>
      <c r="AT33" s="188" t="str">
        <f aca="1">IF(AT$4&gt;$J33,"",IF($F$9&gt;$G$9,"ns",IF($B$16&gt;$C$16,"ns",IF(ABS($L33-INDEX(RTO1SF_ORD,AT$4,2))&gt;$B$24,"s","ns"))))</f>
        <v/>
      </c>
      <c r="AU33" s="188" t="str">
        <f aca="1">IF(AU$4&gt;$J33,"",IF($F$9&gt;$G$9,"ns",IF($B$16&gt;$C$16,"ns",IF(ABS($L33-INDEX(RTO1SF_ORD,AU$4,2))&gt;$B$24,"s","ns"))))</f>
        <v/>
      </c>
      <c r="AV33" s="188" t="str">
        <f aca="1">IF(AV$4&gt;$J33,"",IF($F$9&gt;$G$9,"ns",IF($B$16&gt;$C$16,"ns",IF(ABS($L33-INDEX(RTO1SF_ORD,AV$4,2))&gt;$B$24,"s","ns"))))</f>
        <v/>
      </c>
      <c r="AW33" s="188" t="str">
        <f aca="1">IF(AW$4&gt;$J33,"",IF($F$9&gt;$G$9,"ns",IF($B$16&gt;$C$16,"ns",IF(ABS($L33-INDEX(RTO1SF_ORD,AW$4,2))&gt;$B$24,"s","ns"))))</f>
        <v/>
      </c>
      <c r="AX33" s="188" t="str">
        <f aca="1">IF(AX$4&gt;$J33,"",IF($F$9&gt;$G$9,"ns",IF($B$16&gt;$C$16,"ns",IF(ABS($L33-INDEX(RTO1SF_ORD,AX$4,2))&gt;$B$24,"s","ns"))))</f>
        <v/>
      </c>
      <c r="AY33" s="188" t="str">
        <f aca="1">IF(AY$4&gt;$J33,"",IF($F$9&gt;$G$9,"ns",IF($B$16&gt;$C$16,"ns",IF(ABS($L33-INDEX(RTO1SF_ORD,AY$4,2))&gt;$B$24,"s","ns"))))</f>
        <v/>
      </c>
      <c r="AZ33" s="188" t="str">
        <f aca="1">IF(AZ$4&gt;$J33,"",IF($F$9&gt;$G$9,"ns",IF($B$16&gt;$C$16,"ns",IF(ABS($L33-INDEX(RTO1SF_ORD,AZ$4,2))&gt;$B$24,"s","ns"))))</f>
        <v/>
      </c>
      <c r="BA33" s="188" t="str">
        <f aca="1">IF(BA$4&gt;$J33,"",IF($F$9&gt;$G$9,"ns",IF($B$16&gt;$C$16,"ns",IF(ABS($L33-INDEX(RTO1SF_ORD,BA$4,2))&gt;$B$24,"s","ns"))))</f>
        <v/>
      </c>
      <c r="BB33" s="188" t="str">
        <f aca="1">IF(BB$4&gt;$J33,"",IF($F$9&gt;$G$9,"ns",IF($B$16&gt;$C$16,"ns",IF(ABS($L33-INDEX(RTO1SF_ORD,BB$4,2))&gt;$B$24,"s","ns"))))</f>
        <v/>
      </c>
      <c r="BC33" s="188" t="str">
        <f aca="1">IF(BC$4&gt;$J33,"",IF($F$9&gt;$G$9,"ns",IF($B$16&gt;$C$16,"ns",IF(ABS($L33-INDEX(RTO1SF_ORD,BC$4,2))&gt;$B$24,"s","ns"))))</f>
        <v/>
      </c>
      <c r="BD33" s="188" t="str">
        <f aca="1">IF(BD$4&gt;$J33,"",IF($F$9&gt;$G$9,"ns",IF($B$16&gt;$C$16,"ns",IF(ABS($L33-INDEX(RTO1SF_ORD,BD$4,2))&gt;$B$24,"s","ns"))))</f>
        <v/>
      </c>
      <c r="BE33" s="188" t="str">
        <f aca="1">IF(BE$4&gt;$J33,"",IF($F$9&gt;$G$9,"ns",IF($B$16&gt;$C$16,"ns",IF(ABS($L33-INDEX(RTO1SF_ORD,BE$4,2))&gt;$B$24,"s","ns"))))</f>
        <v/>
      </c>
      <c r="BF33" s="188" t="str">
        <f aca="1">IF(BF$4&gt;$J33,"",IF($F$9&gt;$G$9,"ns",IF($B$16&gt;$C$16,"ns",IF(ABS($L33-INDEX(RTO1SF_ORD,BF$4,2))&gt;$B$24,"s","ns"))))</f>
        <v/>
      </c>
      <c r="BG33" s="188" t="str">
        <f aca="1">IF(BG$4&gt;$J33,"",IF($F$9&gt;$G$9,"ns",IF($B$16&gt;$C$16,"ns",IF(ABS($L33-INDEX(RTO1SF_ORD,BG$4,2))&gt;$B$24,"s","ns"))))</f>
        <v/>
      </c>
      <c r="BH33" s="188" t="str">
        <f aca="1">IF(BH$4&gt;$J33,"",IF($F$9&gt;$G$9,"ns",IF($B$16&gt;$C$16,"ns",IF(ABS($L33-INDEX(RTO1SF_ORD,BH$4,2))&gt;$B$24,"s","ns"))))</f>
        <v/>
      </c>
      <c r="BI33" s="188" t="str">
        <f aca="1">IF(BI$4&gt;$J33,"",IF($F$9&gt;$G$9,"ns",IF($B$16&gt;$C$16,"ns",IF(ABS($L33-INDEX(RTO1SF_ORD,BI$4,2))&gt;$B$24,"s","ns"))))</f>
        <v/>
      </c>
      <c r="BJ33" s="188" t="str">
        <f aca="1">IF(BJ$4&gt;$J33,"",IF($F$9&gt;$G$9,"ns",IF($B$16&gt;$C$16,"ns",IF(ABS($L33-INDEX(RTO1SF_ORD,BJ$4,2))&gt;$B$24,"s","ns"))))</f>
        <v/>
      </c>
      <c r="BS33" s="10"/>
      <c r="BT33" s="10"/>
      <c r="BV33" s="89" t="n">
        <v>29</v>
      </c>
      <c r="BW33" s="187" t="str">
        <f aca="1">IFERROR(INDEX(RTO1CF_ORD,BV33,1),"sd")</f>
        <v>TIMBO</v>
      </c>
      <c r="BX33" s="188">
        <f aca="1">IFERROR(INDEX(RTO1CF_ORD,BV33,2),"sd")</f>
        <v>5001.88396190476033</v>
      </c>
      <c r="BY33" s="186" t="str">
        <f aca="1">IF(BY$4&gt;$BV33,"",IF($BR$9&gt;$BS$9,"ns",IF($BN$16&gt;$BO$16,"ns",IF(ABS($BX33-INDEX(RTO1CF_ORD,BY$4,2))&gt;$BN$24,"s","ns"))))</f>
        <v>s</v>
      </c>
      <c r="BZ33" s="186" t="str">
        <f aca="1">IF(BZ$4&gt;$BV33,"",IF($BR$9&gt;$BS$9,"ns",IF($BN$16&gt;$BO$16,"ns",IF(ABS($BX33-INDEX(RTO1CF_ORD,BZ$4,2))&gt;$BN$24,"s","ns"))))</f>
        <v>s</v>
      </c>
      <c r="CA33" s="186" t="str">
        <f aca="1">IF(CA$4&gt;$BV33,"",IF($BR$9&gt;$BS$9,"ns",IF($BN$16&gt;$BO$16,"ns",IF(ABS($BX33-INDEX(RTO1CF_ORD,CA$4,2))&gt;$BN$24,"s","ns"))))</f>
        <v>s</v>
      </c>
      <c r="CB33" s="186" t="str">
        <f aca="1">IF(CB$4&gt;$BV33,"",IF($BR$9&gt;$BS$9,"ns",IF($BN$16&gt;$BO$16,"ns",IF(ABS($BX33-INDEX(RTO1CF_ORD,CB$4,2))&gt;$BN$24,"s","ns"))))</f>
        <v>s</v>
      </c>
      <c r="CC33" s="186" t="str">
        <f aca="1">IF(CC$4&gt;$BV33,"",IF($BR$9&gt;$BS$9,"ns",IF($BN$16&gt;$BO$16,"ns",IF(ABS($BX33-INDEX(RTO1CF_ORD,CC$4,2))&gt;$BN$24,"s","ns"))))</f>
        <v>s</v>
      </c>
      <c r="CD33" s="186" t="str">
        <f aca="1">IF(CD$4&gt;$BV33,"",IF($BR$9&gt;$BS$9,"ns",IF($BN$16&gt;$BO$16,"ns",IF(ABS($BX33-INDEX(RTO1CF_ORD,CD$4,2))&gt;$BN$24,"s","ns"))))</f>
        <v>s</v>
      </c>
      <c r="CE33" s="186" t="str">
        <f aca="1">IF(CE$4&gt;$BV33,"",IF($BR$9&gt;$BS$9,"ns",IF($BN$16&gt;$BO$16,"ns",IF(ABS($BX33-INDEX(RTO1CF_ORD,CE$4,2))&gt;$BN$24,"s","ns"))))</f>
        <v>s</v>
      </c>
      <c r="CF33" s="186" t="str">
        <f aca="1">IF(CF$4&gt;$BV33,"",IF($BR$9&gt;$BS$9,"ns",IF($BN$16&gt;$BO$16,"ns",IF(ABS($BX33-INDEX(RTO1CF_ORD,CF$4,2))&gt;$BN$24,"s","ns"))))</f>
        <v>s</v>
      </c>
      <c r="CG33" s="186" t="str">
        <f aca="1">IF(CG$4&gt;$BV33,"",IF($BR$9&gt;$BS$9,"ns",IF($BN$16&gt;$BO$16,"ns",IF(ABS($BX33-INDEX(RTO1CF_ORD,CG$4,2))&gt;$BN$24,"s","ns"))))</f>
        <v>s</v>
      </c>
      <c r="CH33" s="186" t="str">
        <f aca="1">IF(CH$4&gt;$BV33,"",IF($BR$9&gt;$BS$9,"ns",IF($BN$16&gt;$BO$16,"ns",IF(ABS($BX33-INDEX(RTO1CF_ORD,CH$4,2))&gt;$BN$24,"s","ns"))))</f>
        <v>s</v>
      </c>
      <c r="CI33" s="186" t="str">
        <f aca="1">IF(CI$4&gt;$BV33,"",IF($BR$9&gt;$BS$9,"ns",IF($BN$16&gt;$BO$16,"ns",IF(ABS($BX33-INDEX(RTO1CF_ORD,CI$4,2))&gt;$BN$24,"s","ns"))))</f>
        <v>s</v>
      </c>
      <c r="CJ33" s="186" t="str">
        <f aca="1">IF(CJ$4&gt;$BV33,"",IF($BR$9&gt;$BS$9,"ns",IF($BN$16&gt;$BO$16,"ns",IF(ABS($BX33-INDEX(RTO1CF_ORD,CJ$4,2))&gt;$BN$24,"s","ns"))))</f>
        <v>s</v>
      </c>
      <c r="CK33" s="186" t="str">
        <f aca="1">IF(CK$4&gt;$BV33,"",IF($BR$9&gt;$BS$9,"ns",IF($BN$16&gt;$BO$16,"ns",IF(ABS($BX33-INDEX(RTO1CF_ORD,CK$4,2))&gt;$BN$24,"s","ns"))))</f>
        <v>s</v>
      </c>
      <c r="CL33" s="186" t="str">
        <f aca="1">IF(CL$4&gt;$BV33,"",IF($BR$9&gt;$BS$9,"ns",IF($BN$16&gt;$BO$16,"ns",IF(ABS($BX33-INDEX(RTO1CF_ORD,CL$4,2))&gt;$BN$24,"s","ns"))))</f>
        <v>s</v>
      </c>
      <c r="CM33" s="186" t="str">
        <f aca="1">IF(CM$4&gt;$BV33,"",IF($BR$9&gt;$BS$9,"ns",IF($BN$16&gt;$BO$16,"ns",IF(ABS($BX33-INDEX(RTO1CF_ORD,CM$4,2))&gt;$BN$24,"s","ns"))))</f>
        <v>s</v>
      </c>
      <c r="CN33" s="186" t="str">
        <f aca="1">IF(CN$4&gt;$BV33,"",IF($BR$9&gt;$BS$9,"ns",IF($BN$16&gt;$BO$16,"ns",IF(ABS($BX33-INDEX(RTO1CF_ORD,CN$4,2))&gt;$BN$24,"s","ns"))))</f>
        <v>s</v>
      </c>
      <c r="CO33" s="186" t="str">
        <f aca="1">IF(CO$4&gt;$BV33,"",IF($BR$9&gt;$BS$9,"ns",IF($BN$16&gt;$BO$16,"ns",IF(ABS($BX33-INDEX(RTO1CF_ORD,CO$4,2))&gt;$BN$24,"s","ns"))))</f>
        <v>s</v>
      </c>
      <c r="CP33" s="186" t="str">
        <f aca="1">IF(CP$4&gt;$BV33,"",IF($BR$9&gt;$BS$9,"ns",IF($BN$16&gt;$BO$16,"ns",IF(ABS($BX33-INDEX(RTO1CF_ORD,CP$4,2))&gt;$BN$24,"s","ns"))))</f>
        <v>s</v>
      </c>
      <c r="CQ33" s="186" t="str">
        <f aca="1">IF(CQ$4&gt;$BV33,"",IF($BR$9&gt;$BS$9,"ns",IF($BN$16&gt;$BO$16,"ns",IF(ABS($BX33-INDEX(RTO1CF_ORD,CQ$4,2))&gt;$BN$24,"s","ns"))))</f>
        <v>s</v>
      </c>
      <c r="CR33" s="186" t="str">
        <f aca="1">IF(CR$4&gt;$BV33,"",IF($BR$9&gt;$BS$9,"ns",IF($BN$16&gt;$BO$16,"ns",IF(ABS($BX33-INDEX(RTO1CF_ORD,CR$4,2))&gt;$BN$24,"s","ns"))))</f>
        <v>s</v>
      </c>
      <c r="CS33" s="186" t="str">
        <f aca="1">IF(CS$4&gt;$BV33,"",IF($BR$9&gt;$BS$9,"ns",IF($BN$16&gt;$BO$16,"ns",IF(ABS($BX33-INDEX(RTO1CF_ORD,CS$4,2))&gt;$BN$24,"s","ns"))))</f>
        <v>s</v>
      </c>
      <c r="CT33" s="186" t="str">
        <f aca="1">IF(CT$4&gt;$BV33,"",IF($BR$9&gt;$BS$9,"ns",IF($BN$16&gt;$BO$16,"ns",IF(ABS($BX33-INDEX(RTO1CF_ORD,CT$4,2))&gt;$BN$24,"s","ns"))))</f>
        <v>s</v>
      </c>
      <c r="CU33" s="186" t="str">
        <f aca="1">IF(CU$4&gt;$BV33,"",IF($BR$9&gt;$BS$9,"ns",IF($BN$16&gt;$BO$16,"ns",IF(ABS($BX33-INDEX(RTO1CF_ORD,CU$4,2))&gt;$BN$24,"s","ns"))))</f>
        <v>s</v>
      </c>
      <c r="CV33" s="186" t="str">
        <f aca="1">IF(CV$4&gt;$BV33,"",IF($BR$9&gt;$BS$9,"ns",IF($BN$16&gt;$BO$16,"ns",IF(ABS($BX33-INDEX(RTO1CF_ORD,CV$4,2))&gt;$BN$24,"s","ns"))))</f>
        <v>s</v>
      </c>
      <c r="CW33" s="186" t="str">
        <f aca="1">IF(CW$4&gt;$BV33,"",IF($BR$9&gt;$BS$9,"ns",IF($BN$16&gt;$BO$16,"ns",IF(ABS($BX33-INDEX(RTO1CF_ORD,CW$4,2))&gt;$BN$24,"s","ns"))))</f>
        <v>s</v>
      </c>
      <c r="CX33" s="186" t="str">
        <f aca="1">IF(CX$4&gt;$BV33,"",IF($BR$9&gt;$BS$9,"ns",IF($BN$16&gt;$BO$16,"ns",IF(ABS($BX33-INDEX(RTO1CF_ORD,CX$4,2))&gt;$BN$24,"s","ns"))))</f>
        <v>ns</v>
      </c>
      <c r="CY33" s="186" t="str">
        <f aca="1">IF(CY$4&gt;$BV33,"",IF($BR$9&gt;$BS$9,"ns",IF($BN$16&gt;$BO$16,"ns",IF(ABS($BX33-INDEX(RTO1CF_ORD,CY$4,2))&gt;$BN$24,"s","ns"))))</f>
        <v>ns</v>
      </c>
      <c r="CZ33" s="186" t="str">
        <f aca="1">IF(CZ$4&gt;$BV33,"",IF($BR$9&gt;$BS$9,"ns",IF($BN$16&gt;$BO$16,"ns",IF(ABS($BX33-INDEX(RTO1CF_ORD,CZ$4,2))&gt;$BN$24,"s","ns"))))</f>
        <v>ns</v>
      </c>
      <c r="DA33" s="186" t="str">
        <f aca="1">IF(DA$4&gt;$BV33,"",IF($BR$9&gt;$BS$9,"ns",IF($BN$16&gt;$BO$16,"ns",IF(ABS($BX33-INDEX(RTO1CF_ORD,DA$4,2))&gt;$BN$24,"s","ns"))))</f>
        <v>ns</v>
      </c>
      <c r="DB33" s="186" t="str">
        <f aca="1">IF(DB$4&gt;$BV33,"",IF($BR$9&gt;$BS$9,"ns",IF($BN$16&gt;$BO$16,"ns",IF(ABS($BX33-INDEX(RTO1CF_ORD,DB$4,2))&gt;$BN$24,"s","ns"))))</f>
        <v/>
      </c>
      <c r="DC33" s="186" t="str">
        <f aca="1">IF(DC$4&gt;$BV33,"",IF($BR$9&gt;$BS$9,"ns",IF($BN$16&gt;$BO$16,"ns",IF(ABS($BX33-INDEX(RTO1CF_ORD,DC$4,2))&gt;$BN$24,"s","ns"))))</f>
        <v/>
      </c>
      <c r="DD33" s="186" t="str">
        <f aca="1">IF(DD$4&gt;$BV33,"",IF($BR$9&gt;$BS$9,"ns",IF($BN$16&gt;$BO$16,"ns",IF(ABS($BX33-INDEX(RTO1CF_ORD,DD$4,2))&gt;$BN$24,"s","ns"))))</f>
        <v/>
      </c>
      <c r="DE33" s="186" t="str">
        <f aca="1">IF(DE$4&gt;$BV33,"",IF($BR$9&gt;$BS$9,"ns",IF($BN$16&gt;$BO$16,"ns",IF(ABS($BX33-INDEX(RTO1CF_ORD,DE$4,2))&gt;$BN$24,"s","ns"))))</f>
        <v/>
      </c>
      <c r="DF33" s="186" t="str">
        <f aca="1">IF(DF$4&gt;$BV33,"",IF($BR$9&gt;$BS$9,"ns",IF($BN$16&gt;$BO$16,"ns",IF(ABS($BX33-INDEX(RTO1CF_ORD,DF$4,2))&gt;$BN$24,"s","ns"))))</f>
        <v/>
      </c>
      <c r="DG33" s="186" t="str">
        <f aca="1">IF(DG$4&gt;$BV33,"",IF($BR$9&gt;$BS$9,"ns",IF($BN$16&gt;$BO$16,"ns",IF(ABS($BX33-INDEX(RTO1CF_ORD,DG$4,2))&gt;$BN$24,"s","ns"))))</f>
        <v/>
      </c>
      <c r="DH33" s="186" t="str">
        <f aca="1">IF(DH$4&gt;$BV33,"",IF($BR$9&gt;$BS$9,"ns",IF($BN$16&gt;$BO$16,"ns",IF(ABS($BX33-INDEX(RTO1CF_ORD,DH$4,2))&gt;$BN$24,"s","ns"))))</f>
        <v/>
      </c>
      <c r="DI33" s="186" t="str">
        <f aca="1">IF(DI$4&gt;$BV33,"",IF($BR$9&gt;$BS$9,"ns",IF($BN$16&gt;$BO$16,"ns",IF(ABS($BX33-INDEX(RTO1CF_ORD,DI$4,2))&gt;$BN$24,"s","ns"))))</f>
        <v/>
      </c>
      <c r="DJ33" s="186" t="str">
        <f aca="1">IF(DJ$4&gt;$BV33,"",IF($BR$9&gt;$BS$9,"ns",IF($BN$16&gt;$BO$16,"ns",IF(ABS($BX33-INDEX(RTO1CF_ORD,DJ$4,2))&gt;$BN$24,"s","ns"))))</f>
        <v/>
      </c>
      <c r="DK33" s="186" t="str">
        <f aca="1">IF(DK$4&gt;$BV33,"",IF($BR$9&gt;$BS$9,"ns",IF($BN$16&gt;$BO$16,"ns",IF(ABS($BX33-INDEX(RTO1CF_ORD,DK$4,2))&gt;$BN$24,"s","ns"))))</f>
        <v/>
      </c>
      <c r="DL33" s="186" t="str">
        <f aca="1">IF(DL$4&gt;$BV33,"",IF($BR$9&gt;$BS$9,"ns",IF($BN$16&gt;$BO$16,"ns",IF(ABS($BX33-INDEX(RTO1CF_ORD,DL$4,2))&gt;$BN$24,"s","ns"))))</f>
        <v/>
      </c>
      <c r="DM33" s="186" t="str">
        <f aca="1">IF(DM$4&gt;$BV33,"",IF($BR$9&gt;$BS$9,"ns",IF($BN$16&gt;$BO$16,"ns",IF(ABS($BX33-INDEX(RTO1CF_ORD,DM$4,2))&gt;$BN$24,"s","ns"))))</f>
        <v/>
      </c>
      <c r="DN33" s="186" t="str">
        <f aca="1">IF(DN$4&gt;$BV33,"",IF($BR$9&gt;$BS$9,"ns",IF($BN$16&gt;$BO$16,"ns",IF(ABS($BX33-INDEX(RTO1CF_ORD,DN$4,2))&gt;$BN$24,"s","ns"))))</f>
        <v/>
      </c>
      <c r="DO33" s="186" t="str">
        <f aca="1">IF(DO$4&gt;$BV33,"",IF($BR$9&gt;$BS$9,"ns",IF($BN$16&gt;$BO$16,"ns",IF(ABS($BX33-INDEX(RTO1CF_ORD,DO$4,2))&gt;$BN$24,"s","ns"))))</f>
        <v/>
      </c>
      <c r="DP33" s="186" t="str">
        <f aca="1">IF(DP$4&gt;$BV33,"",IF($BR$9&gt;$BS$9,"ns",IF($BN$16&gt;$BO$16,"ns",IF(ABS($BX33-INDEX(RTO1CF_ORD,DP$4,2))&gt;$BN$24,"s","ns"))))</f>
        <v/>
      </c>
      <c r="DQ33" s="186" t="str">
        <f aca="1">IF(DQ$4&gt;$BV33,"",IF($BR$9&gt;$BS$9,"ns",IF($BN$16&gt;$BO$16,"ns",IF(ABS($BX33-INDEX(RTO1CF_ORD,DQ$4,2))&gt;$BN$24,"s","ns"))))</f>
        <v/>
      </c>
      <c r="DR33" s="186" t="str">
        <f aca="1">IF(DR$4&gt;$BV33,"",IF($BR$9&gt;$BS$9,"ns",IF($BN$16&gt;$BO$16,"ns",IF(ABS($BX33-INDEX(RTO1CF_ORD,DR$4,2))&gt;$BN$24,"s","ns"))))</f>
        <v/>
      </c>
      <c r="DS33" s="186" t="str">
        <f aca="1">IF(DS$4&gt;$BV33,"",IF($BR$9&gt;$BS$9,"ns",IF($BN$16&gt;$BO$16,"ns",IF(ABS($BX33-INDEX(RTO1CF_ORD,DS$4,2))&gt;$BN$24,"s","ns"))))</f>
        <v/>
      </c>
      <c r="DT33" s="186" t="str">
        <f aca="1">IF(DT$4&gt;$BV33,"",IF($BR$9&gt;$BS$9,"ns",IF($BN$16&gt;$BO$16,"ns",IF(ABS($BX33-INDEX(RTO1CF_ORD,DT$4,2))&gt;$BN$24,"s","ns"))))</f>
        <v/>
      </c>
      <c r="DU33" s="186" t="str">
        <f aca="1">IF(DU$4&gt;$BV33,"",IF($BR$9&gt;$BS$9,"ns",IF($BN$16&gt;$BO$16,"ns",IF(ABS($BX33-INDEX(RTO1CF_ORD,DU$4,2))&gt;$BN$24,"s","ns"))))</f>
        <v/>
      </c>
      <c r="DV33" s="186" t="str">
        <f aca="1">IF(DV$4&gt;$BV33,"",IF($BR$9&gt;$BS$9,"ns",IF($BN$16&gt;$BO$16,"ns",IF(ABS($BX33-INDEX(RTO1CF_ORD,DV$4,2))&gt;$BN$24,"s","ns"))))</f>
        <v/>
      </c>
      <c r="DW33" s="158"/>
      <c r="DX33" s="158"/>
      <c r="DZ33" s="176">
        <f>DZ32+1</f>
        <v>30</v>
      </c>
      <c r="EA33" s="283">
        <f aca="1">IFERROR(INDEX(RTO1CV,$DZ33,1),0)</f>
        <v>0</v>
      </c>
      <c r="EB33" s="179">
        <f aca="1">IFERROR(INDEX(RTO1SF,$DZ33,EB$3),0)</f>
        <v>0</v>
      </c>
      <c r="EC33" s="179">
        <f aca="1">IFERROR(INDEX(RTO1SF,$DZ33,EC$3),0)</f>
        <v>0</v>
      </c>
      <c r="ED33" s="179">
        <f aca="1">IFERROR(INDEX(RTO1SF,$DZ33,ED$3),0)</f>
        <v>0</v>
      </c>
      <c r="EE33" s="179">
        <f aca="1">IFERROR(INDEX(RTO1SF,$DZ33,EE$3),0)</f>
        <v>0</v>
      </c>
      <c r="EF33" s="179">
        <f>_xlfn.COUNTIFS(EB33:EE33,"&gt;1")</f>
        <v>0</v>
      </c>
      <c r="EG33" s="179">
        <f>IFERROR(_xlfn.SUMIFS(EB33:EE33,EB33:EE33,"&gt;1"),0)</f>
        <v>0</v>
      </c>
      <c r="EH33" s="176"/>
      <c r="EI33" s="176"/>
      <c r="EJ33" s="176"/>
      <c r="EK33" s="177"/>
      <c r="EL33" s="176">
        <f>EL32+1</f>
        <v>30</v>
      </c>
      <c r="EM33" s="283">
        <f aca="1">IFERROR(INDEX(RTO1CV,$EL33,1),0)</f>
        <v>0</v>
      </c>
      <c r="EN33" s="179">
        <f aca="1">IFERROR(INDEX(RTO1CF,$EL33,'ANVA-MDS'!EB$3),0)</f>
        <v>0</v>
      </c>
      <c r="EO33" s="179">
        <f aca="1">IFERROR(INDEX(RTO1CF,$EL33,'ANVA-MDS'!EC$3),0)</f>
        <v>0</v>
      </c>
      <c r="EP33" s="179">
        <f aca="1">IFERROR(INDEX(RTO1CF,$EL33,'ANVA-MDS'!ED$3),0)</f>
        <v>0</v>
      </c>
      <c r="EQ33" s="179">
        <f aca="1">IFERROR(INDEX(RTO1CF,$EL33,'ANVA-MDS'!EE$3),0)</f>
        <v>0</v>
      </c>
      <c r="ER33" s="179">
        <f>_xlfn.COUNTIFS(EN33:EQ33,"&gt;1")</f>
        <v>0</v>
      </c>
      <c r="ES33" s="179">
        <f>IFERROR(_xlfn.SUMIFS(EN33:EQ33,EN33:EQ33,"&gt;1"),0)</f>
        <v>0</v>
      </c>
      <c r="ET33" s="176"/>
      <c r="EU33" s="176"/>
      <c r="EV33" s="176"/>
      <c r="EW33" s="177"/>
      <c r="EX33" s="179">
        <f>EG33+ES33</f>
        <v>0</v>
      </c>
      <c r="EY33" s="177"/>
      <c r="EZ33" s="177"/>
    </row>
    <row r="34" spans="10:156" ht="12.75" customHeight="1">
      <c r="J34" s="89" t="n">
        <v>30</v>
      </c>
      <c r="K34" s="187">
        <f aca="1">IFERROR(INDEX(RTO1SF_ORD,J34,1),"sd")</f>
        <v>0</v>
      </c>
      <c r="L34" s="188">
        <f aca="1">IFERROR(INDEX(RTO1SF_ORD,J34,2),"sd")</f>
        <v>0.0002</v>
      </c>
      <c r="M34" s="188" t="str">
        <f aca="1">IF(M$4&gt;$J34,"",IF($F$9&gt;$G$9,"ns",IF($B$16&gt;$C$16,"ns",IF(ABS($L34-INDEX(RTO1SF_ORD,M$4,2))&gt;$B$24,"s","ns"))))</f>
        <v>ns</v>
      </c>
      <c r="N34" s="188" t="str">
        <f aca="1">IF(N$4&gt;$J34,"",IF($F$9&gt;$G$9,"ns",IF($B$16&gt;$C$16,"ns",IF(ABS($L34-INDEX(RTO1SF_ORD,N$4,2))&gt;$B$24,"s","ns"))))</f>
        <v>ns</v>
      </c>
      <c r="O34" s="188" t="str">
        <f aca="1">IF(O$4&gt;$J34,"",IF($F$9&gt;$G$9,"ns",IF($B$16&gt;$C$16,"ns",IF(ABS($L34-INDEX(RTO1SF_ORD,O$4,2))&gt;$B$24,"s","ns"))))</f>
        <v>ns</v>
      </c>
      <c r="P34" s="188" t="str">
        <f aca="1">IF(P$4&gt;$J34,"",IF($F$9&gt;$G$9,"ns",IF($B$16&gt;$C$16,"ns",IF(ABS($L34-INDEX(RTO1SF_ORD,P$4,2))&gt;$B$24,"s","ns"))))</f>
        <v>ns</v>
      </c>
      <c r="Q34" s="188" t="str">
        <f aca="1">IF(Q$4&gt;$J34,"",IF($F$9&gt;$G$9,"ns",IF($B$16&gt;$C$16,"ns",IF(ABS($L34-INDEX(RTO1SF_ORD,Q$4,2))&gt;$B$24,"s","ns"))))</f>
        <v>ns</v>
      </c>
      <c r="R34" s="188" t="str">
        <f aca="1">IF(R$4&gt;$J34,"",IF($F$9&gt;$G$9,"ns",IF($B$16&gt;$C$16,"ns",IF(ABS($L34-INDEX(RTO1SF_ORD,R$4,2))&gt;$B$24,"s","ns"))))</f>
        <v>ns</v>
      </c>
      <c r="S34" s="188" t="str">
        <f aca="1">IF(S$4&gt;$J34,"",IF($F$9&gt;$G$9,"ns",IF($B$16&gt;$C$16,"ns",IF(ABS($L34-INDEX(RTO1SF_ORD,S$4,2))&gt;$B$24,"s","ns"))))</f>
        <v>ns</v>
      </c>
      <c r="T34" s="188" t="str">
        <f aca="1">IF(T$4&gt;$J34,"",IF($F$9&gt;$G$9,"ns",IF($B$16&gt;$C$16,"ns",IF(ABS($L34-INDEX(RTO1SF_ORD,T$4,2))&gt;$B$24,"s","ns"))))</f>
        <v>ns</v>
      </c>
      <c r="U34" s="188" t="str">
        <f aca="1">IF(U$4&gt;$J34,"",IF($F$9&gt;$G$9,"ns",IF($B$16&gt;$C$16,"ns",IF(ABS($L34-INDEX(RTO1SF_ORD,U$4,2))&gt;$B$24,"s","ns"))))</f>
        <v>ns</v>
      </c>
      <c r="V34" s="188" t="str">
        <f aca="1">IF(V$4&gt;$J34,"",IF($F$9&gt;$G$9,"ns",IF($B$16&gt;$C$16,"ns",IF(ABS($L34-INDEX(RTO1SF_ORD,V$4,2))&gt;$B$24,"s","ns"))))</f>
        <v>ns</v>
      </c>
      <c r="W34" s="188" t="str">
        <f aca="1">IF(W$4&gt;$J34,"",IF($F$9&gt;$G$9,"ns",IF($B$16&gt;$C$16,"ns",IF(ABS($L34-INDEX(RTO1SF_ORD,W$4,2))&gt;$B$24,"s","ns"))))</f>
        <v>ns</v>
      </c>
      <c r="X34" s="188" t="str">
        <f aca="1">IF(X$4&gt;$J34,"",IF($F$9&gt;$G$9,"ns",IF($B$16&gt;$C$16,"ns",IF(ABS($L34-INDEX(RTO1SF_ORD,X$4,2))&gt;$B$24,"s","ns"))))</f>
        <v>ns</v>
      </c>
      <c r="Y34" s="188" t="str">
        <f aca="1">IF(Y$4&gt;$J34,"",IF($F$9&gt;$G$9,"ns",IF($B$16&gt;$C$16,"ns",IF(ABS($L34-INDEX(RTO1SF_ORD,Y$4,2))&gt;$B$24,"s","ns"))))</f>
        <v>ns</v>
      </c>
      <c r="Z34" s="188" t="str">
        <f aca="1">IF(Z$4&gt;$J34,"",IF($F$9&gt;$G$9,"ns",IF($B$16&gt;$C$16,"ns",IF(ABS($L34-INDEX(RTO1SF_ORD,Z$4,2))&gt;$B$24,"s","ns"))))</f>
        <v>ns</v>
      </c>
      <c r="AA34" s="188" t="str">
        <f aca="1">IF(AA$4&gt;$J34,"",IF($F$9&gt;$G$9,"ns",IF($B$16&gt;$C$16,"ns",IF(ABS($L34-INDEX(RTO1SF_ORD,AA$4,2))&gt;$B$24,"s","ns"))))</f>
        <v>ns</v>
      </c>
      <c r="AB34" s="188" t="str">
        <f aca="1">IF(AB$4&gt;$J34,"",IF($F$9&gt;$G$9,"ns",IF($B$16&gt;$C$16,"ns",IF(ABS($L34-INDEX(RTO1SF_ORD,AB$4,2))&gt;$B$24,"s","ns"))))</f>
        <v>ns</v>
      </c>
      <c r="AC34" s="188" t="str">
        <f aca="1">IF(AC$4&gt;$J34,"",IF($F$9&gt;$G$9,"ns",IF($B$16&gt;$C$16,"ns",IF(ABS($L34-INDEX(RTO1SF_ORD,AC$4,2))&gt;$B$24,"s","ns"))))</f>
        <v>ns</v>
      </c>
      <c r="AD34" s="188" t="str">
        <f aca="1">IF(AD$4&gt;$J34,"",IF($F$9&gt;$G$9,"ns",IF($B$16&gt;$C$16,"ns",IF(ABS($L34-INDEX(RTO1SF_ORD,AD$4,2))&gt;$B$24,"s","ns"))))</f>
        <v>ns</v>
      </c>
      <c r="AE34" s="188" t="str">
        <f aca="1">IF(AE$4&gt;$J34,"",IF($F$9&gt;$G$9,"ns",IF($B$16&gt;$C$16,"ns",IF(ABS($L34-INDEX(RTO1SF_ORD,AE$4,2))&gt;$B$24,"s","ns"))))</f>
        <v>ns</v>
      </c>
      <c r="AF34" s="188" t="str">
        <f aca="1">IF(AF$4&gt;$J34,"",IF($F$9&gt;$G$9,"ns",IF($B$16&gt;$C$16,"ns",IF(ABS($L34-INDEX(RTO1SF_ORD,AF$4,2))&gt;$B$24,"s","ns"))))</f>
        <v>ns</v>
      </c>
      <c r="AG34" s="188" t="str">
        <f aca="1">IF(AG$4&gt;$J34,"",IF($F$9&gt;$G$9,"ns",IF($B$16&gt;$C$16,"ns",IF(ABS($L34-INDEX(RTO1SF_ORD,AG$4,2))&gt;$B$24,"s","ns"))))</f>
        <v>ns</v>
      </c>
      <c r="AH34" s="188" t="str">
        <f aca="1">IF(AH$4&gt;$J34,"",IF($F$9&gt;$G$9,"ns",IF($B$16&gt;$C$16,"ns",IF(ABS($L34-INDEX(RTO1SF_ORD,AH$4,2))&gt;$B$24,"s","ns"))))</f>
        <v>ns</v>
      </c>
      <c r="AI34" s="188" t="str">
        <f aca="1">IF(AI$4&gt;$J34,"",IF($F$9&gt;$G$9,"ns",IF($B$16&gt;$C$16,"ns",IF(ABS($L34-INDEX(RTO1SF_ORD,AI$4,2))&gt;$B$24,"s","ns"))))</f>
        <v>ns</v>
      </c>
      <c r="AJ34" s="188" t="str">
        <f aca="1">IF(AJ$4&gt;$J34,"",IF($F$9&gt;$G$9,"ns",IF($B$16&gt;$C$16,"ns",IF(ABS($L34-INDEX(RTO1SF_ORD,AJ$4,2))&gt;$B$24,"s","ns"))))</f>
        <v>ns</v>
      </c>
      <c r="AK34" s="188" t="str">
        <f aca="1">IF(AK$4&gt;$J34,"",IF($F$9&gt;$G$9,"ns",IF($B$16&gt;$C$16,"ns",IF(ABS($L34-INDEX(RTO1SF_ORD,AK$4,2))&gt;$B$24,"s","ns"))))</f>
        <v>ns</v>
      </c>
      <c r="AL34" s="188" t="str">
        <f aca="1">IF(AL$4&gt;$J34,"",IF($F$9&gt;$G$9,"ns",IF($B$16&gt;$C$16,"ns",IF(ABS($L34-INDEX(RTO1SF_ORD,AL$4,2))&gt;$B$24,"s","ns"))))</f>
        <v>ns</v>
      </c>
      <c r="AM34" s="188" t="str">
        <f aca="1">IF(AM$4&gt;$J34,"",IF($F$9&gt;$G$9,"ns",IF($B$16&gt;$C$16,"ns",IF(ABS($L34-INDEX(RTO1SF_ORD,AM$4,2))&gt;$B$24,"s","ns"))))</f>
        <v>ns</v>
      </c>
      <c r="AN34" s="188" t="str">
        <f aca="1">IF(AN$4&gt;$J34,"",IF($F$9&gt;$G$9,"ns",IF($B$16&gt;$C$16,"ns",IF(ABS($L34-INDEX(RTO1SF_ORD,AN$4,2))&gt;$B$24,"s","ns"))))</f>
        <v>ns</v>
      </c>
      <c r="AO34" s="188" t="str">
        <f aca="1">IF(AO$4&gt;$J34,"",IF($F$9&gt;$G$9,"ns",IF($B$16&gt;$C$16,"ns",IF(ABS($L34-INDEX(RTO1SF_ORD,AO$4,2))&gt;$B$24,"s","ns"))))</f>
        <v>ns</v>
      </c>
      <c r="AP34" s="188" t="str">
        <f aca="1">IF(AP$4&gt;$J34,"",IF($F$9&gt;$G$9,"ns",IF($B$16&gt;$C$16,"ns",IF(ABS($L34-INDEX(RTO1SF_ORD,AP$4,2))&gt;$B$24,"s","ns"))))</f>
        <v>ns</v>
      </c>
      <c r="AQ34" s="188" t="str">
        <f aca="1">IF(AQ$4&gt;$J34,"",IF($F$9&gt;$G$9,"ns",IF($B$16&gt;$C$16,"ns",IF(ABS($L34-INDEX(RTO1SF_ORD,AQ$4,2))&gt;$B$24,"s","ns"))))</f>
        <v/>
      </c>
      <c r="AR34" s="188" t="str">
        <f aca="1">IF(AR$4&gt;$J34,"",IF($F$9&gt;$G$9,"ns",IF($B$16&gt;$C$16,"ns",IF(ABS($L34-INDEX(RTO1SF_ORD,AR$4,2))&gt;$B$24,"s","ns"))))</f>
        <v/>
      </c>
      <c r="AS34" s="188" t="str">
        <f aca="1">IF(AS$4&gt;$J34,"",IF($F$9&gt;$G$9,"ns",IF($B$16&gt;$C$16,"ns",IF(ABS($L34-INDEX(RTO1SF_ORD,AS$4,2))&gt;$B$24,"s","ns"))))</f>
        <v/>
      </c>
      <c r="AT34" s="188" t="str">
        <f aca="1">IF(AT$4&gt;$J34,"",IF($F$9&gt;$G$9,"ns",IF($B$16&gt;$C$16,"ns",IF(ABS($L34-INDEX(RTO1SF_ORD,AT$4,2))&gt;$B$24,"s","ns"))))</f>
        <v/>
      </c>
      <c r="AU34" s="188" t="str">
        <f aca="1">IF(AU$4&gt;$J34,"",IF($F$9&gt;$G$9,"ns",IF($B$16&gt;$C$16,"ns",IF(ABS($L34-INDEX(RTO1SF_ORD,AU$4,2))&gt;$B$24,"s","ns"))))</f>
        <v/>
      </c>
      <c r="AV34" s="188" t="str">
        <f aca="1">IF(AV$4&gt;$J34,"",IF($F$9&gt;$G$9,"ns",IF($B$16&gt;$C$16,"ns",IF(ABS($L34-INDEX(RTO1SF_ORD,AV$4,2))&gt;$B$24,"s","ns"))))</f>
        <v/>
      </c>
      <c r="AW34" s="188" t="str">
        <f aca="1">IF(AW$4&gt;$J34,"",IF($F$9&gt;$G$9,"ns",IF($B$16&gt;$C$16,"ns",IF(ABS($L34-INDEX(RTO1SF_ORD,AW$4,2))&gt;$B$24,"s","ns"))))</f>
        <v/>
      </c>
      <c r="AX34" s="188" t="str">
        <f aca="1">IF(AX$4&gt;$J34,"",IF($F$9&gt;$G$9,"ns",IF($B$16&gt;$C$16,"ns",IF(ABS($L34-INDEX(RTO1SF_ORD,AX$4,2))&gt;$B$24,"s","ns"))))</f>
        <v/>
      </c>
      <c r="AY34" s="188" t="str">
        <f aca="1">IF(AY$4&gt;$J34,"",IF($F$9&gt;$G$9,"ns",IF($B$16&gt;$C$16,"ns",IF(ABS($L34-INDEX(RTO1SF_ORD,AY$4,2))&gt;$B$24,"s","ns"))))</f>
        <v/>
      </c>
      <c r="AZ34" s="188" t="str">
        <f aca="1">IF(AZ$4&gt;$J34,"",IF($F$9&gt;$G$9,"ns",IF($B$16&gt;$C$16,"ns",IF(ABS($L34-INDEX(RTO1SF_ORD,AZ$4,2))&gt;$B$24,"s","ns"))))</f>
        <v/>
      </c>
      <c r="BA34" s="188" t="str">
        <f aca="1">IF(BA$4&gt;$J34,"",IF($F$9&gt;$G$9,"ns",IF($B$16&gt;$C$16,"ns",IF(ABS($L34-INDEX(RTO1SF_ORD,BA$4,2))&gt;$B$24,"s","ns"))))</f>
        <v/>
      </c>
      <c r="BB34" s="188" t="str">
        <f aca="1">IF(BB$4&gt;$J34,"",IF($F$9&gt;$G$9,"ns",IF($B$16&gt;$C$16,"ns",IF(ABS($L34-INDEX(RTO1SF_ORD,BB$4,2))&gt;$B$24,"s","ns"))))</f>
        <v/>
      </c>
      <c r="BC34" s="188" t="str">
        <f aca="1">IF(BC$4&gt;$J34,"",IF($F$9&gt;$G$9,"ns",IF($B$16&gt;$C$16,"ns",IF(ABS($L34-INDEX(RTO1SF_ORD,BC$4,2))&gt;$B$24,"s","ns"))))</f>
        <v/>
      </c>
      <c r="BD34" s="188" t="str">
        <f aca="1">IF(BD$4&gt;$J34,"",IF($F$9&gt;$G$9,"ns",IF($B$16&gt;$C$16,"ns",IF(ABS($L34-INDEX(RTO1SF_ORD,BD$4,2))&gt;$B$24,"s","ns"))))</f>
        <v/>
      </c>
      <c r="BE34" s="188" t="str">
        <f aca="1">IF(BE$4&gt;$J34,"",IF($F$9&gt;$G$9,"ns",IF($B$16&gt;$C$16,"ns",IF(ABS($L34-INDEX(RTO1SF_ORD,BE$4,2))&gt;$B$24,"s","ns"))))</f>
        <v/>
      </c>
      <c r="BF34" s="188" t="str">
        <f aca="1">IF(BF$4&gt;$J34,"",IF($F$9&gt;$G$9,"ns",IF($B$16&gt;$C$16,"ns",IF(ABS($L34-INDEX(RTO1SF_ORD,BF$4,2))&gt;$B$24,"s","ns"))))</f>
        <v/>
      </c>
      <c r="BG34" s="188" t="str">
        <f aca="1">IF(BG$4&gt;$J34,"",IF($F$9&gt;$G$9,"ns",IF($B$16&gt;$C$16,"ns",IF(ABS($L34-INDEX(RTO1SF_ORD,BG$4,2))&gt;$B$24,"s","ns"))))</f>
        <v/>
      </c>
      <c r="BH34" s="188" t="str">
        <f aca="1">IF(BH$4&gt;$J34,"",IF($F$9&gt;$G$9,"ns",IF($B$16&gt;$C$16,"ns",IF(ABS($L34-INDEX(RTO1SF_ORD,BH$4,2))&gt;$B$24,"s","ns"))))</f>
        <v/>
      </c>
      <c r="BI34" s="188" t="str">
        <f aca="1">IF(BI$4&gt;$J34,"",IF($F$9&gt;$G$9,"ns",IF($B$16&gt;$C$16,"ns",IF(ABS($L34-INDEX(RTO1SF_ORD,BI$4,2))&gt;$B$24,"s","ns"))))</f>
        <v/>
      </c>
      <c r="BJ34" s="188" t="str">
        <f aca="1">IF(BJ$4&gt;$J34,"",IF($F$9&gt;$G$9,"ns",IF($B$16&gt;$C$16,"ns",IF(ABS($L34-INDEX(RTO1SF_ORD,BJ$4,2))&gt;$B$24,"s","ns"))))</f>
        <v/>
      </c>
      <c r="BS34" s="10"/>
      <c r="BT34" s="10"/>
      <c r="BV34" s="89" t="n">
        <v>30</v>
      </c>
      <c r="BW34" s="187">
        <f aca="1">IFERROR(INDEX(RTO1CF_ORD,BV34,1),"sd")</f>
        <v>0</v>
      </c>
      <c r="BX34" s="188">
        <f aca="1">IFERROR(INDEX(RTO1CF_ORD,BV34,2),"sd")</f>
        <v>0.0002</v>
      </c>
      <c r="BY34" s="186" t="str">
        <f aca="1">IF(BY$4&gt;$BV34,"",IF($BR$9&gt;$BS$9,"ns",IF($BN$16&gt;$BO$16,"ns",IF(ABS($BX34-INDEX(RTO1CF_ORD,BY$4,2))&gt;$BN$24,"s","ns"))))</f>
        <v>s</v>
      </c>
      <c r="BZ34" s="186" t="str">
        <f aca="1">IF(BZ$4&gt;$BV34,"",IF($BR$9&gt;$BS$9,"ns",IF($BN$16&gt;$BO$16,"ns",IF(ABS($BX34-INDEX(RTO1CF_ORD,BZ$4,2))&gt;$BN$24,"s","ns"))))</f>
        <v>s</v>
      </c>
      <c r="CA34" s="186" t="str">
        <f aca="1">IF(CA$4&gt;$BV34,"",IF($BR$9&gt;$BS$9,"ns",IF($BN$16&gt;$BO$16,"ns",IF(ABS($BX34-INDEX(RTO1CF_ORD,CA$4,2))&gt;$BN$24,"s","ns"))))</f>
        <v>s</v>
      </c>
      <c r="CB34" s="186" t="str">
        <f aca="1">IF(CB$4&gt;$BV34,"",IF($BR$9&gt;$BS$9,"ns",IF($BN$16&gt;$BO$16,"ns",IF(ABS($BX34-INDEX(RTO1CF_ORD,CB$4,2))&gt;$BN$24,"s","ns"))))</f>
        <v>s</v>
      </c>
      <c r="CC34" s="186" t="str">
        <f aca="1">IF(CC$4&gt;$BV34,"",IF($BR$9&gt;$BS$9,"ns",IF($BN$16&gt;$BO$16,"ns",IF(ABS($BX34-INDEX(RTO1CF_ORD,CC$4,2))&gt;$BN$24,"s","ns"))))</f>
        <v>s</v>
      </c>
      <c r="CD34" s="186" t="str">
        <f aca="1">IF(CD$4&gt;$BV34,"",IF($BR$9&gt;$BS$9,"ns",IF($BN$16&gt;$BO$16,"ns",IF(ABS($BX34-INDEX(RTO1CF_ORD,CD$4,2))&gt;$BN$24,"s","ns"))))</f>
        <v>s</v>
      </c>
      <c r="CE34" s="186" t="str">
        <f aca="1">IF(CE$4&gt;$BV34,"",IF($BR$9&gt;$BS$9,"ns",IF($BN$16&gt;$BO$16,"ns",IF(ABS($BX34-INDEX(RTO1CF_ORD,CE$4,2))&gt;$BN$24,"s","ns"))))</f>
        <v>s</v>
      </c>
      <c r="CF34" s="186" t="str">
        <f aca="1">IF(CF$4&gt;$BV34,"",IF($BR$9&gt;$BS$9,"ns",IF($BN$16&gt;$BO$16,"ns",IF(ABS($BX34-INDEX(RTO1CF_ORD,CF$4,2))&gt;$BN$24,"s","ns"))))</f>
        <v>s</v>
      </c>
      <c r="CG34" s="186" t="str">
        <f aca="1">IF(CG$4&gt;$BV34,"",IF($BR$9&gt;$BS$9,"ns",IF($BN$16&gt;$BO$16,"ns",IF(ABS($BX34-INDEX(RTO1CF_ORD,CG$4,2))&gt;$BN$24,"s","ns"))))</f>
        <v>s</v>
      </c>
      <c r="CH34" s="186" t="str">
        <f aca="1">IF(CH$4&gt;$BV34,"",IF($BR$9&gt;$BS$9,"ns",IF($BN$16&gt;$BO$16,"ns",IF(ABS($BX34-INDEX(RTO1CF_ORD,CH$4,2))&gt;$BN$24,"s","ns"))))</f>
        <v>s</v>
      </c>
      <c r="CI34" s="186" t="str">
        <f aca="1">IF(CI$4&gt;$BV34,"",IF($BR$9&gt;$BS$9,"ns",IF($BN$16&gt;$BO$16,"ns",IF(ABS($BX34-INDEX(RTO1CF_ORD,CI$4,2))&gt;$BN$24,"s","ns"))))</f>
        <v>s</v>
      </c>
      <c r="CJ34" s="186" t="str">
        <f aca="1">IF(CJ$4&gt;$BV34,"",IF($BR$9&gt;$BS$9,"ns",IF($BN$16&gt;$BO$16,"ns",IF(ABS($BX34-INDEX(RTO1CF_ORD,CJ$4,2))&gt;$BN$24,"s","ns"))))</f>
        <v>s</v>
      </c>
      <c r="CK34" s="186" t="str">
        <f aca="1">IF(CK$4&gt;$BV34,"",IF($BR$9&gt;$BS$9,"ns",IF($BN$16&gt;$BO$16,"ns",IF(ABS($BX34-INDEX(RTO1CF_ORD,CK$4,2))&gt;$BN$24,"s","ns"))))</f>
        <v>s</v>
      </c>
      <c r="CL34" s="186" t="str">
        <f aca="1">IF(CL$4&gt;$BV34,"",IF($BR$9&gt;$BS$9,"ns",IF($BN$16&gt;$BO$16,"ns",IF(ABS($BX34-INDEX(RTO1CF_ORD,CL$4,2))&gt;$BN$24,"s","ns"))))</f>
        <v>s</v>
      </c>
      <c r="CM34" s="186" t="str">
        <f aca="1">IF(CM$4&gt;$BV34,"",IF($BR$9&gt;$BS$9,"ns",IF($BN$16&gt;$BO$16,"ns",IF(ABS($BX34-INDEX(RTO1CF_ORD,CM$4,2))&gt;$BN$24,"s","ns"))))</f>
        <v>s</v>
      </c>
      <c r="CN34" s="186" t="str">
        <f aca="1">IF(CN$4&gt;$BV34,"",IF($BR$9&gt;$BS$9,"ns",IF($BN$16&gt;$BO$16,"ns",IF(ABS($BX34-INDEX(RTO1CF_ORD,CN$4,2))&gt;$BN$24,"s","ns"))))</f>
        <v>s</v>
      </c>
      <c r="CO34" s="186" t="str">
        <f aca="1">IF(CO$4&gt;$BV34,"",IF($BR$9&gt;$BS$9,"ns",IF($BN$16&gt;$BO$16,"ns",IF(ABS($BX34-INDEX(RTO1CF_ORD,CO$4,2))&gt;$BN$24,"s","ns"))))</f>
        <v>s</v>
      </c>
      <c r="CP34" s="186" t="str">
        <f aca="1">IF(CP$4&gt;$BV34,"",IF($BR$9&gt;$BS$9,"ns",IF($BN$16&gt;$BO$16,"ns",IF(ABS($BX34-INDEX(RTO1CF_ORD,CP$4,2))&gt;$BN$24,"s","ns"))))</f>
        <v>s</v>
      </c>
      <c r="CQ34" s="186" t="str">
        <f aca="1">IF(CQ$4&gt;$BV34,"",IF($BR$9&gt;$BS$9,"ns",IF($BN$16&gt;$BO$16,"ns",IF(ABS($BX34-INDEX(RTO1CF_ORD,CQ$4,2))&gt;$BN$24,"s","ns"))))</f>
        <v>s</v>
      </c>
      <c r="CR34" s="186" t="str">
        <f aca="1">IF(CR$4&gt;$BV34,"",IF($BR$9&gt;$BS$9,"ns",IF($BN$16&gt;$BO$16,"ns",IF(ABS($BX34-INDEX(RTO1CF_ORD,CR$4,2))&gt;$BN$24,"s","ns"))))</f>
        <v>s</v>
      </c>
      <c r="CS34" s="186" t="str">
        <f aca="1">IF(CS$4&gt;$BV34,"",IF($BR$9&gt;$BS$9,"ns",IF($BN$16&gt;$BO$16,"ns",IF(ABS($BX34-INDEX(RTO1CF_ORD,CS$4,2))&gt;$BN$24,"s","ns"))))</f>
        <v>s</v>
      </c>
      <c r="CT34" s="186" t="str">
        <f aca="1">IF(CT$4&gt;$BV34,"",IF($BR$9&gt;$BS$9,"ns",IF($BN$16&gt;$BO$16,"ns",IF(ABS($BX34-INDEX(RTO1CF_ORD,CT$4,2))&gt;$BN$24,"s","ns"))))</f>
        <v>s</v>
      </c>
      <c r="CU34" s="186" t="str">
        <f aca="1">IF(CU$4&gt;$BV34,"",IF($BR$9&gt;$BS$9,"ns",IF($BN$16&gt;$BO$16,"ns",IF(ABS($BX34-INDEX(RTO1CF_ORD,CU$4,2))&gt;$BN$24,"s","ns"))))</f>
        <v>s</v>
      </c>
      <c r="CV34" s="186" t="str">
        <f aca="1">IF(CV$4&gt;$BV34,"",IF($BR$9&gt;$BS$9,"ns",IF($BN$16&gt;$BO$16,"ns",IF(ABS($BX34-INDEX(RTO1CF_ORD,CV$4,2))&gt;$BN$24,"s","ns"))))</f>
        <v>s</v>
      </c>
      <c r="CW34" s="186" t="str">
        <f aca="1">IF(CW$4&gt;$BV34,"",IF($BR$9&gt;$BS$9,"ns",IF($BN$16&gt;$BO$16,"ns",IF(ABS($BX34-INDEX(RTO1CF_ORD,CW$4,2))&gt;$BN$24,"s","ns"))))</f>
        <v>s</v>
      </c>
      <c r="CX34" s="186" t="str">
        <f aca="1">IF(CX$4&gt;$BV34,"",IF($BR$9&gt;$BS$9,"ns",IF($BN$16&gt;$BO$16,"ns",IF(ABS($BX34-INDEX(RTO1CF_ORD,CX$4,2))&gt;$BN$24,"s","ns"))))</f>
        <v>s</v>
      </c>
      <c r="CY34" s="186" t="str">
        <f aca="1">IF(CY$4&gt;$BV34,"",IF($BR$9&gt;$BS$9,"ns",IF($BN$16&gt;$BO$16,"ns",IF(ABS($BX34-INDEX(RTO1CF_ORD,CY$4,2))&gt;$BN$24,"s","ns"))))</f>
        <v>s</v>
      </c>
      <c r="CZ34" s="186" t="str">
        <f aca="1">IF(CZ$4&gt;$BV34,"",IF($BR$9&gt;$BS$9,"ns",IF($BN$16&gt;$BO$16,"ns",IF(ABS($BX34-INDEX(RTO1CF_ORD,CZ$4,2))&gt;$BN$24,"s","ns"))))</f>
        <v>s</v>
      </c>
      <c r="DA34" s="186" t="str">
        <f aca="1">IF(DA$4&gt;$BV34,"",IF($BR$9&gt;$BS$9,"ns",IF($BN$16&gt;$BO$16,"ns",IF(ABS($BX34-INDEX(RTO1CF_ORD,DA$4,2))&gt;$BN$24,"s","ns"))))</f>
        <v>s</v>
      </c>
      <c r="DB34" s="186" t="str">
        <f aca="1">IF(DB$4&gt;$BV34,"",IF($BR$9&gt;$BS$9,"ns",IF($BN$16&gt;$BO$16,"ns",IF(ABS($BX34-INDEX(RTO1CF_ORD,DB$4,2))&gt;$BN$24,"s","ns"))))</f>
        <v>ns</v>
      </c>
      <c r="DC34" s="186" t="str">
        <f aca="1">IF(DC$4&gt;$BV34,"",IF($BR$9&gt;$BS$9,"ns",IF($BN$16&gt;$BO$16,"ns",IF(ABS($BX34-INDEX(RTO1CF_ORD,DC$4,2))&gt;$BN$24,"s","ns"))))</f>
        <v/>
      </c>
      <c r="DD34" s="186" t="str">
        <f aca="1">IF(DD$4&gt;$BV34,"",IF($BR$9&gt;$BS$9,"ns",IF($BN$16&gt;$BO$16,"ns",IF(ABS($BX34-INDEX(RTO1CF_ORD,DD$4,2))&gt;$BN$24,"s","ns"))))</f>
        <v/>
      </c>
      <c r="DE34" s="186" t="str">
        <f aca="1">IF(DE$4&gt;$BV34,"",IF($BR$9&gt;$BS$9,"ns",IF($BN$16&gt;$BO$16,"ns",IF(ABS($BX34-INDEX(RTO1CF_ORD,DE$4,2))&gt;$BN$24,"s","ns"))))</f>
        <v/>
      </c>
      <c r="DF34" s="186" t="str">
        <f aca="1">IF(DF$4&gt;$BV34,"",IF($BR$9&gt;$BS$9,"ns",IF($BN$16&gt;$BO$16,"ns",IF(ABS($BX34-INDEX(RTO1CF_ORD,DF$4,2))&gt;$BN$24,"s","ns"))))</f>
        <v/>
      </c>
      <c r="DG34" s="186" t="str">
        <f aca="1">IF(DG$4&gt;$BV34,"",IF($BR$9&gt;$BS$9,"ns",IF($BN$16&gt;$BO$16,"ns",IF(ABS($BX34-INDEX(RTO1CF_ORD,DG$4,2))&gt;$BN$24,"s","ns"))))</f>
        <v/>
      </c>
      <c r="DH34" s="186" t="str">
        <f aca="1">IF(DH$4&gt;$BV34,"",IF($BR$9&gt;$BS$9,"ns",IF($BN$16&gt;$BO$16,"ns",IF(ABS($BX34-INDEX(RTO1CF_ORD,DH$4,2))&gt;$BN$24,"s","ns"))))</f>
        <v/>
      </c>
      <c r="DI34" s="186" t="str">
        <f aca="1">IF(DI$4&gt;$BV34,"",IF($BR$9&gt;$BS$9,"ns",IF($BN$16&gt;$BO$16,"ns",IF(ABS($BX34-INDEX(RTO1CF_ORD,DI$4,2))&gt;$BN$24,"s","ns"))))</f>
        <v/>
      </c>
      <c r="DJ34" s="186" t="str">
        <f aca="1">IF(DJ$4&gt;$BV34,"",IF($BR$9&gt;$BS$9,"ns",IF($BN$16&gt;$BO$16,"ns",IF(ABS($BX34-INDEX(RTO1CF_ORD,DJ$4,2))&gt;$BN$24,"s","ns"))))</f>
        <v/>
      </c>
      <c r="DK34" s="186" t="str">
        <f aca="1">IF(DK$4&gt;$BV34,"",IF($BR$9&gt;$BS$9,"ns",IF($BN$16&gt;$BO$16,"ns",IF(ABS($BX34-INDEX(RTO1CF_ORD,DK$4,2))&gt;$BN$24,"s","ns"))))</f>
        <v/>
      </c>
      <c r="DL34" s="186" t="str">
        <f aca="1">IF(DL$4&gt;$BV34,"",IF($BR$9&gt;$BS$9,"ns",IF($BN$16&gt;$BO$16,"ns",IF(ABS($BX34-INDEX(RTO1CF_ORD,DL$4,2))&gt;$BN$24,"s","ns"))))</f>
        <v/>
      </c>
      <c r="DM34" s="186" t="str">
        <f aca="1">IF(DM$4&gt;$BV34,"",IF($BR$9&gt;$BS$9,"ns",IF($BN$16&gt;$BO$16,"ns",IF(ABS($BX34-INDEX(RTO1CF_ORD,DM$4,2))&gt;$BN$24,"s","ns"))))</f>
        <v/>
      </c>
      <c r="DN34" s="186" t="str">
        <f aca="1">IF(DN$4&gt;$BV34,"",IF($BR$9&gt;$BS$9,"ns",IF($BN$16&gt;$BO$16,"ns",IF(ABS($BX34-INDEX(RTO1CF_ORD,DN$4,2))&gt;$BN$24,"s","ns"))))</f>
        <v/>
      </c>
      <c r="DO34" s="186" t="str">
        <f aca="1">IF(DO$4&gt;$BV34,"",IF($BR$9&gt;$BS$9,"ns",IF($BN$16&gt;$BO$16,"ns",IF(ABS($BX34-INDEX(RTO1CF_ORD,DO$4,2))&gt;$BN$24,"s","ns"))))</f>
        <v/>
      </c>
      <c r="DP34" s="186" t="str">
        <f aca="1">IF(DP$4&gt;$BV34,"",IF($BR$9&gt;$BS$9,"ns",IF($BN$16&gt;$BO$16,"ns",IF(ABS($BX34-INDEX(RTO1CF_ORD,DP$4,2))&gt;$BN$24,"s","ns"))))</f>
        <v/>
      </c>
      <c r="DQ34" s="186" t="str">
        <f aca="1">IF(DQ$4&gt;$BV34,"",IF($BR$9&gt;$BS$9,"ns",IF($BN$16&gt;$BO$16,"ns",IF(ABS($BX34-INDEX(RTO1CF_ORD,DQ$4,2))&gt;$BN$24,"s","ns"))))</f>
        <v/>
      </c>
      <c r="DR34" s="186" t="str">
        <f aca="1">IF(DR$4&gt;$BV34,"",IF($BR$9&gt;$BS$9,"ns",IF($BN$16&gt;$BO$16,"ns",IF(ABS($BX34-INDEX(RTO1CF_ORD,DR$4,2))&gt;$BN$24,"s","ns"))))</f>
        <v/>
      </c>
      <c r="DS34" s="186" t="str">
        <f aca="1">IF(DS$4&gt;$BV34,"",IF($BR$9&gt;$BS$9,"ns",IF($BN$16&gt;$BO$16,"ns",IF(ABS($BX34-INDEX(RTO1CF_ORD,DS$4,2))&gt;$BN$24,"s","ns"))))</f>
        <v/>
      </c>
      <c r="DT34" s="186" t="str">
        <f aca="1">IF(DT$4&gt;$BV34,"",IF($BR$9&gt;$BS$9,"ns",IF($BN$16&gt;$BO$16,"ns",IF(ABS($BX34-INDEX(RTO1CF_ORD,DT$4,2))&gt;$BN$24,"s","ns"))))</f>
        <v/>
      </c>
      <c r="DU34" s="186" t="str">
        <f aca="1">IF(DU$4&gt;$BV34,"",IF($BR$9&gt;$BS$9,"ns",IF($BN$16&gt;$BO$16,"ns",IF(ABS($BX34-INDEX(RTO1CF_ORD,DU$4,2))&gt;$BN$24,"s","ns"))))</f>
        <v/>
      </c>
      <c r="DV34" s="186" t="str">
        <f aca="1">IF(DV$4&gt;$BV34,"",IF($BR$9&gt;$BS$9,"ns",IF($BN$16&gt;$BO$16,"ns",IF(ABS($BX34-INDEX(RTO1CF_ORD,DV$4,2))&gt;$BN$24,"s","ns"))))</f>
        <v/>
      </c>
      <c r="DW34" s="158"/>
      <c r="DX34" s="158"/>
      <c r="DZ34" s="176">
        <f>DZ33+1</f>
        <v>31</v>
      </c>
      <c r="EA34" s="283">
        <f aca="1">IFERROR(INDEX(RTO1CV,$DZ34,1),0)</f>
        <v>0</v>
      </c>
      <c r="EB34" s="179">
        <f aca="1">IFERROR(INDEX(RTO1SF,$DZ34,EB$3),0)</f>
        <v>0</v>
      </c>
      <c r="EC34" s="179">
        <f aca="1">IFERROR(INDEX(RTO1SF,$DZ34,EC$3),0)</f>
        <v>0</v>
      </c>
      <c r="ED34" s="179">
        <f aca="1">IFERROR(INDEX(RTO1SF,$DZ34,ED$3),0)</f>
        <v>0</v>
      </c>
      <c r="EE34" s="179">
        <f aca="1">IFERROR(INDEX(RTO1SF,$DZ34,EE$3),0)</f>
        <v>0</v>
      </c>
      <c r="EF34" s="179">
        <f>_xlfn.COUNTIFS(EB34:EE34,"&gt;1")</f>
        <v>0</v>
      </c>
      <c r="EG34" s="179">
        <f>IFERROR(_xlfn.SUMIFS(EB34:EE34,EB34:EE34,"&gt;1"),0)</f>
        <v>0</v>
      </c>
      <c r="EH34" s="176"/>
      <c r="EI34" s="176"/>
      <c r="EJ34" s="176"/>
      <c r="EK34" s="177"/>
      <c r="EL34" s="176">
        <f>EL33+1</f>
        <v>31</v>
      </c>
      <c r="EM34" s="283">
        <f aca="1">IFERROR(INDEX(RTO1CV,$EL34,1),0)</f>
        <v>0</v>
      </c>
      <c r="EN34" s="179">
        <f aca="1">IFERROR(INDEX(RTO1CF,$EL34,'ANVA-MDS'!EB$3),0)</f>
        <v>0</v>
      </c>
      <c r="EO34" s="179">
        <f aca="1">IFERROR(INDEX(RTO1CF,$EL34,'ANVA-MDS'!EC$3),0)</f>
        <v>0</v>
      </c>
      <c r="EP34" s="179">
        <f aca="1">IFERROR(INDEX(RTO1CF,$EL34,'ANVA-MDS'!ED$3),0)</f>
        <v>0</v>
      </c>
      <c r="EQ34" s="179">
        <f aca="1">IFERROR(INDEX(RTO1CF,$EL34,'ANVA-MDS'!EE$3),0)</f>
        <v>0</v>
      </c>
      <c r="ER34" s="179">
        <f>_xlfn.COUNTIFS(EN34:EQ34,"&gt;1")</f>
        <v>0</v>
      </c>
      <c r="ES34" s="179">
        <f>IFERROR(_xlfn.SUMIFS(EN34:EQ34,EN34:EQ34,"&gt;1"),0)</f>
        <v>0</v>
      </c>
      <c r="ET34" s="176"/>
      <c r="EU34" s="176"/>
      <c r="EV34" s="176"/>
      <c r="EW34" s="177"/>
      <c r="EX34" s="179">
        <f>EG34+ES34</f>
        <v>0</v>
      </c>
      <c r="EY34" s="177"/>
      <c r="EZ34" s="177"/>
    </row>
    <row r="35" spans="10:156" ht="12.75" customHeight="1">
      <c r="J35" s="89" t="n">
        <v>31</v>
      </c>
      <c r="K35" s="187">
        <f aca="1">IFERROR(INDEX(RTO1SF_ORD,J35,1),"sd")</f>
        <v>0</v>
      </c>
      <c r="L35" s="188">
        <f aca="1">IFERROR(INDEX(RTO1SF_ORD,J35,2),"sd")</f>
        <v>0.000190000000000000036</v>
      </c>
      <c r="M35" s="188" t="str">
        <f aca="1">IF(M$4&gt;$J35,"",IF($F$9&gt;$G$9,"ns",IF($B$16&gt;$C$16,"ns",IF(ABS($L35-INDEX(RTO1SF_ORD,M$4,2))&gt;$B$24,"s","ns"))))</f>
        <v>ns</v>
      </c>
      <c r="N35" s="188" t="str">
        <f aca="1">IF(N$4&gt;$J35,"",IF($F$9&gt;$G$9,"ns",IF($B$16&gt;$C$16,"ns",IF(ABS($L35-INDEX(RTO1SF_ORD,N$4,2))&gt;$B$24,"s","ns"))))</f>
        <v>ns</v>
      </c>
      <c r="O35" s="188" t="str">
        <f aca="1">IF(O$4&gt;$J35,"",IF($F$9&gt;$G$9,"ns",IF($B$16&gt;$C$16,"ns",IF(ABS($L35-INDEX(RTO1SF_ORD,O$4,2))&gt;$B$24,"s","ns"))))</f>
        <v>ns</v>
      </c>
      <c r="P35" s="188" t="str">
        <f aca="1">IF(P$4&gt;$J35,"",IF($F$9&gt;$G$9,"ns",IF($B$16&gt;$C$16,"ns",IF(ABS($L35-INDEX(RTO1SF_ORD,P$4,2))&gt;$B$24,"s","ns"))))</f>
        <v>ns</v>
      </c>
      <c r="Q35" s="188" t="str">
        <f aca="1">IF(Q$4&gt;$J35,"",IF($F$9&gt;$G$9,"ns",IF($B$16&gt;$C$16,"ns",IF(ABS($L35-INDEX(RTO1SF_ORD,Q$4,2))&gt;$B$24,"s","ns"))))</f>
        <v>ns</v>
      </c>
      <c r="R35" s="188" t="str">
        <f aca="1">IF(R$4&gt;$J35,"",IF($F$9&gt;$G$9,"ns",IF($B$16&gt;$C$16,"ns",IF(ABS($L35-INDEX(RTO1SF_ORD,R$4,2))&gt;$B$24,"s","ns"))))</f>
        <v>ns</v>
      </c>
      <c r="S35" s="188" t="str">
        <f aca="1">IF(S$4&gt;$J35,"",IF($F$9&gt;$G$9,"ns",IF($B$16&gt;$C$16,"ns",IF(ABS($L35-INDEX(RTO1SF_ORD,S$4,2))&gt;$B$24,"s","ns"))))</f>
        <v>ns</v>
      </c>
      <c r="T35" s="188" t="str">
        <f aca="1">IF(T$4&gt;$J35,"",IF($F$9&gt;$G$9,"ns",IF($B$16&gt;$C$16,"ns",IF(ABS($L35-INDEX(RTO1SF_ORD,T$4,2))&gt;$B$24,"s","ns"))))</f>
        <v>ns</v>
      </c>
      <c r="U35" s="188" t="str">
        <f aca="1">IF(U$4&gt;$J35,"",IF($F$9&gt;$G$9,"ns",IF($B$16&gt;$C$16,"ns",IF(ABS($L35-INDEX(RTO1SF_ORD,U$4,2))&gt;$B$24,"s","ns"))))</f>
        <v>ns</v>
      </c>
      <c r="V35" s="188" t="str">
        <f aca="1">IF(V$4&gt;$J35,"",IF($F$9&gt;$G$9,"ns",IF($B$16&gt;$C$16,"ns",IF(ABS($L35-INDEX(RTO1SF_ORD,V$4,2))&gt;$B$24,"s","ns"))))</f>
        <v>ns</v>
      </c>
      <c r="W35" s="188" t="str">
        <f aca="1">IF(W$4&gt;$J35,"",IF($F$9&gt;$G$9,"ns",IF($B$16&gt;$C$16,"ns",IF(ABS($L35-INDEX(RTO1SF_ORD,W$4,2))&gt;$B$24,"s","ns"))))</f>
        <v>ns</v>
      </c>
      <c r="X35" s="188" t="str">
        <f aca="1">IF(X$4&gt;$J35,"",IF($F$9&gt;$G$9,"ns",IF($B$16&gt;$C$16,"ns",IF(ABS($L35-INDEX(RTO1SF_ORD,X$4,2))&gt;$B$24,"s","ns"))))</f>
        <v>ns</v>
      </c>
      <c r="Y35" s="188" t="str">
        <f aca="1">IF(Y$4&gt;$J35,"",IF($F$9&gt;$G$9,"ns",IF($B$16&gt;$C$16,"ns",IF(ABS($L35-INDEX(RTO1SF_ORD,Y$4,2))&gt;$B$24,"s","ns"))))</f>
        <v>ns</v>
      </c>
      <c r="Z35" s="188" t="str">
        <f aca="1">IF(Z$4&gt;$J35,"",IF($F$9&gt;$G$9,"ns",IF($B$16&gt;$C$16,"ns",IF(ABS($L35-INDEX(RTO1SF_ORD,Z$4,2))&gt;$B$24,"s","ns"))))</f>
        <v>ns</v>
      </c>
      <c r="AA35" s="188" t="str">
        <f aca="1">IF(AA$4&gt;$J35,"",IF($F$9&gt;$G$9,"ns",IF($B$16&gt;$C$16,"ns",IF(ABS($L35-INDEX(RTO1SF_ORD,AA$4,2))&gt;$B$24,"s","ns"))))</f>
        <v>ns</v>
      </c>
      <c r="AB35" s="188" t="str">
        <f aca="1">IF(AB$4&gt;$J35,"",IF($F$9&gt;$G$9,"ns",IF($B$16&gt;$C$16,"ns",IF(ABS($L35-INDEX(RTO1SF_ORD,AB$4,2))&gt;$B$24,"s","ns"))))</f>
        <v>ns</v>
      </c>
      <c r="AC35" s="188" t="str">
        <f aca="1">IF(AC$4&gt;$J35,"",IF($F$9&gt;$G$9,"ns",IF($B$16&gt;$C$16,"ns",IF(ABS($L35-INDEX(RTO1SF_ORD,AC$4,2))&gt;$B$24,"s","ns"))))</f>
        <v>ns</v>
      </c>
      <c r="AD35" s="188" t="str">
        <f aca="1">IF(AD$4&gt;$J35,"",IF($F$9&gt;$G$9,"ns",IF($B$16&gt;$C$16,"ns",IF(ABS($L35-INDEX(RTO1SF_ORD,AD$4,2))&gt;$B$24,"s","ns"))))</f>
        <v>ns</v>
      </c>
      <c r="AE35" s="188" t="str">
        <f aca="1">IF(AE$4&gt;$J35,"",IF($F$9&gt;$G$9,"ns",IF($B$16&gt;$C$16,"ns",IF(ABS($L35-INDEX(RTO1SF_ORD,AE$4,2))&gt;$B$24,"s","ns"))))</f>
        <v>ns</v>
      </c>
      <c r="AF35" s="188" t="str">
        <f aca="1">IF(AF$4&gt;$J35,"",IF($F$9&gt;$G$9,"ns",IF($B$16&gt;$C$16,"ns",IF(ABS($L35-INDEX(RTO1SF_ORD,AF$4,2))&gt;$B$24,"s","ns"))))</f>
        <v>ns</v>
      </c>
      <c r="AG35" s="188" t="str">
        <f aca="1">IF(AG$4&gt;$J35,"",IF($F$9&gt;$G$9,"ns",IF($B$16&gt;$C$16,"ns",IF(ABS($L35-INDEX(RTO1SF_ORD,AG$4,2))&gt;$B$24,"s","ns"))))</f>
        <v>ns</v>
      </c>
      <c r="AH35" s="188" t="str">
        <f aca="1">IF(AH$4&gt;$J35,"",IF($F$9&gt;$G$9,"ns",IF($B$16&gt;$C$16,"ns",IF(ABS($L35-INDEX(RTO1SF_ORD,AH$4,2))&gt;$B$24,"s","ns"))))</f>
        <v>ns</v>
      </c>
      <c r="AI35" s="188" t="str">
        <f aca="1">IF(AI$4&gt;$J35,"",IF($F$9&gt;$G$9,"ns",IF($B$16&gt;$C$16,"ns",IF(ABS($L35-INDEX(RTO1SF_ORD,AI$4,2))&gt;$B$24,"s","ns"))))</f>
        <v>ns</v>
      </c>
      <c r="AJ35" s="188" t="str">
        <f aca="1">IF(AJ$4&gt;$J35,"",IF($F$9&gt;$G$9,"ns",IF($B$16&gt;$C$16,"ns",IF(ABS($L35-INDEX(RTO1SF_ORD,AJ$4,2))&gt;$B$24,"s","ns"))))</f>
        <v>ns</v>
      </c>
      <c r="AK35" s="188" t="str">
        <f aca="1">IF(AK$4&gt;$J35,"",IF($F$9&gt;$G$9,"ns",IF($B$16&gt;$C$16,"ns",IF(ABS($L35-INDEX(RTO1SF_ORD,AK$4,2))&gt;$B$24,"s","ns"))))</f>
        <v>ns</v>
      </c>
      <c r="AL35" s="188" t="str">
        <f aca="1">IF(AL$4&gt;$J35,"",IF($F$9&gt;$G$9,"ns",IF($B$16&gt;$C$16,"ns",IF(ABS($L35-INDEX(RTO1SF_ORD,AL$4,2))&gt;$B$24,"s","ns"))))</f>
        <v>ns</v>
      </c>
      <c r="AM35" s="188" t="str">
        <f aca="1">IF(AM$4&gt;$J35,"",IF($F$9&gt;$G$9,"ns",IF($B$16&gt;$C$16,"ns",IF(ABS($L35-INDEX(RTO1SF_ORD,AM$4,2))&gt;$B$24,"s","ns"))))</f>
        <v>ns</v>
      </c>
      <c r="AN35" s="188" t="str">
        <f aca="1">IF(AN$4&gt;$J35,"",IF($F$9&gt;$G$9,"ns",IF($B$16&gt;$C$16,"ns",IF(ABS($L35-INDEX(RTO1SF_ORD,AN$4,2))&gt;$B$24,"s","ns"))))</f>
        <v>ns</v>
      </c>
      <c r="AO35" s="188" t="str">
        <f aca="1">IF(AO$4&gt;$J35,"",IF($F$9&gt;$G$9,"ns",IF($B$16&gt;$C$16,"ns",IF(ABS($L35-INDEX(RTO1SF_ORD,AO$4,2))&gt;$B$24,"s","ns"))))</f>
        <v>ns</v>
      </c>
      <c r="AP35" s="188" t="str">
        <f aca="1">IF(AP$4&gt;$J35,"",IF($F$9&gt;$G$9,"ns",IF($B$16&gt;$C$16,"ns",IF(ABS($L35-INDEX(RTO1SF_ORD,AP$4,2))&gt;$B$24,"s","ns"))))</f>
        <v>ns</v>
      </c>
      <c r="AQ35" s="188" t="str">
        <f aca="1">IF(AQ$4&gt;$J35,"",IF($F$9&gt;$G$9,"ns",IF($B$16&gt;$C$16,"ns",IF(ABS($L35-INDEX(RTO1SF_ORD,AQ$4,2))&gt;$B$24,"s","ns"))))</f>
        <v>ns</v>
      </c>
      <c r="AR35" s="188" t="str">
        <f aca="1">IF(AR$4&gt;$J35,"",IF($F$9&gt;$G$9,"ns",IF($B$16&gt;$C$16,"ns",IF(ABS($L35-INDEX(RTO1SF_ORD,AR$4,2))&gt;$B$24,"s","ns"))))</f>
        <v/>
      </c>
      <c r="AS35" s="188" t="str">
        <f aca="1">IF(AS$4&gt;$J35,"",IF($F$9&gt;$G$9,"ns",IF($B$16&gt;$C$16,"ns",IF(ABS($L35-INDEX(RTO1SF_ORD,AS$4,2))&gt;$B$24,"s","ns"))))</f>
        <v/>
      </c>
      <c r="AT35" s="188" t="str">
        <f aca="1">IF(AT$4&gt;$J35,"",IF($F$9&gt;$G$9,"ns",IF($B$16&gt;$C$16,"ns",IF(ABS($L35-INDEX(RTO1SF_ORD,AT$4,2))&gt;$B$24,"s","ns"))))</f>
        <v/>
      </c>
      <c r="AU35" s="188" t="str">
        <f aca="1">IF(AU$4&gt;$J35,"",IF($F$9&gt;$G$9,"ns",IF($B$16&gt;$C$16,"ns",IF(ABS($L35-INDEX(RTO1SF_ORD,AU$4,2))&gt;$B$24,"s","ns"))))</f>
        <v/>
      </c>
      <c r="AV35" s="188" t="str">
        <f aca="1">IF(AV$4&gt;$J35,"",IF($F$9&gt;$G$9,"ns",IF($B$16&gt;$C$16,"ns",IF(ABS($L35-INDEX(RTO1SF_ORD,AV$4,2))&gt;$B$24,"s","ns"))))</f>
        <v/>
      </c>
      <c r="AW35" s="188" t="str">
        <f aca="1">IF(AW$4&gt;$J35,"",IF($F$9&gt;$G$9,"ns",IF($B$16&gt;$C$16,"ns",IF(ABS($L35-INDEX(RTO1SF_ORD,AW$4,2))&gt;$B$24,"s","ns"))))</f>
        <v/>
      </c>
      <c r="AX35" s="188" t="str">
        <f aca="1">IF(AX$4&gt;$J35,"",IF($F$9&gt;$G$9,"ns",IF($B$16&gt;$C$16,"ns",IF(ABS($L35-INDEX(RTO1SF_ORD,AX$4,2))&gt;$B$24,"s","ns"))))</f>
        <v/>
      </c>
      <c r="AY35" s="188" t="str">
        <f aca="1">IF(AY$4&gt;$J35,"",IF($F$9&gt;$G$9,"ns",IF($B$16&gt;$C$16,"ns",IF(ABS($L35-INDEX(RTO1SF_ORD,AY$4,2))&gt;$B$24,"s","ns"))))</f>
        <v/>
      </c>
      <c r="AZ35" s="188" t="str">
        <f aca="1">IF(AZ$4&gt;$J35,"",IF($F$9&gt;$G$9,"ns",IF($B$16&gt;$C$16,"ns",IF(ABS($L35-INDEX(RTO1SF_ORD,AZ$4,2))&gt;$B$24,"s","ns"))))</f>
        <v/>
      </c>
      <c r="BA35" s="188" t="str">
        <f aca="1">IF(BA$4&gt;$J35,"",IF($F$9&gt;$G$9,"ns",IF($B$16&gt;$C$16,"ns",IF(ABS($L35-INDEX(RTO1SF_ORD,BA$4,2))&gt;$B$24,"s","ns"))))</f>
        <v/>
      </c>
      <c r="BB35" s="188" t="str">
        <f aca="1">IF(BB$4&gt;$J35,"",IF($F$9&gt;$G$9,"ns",IF($B$16&gt;$C$16,"ns",IF(ABS($L35-INDEX(RTO1SF_ORD,BB$4,2))&gt;$B$24,"s","ns"))))</f>
        <v/>
      </c>
      <c r="BC35" s="188" t="str">
        <f aca="1">IF(BC$4&gt;$J35,"",IF($F$9&gt;$G$9,"ns",IF($B$16&gt;$C$16,"ns",IF(ABS($L35-INDEX(RTO1SF_ORD,BC$4,2))&gt;$B$24,"s","ns"))))</f>
        <v/>
      </c>
      <c r="BD35" s="188" t="str">
        <f aca="1">IF(BD$4&gt;$J35,"",IF($F$9&gt;$G$9,"ns",IF($B$16&gt;$C$16,"ns",IF(ABS($L35-INDEX(RTO1SF_ORD,BD$4,2))&gt;$B$24,"s","ns"))))</f>
        <v/>
      </c>
      <c r="BE35" s="188" t="str">
        <f aca="1">IF(BE$4&gt;$J35,"",IF($F$9&gt;$G$9,"ns",IF($B$16&gt;$C$16,"ns",IF(ABS($L35-INDEX(RTO1SF_ORD,BE$4,2))&gt;$B$24,"s","ns"))))</f>
        <v/>
      </c>
      <c r="BF35" s="188" t="str">
        <f aca="1">IF(BF$4&gt;$J35,"",IF($F$9&gt;$G$9,"ns",IF($B$16&gt;$C$16,"ns",IF(ABS($L35-INDEX(RTO1SF_ORD,BF$4,2))&gt;$B$24,"s","ns"))))</f>
        <v/>
      </c>
      <c r="BG35" s="188" t="str">
        <f aca="1">IF(BG$4&gt;$J35,"",IF($F$9&gt;$G$9,"ns",IF($B$16&gt;$C$16,"ns",IF(ABS($L35-INDEX(RTO1SF_ORD,BG$4,2))&gt;$B$24,"s","ns"))))</f>
        <v/>
      </c>
      <c r="BH35" s="188" t="str">
        <f aca="1">IF(BH$4&gt;$J35,"",IF($F$9&gt;$G$9,"ns",IF($B$16&gt;$C$16,"ns",IF(ABS($L35-INDEX(RTO1SF_ORD,BH$4,2))&gt;$B$24,"s","ns"))))</f>
        <v/>
      </c>
      <c r="BI35" s="188" t="str">
        <f aca="1">IF(BI$4&gt;$J35,"",IF($F$9&gt;$G$9,"ns",IF($B$16&gt;$C$16,"ns",IF(ABS($L35-INDEX(RTO1SF_ORD,BI$4,2))&gt;$B$24,"s","ns"))))</f>
        <v/>
      </c>
      <c r="BJ35" s="188" t="str">
        <f aca="1">IF(BJ$4&gt;$J35,"",IF($F$9&gt;$G$9,"ns",IF($B$16&gt;$C$16,"ns",IF(ABS($L35-INDEX(RTO1SF_ORD,BJ$4,2))&gt;$B$24,"s","ns"))))</f>
        <v/>
      </c>
      <c r="BS35" s="10"/>
      <c r="BT35" s="10"/>
      <c r="BV35" s="89" t="n">
        <v>31</v>
      </c>
      <c r="BW35" s="187">
        <f aca="1">IFERROR(INDEX(RTO1CF_ORD,BV35,1),"sd")</f>
        <v>0</v>
      </c>
      <c r="BX35" s="188">
        <f aca="1">IFERROR(INDEX(RTO1CF_ORD,BV35,2),"sd")</f>
        <v>0.000190000000000000036</v>
      </c>
      <c r="BY35" s="186" t="str">
        <f aca="1">IF(BY$4&gt;$BV35,"",IF($BR$9&gt;$BS$9,"ns",IF($BN$16&gt;$BO$16,"ns",IF(ABS($BX35-INDEX(RTO1CF_ORD,BY$4,2))&gt;$BN$24,"s","ns"))))</f>
        <v>s</v>
      </c>
      <c r="BZ35" s="186" t="str">
        <f aca="1">IF(BZ$4&gt;$BV35,"",IF($BR$9&gt;$BS$9,"ns",IF($BN$16&gt;$BO$16,"ns",IF(ABS($BX35-INDEX(RTO1CF_ORD,BZ$4,2))&gt;$BN$24,"s","ns"))))</f>
        <v>s</v>
      </c>
      <c r="CA35" s="186" t="str">
        <f aca="1">IF(CA$4&gt;$BV35,"",IF($BR$9&gt;$BS$9,"ns",IF($BN$16&gt;$BO$16,"ns",IF(ABS($BX35-INDEX(RTO1CF_ORD,CA$4,2))&gt;$BN$24,"s","ns"))))</f>
        <v>s</v>
      </c>
      <c r="CB35" s="186" t="str">
        <f aca="1">IF(CB$4&gt;$BV35,"",IF($BR$9&gt;$BS$9,"ns",IF($BN$16&gt;$BO$16,"ns",IF(ABS($BX35-INDEX(RTO1CF_ORD,CB$4,2))&gt;$BN$24,"s","ns"))))</f>
        <v>s</v>
      </c>
      <c r="CC35" s="186" t="str">
        <f aca="1">IF(CC$4&gt;$BV35,"",IF($BR$9&gt;$BS$9,"ns",IF($BN$16&gt;$BO$16,"ns",IF(ABS($BX35-INDEX(RTO1CF_ORD,CC$4,2))&gt;$BN$24,"s","ns"))))</f>
        <v>s</v>
      </c>
      <c r="CD35" s="186" t="str">
        <f aca="1">IF(CD$4&gt;$BV35,"",IF($BR$9&gt;$BS$9,"ns",IF($BN$16&gt;$BO$16,"ns",IF(ABS($BX35-INDEX(RTO1CF_ORD,CD$4,2))&gt;$BN$24,"s","ns"))))</f>
        <v>s</v>
      </c>
      <c r="CE35" s="186" t="str">
        <f aca="1">IF(CE$4&gt;$BV35,"",IF($BR$9&gt;$BS$9,"ns",IF($BN$16&gt;$BO$16,"ns",IF(ABS($BX35-INDEX(RTO1CF_ORD,CE$4,2))&gt;$BN$24,"s","ns"))))</f>
        <v>s</v>
      </c>
      <c r="CF35" s="186" t="str">
        <f aca="1">IF(CF$4&gt;$BV35,"",IF($BR$9&gt;$BS$9,"ns",IF($BN$16&gt;$BO$16,"ns",IF(ABS($BX35-INDEX(RTO1CF_ORD,CF$4,2))&gt;$BN$24,"s","ns"))))</f>
        <v>s</v>
      </c>
      <c r="CG35" s="186" t="str">
        <f aca="1">IF(CG$4&gt;$BV35,"",IF($BR$9&gt;$BS$9,"ns",IF($BN$16&gt;$BO$16,"ns",IF(ABS($BX35-INDEX(RTO1CF_ORD,CG$4,2))&gt;$BN$24,"s","ns"))))</f>
        <v>s</v>
      </c>
      <c r="CH35" s="186" t="str">
        <f aca="1">IF(CH$4&gt;$BV35,"",IF($BR$9&gt;$BS$9,"ns",IF($BN$16&gt;$BO$16,"ns",IF(ABS($BX35-INDEX(RTO1CF_ORD,CH$4,2))&gt;$BN$24,"s","ns"))))</f>
        <v>s</v>
      </c>
      <c r="CI35" s="186" t="str">
        <f aca="1">IF(CI$4&gt;$BV35,"",IF($BR$9&gt;$BS$9,"ns",IF($BN$16&gt;$BO$16,"ns",IF(ABS($BX35-INDEX(RTO1CF_ORD,CI$4,2))&gt;$BN$24,"s","ns"))))</f>
        <v>s</v>
      </c>
      <c r="CJ35" s="186" t="str">
        <f aca="1">IF(CJ$4&gt;$BV35,"",IF($BR$9&gt;$BS$9,"ns",IF($BN$16&gt;$BO$16,"ns",IF(ABS($BX35-INDEX(RTO1CF_ORD,CJ$4,2))&gt;$BN$24,"s","ns"))))</f>
        <v>s</v>
      </c>
      <c r="CK35" s="186" t="str">
        <f aca="1">IF(CK$4&gt;$BV35,"",IF($BR$9&gt;$BS$9,"ns",IF($BN$16&gt;$BO$16,"ns",IF(ABS($BX35-INDEX(RTO1CF_ORD,CK$4,2))&gt;$BN$24,"s","ns"))))</f>
        <v>s</v>
      </c>
      <c r="CL35" s="186" t="str">
        <f aca="1">IF(CL$4&gt;$BV35,"",IF($BR$9&gt;$BS$9,"ns",IF($BN$16&gt;$BO$16,"ns",IF(ABS($BX35-INDEX(RTO1CF_ORD,CL$4,2))&gt;$BN$24,"s","ns"))))</f>
        <v>s</v>
      </c>
      <c r="CM35" s="186" t="str">
        <f aca="1">IF(CM$4&gt;$BV35,"",IF($BR$9&gt;$BS$9,"ns",IF($BN$16&gt;$BO$16,"ns",IF(ABS($BX35-INDEX(RTO1CF_ORD,CM$4,2))&gt;$BN$24,"s","ns"))))</f>
        <v>s</v>
      </c>
      <c r="CN35" s="186" t="str">
        <f aca="1">IF(CN$4&gt;$BV35,"",IF($BR$9&gt;$BS$9,"ns",IF($BN$16&gt;$BO$16,"ns",IF(ABS($BX35-INDEX(RTO1CF_ORD,CN$4,2))&gt;$BN$24,"s","ns"))))</f>
        <v>s</v>
      </c>
      <c r="CO35" s="186" t="str">
        <f aca="1">IF(CO$4&gt;$BV35,"",IF($BR$9&gt;$BS$9,"ns",IF($BN$16&gt;$BO$16,"ns",IF(ABS($BX35-INDEX(RTO1CF_ORD,CO$4,2))&gt;$BN$24,"s","ns"))))</f>
        <v>s</v>
      </c>
      <c r="CP35" s="186" t="str">
        <f aca="1">IF(CP$4&gt;$BV35,"",IF($BR$9&gt;$BS$9,"ns",IF($BN$16&gt;$BO$16,"ns",IF(ABS($BX35-INDEX(RTO1CF_ORD,CP$4,2))&gt;$BN$24,"s","ns"))))</f>
        <v>s</v>
      </c>
      <c r="CQ35" s="186" t="str">
        <f aca="1">IF(CQ$4&gt;$BV35,"",IF($BR$9&gt;$BS$9,"ns",IF($BN$16&gt;$BO$16,"ns",IF(ABS($BX35-INDEX(RTO1CF_ORD,CQ$4,2))&gt;$BN$24,"s","ns"))))</f>
        <v>s</v>
      </c>
      <c r="CR35" s="186" t="str">
        <f aca="1">IF(CR$4&gt;$BV35,"",IF($BR$9&gt;$BS$9,"ns",IF($BN$16&gt;$BO$16,"ns",IF(ABS($BX35-INDEX(RTO1CF_ORD,CR$4,2))&gt;$BN$24,"s","ns"))))</f>
        <v>s</v>
      </c>
      <c r="CS35" s="186" t="str">
        <f aca="1">IF(CS$4&gt;$BV35,"",IF($BR$9&gt;$BS$9,"ns",IF($BN$16&gt;$BO$16,"ns",IF(ABS($BX35-INDEX(RTO1CF_ORD,CS$4,2))&gt;$BN$24,"s","ns"))))</f>
        <v>s</v>
      </c>
      <c r="CT35" s="186" t="str">
        <f aca="1">IF(CT$4&gt;$BV35,"",IF($BR$9&gt;$BS$9,"ns",IF($BN$16&gt;$BO$16,"ns",IF(ABS($BX35-INDEX(RTO1CF_ORD,CT$4,2))&gt;$BN$24,"s","ns"))))</f>
        <v>s</v>
      </c>
      <c r="CU35" s="186" t="str">
        <f aca="1">IF(CU$4&gt;$BV35,"",IF($BR$9&gt;$BS$9,"ns",IF($BN$16&gt;$BO$16,"ns",IF(ABS($BX35-INDEX(RTO1CF_ORD,CU$4,2))&gt;$BN$24,"s","ns"))))</f>
        <v>s</v>
      </c>
      <c r="CV35" s="186" t="str">
        <f aca="1">IF(CV$4&gt;$BV35,"",IF($BR$9&gt;$BS$9,"ns",IF($BN$16&gt;$BO$16,"ns",IF(ABS($BX35-INDEX(RTO1CF_ORD,CV$4,2))&gt;$BN$24,"s","ns"))))</f>
        <v>s</v>
      </c>
      <c r="CW35" s="186" t="str">
        <f aca="1">IF(CW$4&gt;$BV35,"",IF($BR$9&gt;$BS$9,"ns",IF($BN$16&gt;$BO$16,"ns",IF(ABS($BX35-INDEX(RTO1CF_ORD,CW$4,2))&gt;$BN$24,"s","ns"))))</f>
        <v>s</v>
      </c>
      <c r="CX35" s="186" t="str">
        <f aca="1">IF(CX$4&gt;$BV35,"",IF($BR$9&gt;$BS$9,"ns",IF($BN$16&gt;$BO$16,"ns",IF(ABS($BX35-INDEX(RTO1CF_ORD,CX$4,2))&gt;$BN$24,"s","ns"))))</f>
        <v>s</v>
      </c>
      <c r="CY35" s="186" t="str">
        <f aca="1">IF(CY$4&gt;$BV35,"",IF($BR$9&gt;$BS$9,"ns",IF($BN$16&gt;$BO$16,"ns",IF(ABS($BX35-INDEX(RTO1CF_ORD,CY$4,2))&gt;$BN$24,"s","ns"))))</f>
        <v>s</v>
      </c>
      <c r="CZ35" s="186" t="str">
        <f aca="1">IF(CZ$4&gt;$BV35,"",IF($BR$9&gt;$BS$9,"ns",IF($BN$16&gt;$BO$16,"ns",IF(ABS($BX35-INDEX(RTO1CF_ORD,CZ$4,2))&gt;$BN$24,"s","ns"))))</f>
        <v>s</v>
      </c>
      <c r="DA35" s="186" t="str">
        <f aca="1">IF(DA$4&gt;$BV35,"",IF($BR$9&gt;$BS$9,"ns",IF($BN$16&gt;$BO$16,"ns",IF(ABS($BX35-INDEX(RTO1CF_ORD,DA$4,2))&gt;$BN$24,"s","ns"))))</f>
        <v>s</v>
      </c>
      <c r="DB35" s="186" t="str">
        <f aca="1">IF(DB$4&gt;$BV35,"",IF($BR$9&gt;$BS$9,"ns",IF($BN$16&gt;$BO$16,"ns",IF(ABS($BX35-INDEX(RTO1CF_ORD,DB$4,2))&gt;$BN$24,"s","ns"))))</f>
        <v>ns</v>
      </c>
      <c r="DC35" s="186" t="str">
        <f aca="1">IF(DC$4&gt;$BV35,"",IF($BR$9&gt;$BS$9,"ns",IF($BN$16&gt;$BO$16,"ns",IF(ABS($BX35-INDEX(RTO1CF_ORD,DC$4,2))&gt;$BN$24,"s","ns"))))</f>
        <v>ns</v>
      </c>
      <c r="DD35" s="186" t="str">
        <f aca="1">IF(DD$4&gt;$BV35,"",IF($BR$9&gt;$BS$9,"ns",IF($BN$16&gt;$BO$16,"ns",IF(ABS($BX35-INDEX(RTO1CF_ORD,DD$4,2))&gt;$BN$24,"s","ns"))))</f>
        <v/>
      </c>
      <c r="DE35" s="186" t="str">
        <f aca="1">IF(DE$4&gt;$BV35,"",IF($BR$9&gt;$BS$9,"ns",IF($BN$16&gt;$BO$16,"ns",IF(ABS($BX35-INDEX(RTO1CF_ORD,DE$4,2))&gt;$BN$24,"s","ns"))))</f>
        <v/>
      </c>
      <c r="DF35" s="186" t="str">
        <f aca="1">IF(DF$4&gt;$BV35,"",IF($BR$9&gt;$BS$9,"ns",IF($BN$16&gt;$BO$16,"ns",IF(ABS($BX35-INDEX(RTO1CF_ORD,DF$4,2))&gt;$BN$24,"s","ns"))))</f>
        <v/>
      </c>
      <c r="DG35" s="186" t="str">
        <f aca="1">IF(DG$4&gt;$BV35,"",IF($BR$9&gt;$BS$9,"ns",IF($BN$16&gt;$BO$16,"ns",IF(ABS($BX35-INDEX(RTO1CF_ORD,DG$4,2))&gt;$BN$24,"s","ns"))))</f>
        <v/>
      </c>
      <c r="DH35" s="186" t="str">
        <f aca="1">IF(DH$4&gt;$BV35,"",IF($BR$9&gt;$BS$9,"ns",IF($BN$16&gt;$BO$16,"ns",IF(ABS($BX35-INDEX(RTO1CF_ORD,DH$4,2))&gt;$BN$24,"s","ns"))))</f>
        <v/>
      </c>
      <c r="DI35" s="186" t="str">
        <f aca="1">IF(DI$4&gt;$BV35,"",IF($BR$9&gt;$BS$9,"ns",IF($BN$16&gt;$BO$16,"ns",IF(ABS($BX35-INDEX(RTO1CF_ORD,DI$4,2))&gt;$BN$24,"s","ns"))))</f>
        <v/>
      </c>
      <c r="DJ35" s="186" t="str">
        <f aca="1">IF(DJ$4&gt;$BV35,"",IF($BR$9&gt;$BS$9,"ns",IF($BN$16&gt;$BO$16,"ns",IF(ABS($BX35-INDEX(RTO1CF_ORD,DJ$4,2))&gt;$BN$24,"s","ns"))))</f>
        <v/>
      </c>
      <c r="DK35" s="186" t="str">
        <f aca="1">IF(DK$4&gt;$BV35,"",IF($BR$9&gt;$BS$9,"ns",IF($BN$16&gt;$BO$16,"ns",IF(ABS($BX35-INDEX(RTO1CF_ORD,DK$4,2))&gt;$BN$24,"s","ns"))))</f>
        <v/>
      </c>
      <c r="DL35" s="186" t="str">
        <f aca="1">IF(DL$4&gt;$BV35,"",IF($BR$9&gt;$BS$9,"ns",IF($BN$16&gt;$BO$16,"ns",IF(ABS($BX35-INDEX(RTO1CF_ORD,DL$4,2))&gt;$BN$24,"s","ns"))))</f>
        <v/>
      </c>
      <c r="DM35" s="186" t="str">
        <f aca="1">IF(DM$4&gt;$BV35,"",IF($BR$9&gt;$BS$9,"ns",IF($BN$16&gt;$BO$16,"ns",IF(ABS($BX35-INDEX(RTO1CF_ORD,DM$4,2))&gt;$BN$24,"s","ns"))))</f>
        <v/>
      </c>
      <c r="DN35" s="186" t="str">
        <f aca="1">IF(DN$4&gt;$BV35,"",IF($BR$9&gt;$BS$9,"ns",IF($BN$16&gt;$BO$16,"ns",IF(ABS($BX35-INDEX(RTO1CF_ORD,DN$4,2))&gt;$BN$24,"s","ns"))))</f>
        <v/>
      </c>
      <c r="DO35" s="186" t="str">
        <f aca="1">IF(DO$4&gt;$BV35,"",IF($BR$9&gt;$BS$9,"ns",IF($BN$16&gt;$BO$16,"ns",IF(ABS($BX35-INDEX(RTO1CF_ORD,DO$4,2))&gt;$BN$24,"s","ns"))))</f>
        <v/>
      </c>
      <c r="DP35" s="186" t="str">
        <f aca="1">IF(DP$4&gt;$BV35,"",IF($BR$9&gt;$BS$9,"ns",IF($BN$16&gt;$BO$16,"ns",IF(ABS($BX35-INDEX(RTO1CF_ORD,DP$4,2))&gt;$BN$24,"s","ns"))))</f>
        <v/>
      </c>
      <c r="DQ35" s="186" t="str">
        <f aca="1">IF(DQ$4&gt;$BV35,"",IF($BR$9&gt;$BS$9,"ns",IF($BN$16&gt;$BO$16,"ns",IF(ABS($BX35-INDEX(RTO1CF_ORD,DQ$4,2))&gt;$BN$24,"s","ns"))))</f>
        <v/>
      </c>
      <c r="DR35" s="186" t="str">
        <f aca="1">IF(DR$4&gt;$BV35,"",IF($BR$9&gt;$BS$9,"ns",IF($BN$16&gt;$BO$16,"ns",IF(ABS($BX35-INDEX(RTO1CF_ORD,DR$4,2))&gt;$BN$24,"s","ns"))))</f>
        <v/>
      </c>
      <c r="DS35" s="186" t="str">
        <f aca="1">IF(DS$4&gt;$BV35,"",IF($BR$9&gt;$BS$9,"ns",IF($BN$16&gt;$BO$16,"ns",IF(ABS($BX35-INDEX(RTO1CF_ORD,DS$4,2))&gt;$BN$24,"s","ns"))))</f>
        <v/>
      </c>
      <c r="DT35" s="186" t="str">
        <f aca="1">IF(DT$4&gt;$BV35,"",IF($BR$9&gt;$BS$9,"ns",IF($BN$16&gt;$BO$16,"ns",IF(ABS($BX35-INDEX(RTO1CF_ORD,DT$4,2))&gt;$BN$24,"s","ns"))))</f>
        <v/>
      </c>
      <c r="DU35" s="186" t="str">
        <f aca="1">IF(DU$4&gt;$BV35,"",IF($BR$9&gt;$BS$9,"ns",IF($BN$16&gt;$BO$16,"ns",IF(ABS($BX35-INDEX(RTO1CF_ORD,DU$4,2))&gt;$BN$24,"s","ns"))))</f>
        <v/>
      </c>
      <c r="DV35" s="186" t="str">
        <f aca="1">IF(DV$4&gt;$BV35,"",IF($BR$9&gt;$BS$9,"ns",IF($BN$16&gt;$BO$16,"ns",IF(ABS($BX35-INDEX(RTO1CF_ORD,DV$4,2))&gt;$BN$24,"s","ns"))))</f>
        <v/>
      </c>
      <c r="DW35" s="158"/>
      <c r="DX35" s="158"/>
      <c r="DZ35" s="176">
        <f>DZ34+1</f>
        <v>32</v>
      </c>
      <c r="EA35" s="283">
        <f aca="1">IFERROR(INDEX(RTO1CV,$DZ35,1),0)</f>
        <v>0</v>
      </c>
      <c r="EB35" s="179">
        <f aca="1">IFERROR(INDEX(RTO1SF,$DZ35,EB$3),0)</f>
        <v>0</v>
      </c>
      <c r="EC35" s="179">
        <f aca="1">IFERROR(INDEX(RTO1SF,$DZ35,EC$3),0)</f>
        <v>0</v>
      </c>
      <c r="ED35" s="179">
        <f aca="1">IFERROR(INDEX(RTO1SF,$DZ35,ED$3),0)</f>
        <v>0</v>
      </c>
      <c r="EE35" s="179">
        <f aca="1">IFERROR(INDEX(RTO1SF,$DZ35,EE$3),0)</f>
        <v>0</v>
      </c>
      <c r="EF35" s="179">
        <f>_xlfn.COUNTIFS(EB35:EE35,"&gt;1")</f>
        <v>0</v>
      </c>
      <c r="EG35" s="179">
        <f>IFERROR(_xlfn.SUMIFS(EB35:EE35,EB35:EE35,"&gt;1"),0)</f>
        <v>0</v>
      </c>
      <c r="EH35" s="176"/>
      <c r="EI35" s="176"/>
      <c r="EJ35" s="176"/>
      <c r="EK35" s="177"/>
      <c r="EL35" s="176">
        <f>EL34+1</f>
        <v>32</v>
      </c>
      <c r="EM35" s="283">
        <f aca="1">IFERROR(INDEX(RTO1CV,$EL35,1),0)</f>
        <v>0</v>
      </c>
      <c r="EN35" s="179">
        <f aca="1">IFERROR(INDEX(RTO1CF,$EL35,'ANVA-MDS'!EB$3),0)</f>
        <v>0</v>
      </c>
      <c r="EO35" s="179">
        <f aca="1">IFERROR(INDEX(RTO1CF,$EL35,'ANVA-MDS'!EC$3),0)</f>
        <v>0</v>
      </c>
      <c r="EP35" s="179">
        <f aca="1">IFERROR(INDEX(RTO1CF,$EL35,'ANVA-MDS'!ED$3),0)</f>
        <v>0</v>
      </c>
      <c r="EQ35" s="179">
        <f aca="1">IFERROR(INDEX(RTO1CF,$EL35,'ANVA-MDS'!EE$3),0)</f>
        <v>0</v>
      </c>
      <c r="ER35" s="179">
        <f>_xlfn.COUNTIFS(EN35:EQ35,"&gt;1")</f>
        <v>0</v>
      </c>
      <c r="ES35" s="179">
        <f>IFERROR(_xlfn.SUMIFS(EN35:EQ35,EN35:EQ35,"&gt;1"),0)</f>
        <v>0</v>
      </c>
      <c r="ET35" s="176"/>
      <c r="EU35" s="176"/>
      <c r="EV35" s="176"/>
      <c r="EW35" s="177"/>
      <c r="EX35" s="179">
        <f>EG35+ES35</f>
        <v>0</v>
      </c>
      <c r="EY35" s="177"/>
      <c r="EZ35" s="177"/>
    </row>
    <row r="36" spans="10:156" ht="12.75" customHeight="1">
      <c r="J36" s="89" t="n">
        <v>32</v>
      </c>
      <c r="K36" s="187">
        <f aca="1">IFERROR(INDEX(RTO1SF_ORD,J36,1),"sd")</f>
        <v>0</v>
      </c>
      <c r="L36" s="188">
        <f aca="1">IFERROR(INDEX(RTO1SF_ORD,J36,2),"sd")</f>
        <v>0.000180000000000000036</v>
      </c>
      <c r="M36" s="188" t="str">
        <f aca="1">IF(M$4&gt;$J36,"",IF($F$9&gt;$G$9,"ns",IF($B$16&gt;$C$16,"ns",IF(ABS($L36-INDEX(RTO1SF_ORD,M$4,2))&gt;$B$24,"s","ns"))))</f>
        <v>ns</v>
      </c>
      <c r="N36" s="188" t="str">
        <f aca="1">IF(N$4&gt;$J36,"",IF($F$9&gt;$G$9,"ns",IF($B$16&gt;$C$16,"ns",IF(ABS($L36-INDEX(RTO1SF_ORD,N$4,2))&gt;$B$24,"s","ns"))))</f>
        <v>ns</v>
      </c>
      <c r="O36" s="188" t="str">
        <f aca="1">IF(O$4&gt;$J36,"",IF($F$9&gt;$G$9,"ns",IF($B$16&gt;$C$16,"ns",IF(ABS($L36-INDEX(RTO1SF_ORD,O$4,2))&gt;$B$24,"s","ns"))))</f>
        <v>ns</v>
      </c>
      <c r="P36" s="188" t="str">
        <f aca="1">IF(P$4&gt;$J36,"",IF($F$9&gt;$G$9,"ns",IF($B$16&gt;$C$16,"ns",IF(ABS($L36-INDEX(RTO1SF_ORD,P$4,2))&gt;$B$24,"s","ns"))))</f>
        <v>ns</v>
      </c>
      <c r="Q36" s="188" t="str">
        <f aca="1">IF(Q$4&gt;$J36,"",IF($F$9&gt;$G$9,"ns",IF($B$16&gt;$C$16,"ns",IF(ABS($L36-INDEX(RTO1SF_ORD,Q$4,2))&gt;$B$24,"s","ns"))))</f>
        <v>ns</v>
      </c>
      <c r="R36" s="188" t="str">
        <f aca="1">IF(R$4&gt;$J36,"",IF($F$9&gt;$G$9,"ns",IF($B$16&gt;$C$16,"ns",IF(ABS($L36-INDEX(RTO1SF_ORD,R$4,2))&gt;$B$24,"s","ns"))))</f>
        <v>ns</v>
      </c>
      <c r="S36" s="188" t="str">
        <f aca="1">IF(S$4&gt;$J36,"",IF($F$9&gt;$G$9,"ns",IF($B$16&gt;$C$16,"ns",IF(ABS($L36-INDEX(RTO1SF_ORD,S$4,2))&gt;$B$24,"s","ns"))))</f>
        <v>ns</v>
      </c>
      <c r="T36" s="188" t="str">
        <f aca="1">IF(T$4&gt;$J36,"",IF($F$9&gt;$G$9,"ns",IF($B$16&gt;$C$16,"ns",IF(ABS($L36-INDEX(RTO1SF_ORD,T$4,2))&gt;$B$24,"s","ns"))))</f>
        <v>ns</v>
      </c>
      <c r="U36" s="188" t="str">
        <f aca="1">IF(U$4&gt;$J36,"",IF($F$9&gt;$G$9,"ns",IF($B$16&gt;$C$16,"ns",IF(ABS($L36-INDEX(RTO1SF_ORD,U$4,2))&gt;$B$24,"s","ns"))))</f>
        <v>ns</v>
      </c>
      <c r="V36" s="188" t="str">
        <f aca="1">IF(V$4&gt;$J36,"",IF($F$9&gt;$G$9,"ns",IF($B$16&gt;$C$16,"ns",IF(ABS($L36-INDEX(RTO1SF_ORD,V$4,2))&gt;$B$24,"s","ns"))))</f>
        <v>ns</v>
      </c>
      <c r="W36" s="188" t="str">
        <f aca="1">IF(W$4&gt;$J36,"",IF($F$9&gt;$G$9,"ns",IF($B$16&gt;$C$16,"ns",IF(ABS($L36-INDEX(RTO1SF_ORD,W$4,2))&gt;$B$24,"s","ns"))))</f>
        <v>ns</v>
      </c>
      <c r="X36" s="188" t="str">
        <f aca="1">IF(X$4&gt;$J36,"",IF($F$9&gt;$G$9,"ns",IF($B$16&gt;$C$16,"ns",IF(ABS($L36-INDEX(RTO1SF_ORD,X$4,2))&gt;$B$24,"s","ns"))))</f>
        <v>ns</v>
      </c>
      <c r="Y36" s="188" t="str">
        <f aca="1">IF(Y$4&gt;$J36,"",IF($F$9&gt;$G$9,"ns",IF($B$16&gt;$C$16,"ns",IF(ABS($L36-INDEX(RTO1SF_ORD,Y$4,2))&gt;$B$24,"s","ns"))))</f>
        <v>ns</v>
      </c>
      <c r="Z36" s="188" t="str">
        <f aca="1">IF(Z$4&gt;$J36,"",IF($F$9&gt;$G$9,"ns",IF($B$16&gt;$C$16,"ns",IF(ABS($L36-INDEX(RTO1SF_ORD,Z$4,2))&gt;$B$24,"s","ns"))))</f>
        <v>ns</v>
      </c>
      <c r="AA36" s="188" t="str">
        <f aca="1">IF(AA$4&gt;$J36,"",IF($F$9&gt;$G$9,"ns",IF($B$16&gt;$C$16,"ns",IF(ABS($L36-INDEX(RTO1SF_ORD,AA$4,2))&gt;$B$24,"s","ns"))))</f>
        <v>ns</v>
      </c>
      <c r="AB36" s="188" t="str">
        <f aca="1">IF(AB$4&gt;$J36,"",IF($F$9&gt;$G$9,"ns",IF($B$16&gt;$C$16,"ns",IF(ABS($L36-INDEX(RTO1SF_ORD,AB$4,2))&gt;$B$24,"s","ns"))))</f>
        <v>ns</v>
      </c>
      <c r="AC36" s="188" t="str">
        <f aca="1">IF(AC$4&gt;$J36,"",IF($F$9&gt;$G$9,"ns",IF($B$16&gt;$C$16,"ns",IF(ABS($L36-INDEX(RTO1SF_ORD,AC$4,2))&gt;$B$24,"s","ns"))))</f>
        <v>ns</v>
      </c>
      <c r="AD36" s="188" t="str">
        <f aca="1">IF(AD$4&gt;$J36,"",IF($F$9&gt;$G$9,"ns",IF($B$16&gt;$C$16,"ns",IF(ABS($L36-INDEX(RTO1SF_ORD,AD$4,2))&gt;$B$24,"s","ns"))))</f>
        <v>ns</v>
      </c>
      <c r="AE36" s="188" t="str">
        <f aca="1">IF(AE$4&gt;$J36,"",IF($F$9&gt;$G$9,"ns",IF($B$16&gt;$C$16,"ns",IF(ABS($L36-INDEX(RTO1SF_ORD,AE$4,2))&gt;$B$24,"s","ns"))))</f>
        <v>ns</v>
      </c>
      <c r="AF36" s="188" t="str">
        <f aca="1">IF(AF$4&gt;$J36,"",IF($F$9&gt;$G$9,"ns",IF($B$16&gt;$C$16,"ns",IF(ABS($L36-INDEX(RTO1SF_ORD,AF$4,2))&gt;$B$24,"s","ns"))))</f>
        <v>ns</v>
      </c>
      <c r="AG36" s="188" t="str">
        <f aca="1">IF(AG$4&gt;$J36,"",IF($F$9&gt;$G$9,"ns",IF($B$16&gt;$C$16,"ns",IF(ABS($L36-INDEX(RTO1SF_ORD,AG$4,2))&gt;$B$24,"s","ns"))))</f>
        <v>ns</v>
      </c>
      <c r="AH36" s="188" t="str">
        <f aca="1">IF(AH$4&gt;$J36,"",IF($F$9&gt;$G$9,"ns",IF($B$16&gt;$C$16,"ns",IF(ABS($L36-INDEX(RTO1SF_ORD,AH$4,2))&gt;$B$24,"s","ns"))))</f>
        <v>ns</v>
      </c>
      <c r="AI36" s="188" t="str">
        <f aca="1">IF(AI$4&gt;$J36,"",IF($F$9&gt;$G$9,"ns",IF($B$16&gt;$C$16,"ns",IF(ABS($L36-INDEX(RTO1SF_ORD,AI$4,2))&gt;$B$24,"s","ns"))))</f>
        <v>ns</v>
      </c>
      <c r="AJ36" s="188" t="str">
        <f aca="1">IF(AJ$4&gt;$J36,"",IF($F$9&gt;$G$9,"ns",IF($B$16&gt;$C$16,"ns",IF(ABS($L36-INDEX(RTO1SF_ORD,AJ$4,2))&gt;$B$24,"s","ns"))))</f>
        <v>ns</v>
      </c>
      <c r="AK36" s="188" t="str">
        <f aca="1">IF(AK$4&gt;$J36,"",IF($F$9&gt;$G$9,"ns",IF($B$16&gt;$C$16,"ns",IF(ABS($L36-INDEX(RTO1SF_ORD,AK$4,2))&gt;$B$24,"s","ns"))))</f>
        <v>ns</v>
      </c>
      <c r="AL36" s="188" t="str">
        <f aca="1">IF(AL$4&gt;$J36,"",IF($F$9&gt;$G$9,"ns",IF($B$16&gt;$C$16,"ns",IF(ABS($L36-INDEX(RTO1SF_ORD,AL$4,2))&gt;$B$24,"s","ns"))))</f>
        <v>ns</v>
      </c>
      <c r="AM36" s="188" t="str">
        <f aca="1">IF(AM$4&gt;$J36,"",IF($F$9&gt;$G$9,"ns",IF($B$16&gt;$C$16,"ns",IF(ABS($L36-INDEX(RTO1SF_ORD,AM$4,2))&gt;$B$24,"s","ns"))))</f>
        <v>ns</v>
      </c>
      <c r="AN36" s="188" t="str">
        <f aca="1">IF(AN$4&gt;$J36,"",IF($F$9&gt;$G$9,"ns",IF($B$16&gt;$C$16,"ns",IF(ABS($L36-INDEX(RTO1SF_ORD,AN$4,2))&gt;$B$24,"s","ns"))))</f>
        <v>ns</v>
      </c>
      <c r="AO36" s="188" t="str">
        <f aca="1">IF(AO$4&gt;$J36,"",IF($F$9&gt;$G$9,"ns",IF($B$16&gt;$C$16,"ns",IF(ABS($L36-INDEX(RTO1SF_ORD,AO$4,2))&gt;$B$24,"s","ns"))))</f>
        <v>ns</v>
      </c>
      <c r="AP36" s="188" t="str">
        <f aca="1">IF(AP$4&gt;$J36,"",IF($F$9&gt;$G$9,"ns",IF($B$16&gt;$C$16,"ns",IF(ABS($L36-INDEX(RTO1SF_ORD,AP$4,2))&gt;$B$24,"s","ns"))))</f>
        <v>ns</v>
      </c>
      <c r="AQ36" s="188" t="str">
        <f aca="1">IF(AQ$4&gt;$J36,"",IF($F$9&gt;$G$9,"ns",IF($B$16&gt;$C$16,"ns",IF(ABS($L36-INDEX(RTO1SF_ORD,AQ$4,2))&gt;$B$24,"s","ns"))))</f>
        <v>ns</v>
      </c>
      <c r="AR36" s="188" t="str">
        <f aca="1">IF(AR$4&gt;$J36,"",IF($F$9&gt;$G$9,"ns",IF($B$16&gt;$C$16,"ns",IF(ABS($L36-INDEX(RTO1SF_ORD,AR$4,2))&gt;$B$24,"s","ns"))))</f>
        <v>ns</v>
      </c>
      <c r="AS36" s="188" t="str">
        <f aca="1">IF(AS$4&gt;$J36,"",IF($F$9&gt;$G$9,"ns",IF($B$16&gt;$C$16,"ns",IF(ABS($L36-INDEX(RTO1SF_ORD,AS$4,2))&gt;$B$24,"s","ns"))))</f>
        <v/>
      </c>
      <c r="AT36" s="188" t="str">
        <f aca="1">IF(AT$4&gt;$J36,"",IF($F$9&gt;$G$9,"ns",IF($B$16&gt;$C$16,"ns",IF(ABS($L36-INDEX(RTO1SF_ORD,AT$4,2))&gt;$B$24,"s","ns"))))</f>
        <v/>
      </c>
      <c r="AU36" s="188" t="str">
        <f aca="1">IF(AU$4&gt;$J36,"",IF($F$9&gt;$G$9,"ns",IF($B$16&gt;$C$16,"ns",IF(ABS($L36-INDEX(RTO1SF_ORD,AU$4,2))&gt;$B$24,"s","ns"))))</f>
        <v/>
      </c>
      <c r="AV36" s="188" t="str">
        <f aca="1">IF(AV$4&gt;$J36,"",IF($F$9&gt;$G$9,"ns",IF($B$16&gt;$C$16,"ns",IF(ABS($L36-INDEX(RTO1SF_ORD,AV$4,2))&gt;$B$24,"s","ns"))))</f>
        <v/>
      </c>
      <c r="AW36" s="188" t="str">
        <f aca="1">IF(AW$4&gt;$J36,"",IF($F$9&gt;$G$9,"ns",IF($B$16&gt;$C$16,"ns",IF(ABS($L36-INDEX(RTO1SF_ORD,AW$4,2))&gt;$B$24,"s","ns"))))</f>
        <v/>
      </c>
      <c r="AX36" s="188" t="str">
        <f aca="1">IF(AX$4&gt;$J36,"",IF($F$9&gt;$G$9,"ns",IF($B$16&gt;$C$16,"ns",IF(ABS($L36-INDEX(RTO1SF_ORD,AX$4,2))&gt;$B$24,"s","ns"))))</f>
        <v/>
      </c>
      <c r="AY36" s="188" t="str">
        <f aca="1">IF(AY$4&gt;$J36,"",IF($F$9&gt;$G$9,"ns",IF($B$16&gt;$C$16,"ns",IF(ABS($L36-INDEX(RTO1SF_ORD,AY$4,2))&gt;$B$24,"s","ns"))))</f>
        <v/>
      </c>
      <c r="AZ36" s="188" t="str">
        <f aca="1">IF(AZ$4&gt;$J36,"",IF($F$9&gt;$G$9,"ns",IF($B$16&gt;$C$16,"ns",IF(ABS($L36-INDEX(RTO1SF_ORD,AZ$4,2))&gt;$B$24,"s","ns"))))</f>
        <v/>
      </c>
      <c r="BA36" s="188" t="str">
        <f aca="1">IF(BA$4&gt;$J36,"",IF($F$9&gt;$G$9,"ns",IF($B$16&gt;$C$16,"ns",IF(ABS($L36-INDEX(RTO1SF_ORD,BA$4,2))&gt;$B$24,"s","ns"))))</f>
        <v/>
      </c>
      <c r="BB36" s="188" t="str">
        <f aca="1">IF(BB$4&gt;$J36,"",IF($F$9&gt;$G$9,"ns",IF($B$16&gt;$C$16,"ns",IF(ABS($L36-INDEX(RTO1SF_ORD,BB$4,2))&gt;$B$24,"s","ns"))))</f>
        <v/>
      </c>
      <c r="BC36" s="188" t="str">
        <f aca="1">IF(BC$4&gt;$J36,"",IF($F$9&gt;$G$9,"ns",IF($B$16&gt;$C$16,"ns",IF(ABS($L36-INDEX(RTO1SF_ORD,BC$4,2))&gt;$B$24,"s","ns"))))</f>
        <v/>
      </c>
      <c r="BD36" s="188" t="str">
        <f aca="1">IF(BD$4&gt;$J36,"",IF($F$9&gt;$G$9,"ns",IF($B$16&gt;$C$16,"ns",IF(ABS($L36-INDEX(RTO1SF_ORD,BD$4,2))&gt;$B$24,"s","ns"))))</f>
        <v/>
      </c>
      <c r="BE36" s="188" t="str">
        <f aca="1">IF(BE$4&gt;$J36,"",IF($F$9&gt;$G$9,"ns",IF($B$16&gt;$C$16,"ns",IF(ABS($L36-INDEX(RTO1SF_ORD,BE$4,2))&gt;$B$24,"s","ns"))))</f>
        <v/>
      </c>
      <c r="BF36" s="188" t="str">
        <f aca="1">IF(BF$4&gt;$J36,"",IF($F$9&gt;$G$9,"ns",IF($B$16&gt;$C$16,"ns",IF(ABS($L36-INDEX(RTO1SF_ORD,BF$4,2))&gt;$B$24,"s","ns"))))</f>
        <v/>
      </c>
      <c r="BG36" s="188" t="str">
        <f aca="1">IF(BG$4&gt;$J36,"",IF($F$9&gt;$G$9,"ns",IF($B$16&gt;$C$16,"ns",IF(ABS($L36-INDEX(RTO1SF_ORD,BG$4,2))&gt;$B$24,"s","ns"))))</f>
        <v/>
      </c>
      <c r="BH36" s="188" t="str">
        <f aca="1">IF(BH$4&gt;$J36,"",IF($F$9&gt;$G$9,"ns",IF($B$16&gt;$C$16,"ns",IF(ABS($L36-INDEX(RTO1SF_ORD,BH$4,2))&gt;$B$24,"s","ns"))))</f>
        <v/>
      </c>
      <c r="BI36" s="188" t="str">
        <f aca="1">IF(BI$4&gt;$J36,"",IF($F$9&gt;$G$9,"ns",IF($B$16&gt;$C$16,"ns",IF(ABS($L36-INDEX(RTO1SF_ORD,BI$4,2))&gt;$B$24,"s","ns"))))</f>
        <v/>
      </c>
      <c r="BJ36" s="188" t="str">
        <f aca="1">IF(BJ$4&gt;$J36,"",IF($F$9&gt;$G$9,"ns",IF($B$16&gt;$C$16,"ns",IF(ABS($L36-INDEX(RTO1SF_ORD,BJ$4,2))&gt;$B$24,"s","ns"))))</f>
        <v/>
      </c>
      <c r="BS36" s="10"/>
      <c r="BT36" s="10"/>
      <c r="BV36" s="89" t="n">
        <v>32</v>
      </c>
      <c r="BW36" s="187">
        <f aca="1">IFERROR(INDEX(RTO1CF_ORD,BV36,1),"sd")</f>
        <v>0</v>
      </c>
      <c r="BX36" s="188">
        <f aca="1">IFERROR(INDEX(RTO1CF_ORD,BV36,2),"sd")</f>
        <v>0.000180000000000000036</v>
      </c>
      <c r="BY36" s="186" t="str">
        <f aca="1">IF(BY$4&gt;$BV36,"",IF($BR$9&gt;$BS$9,"ns",IF($BN$16&gt;$BO$16,"ns",IF(ABS($BX36-INDEX(RTO1CF_ORD,BY$4,2))&gt;$BN$24,"s","ns"))))</f>
        <v>s</v>
      </c>
      <c r="BZ36" s="186" t="str">
        <f aca="1">IF(BZ$4&gt;$BV36,"",IF($BR$9&gt;$BS$9,"ns",IF($BN$16&gt;$BO$16,"ns",IF(ABS($BX36-INDEX(RTO1CF_ORD,BZ$4,2))&gt;$BN$24,"s","ns"))))</f>
        <v>s</v>
      </c>
      <c r="CA36" s="186" t="str">
        <f aca="1">IF(CA$4&gt;$BV36,"",IF($BR$9&gt;$BS$9,"ns",IF($BN$16&gt;$BO$16,"ns",IF(ABS($BX36-INDEX(RTO1CF_ORD,CA$4,2))&gt;$BN$24,"s","ns"))))</f>
        <v>s</v>
      </c>
      <c r="CB36" s="186" t="str">
        <f aca="1">IF(CB$4&gt;$BV36,"",IF($BR$9&gt;$BS$9,"ns",IF($BN$16&gt;$BO$16,"ns",IF(ABS($BX36-INDEX(RTO1CF_ORD,CB$4,2))&gt;$BN$24,"s","ns"))))</f>
        <v>s</v>
      </c>
      <c r="CC36" s="186" t="str">
        <f aca="1">IF(CC$4&gt;$BV36,"",IF($BR$9&gt;$BS$9,"ns",IF($BN$16&gt;$BO$16,"ns",IF(ABS($BX36-INDEX(RTO1CF_ORD,CC$4,2))&gt;$BN$24,"s","ns"))))</f>
        <v>s</v>
      </c>
      <c r="CD36" s="186" t="str">
        <f aca="1">IF(CD$4&gt;$BV36,"",IF($BR$9&gt;$BS$9,"ns",IF($BN$16&gt;$BO$16,"ns",IF(ABS($BX36-INDEX(RTO1CF_ORD,CD$4,2))&gt;$BN$24,"s","ns"))))</f>
        <v>s</v>
      </c>
      <c r="CE36" s="186" t="str">
        <f aca="1">IF(CE$4&gt;$BV36,"",IF($BR$9&gt;$BS$9,"ns",IF($BN$16&gt;$BO$16,"ns",IF(ABS($BX36-INDEX(RTO1CF_ORD,CE$4,2))&gt;$BN$24,"s","ns"))))</f>
        <v>s</v>
      </c>
      <c r="CF36" s="186" t="str">
        <f aca="1">IF(CF$4&gt;$BV36,"",IF($BR$9&gt;$BS$9,"ns",IF($BN$16&gt;$BO$16,"ns",IF(ABS($BX36-INDEX(RTO1CF_ORD,CF$4,2))&gt;$BN$24,"s","ns"))))</f>
        <v>s</v>
      </c>
      <c r="CG36" s="186" t="str">
        <f aca="1">IF(CG$4&gt;$BV36,"",IF($BR$9&gt;$BS$9,"ns",IF($BN$16&gt;$BO$16,"ns",IF(ABS($BX36-INDEX(RTO1CF_ORD,CG$4,2))&gt;$BN$24,"s","ns"))))</f>
        <v>s</v>
      </c>
      <c r="CH36" s="186" t="str">
        <f aca="1">IF(CH$4&gt;$BV36,"",IF($BR$9&gt;$BS$9,"ns",IF($BN$16&gt;$BO$16,"ns",IF(ABS($BX36-INDEX(RTO1CF_ORD,CH$4,2))&gt;$BN$24,"s","ns"))))</f>
        <v>s</v>
      </c>
      <c r="CI36" s="186" t="str">
        <f aca="1">IF(CI$4&gt;$BV36,"",IF($BR$9&gt;$BS$9,"ns",IF($BN$16&gt;$BO$16,"ns",IF(ABS($BX36-INDEX(RTO1CF_ORD,CI$4,2))&gt;$BN$24,"s","ns"))))</f>
        <v>s</v>
      </c>
      <c r="CJ36" s="186" t="str">
        <f aca="1">IF(CJ$4&gt;$BV36,"",IF($BR$9&gt;$BS$9,"ns",IF($BN$16&gt;$BO$16,"ns",IF(ABS($BX36-INDEX(RTO1CF_ORD,CJ$4,2))&gt;$BN$24,"s","ns"))))</f>
        <v>s</v>
      </c>
      <c r="CK36" s="186" t="str">
        <f aca="1">IF(CK$4&gt;$BV36,"",IF($BR$9&gt;$BS$9,"ns",IF($BN$16&gt;$BO$16,"ns",IF(ABS($BX36-INDEX(RTO1CF_ORD,CK$4,2))&gt;$BN$24,"s","ns"))))</f>
        <v>s</v>
      </c>
      <c r="CL36" s="186" t="str">
        <f aca="1">IF(CL$4&gt;$BV36,"",IF($BR$9&gt;$BS$9,"ns",IF($BN$16&gt;$BO$16,"ns",IF(ABS($BX36-INDEX(RTO1CF_ORD,CL$4,2))&gt;$BN$24,"s","ns"))))</f>
        <v>s</v>
      </c>
      <c r="CM36" s="186" t="str">
        <f aca="1">IF(CM$4&gt;$BV36,"",IF($BR$9&gt;$BS$9,"ns",IF($BN$16&gt;$BO$16,"ns",IF(ABS($BX36-INDEX(RTO1CF_ORD,CM$4,2))&gt;$BN$24,"s","ns"))))</f>
        <v>s</v>
      </c>
      <c r="CN36" s="186" t="str">
        <f aca="1">IF(CN$4&gt;$BV36,"",IF($BR$9&gt;$BS$9,"ns",IF($BN$16&gt;$BO$16,"ns",IF(ABS($BX36-INDEX(RTO1CF_ORD,CN$4,2))&gt;$BN$24,"s","ns"))))</f>
        <v>s</v>
      </c>
      <c r="CO36" s="186" t="str">
        <f aca="1">IF(CO$4&gt;$BV36,"",IF($BR$9&gt;$BS$9,"ns",IF($BN$16&gt;$BO$16,"ns",IF(ABS($BX36-INDEX(RTO1CF_ORD,CO$4,2))&gt;$BN$24,"s","ns"))))</f>
        <v>s</v>
      </c>
      <c r="CP36" s="186" t="str">
        <f aca="1">IF(CP$4&gt;$BV36,"",IF($BR$9&gt;$BS$9,"ns",IF($BN$16&gt;$BO$16,"ns",IF(ABS($BX36-INDEX(RTO1CF_ORD,CP$4,2))&gt;$BN$24,"s","ns"))))</f>
        <v>s</v>
      </c>
      <c r="CQ36" s="186" t="str">
        <f aca="1">IF(CQ$4&gt;$BV36,"",IF($BR$9&gt;$BS$9,"ns",IF($BN$16&gt;$BO$16,"ns",IF(ABS($BX36-INDEX(RTO1CF_ORD,CQ$4,2))&gt;$BN$24,"s","ns"))))</f>
        <v>s</v>
      </c>
      <c r="CR36" s="186" t="str">
        <f aca="1">IF(CR$4&gt;$BV36,"",IF($BR$9&gt;$BS$9,"ns",IF($BN$16&gt;$BO$16,"ns",IF(ABS($BX36-INDEX(RTO1CF_ORD,CR$4,2))&gt;$BN$24,"s","ns"))))</f>
        <v>s</v>
      </c>
      <c r="CS36" s="186" t="str">
        <f aca="1">IF(CS$4&gt;$BV36,"",IF($BR$9&gt;$BS$9,"ns",IF($BN$16&gt;$BO$16,"ns",IF(ABS($BX36-INDEX(RTO1CF_ORD,CS$4,2))&gt;$BN$24,"s","ns"))))</f>
        <v>s</v>
      </c>
      <c r="CT36" s="186" t="str">
        <f aca="1">IF(CT$4&gt;$BV36,"",IF($BR$9&gt;$BS$9,"ns",IF($BN$16&gt;$BO$16,"ns",IF(ABS($BX36-INDEX(RTO1CF_ORD,CT$4,2))&gt;$BN$24,"s","ns"))))</f>
        <v>s</v>
      </c>
      <c r="CU36" s="186" t="str">
        <f aca="1">IF(CU$4&gt;$BV36,"",IF($BR$9&gt;$BS$9,"ns",IF($BN$16&gt;$BO$16,"ns",IF(ABS($BX36-INDEX(RTO1CF_ORD,CU$4,2))&gt;$BN$24,"s","ns"))))</f>
        <v>s</v>
      </c>
      <c r="CV36" s="186" t="str">
        <f aca="1">IF(CV$4&gt;$BV36,"",IF($BR$9&gt;$BS$9,"ns",IF($BN$16&gt;$BO$16,"ns",IF(ABS($BX36-INDEX(RTO1CF_ORD,CV$4,2))&gt;$BN$24,"s","ns"))))</f>
        <v>s</v>
      </c>
      <c r="CW36" s="186" t="str">
        <f aca="1">IF(CW$4&gt;$BV36,"",IF($BR$9&gt;$BS$9,"ns",IF($BN$16&gt;$BO$16,"ns",IF(ABS($BX36-INDEX(RTO1CF_ORD,CW$4,2))&gt;$BN$24,"s","ns"))))</f>
        <v>s</v>
      </c>
      <c r="CX36" s="186" t="str">
        <f aca="1">IF(CX$4&gt;$BV36,"",IF($BR$9&gt;$BS$9,"ns",IF($BN$16&gt;$BO$16,"ns",IF(ABS($BX36-INDEX(RTO1CF_ORD,CX$4,2))&gt;$BN$24,"s","ns"))))</f>
        <v>s</v>
      </c>
      <c r="CY36" s="186" t="str">
        <f aca="1">IF(CY$4&gt;$BV36,"",IF($BR$9&gt;$BS$9,"ns",IF($BN$16&gt;$BO$16,"ns",IF(ABS($BX36-INDEX(RTO1CF_ORD,CY$4,2))&gt;$BN$24,"s","ns"))))</f>
        <v>s</v>
      </c>
      <c r="CZ36" s="186" t="str">
        <f aca="1">IF(CZ$4&gt;$BV36,"",IF($BR$9&gt;$BS$9,"ns",IF($BN$16&gt;$BO$16,"ns",IF(ABS($BX36-INDEX(RTO1CF_ORD,CZ$4,2))&gt;$BN$24,"s","ns"))))</f>
        <v>s</v>
      </c>
      <c r="DA36" s="186" t="str">
        <f aca="1">IF(DA$4&gt;$BV36,"",IF($BR$9&gt;$BS$9,"ns",IF($BN$16&gt;$BO$16,"ns",IF(ABS($BX36-INDEX(RTO1CF_ORD,DA$4,2))&gt;$BN$24,"s","ns"))))</f>
        <v>s</v>
      </c>
      <c r="DB36" s="186" t="str">
        <f aca="1">IF(DB$4&gt;$BV36,"",IF($BR$9&gt;$BS$9,"ns",IF($BN$16&gt;$BO$16,"ns",IF(ABS($BX36-INDEX(RTO1CF_ORD,DB$4,2))&gt;$BN$24,"s","ns"))))</f>
        <v>ns</v>
      </c>
      <c r="DC36" s="186" t="str">
        <f aca="1">IF(DC$4&gt;$BV36,"",IF($BR$9&gt;$BS$9,"ns",IF($BN$16&gt;$BO$16,"ns",IF(ABS($BX36-INDEX(RTO1CF_ORD,DC$4,2))&gt;$BN$24,"s","ns"))))</f>
        <v>ns</v>
      </c>
      <c r="DD36" s="186" t="str">
        <f aca="1">IF(DD$4&gt;$BV36,"",IF($BR$9&gt;$BS$9,"ns",IF($BN$16&gt;$BO$16,"ns",IF(ABS($BX36-INDEX(RTO1CF_ORD,DD$4,2))&gt;$BN$24,"s","ns"))))</f>
        <v>ns</v>
      </c>
      <c r="DE36" s="186" t="str">
        <f aca="1">IF(DE$4&gt;$BV36,"",IF($BR$9&gt;$BS$9,"ns",IF($BN$16&gt;$BO$16,"ns",IF(ABS($BX36-INDEX(RTO1CF_ORD,DE$4,2))&gt;$BN$24,"s","ns"))))</f>
        <v/>
      </c>
      <c r="DF36" s="186" t="str">
        <f aca="1">IF(DF$4&gt;$BV36,"",IF($BR$9&gt;$BS$9,"ns",IF($BN$16&gt;$BO$16,"ns",IF(ABS($BX36-INDEX(RTO1CF_ORD,DF$4,2))&gt;$BN$24,"s","ns"))))</f>
        <v/>
      </c>
      <c r="DG36" s="186" t="str">
        <f aca="1">IF(DG$4&gt;$BV36,"",IF($BR$9&gt;$BS$9,"ns",IF($BN$16&gt;$BO$16,"ns",IF(ABS($BX36-INDEX(RTO1CF_ORD,DG$4,2))&gt;$BN$24,"s","ns"))))</f>
        <v/>
      </c>
      <c r="DH36" s="186" t="str">
        <f aca="1">IF(DH$4&gt;$BV36,"",IF($BR$9&gt;$BS$9,"ns",IF($BN$16&gt;$BO$16,"ns",IF(ABS($BX36-INDEX(RTO1CF_ORD,DH$4,2))&gt;$BN$24,"s","ns"))))</f>
        <v/>
      </c>
      <c r="DI36" s="186" t="str">
        <f aca="1">IF(DI$4&gt;$BV36,"",IF($BR$9&gt;$BS$9,"ns",IF($BN$16&gt;$BO$16,"ns",IF(ABS($BX36-INDEX(RTO1CF_ORD,DI$4,2))&gt;$BN$24,"s","ns"))))</f>
        <v/>
      </c>
      <c r="DJ36" s="186" t="str">
        <f aca="1">IF(DJ$4&gt;$BV36,"",IF($BR$9&gt;$BS$9,"ns",IF($BN$16&gt;$BO$16,"ns",IF(ABS($BX36-INDEX(RTO1CF_ORD,DJ$4,2))&gt;$BN$24,"s","ns"))))</f>
        <v/>
      </c>
      <c r="DK36" s="186" t="str">
        <f aca="1">IF(DK$4&gt;$BV36,"",IF($BR$9&gt;$BS$9,"ns",IF($BN$16&gt;$BO$16,"ns",IF(ABS($BX36-INDEX(RTO1CF_ORD,DK$4,2))&gt;$BN$24,"s","ns"))))</f>
        <v/>
      </c>
      <c r="DL36" s="186" t="str">
        <f aca="1">IF(DL$4&gt;$BV36,"",IF($BR$9&gt;$BS$9,"ns",IF($BN$16&gt;$BO$16,"ns",IF(ABS($BX36-INDEX(RTO1CF_ORD,DL$4,2))&gt;$BN$24,"s","ns"))))</f>
        <v/>
      </c>
      <c r="DM36" s="186" t="str">
        <f aca="1">IF(DM$4&gt;$BV36,"",IF($BR$9&gt;$BS$9,"ns",IF($BN$16&gt;$BO$16,"ns",IF(ABS($BX36-INDEX(RTO1CF_ORD,DM$4,2))&gt;$BN$24,"s","ns"))))</f>
        <v/>
      </c>
      <c r="DN36" s="186" t="str">
        <f aca="1">IF(DN$4&gt;$BV36,"",IF($BR$9&gt;$BS$9,"ns",IF($BN$16&gt;$BO$16,"ns",IF(ABS($BX36-INDEX(RTO1CF_ORD,DN$4,2))&gt;$BN$24,"s","ns"))))</f>
        <v/>
      </c>
      <c r="DO36" s="186" t="str">
        <f aca="1">IF(DO$4&gt;$BV36,"",IF($BR$9&gt;$BS$9,"ns",IF($BN$16&gt;$BO$16,"ns",IF(ABS($BX36-INDEX(RTO1CF_ORD,DO$4,2))&gt;$BN$24,"s","ns"))))</f>
        <v/>
      </c>
      <c r="DP36" s="186" t="str">
        <f aca="1">IF(DP$4&gt;$BV36,"",IF($BR$9&gt;$BS$9,"ns",IF($BN$16&gt;$BO$16,"ns",IF(ABS($BX36-INDEX(RTO1CF_ORD,DP$4,2))&gt;$BN$24,"s","ns"))))</f>
        <v/>
      </c>
      <c r="DQ36" s="186" t="str">
        <f aca="1">IF(DQ$4&gt;$BV36,"",IF($BR$9&gt;$BS$9,"ns",IF($BN$16&gt;$BO$16,"ns",IF(ABS($BX36-INDEX(RTO1CF_ORD,DQ$4,2))&gt;$BN$24,"s","ns"))))</f>
        <v/>
      </c>
      <c r="DR36" s="186" t="str">
        <f aca="1">IF(DR$4&gt;$BV36,"",IF($BR$9&gt;$BS$9,"ns",IF($BN$16&gt;$BO$16,"ns",IF(ABS($BX36-INDEX(RTO1CF_ORD,DR$4,2))&gt;$BN$24,"s","ns"))))</f>
        <v/>
      </c>
      <c r="DS36" s="186" t="str">
        <f aca="1">IF(DS$4&gt;$BV36,"",IF($BR$9&gt;$BS$9,"ns",IF($BN$16&gt;$BO$16,"ns",IF(ABS($BX36-INDEX(RTO1CF_ORD,DS$4,2))&gt;$BN$24,"s","ns"))))</f>
        <v/>
      </c>
      <c r="DT36" s="186" t="str">
        <f aca="1">IF(DT$4&gt;$BV36,"",IF($BR$9&gt;$BS$9,"ns",IF($BN$16&gt;$BO$16,"ns",IF(ABS($BX36-INDEX(RTO1CF_ORD,DT$4,2))&gt;$BN$24,"s","ns"))))</f>
        <v/>
      </c>
      <c r="DU36" s="186" t="str">
        <f aca="1">IF(DU$4&gt;$BV36,"",IF($BR$9&gt;$BS$9,"ns",IF($BN$16&gt;$BO$16,"ns",IF(ABS($BX36-INDEX(RTO1CF_ORD,DU$4,2))&gt;$BN$24,"s","ns"))))</f>
        <v/>
      </c>
      <c r="DV36" s="186" t="str">
        <f aca="1">IF(DV$4&gt;$BV36,"",IF($BR$9&gt;$BS$9,"ns",IF($BN$16&gt;$BO$16,"ns",IF(ABS($BX36-INDEX(RTO1CF_ORD,DV$4,2))&gt;$BN$24,"s","ns"))))</f>
        <v/>
      </c>
      <c r="DW36" s="158"/>
      <c r="DX36" s="158"/>
      <c r="DZ36" s="176">
        <f>DZ35+1</f>
        <v>33</v>
      </c>
      <c r="EA36" s="283">
        <f aca="1">IFERROR(INDEX(RTO1CV,$DZ36,1),0)</f>
        <v>0</v>
      </c>
      <c r="EB36" s="179">
        <f aca="1">IFERROR(INDEX(RTO1SF,$DZ36,EB$3),0)</f>
        <v>0</v>
      </c>
      <c r="EC36" s="179">
        <f aca="1">IFERROR(INDEX(RTO1SF,$DZ36,EC$3),0)</f>
        <v>0</v>
      </c>
      <c r="ED36" s="179">
        <f aca="1">IFERROR(INDEX(RTO1SF,$DZ36,ED$3),0)</f>
        <v>0</v>
      </c>
      <c r="EE36" s="179">
        <f aca="1">IFERROR(INDEX(RTO1SF,$DZ36,EE$3),0)</f>
        <v>0</v>
      </c>
      <c r="EF36" s="179">
        <f>_xlfn.COUNTIFS(EB36:EE36,"&gt;1")</f>
        <v>0</v>
      </c>
      <c r="EG36" s="179">
        <f>IFERROR(_xlfn.SUMIFS(EB36:EE36,EB36:EE36,"&gt;1"),0)</f>
        <v>0</v>
      </c>
      <c r="EH36" s="176"/>
      <c r="EI36" s="176"/>
      <c r="EJ36" s="176"/>
      <c r="EK36" s="177"/>
      <c r="EL36" s="176">
        <f>EL35+1</f>
        <v>33</v>
      </c>
      <c r="EM36" s="283">
        <f aca="1">IFERROR(INDEX(RTO1CV,$EL36,1),0)</f>
        <v>0</v>
      </c>
      <c r="EN36" s="179">
        <f aca="1">IFERROR(INDEX(RTO1CF,$EL36,'ANVA-MDS'!EB$3),0)</f>
        <v>0</v>
      </c>
      <c r="EO36" s="179">
        <f aca="1">IFERROR(INDEX(RTO1CF,$EL36,'ANVA-MDS'!EC$3),0)</f>
        <v>0</v>
      </c>
      <c r="EP36" s="179">
        <f aca="1">IFERROR(INDEX(RTO1CF,$EL36,'ANVA-MDS'!ED$3),0)</f>
        <v>0</v>
      </c>
      <c r="EQ36" s="179">
        <f aca="1">IFERROR(INDEX(RTO1CF,$EL36,'ANVA-MDS'!EE$3),0)</f>
        <v>0</v>
      </c>
      <c r="ER36" s="179">
        <f>_xlfn.COUNTIFS(EN36:EQ36,"&gt;1")</f>
        <v>0</v>
      </c>
      <c r="ES36" s="179">
        <f>IFERROR(_xlfn.SUMIFS(EN36:EQ36,EN36:EQ36,"&gt;1"),0)</f>
        <v>0</v>
      </c>
      <c r="ET36" s="176"/>
      <c r="EU36" s="176"/>
      <c r="EV36" s="176"/>
      <c r="EW36" s="177"/>
      <c r="EX36" s="179">
        <f>EG36+ES36</f>
        <v>0</v>
      </c>
      <c r="EY36" s="177"/>
      <c r="EZ36" s="177"/>
    </row>
    <row r="37" spans="10:156" ht="12.75" customHeight="1">
      <c r="J37" s="89" t="n">
        <v>33</v>
      </c>
      <c r="K37" s="187">
        <f aca="1">IFERROR(INDEX(RTO1SF_ORD,J37,1),"sd")</f>
        <v>0</v>
      </c>
      <c r="L37" s="188">
        <f aca="1">IFERROR(INDEX(RTO1SF_ORD,J37,2),"sd")</f>
        <v>0.000170000000000000018</v>
      </c>
      <c r="M37" s="188" t="str">
        <f aca="1">IF(M$4&gt;$J37,"",IF($F$9&gt;$G$9,"ns",IF($B$16&gt;$C$16,"ns",IF(ABS($L37-INDEX(RTO1SF_ORD,M$4,2))&gt;$B$24,"s","ns"))))</f>
        <v>ns</v>
      </c>
      <c r="N37" s="188" t="str">
        <f aca="1">IF(N$4&gt;$J37,"",IF($F$9&gt;$G$9,"ns",IF($B$16&gt;$C$16,"ns",IF(ABS($L37-INDEX(RTO1SF_ORD,N$4,2))&gt;$B$24,"s","ns"))))</f>
        <v>ns</v>
      </c>
      <c r="O37" s="188" t="str">
        <f aca="1">IF(O$4&gt;$J37,"",IF($F$9&gt;$G$9,"ns",IF($B$16&gt;$C$16,"ns",IF(ABS($L37-INDEX(RTO1SF_ORD,O$4,2))&gt;$B$24,"s","ns"))))</f>
        <v>ns</v>
      </c>
      <c r="P37" s="188" t="str">
        <f aca="1">IF(P$4&gt;$J37,"",IF($F$9&gt;$G$9,"ns",IF($B$16&gt;$C$16,"ns",IF(ABS($L37-INDEX(RTO1SF_ORD,P$4,2))&gt;$B$24,"s","ns"))))</f>
        <v>ns</v>
      </c>
      <c r="Q37" s="188" t="str">
        <f aca="1">IF(Q$4&gt;$J37,"",IF($F$9&gt;$G$9,"ns",IF($B$16&gt;$C$16,"ns",IF(ABS($L37-INDEX(RTO1SF_ORD,Q$4,2))&gt;$B$24,"s","ns"))))</f>
        <v>ns</v>
      </c>
      <c r="R37" s="188" t="str">
        <f aca="1">IF(R$4&gt;$J37,"",IF($F$9&gt;$G$9,"ns",IF($B$16&gt;$C$16,"ns",IF(ABS($L37-INDEX(RTO1SF_ORD,R$4,2))&gt;$B$24,"s","ns"))))</f>
        <v>ns</v>
      </c>
      <c r="S37" s="188" t="str">
        <f aca="1">IF(S$4&gt;$J37,"",IF($F$9&gt;$G$9,"ns",IF($B$16&gt;$C$16,"ns",IF(ABS($L37-INDEX(RTO1SF_ORD,S$4,2))&gt;$B$24,"s","ns"))))</f>
        <v>ns</v>
      </c>
      <c r="T37" s="188" t="str">
        <f aca="1">IF(T$4&gt;$J37,"",IF($F$9&gt;$G$9,"ns",IF($B$16&gt;$C$16,"ns",IF(ABS($L37-INDEX(RTO1SF_ORD,T$4,2))&gt;$B$24,"s","ns"))))</f>
        <v>ns</v>
      </c>
      <c r="U37" s="188" t="str">
        <f aca="1">IF(U$4&gt;$J37,"",IF($F$9&gt;$G$9,"ns",IF($B$16&gt;$C$16,"ns",IF(ABS($L37-INDEX(RTO1SF_ORD,U$4,2))&gt;$B$24,"s","ns"))))</f>
        <v>ns</v>
      </c>
      <c r="V37" s="188" t="str">
        <f aca="1">IF(V$4&gt;$J37,"",IF($F$9&gt;$G$9,"ns",IF($B$16&gt;$C$16,"ns",IF(ABS($L37-INDEX(RTO1SF_ORD,V$4,2))&gt;$B$24,"s","ns"))))</f>
        <v>ns</v>
      </c>
      <c r="W37" s="188" t="str">
        <f aca="1">IF(W$4&gt;$J37,"",IF($F$9&gt;$G$9,"ns",IF($B$16&gt;$C$16,"ns",IF(ABS($L37-INDEX(RTO1SF_ORD,W$4,2))&gt;$B$24,"s","ns"))))</f>
        <v>ns</v>
      </c>
      <c r="X37" s="188" t="str">
        <f aca="1">IF(X$4&gt;$J37,"",IF($F$9&gt;$G$9,"ns",IF($B$16&gt;$C$16,"ns",IF(ABS($L37-INDEX(RTO1SF_ORD,X$4,2))&gt;$B$24,"s","ns"))))</f>
        <v>ns</v>
      </c>
      <c r="Y37" s="188" t="str">
        <f aca="1">IF(Y$4&gt;$J37,"",IF($F$9&gt;$G$9,"ns",IF($B$16&gt;$C$16,"ns",IF(ABS($L37-INDEX(RTO1SF_ORD,Y$4,2))&gt;$B$24,"s","ns"))))</f>
        <v>ns</v>
      </c>
      <c r="Z37" s="188" t="str">
        <f aca="1">IF(Z$4&gt;$J37,"",IF($F$9&gt;$G$9,"ns",IF($B$16&gt;$C$16,"ns",IF(ABS($L37-INDEX(RTO1SF_ORD,Z$4,2))&gt;$B$24,"s","ns"))))</f>
        <v>ns</v>
      </c>
      <c r="AA37" s="188" t="str">
        <f aca="1">IF(AA$4&gt;$J37,"",IF($F$9&gt;$G$9,"ns",IF($B$16&gt;$C$16,"ns",IF(ABS($L37-INDEX(RTO1SF_ORD,AA$4,2))&gt;$B$24,"s","ns"))))</f>
        <v>ns</v>
      </c>
      <c r="AB37" s="188" t="str">
        <f aca="1">IF(AB$4&gt;$J37,"",IF($F$9&gt;$G$9,"ns",IF($B$16&gt;$C$16,"ns",IF(ABS($L37-INDEX(RTO1SF_ORD,AB$4,2))&gt;$B$24,"s","ns"))))</f>
        <v>ns</v>
      </c>
      <c r="AC37" s="188" t="str">
        <f aca="1">IF(AC$4&gt;$J37,"",IF($F$9&gt;$G$9,"ns",IF($B$16&gt;$C$16,"ns",IF(ABS($L37-INDEX(RTO1SF_ORD,AC$4,2))&gt;$B$24,"s","ns"))))</f>
        <v>ns</v>
      </c>
      <c r="AD37" s="188" t="str">
        <f aca="1">IF(AD$4&gt;$J37,"",IF($F$9&gt;$G$9,"ns",IF($B$16&gt;$C$16,"ns",IF(ABS($L37-INDEX(RTO1SF_ORD,AD$4,2))&gt;$B$24,"s","ns"))))</f>
        <v>ns</v>
      </c>
      <c r="AE37" s="188" t="str">
        <f aca="1">IF(AE$4&gt;$J37,"",IF($F$9&gt;$G$9,"ns",IF($B$16&gt;$C$16,"ns",IF(ABS($L37-INDEX(RTO1SF_ORD,AE$4,2))&gt;$B$24,"s","ns"))))</f>
        <v>ns</v>
      </c>
      <c r="AF37" s="188" t="str">
        <f aca="1">IF(AF$4&gt;$J37,"",IF($F$9&gt;$G$9,"ns",IF($B$16&gt;$C$16,"ns",IF(ABS($L37-INDEX(RTO1SF_ORD,AF$4,2))&gt;$B$24,"s","ns"))))</f>
        <v>ns</v>
      </c>
      <c r="AG37" s="188" t="str">
        <f aca="1">IF(AG$4&gt;$J37,"",IF($F$9&gt;$G$9,"ns",IF($B$16&gt;$C$16,"ns",IF(ABS($L37-INDEX(RTO1SF_ORD,AG$4,2))&gt;$B$24,"s","ns"))))</f>
        <v>ns</v>
      </c>
      <c r="AH37" s="188" t="str">
        <f aca="1">IF(AH$4&gt;$J37,"",IF($F$9&gt;$G$9,"ns",IF($B$16&gt;$C$16,"ns",IF(ABS($L37-INDEX(RTO1SF_ORD,AH$4,2))&gt;$B$24,"s","ns"))))</f>
        <v>ns</v>
      </c>
      <c r="AI37" s="188" t="str">
        <f aca="1">IF(AI$4&gt;$J37,"",IF($F$9&gt;$G$9,"ns",IF($B$16&gt;$C$16,"ns",IF(ABS($L37-INDEX(RTO1SF_ORD,AI$4,2))&gt;$B$24,"s","ns"))))</f>
        <v>ns</v>
      </c>
      <c r="AJ37" s="188" t="str">
        <f aca="1">IF(AJ$4&gt;$J37,"",IF($F$9&gt;$G$9,"ns",IF($B$16&gt;$C$16,"ns",IF(ABS($L37-INDEX(RTO1SF_ORD,AJ$4,2))&gt;$B$24,"s","ns"))))</f>
        <v>ns</v>
      </c>
      <c r="AK37" s="188" t="str">
        <f aca="1">IF(AK$4&gt;$J37,"",IF($F$9&gt;$G$9,"ns",IF($B$16&gt;$C$16,"ns",IF(ABS($L37-INDEX(RTO1SF_ORD,AK$4,2))&gt;$B$24,"s","ns"))))</f>
        <v>ns</v>
      </c>
      <c r="AL37" s="188" t="str">
        <f aca="1">IF(AL$4&gt;$J37,"",IF($F$9&gt;$G$9,"ns",IF($B$16&gt;$C$16,"ns",IF(ABS($L37-INDEX(RTO1SF_ORD,AL$4,2))&gt;$B$24,"s","ns"))))</f>
        <v>ns</v>
      </c>
      <c r="AM37" s="188" t="str">
        <f aca="1">IF(AM$4&gt;$J37,"",IF($F$9&gt;$G$9,"ns",IF($B$16&gt;$C$16,"ns",IF(ABS($L37-INDEX(RTO1SF_ORD,AM$4,2))&gt;$B$24,"s","ns"))))</f>
        <v>ns</v>
      </c>
      <c r="AN37" s="188" t="str">
        <f aca="1">IF(AN$4&gt;$J37,"",IF($F$9&gt;$G$9,"ns",IF($B$16&gt;$C$16,"ns",IF(ABS($L37-INDEX(RTO1SF_ORD,AN$4,2))&gt;$B$24,"s","ns"))))</f>
        <v>ns</v>
      </c>
      <c r="AO37" s="188" t="str">
        <f aca="1">IF(AO$4&gt;$J37,"",IF($F$9&gt;$G$9,"ns",IF($B$16&gt;$C$16,"ns",IF(ABS($L37-INDEX(RTO1SF_ORD,AO$4,2))&gt;$B$24,"s","ns"))))</f>
        <v>ns</v>
      </c>
      <c r="AP37" s="188" t="str">
        <f aca="1">IF(AP$4&gt;$J37,"",IF($F$9&gt;$G$9,"ns",IF($B$16&gt;$C$16,"ns",IF(ABS($L37-INDEX(RTO1SF_ORD,AP$4,2))&gt;$B$24,"s","ns"))))</f>
        <v>ns</v>
      </c>
      <c r="AQ37" s="188" t="str">
        <f aca="1">IF(AQ$4&gt;$J37,"",IF($F$9&gt;$G$9,"ns",IF($B$16&gt;$C$16,"ns",IF(ABS($L37-INDEX(RTO1SF_ORD,AQ$4,2))&gt;$B$24,"s","ns"))))</f>
        <v>ns</v>
      </c>
      <c r="AR37" s="188" t="str">
        <f aca="1">IF(AR$4&gt;$J37,"",IF($F$9&gt;$G$9,"ns",IF($B$16&gt;$C$16,"ns",IF(ABS($L37-INDEX(RTO1SF_ORD,AR$4,2))&gt;$B$24,"s","ns"))))</f>
        <v>ns</v>
      </c>
      <c r="AS37" s="188" t="str">
        <f aca="1">IF(AS$4&gt;$J37,"",IF($F$9&gt;$G$9,"ns",IF($B$16&gt;$C$16,"ns",IF(ABS($L37-INDEX(RTO1SF_ORD,AS$4,2))&gt;$B$24,"s","ns"))))</f>
        <v>ns</v>
      </c>
      <c r="AT37" s="188" t="str">
        <f aca="1">IF(AT$4&gt;$J37,"",IF($F$9&gt;$G$9,"ns",IF($B$16&gt;$C$16,"ns",IF(ABS($L37-INDEX(RTO1SF_ORD,AT$4,2))&gt;$B$24,"s","ns"))))</f>
        <v/>
      </c>
      <c r="AU37" s="188" t="str">
        <f aca="1">IF(AU$4&gt;$J37,"",IF($F$9&gt;$G$9,"ns",IF($B$16&gt;$C$16,"ns",IF(ABS($L37-INDEX(RTO1SF_ORD,AU$4,2))&gt;$B$24,"s","ns"))))</f>
        <v/>
      </c>
      <c r="AV37" s="188" t="str">
        <f aca="1">IF(AV$4&gt;$J37,"",IF($F$9&gt;$G$9,"ns",IF($B$16&gt;$C$16,"ns",IF(ABS($L37-INDEX(RTO1SF_ORD,AV$4,2))&gt;$B$24,"s","ns"))))</f>
        <v/>
      </c>
      <c r="AW37" s="188" t="str">
        <f aca="1">IF(AW$4&gt;$J37,"",IF($F$9&gt;$G$9,"ns",IF($B$16&gt;$C$16,"ns",IF(ABS($L37-INDEX(RTO1SF_ORD,AW$4,2))&gt;$B$24,"s","ns"))))</f>
        <v/>
      </c>
      <c r="AX37" s="188" t="str">
        <f aca="1">IF(AX$4&gt;$J37,"",IF($F$9&gt;$G$9,"ns",IF($B$16&gt;$C$16,"ns",IF(ABS($L37-INDEX(RTO1SF_ORD,AX$4,2))&gt;$B$24,"s","ns"))))</f>
        <v/>
      </c>
      <c r="AY37" s="188" t="str">
        <f aca="1">IF(AY$4&gt;$J37,"",IF($F$9&gt;$G$9,"ns",IF($B$16&gt;$C$16,"ns",IF(ABS($L37-INDEX(RTO1SF_ORD,AY$4,2))&gt;$B$24,"s","ns"))))</f>
        <v/>
      </c>
      <c r="AZ37" s="188" t="str">
        <f aca="1">IF(AZ$4&gt;$J37,"",IF($F$9&gt;$G$9,"ns",IF($B$16&gt;$C$16,"ns",IF(ABS($L37-INDEX(RTO1SF_ORD,AZ$4,2))&gt;$B$24,"s","ns"))))</f>
        <v/>
      </c>
      <c r="BA37" s="188" t="str">
        <f aca="1">IF(BA$4&gt;$J37,"",IF($F$9&gt;$G$9,"ns",IF($B$16&gt;$C$16,"ns",IF(ABS($L37-INDEX(RTO1SF_ORD,BA$4,2))&gt;$B$24,"s","ns"))))</f>
        <v/>
      </c>
      <c r="BB37" s="188" t="str">
        <f aca="1">IF(BB$4&gt;$J37,"",IF($F$9&gt;$G$9,"ns",IF($B$16&gt;$C$16,"ns",IF(ABS($L37-INDEX(RTO1SF_ORD,BB$4,2))&gt;$B$24,"s","ns"))))</f>
        <v/>
      </c>
      <c r="BC37" s="188" t="str">
        <f aca="1">IF(BC$4&gt;$J37,"",IF($F$9&gt;$G$9,"ns",IF($B$16&gt;$C$16,"ns",IF(ABS($L37-INDEX(RTO1SF_ORD,BC$4,2))&gt;$B$24,"s","ns"))))</f>
        <v/>
      </c>
      <c r="BD37" s="188" t="str">
        <f aca="1">IF(BD$4&gt;$J37,"",IF($F$9&gt;$G$9,"ns",IF($B$16&gt;$C$16,"ns",IF(ABS($L37-INDEX(RTO1SF_ORD,BD$4,2))&gt;$B$24,"s","ns"))))</f>
        <v/>
      </c>
      <c r="BE37" s="188" t="str">
        <f aca="1">IF(BE$4&gt;$J37,"",IF($F$9&gt;$G$9,"ns",IF($B$16&gt;$C$16,"ns",IF(ABS($L37-INDEX(RTO1SF_ORD,BE$4,2))&gt;$B$24,"s","ns"))))</f>
        <v/>
      </c>
      <c r="BF37" s="188" t="str">
        <f aca="1">IF(BF$4&gt;$J37,"",IF($F$9&gt;$G$9,"ns",IF($B$16&gt;$C$16,"ns",IF(ABS($L37-INDEX(RTO1SF_ORD,BF$4,2))&gt;$B$24,"s","ns"))))</f>
        <v/>
      </c>
      <c r="BG37" s="188" t="str">
        <f aca="1">IF(BG$4&gt;$J37,"",IF($F$9&gt;$G$9,"ns",IF($B$16&gt;$C$16,"ns",IF(ABS($L37-INDEX(RTO1SF_ORD,BG$4,2))&gt;$B$24,"s","ns"))))</f>
        <v/>
      </c>
      <c r="BH37" s="188" t="str">
        <f aca="1">IF(BH$4&gt;$J37,"",IF($F$9&gt;$G$9,"ns",IF($B$16&gt;$C$16,"ns",IF(ABS($L37-INDEX(RTO1SF_ORD,BH$4,2))&gt;$B$24,"s","ns"))))</f>
        <v/>
      </c>
      <c r="BI37" s="188" t="str">
        <f aca="1">IF(BI$4&gt;$J37,"",IF($F$9&gt;$G$9,"ns",IF($B$16&gt;$C$16,"ns",IF(ABS($L37-INDEX(RTO1SF_ORD,BI$4,2))&gt;$B$24,"s","ns"))))</f>
        <v/>
      </c>
      <c r="BJ37" s="188" t="str">
        <f aca="1">IF(BJ$4&gt;$J37,"",IF($F$9&gt;$G$9,"ns",IF($B$16&gt;$C$16,"ns",IF(ABS($L37-INDEX(RTO1SF_ORD,BJ$4,2))&gt;$B$24,"s","ns"))))</f>
        <v/>
      </c>
      <c r="BS37" s="10"/>
      <c r="BT37" s="9"/>
      <c r="BV37" s="89" t="n">
        <v>33</v>
      </c>
      <c r="BW37" s="187">
        <f aca="1">IFERROR(INDEX(RTO1CF_ORD,BV37,1),"sd")</f>
        <v>0</v>
      </c>
      <c r="BX37" s="188">
        <f aca="1">IFERROR(INDEX(RTO1CF_ORD,BV37,2),"sd")</f>
        <v>0.000170000000000000018</v>
      </c>
      <c r="BY37" s="186" t="str">
        <f aca="1">IF(BY$4&gt;$BV37,"",IF($BR$9&gt;$BS$9,"ns",IF($BN$16&gt;$BO$16,"ns",IF(ABS($BX37-INDEX(RTO1CF_ORD,BY$4,2))&gt;$BN$24,"s","ns"))))</f>
        <v>s</v>
      </c>
      <c r="BZ37" s="186" t="str">
        <f aca="1">IF(BZ$4&gt;$BV37,"",IF($BR$9&gt;$BS$9,"ns",IF($BN$16&gt;$BO$16,"ns",IF(ABS($BX37-INDEX(RTO1CF_ORD,BZ$4,2))&gt;$BN$24,"s","ns"))))</f>
        <v>s</v>
      </c>
      <c r="CA37" s="186" t="str">
        <f aca="1">IF(CA$4&gt;$BV37,"",IF($BR$9&gt;$BS$9,"ns",IF($BN$16&gt;$BO$16,"ns",IF(ABS($BX37-INDEX(RTO1CF_ORD,CA$4,2))&gt;$BN$24,"s","ns"))))</f>
        <v>s</v>
      </c>
      <c r="CB37" s="186" t="str">
        <f aca="1">IF(CB$4&gt;$BV37,"",IF($BR$9&gt;$BS$9,"ns",IF($BN$16&gt;$BO$16,"ns",IF(ABS($BX37-INDEX(RTO1CF_ORD,CB$4,2))&gt;$BN$24,"s","ns"))))</f>
        <v>s</v>
      </c>
      <c r="CC37" s="186" t="str">
        <f aca="1">IF(CC$4&gt;$BV37,"",IF($BR$9&gt;$BS$9,"ns",IF($BN$16&gt;$BO$16,"ns",IF(ABS($BX37-INDEX(RTO1CF_ORD,CC$4,2))&gt;$BN$24,"s","ns"))))</f>
        <v>s</v>
      </c>
      <c r="CD37" s="186" t="str">
        <f aca="1">IF(CD$4&gt;$BV37,"",IF($BR$9&gt;$BS$9,"ns",IF($BN$16&gt;$BO$16,"ns",IF(ABS($BX37-INDEX(RTO1CF_ORD,CD$4,2))&gt;$BN$24,"s","ns"))))</f>
        <v>s</v>
      </c>
      <c r="CE37" s="186" t="str">
        <f aca="1">IF(CE$4&gt;$BV37,"",IF($BR$9&gt;$BS$9,"ns",IF($BN$16&gt;$BO$16,"ns",IF(ABS($BX37-INDEX(RTO1CF_ORD,CE$4,2))&gt;$BN$24,"s","ns"))))</f>
        <v>s</v>
      </c>
      <c r="CF37" s="186" t="str">
        <f aca="1">IF(CF$4&gt;$BV37,"",IF($BR$9&gt;$BS$9,"ns",IF($BN$16&gt;$BO$16,"ns",IF(ABS($BX37-INDEX(RTO1CF_ORD,CF$4,2))&gt;$BN$24,"s","ns"))))</f>
        <v>s</v>
      </c>
      <c r="CG37" s="186" t="str">
        <f aca="1">IF(CG$4&gt;$BV37,"",IF($BR$9&gt;$BS$9,"ns",IF($BN$16&gt;$BO$16,"ns",IF(ABS($BX37-INDEX(RTO1CF_ORD,CG$4,2))&gt;$BN$24,"s","ns"))))</f>
        <v>s</v>
      </c>
      <c r="CH37" s="186" t="str">
        <f aca="1">IF(CH$4&gt;$BV37,"",IF($BR$9&gt;$BS$9,"ns",IF($BN$16&gt;$BO$16,"ns",IF(ABS($BX37-INDEX(RTO1CF_ORD,CH$4,2))&gt;$BN$24,"s","ns"))))</f>
        <v>s</v>
      </c>
      <c r="CI37" s="186" t="str">
        <f aca="1">IF(CI$4&gt;$BV37,"",IF($BR$9&gt;$BS$9,"ns",IF($BN$16&gt;$BO$16,"ns",IF(ABS($BX37-INDEX(RTO1CF_ORD,CI$4,2))&gt;$BN$24,"s","ns"))))</f>
        <v>s</v>
      </c>
      <c r="CJ37" s="186" t="str">
        <f aca="1">IF(CJ$4&gt;$BV37,"",IF($BR$9&gt;$BS$9,"ns",IF($BN$16&gt;$BO$16,"ns",IF(ABS($BX37-INDEX(RTO1CF_ORD,CJ$4,2))&gt;$BN$24,"s","ns"))))</f>
        <v>s</v>
      </c>
      <c r="CK37" s="186" t="str">
        <f aca="1">IF(CK$4&gt;$BV37,"",IF($BR$9&gt;$BS$9,"ns",IF($BN$16&gt;$BO$16,"ns",IF(ABS($BX37-INDEX(RTO1CF_ORD,CK$4,2))&gt;$BN$24,"s","ns"))))</f>
        <v>s</v>
      </c>
      <c r="CL37" s="186" t="str">
        <f aca="1">IF(CL$4&gt;$BV37,"",IF($BR$9&gt;$BS$9,"ns",IF($BN$16&gt;$BO$16,"ns",IF(ABS($BX37-INDEX(RTO1CF_ORD,CL$4,2))&gt;$BN$24,"s","ns"))))</f>
        <v>s</v>
      </c>
      <c r="CM37" s="186" t="str">
        <f aca="1">IF(CM$4&gt;$BV37,"",IF($BR$9&gt;$BS$9,"ns",IF($BN$16&gt;$BO$16,"ns",IF(ABS($BX37-INDEX(RTO1CF_ORD,CM$4,2))&gt;$BN$24,"s","ns"))))</f>
        <v>s</v>
      </c>
      <c r="CN37" s="186" t="str">
        <f aca="1">IF(CN$4&gt;$BV37,"",IF($BR$9&gt;$BS$9,"ns",IF($BN$16&gt;$BO$16,"ns",IF(ABS($BX37-INDEX(RTO1CF_ORD,CN$4,2))&gt;$BN$24,"s","ns"))))</f>
        <v>s</v>
      </c>
      <c r="CO37" s="186" t="str">
        <f aca="1">IF(CO$4&gt;$BV37,"",IF($BR$9&gt;$BS$9,"ns",IF($BN$16&gt;$BO$16,"ns",IF(ABS($BX37-INDEX(RTO1CF_ORD,CO$4,2))&gt;$BN$24,"s","ns"))))</f>
        <v>s</v>
      </c>
      <c r="CP37" s="186" t="str">
        <f aca="1">IF(CP$4&gt;$BV37,"",IF($BR$9&gt;$BS$9,"ns",IF($BN$16&gt;$BO$16,"ns",IF(ABS($BX37-INDEX(RTO1CF_ORD,CP$4,2))&gt;$BN$24,"s","ns"))))</f>
        <v>s</v>
      </c>
      <c r="CQ37" s="186" t="str">
        <f aca="1">IF(CQ$4&gt;$BV37,"",IF($BR$9&gt;$BS$9,"ns",IF($BN$16&gt;$BO$16,"ns",IF(ABS($BX37-INDEX(RTO1CF_ORD,CQ$4,2))&gt;$BN$24,"s","ns"))))</f>
        <v>s</v>
      </c>
      <c r="CR37" s="186" t="str">
        <f aca="1">IF(CR$4&gt;$BV37,"",IF($BR$9&gt;$BS$9,"ns",IF($BN$16&gt;$BO$16,"ns",IF(ABS($BX37-INDEX(RTO1CF_ORD,CR$4,2))&gt;$BN$24,"s","ns"))))</f>
        <v>s</v>
      </c>
      <c r="CS37" s="186" t="str">
        <f aca="1">IF(CS$4&gt;$BV37,"",IF($BR$9&gt;$BS$9,"ns",IF($BN$16&gt;$BO$16,"ns",IF(ABS($BX37-INDEX(RTO1CF_ORD,CS$4,2))&gt;$BN$24,"s","ns"))))</f>
        <v>s</v>
      </c>
      <c r="CT37" s="186" t="str">
        <f aca="1">IF(CT$4&gt;$BV37,"",IF($BR$9&gt;$BS$9,"ns",IF($BN$16&gt;$BO$16,"ns",IF(ABS($BX37-INDEX(RTO1CF_ORD,CT$4,2))&gt;$BN$24,"s","ns"))))</f>
        <v>s</v>
      </c>
      <c r="CU37" s="186" t="str">
        <f aca="1">IF(CU$4&gt;$BV37,"",IF($BR$9&gt;$BS$9,"ns",IF($BN$16&gt;$BO$16,"ns",IF(ABS($BX37-INDEX(RTO1CF_ORD,CU$4,2))&gt;$BN$24,"s","ns"))))</f>
        <v>s</v>
      </c>
      <c r="CV37" s="186" t="str">
        <f aca="1">IF(CV$4&gt;$BV37,"",IF($BR$9&gt;$BS$9,"ns",IF($BN$16&gt;$BO$16,"ns",IF(ABS($BX37-INDEX(RTO1CF_ORD,CV$4,2))&gt;$BN$24,"s","ns"))))</f>
        <v>s</v>
      </c>
      <c r="CW37" s="186" t="str">
        <f aca="1">IF(CW$4&gt;$BV37,"",IF($BR$9&gt;$BS$9,"ns",IF($BN$16&gt;$BO$16,"ns",IF(ABS($BX37-INDEX(RTO1CF_ORD,CW$4,2))&gt;$BN$24,"s","ns"))))</f>
        <v>s</v>
      </c>
      <c r="CX37" s="186" t="str">
        <f aca="1">IF(CX$4&gt;$BV37,"",IF($BR$9&gt;$BS$9,"ns",IF($BN$16&gt;$BO$16,"ns",IF(ABS($BX37-INDEX(RTO1CF_ORD,CX$4,2))&gt;$BN$24,"s","ns"))))</f>
        <v>s</v>
      </c>
      <c r="CY37" s="186" t="str">
        <f aca="1">IF(CY$4&gt;$BV37,"",IF($BR$9&gt;$BS$9,"ns",IF($BN$16&gt;$BO$16,"ns",IF(ABS($BX37-INDEX(RTO1CF_ORD,CY$4,2))&gt;$BN$24,"s","ns"))))</f>
        <v>s</v>
      </c>
      <c r="CZ37" s="186" t="str">
        <f aca="1">IF(CZ$4&gt;$BV37,"",IF($BR$9&gt;$BS$9,"ns",IF($BN$16&gt;$BO$16,"ns",IF(ABS($BX37-INDEX(RTO1CF_ORD,CZ$4,2))&gt;$BN$24,"s","ns"))))</f>
        <v>s</v>
      </c>
      <c r="DA37" s="186" t="str">
        <f aca="1">IF(DA$4&gt;$BV37,"",IF($BR$9&gt;$BS$9,"ns",IF($BN$16&gt;$BO$16,"ns",IF(ABS($BX37-INDEX(RTO1CF_ORD,DA$4,2))&gt;$BN$24,"s","ns"))))</f>
        <v>s</v>
      </c>
      <c r="DB37" s="186" t="str">
        <f aca="1">IF(DB$4&gt;$BV37,"",IF($BR$9&gt;$BS$9,"ns",IF($BN$16&gt;$BO$16,"ns",IF(ABS($BX37-INDEX(RTO1CF_ORD,DB$4,2))&gt;$BN$24,"s","ns"))))</f>
        <v>ns</v>
      </c>
      <c r="DC37" s="186" t="str">
        <f aca="1">IF(DC$4&gt;$BV37,"",IF($BR$9&gt;$BS$9,"ns",IF($BN$16&gt;$BO$16,"ns",IF(ABS($BX37-INDEX(RTO1CF_ORD,DC$4,2))&gt;$BN$24,"s","ns"))))</f>
        <v>ns</v>
      </c>
      <c r="DD37" s="186" t="str">
        <f aca="1">IF(DD$4&gt;$BV37,"",IF($BR$9&gt;$BS$9,"ns",IF($BN$16&gt;$BO$16,"ns",IF(ABS($BX37-INDEX(RTO1CF_ORD,DD$4,2))&gt;$BN$24,"s","ns"))))</f>
        <v>ns</v>
      </c>
      <c r="DE37" s="186" t="str">
        <f aca="1">IF(DE$4&gt;$BV37,"",IF($BR$9&gt;$BS$9,"ns",IF($BN$16&gt;$BO$16,"ns",IF(ABS($BX37-INDEX(RTO1CF_ORD,DE$4,2))&gt;$BN$24,"s","ns"))))</f>
        <v>ns</v>
      </c>
      <c r="DF37" s="186" t="str">
        <f aca="1">IF(DF$4&gt;$BV37,"",IF($BR$9&gt;$BS$9,"ns",IF($BN$16&gt;$BO$16,"ns",IF(ABS($BX37-INDEX(RTO1CF_ORD,DF$4,2))&gt;$BN$24,"s","ns"))))</f>
        <v/>
      </c>
      <c r="DG37" s="186" t="str">
        <f aca="1">IF(DG$4&gt;$BV37,"",IF($BR$9&gt;$BS$9,"ns",IF($BN$16&gt;$BO$16,"ns",IF(ABS($BX37-INDEX(RTO1CF_ORD,DG$4,2))&gt;$BN$24,"s","ns"))))</f>
        <v/>
      </c>
      <c r="DH37" s="186" t="str">
        <f aca="1">IF(DH$4&gt;$BV37,"",IF($BR$9&gt;$BS$9,"ns",IF($BN$16&gt;$BO$16,"ns",IF(ABS($BX37-INDEX(RTO1CF_ORD,DH$4,2))&gt;$BN$24,"s","ns"))))</f>
        <v/>
      </c>
      <c r="DI37" s="186" t="str">
        <f aca="1">IF(DI$4&gt;$BV37,"",IF($BR$9&gt;$BS$9,"ns",IF($BN$16&gt;$BO$16,"ns",IF(ABS($BX37-INDEX(RTO1CF_ORD,DI$4,2))&gt;$BN$24,"s","ns"))))</f>
        <v/>
      </c>
      <c r="DJ37" s="186" t="str">
        <f aca="1">IF(DJ$4&gt;$BV37,"",IF($BR$9&gt;$BS$9,"ns",IF($BN$16&gt;$BO$16,"ns",IF(ABS($BX37-INDEX(RTO1CF_ORD,DJ$4,2))&gt;$BN$24,"s","ns"))))</f>
        <v/>
      </c>
      <c r="DK37" s="186" t="str">
        <f aca="1">IF(DK$4&gt;$BV37,"",IF($BR$9&gt;$BS$9,"ns",IF($BN$16&gt;$BO$16,"ns",IF(ABS($BX37-INDEX(RTO1CF_ORD,DK$4,2))&gt;$BN$24,"s","ns"))))</f>
        <v/>
      </c>
      <c r="DL37" s="186" t="str">
        <f aca="1">IF(DL$4&gt;$BV37,"",IF($BR$9&gt;$BS$9,"ns",IF($BN$16&gt;$BO$16,"ns",IF(ABS($BX37-INDEX(RTO1CF_ORD,DL$4,2))&gt;$BN$24,"s","ns"))))</f>
        <v/>
      </c>
      <c r="DM37" s="186" t="str">
        <f aca="1">IF(DM$4&gt;$BV37,"",IF($BR$9&gt;$BS$9,"ns",IF($BN$16&gt;$BO$16,"ns",IF(ABS($BX37-INDEX(RTO1CF_ORD,DM$4,2))&gt;$BN$24,"s","ns"))))</f>
        <v/>
      </c>
      <c r="DN37" s="186" t="str">
        <f aca="1">IF(DN$4&gt;$BV37,"",IF($BR$9&gt;$BS$9,"ns",IF($BN$16&gt;$BO$16,"ns",IF(ABS($BX37-INDEX(RTO1CF_ORD,DN$4,2))&gt;$BN$24,"s","ns"))))</f>
        <v/>
      </c>
      <c r="DO37" s="186" t="str">
        <f aca="1">IF(DO$4&gt;$BV37,"",IF($BR$9&gt;$BS$9,"ns",IF($BN$16&gt;$BO$16,"ns",IF(ABS($BX37-INDEX(RTO1CF_ORD,DO$4,2))&gt;$BN$24,"s","ns"))))</f>
        <v/>
      </c>
      <c r="DP37" s="186" t="str">
        <f aca="1">IF(DP$4&gt;$BV37,"",IF($BR$9&gt;$BS$9,"ns",IF($BN$16&gt;$BO$16,"ns",IF(ABS($BX37-INDEX(RTO1CF_ORD,DP$4,2))&gt;$BN$24,"s","ns"))))</f>
        <v/>
      </c>
      <c r="DQ37" s="186" t="str">
        <f aca="1">IF(DQ$4&gt;$BV37,"",IF($BR$9&gt;$BS$9,"ns",IF($BN$16&gt;$BO$16,"ns",IF(ABS($BX37-INDEX(RTO1CF_ORD,DQ$4,2))&gt;$BN$24,"s","ns"))))</f>
        <v/>
      </c>
      <c r="DR37" s="186" t="str">
        <f aca="1">IF(DR$4&gt;$BV37,"",IF($BR$9&gt;$BS$9,"ns",IF($BN$16&gt;$BO$16,"ns",IF(ABS($BX37-INDEX(RTO1CF_ORD,DR$4,2))&gt;$BN$24,"s","ns"))))</f>
        <v/>
      </c>
      <c r="DS37" s="186" t="str">
        <f aca="1">IF(DS$4&gt;$BV37,"",IF($BR$9&gt;$BS$9,"ns",IF($BN$16&gt;$BO$16,"ns",IF(ABS($BX37-INDEX(RTO1CF_ORD,DS$4,2))&gt;$BN$24,"s","ns"))))</f>
        <v/>
      </c>
      <c r="DT37" s="186" t="str">
        <f aca="1">IF(DT$4&gt;$BV37,"",IF($BR$9&gt;$BS$9,"ns",IF($BN$16&gt;$BO$16,"ns",IF(ABS($BX37-INDEX(RTO1CF_ORD,DT$4,2))&gt;$BN$24,"s","ns"))))</f>
        <v/>
      </c>
      <c r="DU37" s="186" t="str">
        <f aca="1">IF(DU$4&gt;$BV37,"",IF($BR$9&gt;$BS$9,"ns",IF($BN$16&gt;$BO$16,"ns",IF(ABS($BX37-INDEX(RTO1CF_ORD,DU$4,2))&gt;$BN$24,"s","ns"))))</f>
        <v/>
      </c>
      <c r="DV37" s="186" t="str">
        <f aca="1">IF(DV$4&gt;$BV37,"",IF($BR$9&gt;$BS$9,"ns",IF($BN$16&gt;$BO$16,"ns",IF(ABS($BX37-INDEX(RTO1CF_ORD,DV$4,2))&gt;$BN$24,"s","ns"))))</f>
        <v/>
      </c>
      <c r="DW37" s="158"/>
      <c r="DX37" s="158"/>
      <c r="DZ37" s="176">
        <f>DZ36+1</f>
        <v>34</v>
      </c>
      <c r="EA37" s="283">
        <f aca="1">IFERROR(INDEX(RTO1CV,$DZ37,1),0)</f>
        <v>0</v>
      </c>
      <c r="EB37" s="179">
        <f aca="1">IFERROR(INDEX(RTO1SF,$DZ37,EB$3),0)</f>
        <v>0</v>
      </c>
      <c r="EC37" s="179">
        <f aca="1">IFERROR(INDEX(RTO1SF,$DZ37,EC$3),0)</f>
        <v>0</v>
      </c>
      <c r="ED37" s="179">
        <f aca="1">IFERROR(INDEX(RTO1SF,$DZ37,ED$3),0)</f>
        <v>0</v>
      </c>
      <c r="EE37" s="179">
        <f aca="1">IFERROR(INDEX(RTO1SF,$DZ37,EE$3),0)</f>
        <v>0</v>
      </c>
      <c r="EF37" s="179">
        <f>_xlfn.COUNTIFS(EB37:EE37,"&gt;1")</f>
        <v>0</v>
      </c>
      <c r="EG37" s="179">
        <f>IFERROR(_xlfn.SUMIFS(EB37:EE37,EB37:EE37,"&gt;1"),0)</f>
        <v>0</v>
      </c>
      <c r="EH37" s="176"/>
      <c r="EI37" s="176"/>
      <c r="EJ37" s="176"/>
      <c r="EK37" s="177"/>
      <c r="EL37" s="176">
        <f>EL36+1</f>
        <v>34</v>
      </c>
      <c r="EM37" s="283">
        <f aca="1">IFERROR(INDEX(RTO1CV,$EL37,1),0)</f>
        <v>0</v>
      </c>
      <c r="EN37" s="179">
        <f aca="1">IFERROR(INDEX(RTO1CF,$EL37,'ANVA-MDS'!EB$3),0)</f>
        <v>0</v>
      </c>
      <c r="EO37" s="179">
        <f aca="1">IFERROR(INDEX(RTO1CF,$EL37,'ANVA-MDS'!EC$3),0)</f>
        <v>0</v>
      </c>
      <c r="EP37" s="179">
        <f aca="1">IFERROR(INDEX(RTO1CF,$EL37,'ANVA-MDS'!ED$3),0)</f>
        <v>0</v>
      </c>
      <c r="EQ37" s="179">
        <f aca="1">IFERROR(INDEX(RTO1CF,$EL37,'ANVA-MDS'!EE$3),0)</f>
        <v>0</v>
      </c>
      <c r="ER37" s="179">
        <f>_xlfn.COUNTIFS(EN37:EQ37,"&gt;1")</f>
        <v>0</v>
      </c>
      <c r="ES37" s="179">
        <f>IFERROR(_xlfn.SUMIFS(EN37:EQ37,EN37:EQ37,"&gt;1"),0)</f>
        <v>0</v>
      </c>
      <c r="ET37" s="176"/>
      <c r="EU37" s="176"/>
      <c r="EV37" s="176"/>
      <c r="EW37" s="177"/>
      <c r="EX37" s="179">
        <f>EG37+ES37</f>
        <v>0</v>
      </c>
      <c r="EY37" s="177"/>
      <c r="EZ37" s="177"/>
    </row>
    <row r="38" spans="10:156" ht="12.75" customHeight="1">
      <c r="J38" s="89" t="n">
        <v>34</v>
      </c>
      <c r="K38" s="187">
        <f aca="1">IFERROR(INDEX(RTO1SF_ORD,J38,1),"sd")</f>
        <v>0</v>
      </c>
      <c r="L38" s="188">
        <f aca="1">IFERROR(INDEX(RTO1SF_ORD,J38,2),"sd")</f>
        <v>0.000160000000000000009</v>
      </c>
      <c r="M38" s="188" t="str">
        <f aca="1">IF(M$4&gt;$J38,"",IF($F$9&gt;$G$9,"ns",IF($B$16&gt;$C$16,"ns",IF(ABS($L38-INDEX(RTO1SF_ORD,M$4,2))&gt;$B$24,"s","ns"))))</f>
        <v>ns</v>
      </c>
      <c r="N38" s="188" t="str">
        <f aca="1">IF(N$4&gt;$J38,"",IF($F$9&gt;$G$9,"ns",IF($B$16&gt;$C$16,"ns",IF(ABS($L38-INDEX(RTO1SF_ORD,N$4,2))&gt;$B$24,"s","ns"))))</f>
        <v>ns</v>
      </c>
      <c r="O38" s="188" t="str">
        <f aca="1">IF(O$4&gt;$J38,"",IF($F$9&gt;$G$9,"ns",IF($B$16&gt;$C$16,"ns",IF(ABS($L38-INDEX(RTO1SF_ORD,O$4,2))&gt;$B$24,"s","ns"))))</f>
        <v>ns</v>
      </c>
      <c r="P38" s="188" t="str">
        <f aca="1">IF(P$4&gt;$J38,"",IF($F$9&gt;$G$9,"ns",IF($B$16&gt;$C$16,"ns",IF(ABS($L38-INDEX(RTO1SF_ORD,P$4,2))&gt;$B$24,"s","ns"))))</f>
        <v>ns</v>
      </c>
      <c r="Q38" s="188" t="str">
        <f aca="1">IF(Q$4&gt;$J38,"",IF($F$9&gt;$G$9,"ns",IF($B$16&gt;$C$16,"ns",IF(ABS($L38-INDEX(RTO1SF_ORD,Q$4,2))&gt;$B$24,"s","ns"))))</f>
        <v>ns</v>
      </c>
      <c r="R38" s="188" t="str">
        <f aca="1">IF(R$4&gt;$J38,"",IF($F$9&gt;$G$9,"ns",IF($B$16&gt;$C$16,"ns",IF(ABS($L38-INDEX(RTO1SF_ORD,R$4,2))&gt;$B$24,"s","ns"))))</f>
        <v>ns</v>
      </c>
      <c r="S38" s="188" t="str">
        <f aca="1">IF(S$4&gt;$J38,"",IF($F$9&gt;$G$9,"ns",IF($B$16&gt;$C$16,"ns",IF(ABS($L38-INDEX(RTO1SF_ORD,S$4,2))&gt;$B$24,"s","ns"))))</f>
        <v>ns</v>
      </c>
      <c r="T38" s="188" t="str">
        <f aca="1">IF(T$4&gt;$J38,"",IF($F$9&gt;$G$9,"ns",IF($B$16&gt;$C$16,"ns",IF(ABS($L38-INDEX(RTO1SF_ORD,T$4,2))&gt;$B$24,"s","ns"))))</f>
        <v>ns</v>
      </c>
      <c r="U38" s="188" t="str">
        <f aca="1">IF(U$4&gt;$J38,"",IF($F$9&gt;$G$9,"ns",IF($B$16&gt;$C$16,"ns",IF(ABS($L38-INDEX(RTO1SF_ORD,U$4,2))&gt;$B$24,"s","ns"))))</f>
        <v>ns</v>
      </c>
      <c r="V38" s="188" t="str">
        <f aca="1">IF(V$4&gt;$J38,"",IF($F$9&gt;$G$9,"ns",IF($B$16&gt;$C$16,"ns",IF(ABS($L38-INDEX(RTO1SF_ORD,V$4,2))&gt;$B$24,"s","ns"))))</f>
        <v>ns</v>
      </c>
      <c r="W38" s="188" t="str">
        <f aca="1">IF(W$4&gt;$J38,"",IF($F$9&gt;$G$9,"ns",IF($B$16&gt;$C$16,"ns",IF(ABS($L38-INDEX(RTO1SF_ORD,W$4,2))&gt;$B$24,"s","ns"))))</f>
        <v>ns</v>
      </c>
      <c r="X38" s="188" t="str">
        <f aca="1">IF(X$4&gt;$J38,"",IF($F$9&gt;$G$9,"ns",IF($B$16&gt;$C$16,"ns",IF(ABS($L38-INDEX(RTO1SF_ORD,X$4,2))&gt;$B$24,"s","ns"))))</f>
        <v>ns</v>
      </c>
      <c r="Y38" s="188" t="str">
        <f aca="1">IF(Y$4&gt;$J38,"",IF($F$9&gt;$G$9,"ns",IF($B$16&gt;$C$16,"ns",IF(ABS($L38-INDEX(RTO1SF_ORD,Y$4,2))&gt;$B$24,"s","ns"))))</f>
        <v>ns</v>
      </c>
      <c r="Z38" s="188" t="str">
        <f aca="1">IF(Z$4&gt;$J38,"",IF($F$9&gt;$G$9,"ns",IF($B$16&gt;$C$16,"ns",IF(ABS($L38-INDEX(RTO1SF_ORD,Z$4,2))&gt;$B$24,"s","ns"))))</f>
        <v>ns</v>
      </c>
      <c r="AA38" s="188" t="str">
        <f aca="1">IF(AA$4&gt;$J38,"",IF($F$9&gt;$G$9,"ns",IF($B$16&gt;$C$16,"ns",IF(ABS($L38-INDEX(RTO1SF_ORD,AA$4,2))&gt;$B$24,"s","ns"))))</f>
        <v>ns</v>
      </c>
      <c r="AB38" s="188" t="str">
        <f aca="1">IF(AB$4&gt;$J38,"",IF($F$9&gt;$G$9,"ns",IF($B$16&gt;$C$16,"ns",IF(ABS($L38-INDEX(RTO1SF_ORD,AB$4,2))&gt;$B$24,"s","ns"))))</f>
        <v>ns</v>
      </c>
      <c r="AC38" s="188" t="str">
        <f aca="1">IF(AC$4&gt;$J38,"",IF($F$9&gt;$G$9,"ns",IF($B$16&gt;$C$16,"ns",IF(ABS($L38-INDEX(RTO1SF_ORD,AC$4,2))&gt;$B$24,"s","ns"))))</f>
        <v>ns</v>
      </c>
      <c r="AD38" s="188" t="str">
        <f aca="1">IF(AD$4&gt;$J38,"",IF($F$9&gt;$G$9,"ns",IF($B$16&gt;$C$16,"ns",IF(ABS($L38-INDEX(RTO1SF_ORD,AD$4,2))&gt;$B$24,"s","ns"))))</f>
        <v>ns</v>
      </c>
      <c r="AE38" s="188" t="str">
        <f aca="1">IF(AE$4&gt;$J38,"",IF($F$9&gt;$G$9,"ns",IF($B$16&gt;$C$16,"ns",IF(ABS($L38-INDEX(RTO1SF_ORD,AE$4,2))&gt;$B$24,"s","ns"))))</f>
        <v>ns</v>
      </c>
      <c r="AF38" s="188" t="str">
        <f aca="1">IF(AF$4&gt;$J38,"",IF($F$9&gt;$G$9,"ns",IF($B$16&gt;$C$16,"ns",IF(ABS($L38-INDEX(RTO1SF_ORD,AF$4,2))&gt;$B$24,"s","ns"))))</f>
        <v>ns</v>
      </c>
      <c r="AG38" s="188" t="str">
        <f aca="1">IF(AG$4&gt;$J38,"",IF($F$9&gt;$G$9,"ns",IF($B$16&gt;$C$16,"ns",IF(ABS($L38-INDEX(RTO1SF_ORD,AG$4,2))&gt;$B$24,"s","ns"))))</f>
        <v>ns</v>
      </c>
      <c r="AH38" s="188" t="str">
        <f aca="1">IF(AH$4&gt;$J38,"",IF($F$9&gt;$G$9,"ns",IF($B$16&gt;$C$16,"ns",IF(ABS($L38-INDEX(RTO1SF_ORD,AH$4,2))&gt;$B$24,"s","ns"))))</f>
        <v>ns</v>
      </c>
      <c r="AI38" s="188" t="str">
        <f aca="1">IF(AI$4&gt;$J38,"",IF($F$9&gt;$G$9,"ns",IF($B$16&gt;$C$16,"ns",IF(ABS($L38-INDEX(RTO1SF_ORD,AI$4,2))&gt;$B$24,"s","ns"))))</f>
        <v>ns</v>
      </c>
      <c r="AJ38" s="188" t="str">
        <f aca="1">IF(AJ$4&gt;$J38,"",IF($F$9&gt;$G$9,"ns",IF($B$16&gt;$C$16,"ns",IF(ABS($L38-INDEX(RTO1SF_ORD,AJ$4,2))&gt;$B$24,"s","ns"))))</f>
        <v>ns</v>
      </c>
      <c r="AK38" s="188" t="str">
        <f aca="1">IF(AK$4&gt;$J38,"",IF($F$9&gt;$G$9,"ns",IF($B$16&gt;$C$16,"ns",IF(ABS($L38-INDEX(RTO1SF_ORD,AK$4,2))&gt;$B$24,"s","ns"))))</f>
        <v>ns</v>
      </c>
      <c r="AL38" s="188" t="str">
        <f aca="1">IF(AL$4&gt;$J38,"",IF($F$9&gt;$G$9,"ns",IF($B$16&gt;$C$16,"ns",IF(ABS($L38-INDEX(RTO1SF_ORD,AL$4,2))&gt;$B$24,"s","ns"))))</f>
        <v>ns</v>
      </c>
      <c r="AM38" s="188" t="str">
        <f aca="1">IF(AM$4&gt;$J38,"",IF($F$9&gt;$G$9,"ns",IF($B$16&gt;$C$16,"ns",IF(ABS($L38-INDEX(RTO1SF_ORD,AM$4,2))&gt;$B$24,"s","ns"))))</f>
        <v>ns</v>
      </c>
      <c r="AN38" s="188" t="str">
        <f aca="1">IF(AN$4&gt;$J38,"",IF($F$9&gt;$G$9,"ns",IF($B$16&gt;$C$16,"ns",IF(ABS($L38-INDEX(RTO1SF_ORD,AN$4,2))&gt;$B$24,"s","ns"))))</f>
        <v>ns</v>
      </c>
      <c r="AO38" s="188" t="str">
        <f aca="1">IF(AO$4&gt;$J38,"",IF($F$9&gt;$G$9,"ns",IF($B$16&gt;$C$16,"ns",IF(ABS($L38-INDEX(RTO1SF_ORD,AO$4,2))&gt;$B$24,"s","ns"))))</f>
        <v>ns</v>
      </c>
      <c r="AP38" s="188" t="str">
        <f aca="1">IF(AP$4&gt;$J38,"",IF($F$9&gt;$G$9,"ns",IF($B$16&gt;$C$16,"ns",IF(ABS($L38-INDEX(RTO1SF_ORD,AP$4,2))&gt;$B$24,"s","ns"))))</f>
        <v>ns</v>
      </c>
      <c r="AQ38" s="188" t="str">
        <f aca="1">IF(AQ$4&gt;$J38,"",IF($F$9&gt;$G$9,"ns",IF($B$16&gt;$C$16,"ns",IF(ABS($L38-INDEX(RTO1SF_ORD,AQ$4,2))&gt;$B$24,"s","ns"))))</f>
        <v>ns</v>
      </c>
      <c r="AR38" s="188" t="str">
        <f aca="1">IF(AR$4&gt;$J38,"",IF($F$9&gt;$G$9,"ns",IF($B$16&gt;$C$16,"ns",IF(ABS($L38-INDEX(RTO1SF_ORD,AR$4,2))&gt;$B$24,"s","ns"))))</f>
        <v>ns</v>
      </c>
      <c r="AS38" s="188" t="str">
        <f aca="1">IF(AS$4&gt;$J38,"",IF($F$9&gt;$G$9,"ns",IF($B$16&gt;$C$16,"ns",IF(ABS($L38-INDEX(RTO1SF_ORD,AS$4,2))&gt;$B$24,"s","ns"))))</f>
        <v>ns</v>
      </c>
      <c r="AT38" s="188" t="str">
        <f aca="1">IF(AT$4&gt;$J38,"",IF($F$9&gt;$G$9,"ns",IF($B$16&gt;$C$16,"ns",IF(ABS($L38-INDEX(RTO1SF_ORD,AT$4,2))&gt;$B$24,"s","ns"))))</f>
        <v>ns</v>
      </c>
      <c r="AU38" s="188" t="str">
        <f aca="1">IF(AU$4&gt;$J38,"",IF($F$9&gt;$G$9,"ns",IF($B$16&gt;$C$16,"ns",IF(ABS($L38-INDEX(RTO1SF_ORD,AU$4,2))&gt;$B$24,"s","ns"))))</f>
        <v/>
      </c>
      <c r="AV38" s="188" t="str">
        <f aca="1">IF(AV$4&gt;$J38,"",IF($F$9&gt;$G$9,"ns",IF($B$16&gt;$C$16,"ns",IF(ABS($L38-INDEX(RTO1SF_ORD,AV$4,2))&gt;$B$24,"s","ns"))))</f>
        <v/>
      </c>
      <c r="AW38" s="188" t="str">
        <f aca="1">IF(AW$4&gt;$J38,"",IF($F$9&gt;$G$9,"ns",IF($B$16&gt;$C$16,"ns",IF(ABS($L38-INDEX(RTO1SF_ORD,AW$4,2))&gt;$B$24,"s","ns"))))</f>
        <v/>
      </c>
      <c r="AX38" s="188" t="str">
        <f aca="1">IF(AX$4&gt;$J38,"",IF($F$9&gt;$G$9,"ns",IF($B$16&gt;$C$16,"ns",IF(ABS($L38-INDEX(RTO1SF_ORD,AX$4,2))&gt;$B$24,"s","ns"))))</f>
        <v/>
      </c>
      <c r="AY38" s="188" t="str">
        <f aca="1">IF(AY$4&gt;$J38,"",IF($F$9&gt;$G$9,"ns",IF($B$16&gt;$C$16,"ns",IF(ABS($L38-INDEX(RTO1SF_ORD,AY$4,2))&gt;$B$24,"s","ns"))))</f>
        <v/>
      </c>
      <c r="AZ38" s="188" t="str">
        <f aca="1">IF(AZ$4&gt;$J38,"",IF($F$9&gt;$G$9,"ns",IF($B$16&gt;$C$16,"ns",IF(ABS($L38-INDEX(RTO1SF_ORD,AZ$4,2))&gt;$B$24,"s","ns"))))</f>
        <v/>
      </c>
      <c r="BA38" s="188" t="str">
        <f aca="1">IF(BA$4&gt;$J38,"",IF($F$9&gt;$G$9,"ns",IF($B$16&gt;$C$16,"ns",IF(ABS($L38-INDEX(RTO1SF_ORD,BA$4,2))&gt;$B$24,"s","ns"))))</f>
        <v/>
      </c>
      <c r="BB38" s="188" t="str">
        <f aca="1">IF(BB$4&gt;$J38,"",IF($F$9&gt;$G$9,"ns",IF($B$16&gt;$C$16,"ns",IF(ABS($L38-INDEX(RTO1SF_ORD,BB$4,2))&gt;$B$24,"s","ns"))))</f>
        <v/>
      </c>
      <c r="BC38" s="188" t="str">
        <f aca="1">IF(BC$4&gt;$J38,"",IF($F$9&gt;$G$9,"ns",IF($B$16&gt;$C$16,"ns",IF(ABS($L38-INDEX(RTO1SF_ORD,BC$4,2))&gt;$B$24,"s","ns"))))</f>
        <v/>
      </c>
      <c r="BD38" s="188" t="str">
        <f aca="1">IF(BD$4&gt;$J38,"",IF($F$9&gt;$G$9,"ns",IF($B$16&gt;$C$16,"ns",IF(ABS($L38-INDEX(RTO1SF_ORD,BD$4,2))&gt;$B$24,"s","ns"))))</f>
        <v/>
      </c>
      <c r="BE38" s="188" t="str">
        <f aca="1">IF(BE$4&gt;$J38,"",IF($F$9&gt;$G$9,"ns",IF($B$16&gt;$C$16,"ns",IF(ABS($L38-INDEX(RTO1SF_ORD,BE$4,2))&gt;$B$24,"s","ns"))))</f>
        <v/>
      </c>
      <c r="BF38" s="188" t="str">
        <f aca="1">IF(BF$4&gt;$J38,"",IF($F$9&gt;$G$9,"ns",IF($B$16&gt;$C$16,"ns",IF(ABS($L38-INDEX(RTO1SF_ORD,BF$4,2))&gt;$B$24,"s","ns"))))</f>
        <v/>
      </c>
      <c r="BG38" s="188" t="str">
        <f aca="1">IF(BG$4&gt;$J38,"",IF($F$9&gt;$G$9,"ns",IF($B$16&gt;$C$16,"ns",IF(ABS($L38-INDEX(RTO1SF_ORD,BG$4,2))&gt;$B$24,"s","ns"))))</f>
        <v/>
      </c>
      <c r="BH38" s="188" t="str">
        <f aca="1">IF(BH$4&gt;$J38,"",IF($F$9&gt;$G$9,"ns",IF($B$16&gt;$C$16,"ns",IF(ABS($L38-INDEX(RTO1SF_ORD,BH$4,2))&gt;$B$24,"s","ns"))))</f>
        <v/>
      </c>
      <c r="BI38" s="188" t="str">
        <f aca="1">IF(BI$4&gt;$J38,"",IF($F$9&gt;$G$9,"ns",IF($B$16&gt;$C$16,"ns",IF(ABS($L38-INDEX(RTO1SF_ORD,BI$4,2))&gt;$B$24,"s","ns"))))</f>
        <v/>
      </c>
      <c r="BJ38" s="188" t="str">
        <f aca="1">IF(BJ$4&gt;$J38,"",IF($F$9&gt;$G$9,"ns",IF($B$16&gt;$C$16,"ns",IF(ABS($L38-INDEX(RTO1SF_ORD,BJ$4,2))&gt;$B$24,"s","ns"))))</f>
        <v/>
      </c>
      <c r="BS38" s="10"/>
      <c r="BT38" s="9"/>
      <c r="BV38" s="89" t="n">
        <v>34</v>
      </c>
      <c r="BW38" s="187">
        <f aca="1">IFERROR(INDEX(RTO1CF_ORD,BV38,1),"sd")</f>
        <v>0</v>
      </c>
      <c r="BX38" s="188">
        <f aca="1">IFERROR(INDEX(RTO1CF_ORD,BV38,2),"sd")</f>
        <v>0.000160000000000000009</v>
      </c>
      <c r="BY38" s="186" t="str">
        <f aca="1">IF(BY$4&gt;$BV38,"",IF($BR$9&gt;$BS$9,"ns",IF($BN$16&gt;$BO$16,"ns",IF(ABS($BX38-INDEX(RTO1CF_ORD,BY$4,2))&gt;$BN$24,"s","ns"))))</f>
        <v>s</v>
      </c>
      <c r="BZ38" s="186" t="str">
        <f aca="1">IF(BZ$4&gt;$BV38,"",IF($BR$9&gt;$BS$9,"ns",IF($BN$16&gt;$BO$16,"ns",IF(ABS($BX38-INDEX(RTO1CF_ORD,BZ$4,2))&gt;$BN$24,"s","ns"))))</f>
        <v>s</v>
      </c>
      <c r="CA38" s="186" t="str">
        <f aca="1">IF(CA$4&gt;$BV38,"",IF($BR$9&gt;$BS$9,"ns",IF($BN$16&gt;$BO$16,"ns",IF(ABS($BX38-INDEX(RTO1CF_ORD,CA$4,2))&gt;$BN$24,"s","ns"))))</f>
        <v>s</v>
      </c>
      <c r="CB38" s="186" t="str">
        <f aca="1">IF(CB$4&gt;$BV38,"",IF($BR$9&gt;$BS$9,"ns",IF($BN$16&gt;$BO$16,"ns",IF(ABS($BX38-INDEX(RTO1CF_ORD,CB$4,2))&gt;$BN$24,"s","ns"))))</f>
        <v>s</v>
      </c>
      <c r="CC38" s="186" t="str">
        <f aca="1">IF(CC$4&gt;$BV38,"",IF($BR$9&gt;$BS$9,"ns",IF($BN$16&gt;$BO$16,"ns",IF(ABS($BX38-INDEX(RTO1CF_ORD,CC$4,2))&gt;$BN$24,"s","ns"))))</f>
        <v>s</v>
      </c>
      <c r="CD38" s="186" t="str">
        <f aca="1">IF(CD$4&gt;$BV38,"",IF($BR$9&gt;$BS$9,"ns",IF($BN$16&gt;$BO$16,"ns",IF(ABS($BX38-INDEX(RTO1CF_ORD,CD$4,2))&gt;$BN$24,"s","ns"))))</f>
        <v>s</v>
      </c>
      <c r="CE38" s="186" t="str">
        <f aca="1">IF(CE$4&gt;$BV38,"",IF($BR$9&gt;$BS$9,"ns",IF($BN$16&gt;$BO$16,"ns",IF(ABS($BX38-INDEX(RTO1CF_ORD,CE$4,2))&gt;$BN$24,"s","ns"))))</f>
        <v>s</v>
      </c>
      <c r="CF38" s="186" t="str">
        <f aca="1">IF(CF$4&gt;$BV38,"",IF($BR$9&gt;$BS$9,"ns",IF($BN$16&gt;$BO$16,"ns",IF(ABS($BX38-INDEX(RTO1CF_ORD,CF$4,2))&gt;$BN$24,"s","ns"))))</f>
        <v>s</v>
      </c>
      <c r="CG38" s="186" t="str">
        <f aca="1">IF(CG$4&gt;$BV38,"",IF($BR$9&gt;$BS$9,"ns",IF($BN$16&gt;$BO$16,"ns",IF(ABS($BX38-INDEX(RTO1CF_ORD,CG$4,2))&gt;$BN$24,"s","ns"))))</f>
        <v>s</v>
      </c>
      <c r="CH38" s="186" t="str">
        <f aca="1">IF(CH$4&gt;$BV38,"",IF($BR$9&gt;$BS$9,"ns",IF($BN$16&gt;$BO$16,"ns",IF(ABS($BX38-INDEX(RTO1CF_ORD,CH$4,2))&gt;$BN$24,"s","ns"))))</f>
        <v>s</v>
      </c>
      <c r="CI38" s="186" t="str">
        <f aca="1">IF(CI$4&gt;$BV38,"",IF($BR$9&gt;$BS$9,"ns",IF($BN$16&gt;$BO$16,"ns",IF(ABS($BX38-INDEX(RTO1CF_ORD,CI$4,2))&gt;$BN$24,"s","ns"))))</f>
        <v>s</v>
      </c>
      <c r="CJ38" s="186" t="str">
        <f aca="1">IF(CJ$4&gt;$BV38,"",IF($BR$9&gt;$BS$9,"ns",IF($BN$16&gt;$BO$16,"ns",IF(ABS($BX38-INDEX(RTO1CF_ORD,CJ$4,2))&gt;$BN$24,"s","ns"))))</f>
        <v>s</v>
      </c>
      <c r="CK38" s="186" t="str">
        <f aca="1">IF(CK$4&gt;$BV38,"",IF($BR$9&gt;$BS$9,"ns",IF($BN$16&gt;$BO$16,"ns",IF(ABS($BX38-INDEX(RTO1CF_ORD,CK$4,2))&gt;$BN$24,"s","ns"))))</f>
        <v>s</v>
      </c>
      <c r="CL38" s="186" t="str">
        <f aca="1">IF(CL$4&gt;$BV38,"",IF($BR$9&gt;$BS$9,"ns",IF($BN$16&gt;$BO$16,"ns",IF(ABS($BX38-INDEX(RTO1CF_ORD,CL$4,2))&gt;$BN$24,"s","ns"))))</f>
        <v>s</v>
      </c>
      <c r="CM38" s="186" t="str">
        <f aca="1">IF(CM$4&gt;$BV38,"",IF($BR$9&gt;$BS$9,"ns",IF($BN$16&gt;$BO$16,"ns",IF(ABS($BX38-INDEX(RTO1CF_ORD,CM$4,2))&gt;$BN$24,"s","ns"))))</f>
        <v>s</v>
      </c>
      <c r="CN38" s="186" t="str">
        <f aca="1">IF(CN$4&gt;$BV38,"",IF($BR$9&gt;$BS$9,"ns",IF($BN$16&gt;$BO$16,"ns",IF(ABS($BX38-INDEX(RTO1CF_ORD,CN$4,2))&gt;$BN$24,"s","ns"))))</f>
        <v>s</v>
      </c>
      <c r="CO38" s="186" t="str">
        <f aca="1">IF(CO$4&gt;$BV38,"",IF($BR$9&gt;$BS$9,"ns",IF($BN$16&gt;$BO$16,"ns",IF(ABS($BX38-INDEX(RTO1CF_ORD,CO$4,2))&gt;$BN$24,"s","ns"))))</f>
        <v>s</v>
      </c>
      <c r="CP38" s="186" t="str">
        <f aca="1">IF(CP$4&gt;$BV38,"",IF($BR$9&gt;$BS$9,"ns",IF($BN$16&gt;$BO$16,"ns",IF(ABS($BX38-INDEX(RTO1CF_ORD,CP$4,2))&gt;$BN$24,"s","ns"))))</f>
        <v>s</v>
      </c>
      <c r="CQ38" s="186" t="str">
        <f aca="1">IF(CQ$4&gt;$BV38,"",IF($BR$9&gt;$BS$9,"ns",IF($BN$16&gt;$BO$16,"ns",IF(ABS($BX38-INDEX(RTO1CF_ORD,CQ$4,2))&gt;$BN$24,"s","ns"))))</f>
        <v>s</v>
      </c>
      <c r="CR38" s="186" t="str">
        <f aca="1">IF(CR$4&gt;$BV38,"",IF($BR$9&gt;$BS$9,"ns",IF($BN$16&gt;$BO$16,"ns",IF(ABS($BX38-INDEX(RTO1CF_ORD,CR$4,2))&gt;$BN$24,"s","ns"))))</f>
        <v>s</v>
      </c>
      <c r="CS38" s="186" t="str">
        <f aca="1">IF(CS$4&gt;$BV38,"",IF($BR$9&gt;$BS$9,"ns",IF($BN$16&gt;$BO$16,"ns",IF(ABS($BX38-INDEX(RTO1CF_ORD,CS$4,2))&gt;$BN$24,"s","ns"))))</f>
        <v>s</v>
      </c>
      <c r="CT38" s="186" t="str">
        <f aca="1">IF(CT$4&gt;$BV38,"",IF($BR$9&gt;$BS$9,"ns",IF($BN$16&gt;$BO$16,"ns",IF(ABS($BX38-INDEX(RTO1CF_ORD,CT$4,2))&gt;$BN$24,"s","ns"))))</f>
        <v>s</v>
      </c>
      <c r="CU38" s="186" t="str">
        <f aca="1">IF(CU$4&gt;$BV38,"",IF($BR$9&gt;$BS$9,"ns",IF($BN$16&gt;$BO$16,"ns",IF(ABS($BX38-INDEX(RTO1CF_ORD,CU$4,2))&gt;$BN$24,"s","ns"))))</f>
        <v>s</v>
      </c>
      <c r="CV38" s="186" t="str">
        <f aca="1">IF(CV$4&gt;$BV38,"",IF($BR$9&gt;$BS$9,"ns",IF($BN$16&gt;$BO$16,"ns",IF(ABS($BX38-INDEX(RTO1CF_ORD,CV$4,2))&gt;$BN$24,"s","ns"))))</f>
        <v>s</v>
      </c>
      <c r="CW38" s="186" t="str">
        <f aca="1">IF(CW$4&gt;$BV38,"",IF($BR$9&gt;$BS$9,"ns",IF($BN$16&gt;$BO$16,"ns",IF(ABS($BX38-INDEX(RTO1CF_ORD,CW$4,2))&gt;$BN$24,"s","ns"))))</f>
        <v>s</v>
      </c>
      <c r="CX38" s="186" t="str">
        <f aca="1">IF(CX$4&gt;$BV38,"",IF($BR$9&gt;$BS$9,"ns",IF($BN$16&gt;$BO$16,"ns",IF(ABS($BX38-INDEX(RTO1CF_ORD,CX$4,2))&gt;$BN$24,"s","ns"))))</f>
        <v>s</v>
      </c>
      <c r="CY38" s="186" t="str">
        <f aca="1">IF(CY$4&gt;$BV38,"",IF($BR$9&gt;$BS$9,"ns",IF($BN$16&gt;$BO$16,"ns",IF(ABS($BX38-INDEX(RTO1CF_ORD,CY$4,2))&gt;$BN$24,"s","ns"))))</f>
        <v>s</v>
      </c>
      <c r="CZ38" s="186" t="str">
        <f aca="1">IF(CZ$4&gt;$BV38,"",IF($BR$9&gt;$BS$9,"ns",IF($BN$16&gt;$BO$16,"ns",IF(ABS($BX38-INDEX(RTO1CF_ORD,CZ$4,2))&gt;$BN$24,"s","ns"))))</f>
        <v>s</v>
      </c>
      <c r="DA38" s="186" t="str">
        <f aca="1">IF(DA$4&gt;$BV38,"",IF($BR$9&gt;$BS$9,"ns",IF($BN$16&gt;$BO$16,"ns",IF(ABS($BX38-INDEX(RTO1CF_ORD,DA$4,2))&gt;$BN$24,"s","ns"))))</f>
        <v>s</v>
      </c>
      <c r="DB38" s="186" t="str">
        <f aca="1">IF(DB$4&gt;$BV38,"",IF($BR$9&gt;$BS$9,"ns",IF($BN$16&gt;$BO$16,"ns",IF(ABS($BX38-INDEX(RTO1CF_ORD,DB$4,2))&gt;$BN$24,"s","ns"))))</f>
        <v>ns</v>
      </c>
      <c r="DC38" s="186" t="str">
        <f aca="1">IF(DC$4&gt;$BV38,"",IF($BR$9&gt;$BS$9,"ns",IF($BN$16&gt;$BO$16,"ns",IF(ABS($BX38-INDEX(RTO1CF_ORD,DC$4,2))&gt;$BN$24,"s","ns"))))</f>
        <v>ns</v>
      </c>
      <c r="DD38" s="186" t="str">
        <f aca="1">IF(DD$4&gt;$BV38,"",IF($BR$9&gt;$BS$9,"ns",IF($BN$16&gt;$BO$16,"ns",IF(ABS($BX38-INDEX(RTO1CF_ORD,DD$4,2))&gt;$BN$24,"s","ns"))))</f>
        <v>ns</v>
      </c>
      <c r="DE38" s="186" t="str">
        <f aca="1">IF(DE$4&gt;$BV38,"",IF($BR$9&gt;$BS$9,"ns",IF($BN$16&gt;$BO$16,"ns",IF(ABS($BX38-INDEX(RTO1CF_ORD,DE$4,2))&gt;$BN$24,"s","ns"))))</f>
        <v>ns</v>
      </c>
      <c r="DF38" s="186" t="str">
        <f aca="1">IF(DF$4&gt;$BV38,"",IF($BR$9&gt;$BS$9,"ns",IF($BN$16&gt;$BO$16,"ns",IF(ABS($BX38-INDEX(RTO1CF_ORD,DF$4,2))&gt;$BN$24,"s","ns"))))</f>
        <v>ns</v>
      </c>
      <c r="DG38" s="186" t="str">
        <f aca="1">IF(DG$4&gt;$BV38,"",IF($BR$9&gt;$BS$9,"ns",IF($BN$16&gt;$BO$16,"ns",IF(ABS($BX38-INDEX(RTO1CF_ORD,DG$4,2))&gt;$BN$24,"s","ns"))))</f>
        <v/>
      </c>
      <c r="DH38" s="186" t="str">
        <f aca="1">IF(DH$4&gt;$BV38,"",IF($BR$9&gt;$BS$9,"ns",IF($BN$16&gt;$BO$16,"ns",IF(ABS($BX38-INDEX(RTO1CF_ORD,DH$4,2))&gt;$BN$24,"s","ns"))))</f>
        <v/>
      </c>
      <c r="DI38" s="186" t="str">
        <f aca="1">IF(DI$4&gt;$BV38,"",IF($BR$9&gt;$BS$9,"ns",IF($BN$16&gt;$BO$16,"ns",IF(ABS($BX38-INDEX(RTO1CF_ORD,DI$4,2))&gt;$BN$24,"s","ns"))))</f>
        <v/>
      </c>
      <c r="DJ38" s="186" t="str">
        <f aca="1">IF(DJ$4&gt;$BV38,"",IF($BR$9&gt;$BS$9,"ns",IF($BN$16&gt;$BO$16,"ns",IF(ABS($BX38-INDEX(RTO1CF_ORD,DJ$4,2))&gt;$BN$24,"s","ns"))))</f>
        <v/>
      </c>
      <c r="DK38" s="186" t="str">
        <f aca="1">IF(DK$4&gt;$BV38,"",IF($BR$9&gt;$BS$9,"ns",IF($BN$16&gt;$BO$16,"ns",IF(ABS($BX38-INDEX(RTO1CF_ORD,DK$4,2))&gt;$BN$24,"s","ns"))))</f>
        <v/>
      </c>
      <c r="DL38" s="186" t="str">
        <f aca="1">IF(DL$4&gt;$BV38,"",IF($BR$9&gt;$BS$9,"ns",IF($BN$16&gt;$BO$16,"ns",IF(ABS($BX38-INDEX(RTO1CF_ORD,DL$4,2))&gt;$BN$24,"s","ns"))))</f>
        <v/>
      </c>
      <c r="DM38" s="186" t="str">
        <f aca="1">IF(DM$4&gt;$BV38,"",IF($BR$9&gt;$BS$9,"ns",IF($BN$16&gt;$BO$16,"ns",IF(ABS($BX38-INDEX(RTO1CF_ORD,DM$4,2))&gt;$BN$24,"s","ns"))))</f>
        <v/>
      </c>
      <c r="DN38" s="186" t="str">
        <f aca="1">IF(DN$4&gt;$BV38,"",IF($BR$9&gt;$BS$9,"ns",IF($BN$16&gt;$BO$16,"ns",IF(ABS($BX38-INDEX(RTO1CF_ORD,DN$4,2))&gt;$BN$24,"s","ns"))))</f>
        <v/>
      </c>
      <c r="DO38" s="186" t="str">
        <f aca="1">IF(DO$4&gt;$BV38,"",IF($BR$9&gt;$BS$9,"ns",IF($BN$16&gt;$BO$16,"ns",IF(ABS($BX38-INDEX(RTO1CF_ORD,DO$4,2))&gt;$BN$24,"s","ns"))))</f>
        <v/>
      </c>
      <c r="DP38" s="186" t="str">
        <f aca="1">IF(DP$4&gt;$BV38,"",IF($BR$9&gt;$BS$9,"ns",IF($BN$16&gt;$BO$16,"ns",IF(ABS($BX38-INDEX(RTO1CF_ORD,DP$4,2))&gt;$BN$24,"s","ns"))))</f>
        <v/>
      </c>
      <c r="DQ38" s="186" t="str">
        <f aca="1">IF(DQ$4&gt;$BV38,"",IF($BR$9&gt;$BS$9,"ns",IF($BN$16&gt;$BO$16,"ns",IF(ABS($BX38-INDEX(RTO1CF_ORD,DQ$4,2))&gt;$BN$24,"s","ns"))))</f>
        <v/>
      </c>
      <c r="DR38" s="186" t="str">
        <f aca="1">IF(DR$4&gt;$BV38,"",IF($BR$9&gt;$BS$9,"ns",IF($BN$16&gt;$BO$16,"ns",IF(ABS($BX38-INDEX(RTO1CF_ORD,DR$4,2))&gt;$BN$24,"s","ns"))))</f>
        <v/>
      </c>
      <c r="DS38" s="186" t="str">
        <f aca="1">IF(DS$4&gt;$BV38,"",IF($BR$9&gt;$BS$9,"ns",IF($BN$16&gt;$BO$16,"ns",IF(ABS($BX38-INDEX(RTO1CF_ORD,DS$4,2))&gt;$BN$24,"s","ns"))))</f>
        <v/>
      </c>
      <c r="DT38" s="186" t="str">
        <f aca="1">IF(DT$4&gt;$BV38,"",IF($BR$9&gt;$BS$9,"ns",IF($BN$16&gt;$BO$16,"ns",IF(ABS($BX38-INDEX(RTO1CF_ORD,DT$4,2))&gt;$BN$24,"s","ns"))))</f>
        <v/>
      </c>
      <c r="DU38" s="186" t="str">
        <f aca="1">IF(DU$4&gt;$BV38,"",IF($BR$9&gt;$BS$9,"ns",IF($BN$16&gt;$BO$16,"ns",IF(ABS($BX38-INDEX(RTO1CF_ORD,DU$4,2))&gt;$BN$24,"s","ns"))))</f>
        <v/>
      </c>
      <c r="DV38" s="186" t="str">
        <f aca="1">IF(DV$4&gt;$BV38,"",IF($BR$9&gt;$BS$9,"ns",IF($BN$16&gt;$BO$16,"ns",IF(ABS($BX38-INDEX(RTO1CF_ORD,DV$4,2))&gt;$BN$24,"s","ns"))))</f>
        <v/>
      </c>
      <c r="DW38" s="158"/>
      <c r="DX38" s="158"/>
      <c r="DZ38" s="176">
        <f>DZ37+1</f>
        <v>35</v>
      </c>
      <c r="EA38" s="283">
        <f aca="1">IFERROR(INDEX(RTO1CV,$DZ38,1),0)</f>
        <v>0</v>
      </c>
      <c r="EB38" s="179">
        <f aca="1">IFERROR(INDEX(RTO1SF,$DZ38,EB$3),0)</f>
        <v>0</v>
      </c>
      <c r="EC38" s="179">
        <f aca="1">IFERROR(INDEX(RTO1SF,$DZ38,EC$3),0)</f>
        <v>0</v>
      </c>
      <c r="ED38" s="179">
        <f aca="1">IFERROR(INDEX(RTO1SF,$DZ38,ED$3),0)</f>
        <v>0</v>
      </c>
      <c r="EE38" s="179">
        <f aca="1">IFERROR(INDEX(RTO1SF,$DZ38,EE$3),0)</f>
        <v>0</v>
      </c>
      <c r="EF38" s="179">
        <f>_xlfn.COUNTIFS(EB38:EE38,"&gt;1")</f>
        <v>0</v>
      </c>
      <c r="EG38" s="179">
        <f>IFERROR(_xlfn.SUMIFS(EB38:EE38,EB38:EE38,"&gt;1"),0)</f>
        <v>0</v>
      </c>
      <c r="EH38" s="176"/>
      <c r="EI38" s="176"/>
      <c r="EJ38" s="176"/>
      <c r="EK38" s="177"/>
      <c r="EL38" s="176">
        <f>EL37+1</f>
        <v>35</v>
      </c>
      <c r="EM38" s="283">
        <f aca="1">IFERROR(INDEX(RTO1CV,$EL38,1),0)</f>
        <v>0</v>
      </c>
      <c r="EN38" s="179">
        <f aca="1">IFERROR(INDEX(RTO1CF,$EL38,'ANVA-MDS'!EB$3),0)</f>
        <v>0</v>
      </c>
      <c r="EO38" s="179">
        <f aca="1">IFERROR(INDEX(RTO1CF,$EL38,'ANVA-MDS'!EC$3),0)</f>
        <v>0</v>
      </c>
      <c r="EP38" s="179">
        <f aca="1">IFERROR(INDEX(RTO1CF,$EL38,'ANVA-MDS'!ED$3),0)</f>
        <v>0</v>
      </c>
      <c r="EQ38" s="179">
        <f aca="1">IFERROR(INDEX(RTO1CF,$EL38,'ANVA-MDS'!EE$3),0)</f>
        <v>0</v>
      </c>
      <c r="ER38" s="179">
        <f>_xlfn.COUNTIFS(EN38:EQ38,"&gt;1")</f>
        <v>0</v>
      </c>
      <c r="ES38" s="179">
        <f>IFERROR(_xlfn.SUMIFS(EN38:EQ38,EN38:EQ38,"&gt;1"),0)</f>
        <v>0</v>
      </c>
      <c r="ET38" s="176"/>
      <c r="EU38" s="176"/>
      <c r="EV38" s="176"/>
      <c r="EW38" s="177"/>
      <c r="EX38" s="179">
        <f>EG38+ES38</f>
        <v>0</v>
      </c>
      <c r="EY38" s="177"/>
      <c r="EZ38" s="177"/>
    </row>
    <row r="39" spans="10:156" ht="12.75" customHeight="1">
      <c r="J39" s="89" t="n">
        <v>35</v>
      </c>
      <c r="K39" s="187">
        <f aca="1">IFERROR(INDEX(RTO1SF_ORD,J39,1),"sd")</f>
        <v>0</v>
      </c>
      <c r="L39" s="188">
        <f aca="1">IFERROR(INDEX(RTO1SF_ORD,J39,2),"sd")</f>
        <v>0.000149999999999999956</v>
      </c>
      <c r="M39" s="188" t="str">
        <f aca="1">IF(M$4&gt;$J39,"",IF($F$9&gt;$G$9,"ns",IF($B$16&gt;$C$16,"ns",IF(ABS($L39-INDEX(RTO1SF_ORD,M$4,2))&gt;$B$24,"s","ns"))))</f>
        <v>ns</v>
      </c>
      <c r="N39" s="188" t="str">
        <f aca="1">IF(N$4&gt;$J39,"",IF($F$9&gt;$G$9,"ns",IF($B$16&gt;$C$16,"ns",IF(ABS($L39-INDEX(RTO1SF_ORD,N$4,2))&gt;$B$24,"s","ns"))))</f>
        <v>ns</v>
      </c>
      <c r="O39" s="188" t="str">
        <f aca="1">IF(O$4&gt;$J39,"",IF($F$9&gt;$G$9,"ns",IF($B$16&gt;$C$16,"ns",IF(ABS($L39-INDEX(RTO1SF_ORD,O$4,2))&gt;$B$24,"s","ns"))))</f>
        <v>ns</v>
      </c>
      <c r="P39" s="188" t="str">
        <f aca="1">IF(P$4&gt;$J39,"",IF($F$9&gt;$G$9,"ns",IF($B$16&gt;$C$16,"ns",IF(ABS($L39-INDEX(RTO1SF_ORD,P$4,2))&gt;$B$24,"s","ns"))))</f>
        <v>ns</v>
      </c>
      <c r="Q39" s="188" t="str">
        <f aca="1">IF(Q$4&gt;$J39,"",IF($F$9&gt;$G$9,"ns",IF($B$16&gt;$C$16,"ns",IF(ABS($L39-INDEX(RTO1SF_ORD,Q$4,2))&gt;$B$24,"s","ns"))))</f>
        <v>ns</v>
      </c>
      <c r="R39" s="188" t="str">
        <f aca="1">IF(R$4&gt;$J39,"",IF($F$9&gt;$G$9,"ns",IF($B$16&gt;$C$16,"ns",IF(ABS($L39-INDEX(RTO1SF_ORD,R$4,2))&gt;$B$24,"s","ns"))))</f>
        <v>ns</v>
      </c>
      <c r="S39" s="188" t="str">
        <f aca="1">IF(S$4&gt;$J39,"",IF($F$9&gt;$G$9,"ns",IF($B$16&gt;$C$16,"ns",IF(ABS($L39-INDEX(RTO1SF_ORD,S$4,2))&gt;$B$24,"s","ns"))))</f>
        <v>ns</v>
      </c>
      <c r="T39" s="188" t="str">
        <f aca="1">IF(T$4&gt;$J39,"",IF($F$9&gt;$G$9,"ns",IF($B$16&gt;$C$16,"ns",IF(ABS($L39-INDEX(RTO1SF_ORD,T$4,2))&gt;$B$24,"s","ns"))))</f>
        <v>ns</v>
      </c>
      <c r="U39" s="188" t="str">
        <f aca="1">IF(U$4&gt;$J39,"",IF($F$9&gt;$G$9,"ns",IF($B$16&gt;$C$16,"ns",IF(ABS($L39-INDEX(RTO1SF_ORD,U$4,2))&gt;$B$24,"s","ns"))))</f>
        <v>ns</v>
      </c>
      <c r="V39" s="188" t="str">
        <f aca="1">IF(V$4&gt;$J39,"",IF($F$9&gt;$G$9,"ns",IF($B$16&gt;$C$16,"ns",IF(ABS($L39-INDEX(RTO1SF_ORD,V$4,2))&gt;$B$24,"s","ns"))))</f>
        <v>ns</v>
      </c>
      <c r="W39" s="188" t="str">
        <f aca="1">IF(W$4&gt;$J39,"",IF($F$9&gt;$G$9,"ns",IF($B$16&gt;$C$16,"ns",IF(ABS($L39-INDEX(RTO1SF_ORD,W$4,2))&gt;$B$24,"s","ns"))))</f>
        <v>ns</v>
      </c>
      <c r="X39" s="188" t="str">
        <f aca="1">IF(X$4&gt;$J39,"",IF($F$9&gt;$G$9,"ns",IF($B$16&gt;$C$16,"ns",IF(ABS($L39-INDEX(RTO1SF_ORD,X$4,2))&gt;$B$24,"s","ns"))))</f>
        <v>ns</v>
      </c>
      <c r="Y39" s="188" t="str">
        <f aca="1">IF(Y$4&gt;$J39,"",IF($F$9&gt;$G$9,"ns",IF($B$16&gt;$C$16,"ns",IF(ABS($L39-INDEX(RTO1SF_ORD,Y$4,2))&gt;$B$24,"s","ns"))))</f>
        <v>ns</v>
      </c>
      <c r="Z39" s="188" t="str">
        <f aca="1">IF(Z$4&gt;$J39,"",IF($F$9&gt;$G$9,"ns",IF($B$16&gt;$C$16,"ns",IF(ABS($L39-INDEX(RTO1SF_ORD,Z$4,2))&gt;$B$24,"s","ns"))))</f>
        <v>ns</v>
      </c>
      <c r="AA39" s="188" t="str">
        <f aca="1">IF(AA$4&gt;$J39,"",IF($F$9&gt;$G$9,"ns",IF($B$16&gt;$C$16,"ns",IF(ABS($L39-INDEX(RTO1SF_ORD,AA$4,2))&gt;$B$24,"s","ns"))))</f>
        <v>ns</v>
      </c>
      <c r="AB39" s="188" t="str">
        <f aca="1">IF(AB$4&gt;$J39,"",IF($F$9&gt;$G$9,"ns",IF($B$16&gt;$C$16,"ns",IF(ABS($L39-INDEX(RTO1SF_ORD,AB$4,2))&gt;$B$24,"s","ns"))))</f>
        <v>ns</v>
      </c>
      <c r="AC39" s="188" t="str">
        <f aca="1">IF(AC$4&gt;$J39,"",IF($F$9&gt;$G$9,"ns",IF($B$16&gt;$C$16,"ns",IF(ABS($L39-INDEX(RTO1SF_ORD,AC$4,2))&gt;$B$24,"s","ns"))))</f>
        <v>ns</v>
      </c>
      <c r="AD39" s="188" t="str">
        <f aca="1">IF(AD$4&gt;$J39,"",IF($F$9&gt;$G$9,"ns",IF($B$16&gt;$C$16,"ns",IF(ABS($L39-INDEX(RTO1SF_ORD,AD$4,2))&gt;$B$24,"s","ns"))))</f>
        <v>ns</v>
      </c>
      <c r="AE39" s="188" t="str">
        <f aca="1">IF(AE$4&gt;$J39,"",IF($F$9&gt;$G$9,"ns",IF($B$16&gt;$C$16,"ns",IF(ABS($L39-INDEX(RTO1SF_ORD,AE$4,2))&gt;$B$24,"s","ns"))))</f>
        <v>ns</v>
      </c>
      <c r="AF39" s="188" t="str">
        <f aca="1">IF(AF$4&gt;$J39,"",IF($F$9&gt;$G$9,"ns",IF($B$16&gt;$C$16,"ns",IF(ABS($L39-INDEX(RTO1SF_ORD,AF$4,2))&gt;$B$24,"s","ns"))))</f>
        <v>ns</v>
      </c>
      <c r="AG39" s="188" t="str">
        <f aca="1">IF(AG$4&gt;$J39,"",IF($F$9&gt;$G$9,"ns",IF($B$16&gt;$C$16,"ns",IF(ABS($L39-INDEX(RTO1SF_ORD,AG$4,2))&gt;$B$24,"s","ns"))))</f>
        <v>ns</v>
      </c>
      <c r="AH39" s="188" t="str">
        <f aca="1">IF(AH$4&gt;$J39,"",IF($F$9&gt;$G$9,"ns",IF($B$16&gt;$C$16,"ns",IF(ABS($L39-INDEX(RTO1SF_ORD,AH$4,2))&gt;$B$24,"s","ns"))))</f>
        <v>ns</v>
      </c>
      <c r="AI39" s="188" t="str">
        <f aca="1">IF(AI$4&gt;$J39,"",IF($F$9&gt;$G$9,"ns",IF($B$16&gt;$C$16,"ns",IF(ABS($L39-INDEX(RTO1SF_ORD,AI$4,2))&gt;$B$24,"s","ns"))))</f>
        <v>ns</v>
      </c>
      <c r="AJ39" s="188" t="str">
        <f aca="1">IF(AJ$4&gt;$J39,"",IF($F$9&gt;$G$9,"ns",IF($B$16&gt;$C$16,"ns",IF(ABS($L39-INDEX(RTO1SF_ORD,AJ$4,2))&gt;$B$24,"s","ns"))))</f>
        <v>ns</v>
      </c>
      <c r="AK39" s="188" t="str">
        <f aca="1">IF(AK$4&gt;$J39,"",IF($F$9&gt;$G$9,"ns",IF($B$16&gt;$C$16,"ns",IF(ABS($L39-INDEX(RTO1SF_ORD,AK$4,2))&gt;$B$24,"s","ns"))))</f>
        <v>ns</v>
      </c>
      <c r="AL39" s="188" t="str">
        <f aca="1">IF(AL$4&gt;$J39,"",IF($F$9&gt;$G$9,"ns",IF($B$16&gt;$C$16,"ns",IF(ABS($L39-INDEX(RTO1SF_ORD,AL$4,2))&gt;$B$24,"s","ns"))))</f>
        <v>ns</v>
      </c>
      <c r="AM39" s="188" t="str">
        <f aca="1">IF(AM$4&gt;$J39,"",IF($F$9&gt;$G$9,"ns",IF($B$16&gt;$C$16,"ns",IF(ABS($L39-INDEX(RTO1SF_ORD,AM$4,2))&gt;$B$24,"s","ns"))))</f>
        <v>ns</v>
      </c>
      <c r="AN39" s="188" t="str">
        <f aca="1">IF(AN$4&gt;$J39,"",IF($F$9&gt;$G$9,"ns",IF($B$16&gt;$C$16,"ns",IF(ABS($L39-INDEX(RTO1SF_ORD,AN$4,2))&gt;$B$24,"s","ns"))))</f>
        <v>ns</v>
      </c>
      <c r="AO39" s="188" t="str">
        <f aca="1">IF(AO$4&gt;$J39,"",IF($F$9&gt;$G$9,"ns",IF($B$16&gt;$C$16,"ns",IF(ABS($L39-INDEX(RTO1SF_ORD,AO$4,2))&gt;$B$24,"s","ns"))))</f>
        <v>ns</v>
      </c>
      <c r="AP39" s="188" t="str">
        <f aca="1">IF(AP$4&gt;$J39,"",IF($F$9&gt;$G$9,"ns",IF($B$16&gt;$C$16,"ns",IF(ABS($L39-INDEX(RTO1SF_ORD,AP$4,2))&gt;$B$24,"s","ns"))))</f>
        <v>ns</v>
      </c>
      <c r="AQ39" s="188" t="str">
        <f aca="1">IF(AQ$4&gt;$J39,"",IF($F$9&gt;$G$9,"ns",IF($B$16&gt;$C$16,"ns",IF(ABS($L39-INDEX(RTO1SF_ORD,AQ$4,2))&gt;$B$24,"s","ns"))))</f>
        <v>ns</v>
      </c>
      <c r="AR39" s="188" t="str">
        <f aca="1">IF(AR$4&gt;$J39,"",IF($F$9&gt;$G$9,"ns",IF($B$16&gt;$C$16,"ns",IF(ABS($L39-INDEX(RTO1SF_ORD,AR$4,2))&gt;$B$24,"s","ns"))))</f>
        <v>ns</v>
      </c>
      <c r="AS39" s="188" t="str">
        <f aca="1">IF(AS$4&gt;$J39,"",IF($F$9&gt;$G$9,"ns",IF($B$16&gt;$C$16,"ns",IF(ABS($L39-INDEX(RTO1SF_ORD,AS$4,2))&gt;$B$24,"s","ns"))))</f>
        <v>ns</v>
      </c>
      <c r="AT39" s="188" t="str">
        <f aca="1">IF(AT$4&gt;$J39,"",IF($F$9&gt;$G$9,"ns",IF($B$16&gt;$C$16,"ns",IF(ABS($L39-INDEX(RTO1SF_ORD,AT$4,2))&gt;$B$24,"s","ns"))))</f>
        <v>ns</v>
      </c>
      <c r="AU39" s="188" t="str">
        <f aca="1">IF(AU$4&gt;$J39,"",IF($F$9&gt;$G$9,"ns",IF($B$16&gt;$C$16,"ns",IF(ABS($L39-INDEX(RTO1SF_ORD,AU$4,2))&gt;$B$24,"s","ns"))))</f>
        <v>ns</v>
      </c>
      <c r="AV39" s="188" t="str">
        <f aca="1">IF(AV$4&gt;$J39,"",IF($F$9&gt;$G$9,"ns",IF($B$16&gt;$C$16,"ns",IF(ABS($L39-INDEX(RTO1SF_ORD,AV$4,2))&gt;$B$24,"s","ns"))))</f>
        <v/>
      </c>
      <c r="AW39" s="188" t="str">
        <f aca="1">IF(AW$4&gt;$J39,"",IF($F$9&gt;$G$9,"ns",IF($B$16&gt;$C$16,"ns",IF(ABS($L39-INDEX(RTO1SF_ORD,AW$4,2))&gt;$B$24,"s","ns"))))</f>
        <v/>
      </c>
      <c r="AX39" s="188" t="str">
        <f aca="1">IF(AX$4&gt;$J39,"",IF($F$9&gt;$G$9,"ns",IF($B$16&gt;$C$16,"ns",IF(ABS($L39-INDEX(RTO1SF_ORD,AX$4,2))&gt;$B$24,"s","ns"))))</f>
        <v/>
      </c>
      <c r="AY39" s="188" t="str">
        <f aca="1">IF(AY$4&gt;$J39,"",IF($F$9&gt;$G$9,"ns",IF($B$16&gt;$C$16,"ns",IF(ABS($L39-INDEX(RTO1SF_ORD,AY$4,2))&gt;$B$24,"s","ns"))))</f>
        <v/>
      </c>
      <c r="AZ39" s="188" t="str">
        <f aca="1">IF(AZ$4&gt;$J39,"",IF($F$9&gt;$G$9,"ns",IF($B$16&gt;$C$16,"ns",IF(ABS($L39-INDEX(RTO1SF_ORD,AZ$4,2))&gt;$B$24,"s","ns"))))</f>
        <v/>
      </c>
      <c r="BA39" s="188" t="str">
        <f aca="1">IF(BA$4&gt;$J39,"",IF($F$9&gt;$G$9,"ns",IF($B$16&gt;$C$16,"ns",IF(ABS($L39-INDEX(RTO1SF_ORD,BA$4,2))&gt;$B$24,"s","ns"))))</f>
        <v/>
      </c>
      <c r="BB39" s="188" t="str">
        <f aca="1">IF(BB$4&gt;$J39,"",IF($F$9&gt;$G$9,"ns",IF($B$16&gt;$C$16,"ns",IF(ABS($L39-INDEX(RTO1SF_ORD,BB$4,2))&gt;$B$24,"s","ns"))))</f>
        <v/>
      </c>
      <c r="BC39" s="188" t="str">
        <f aca="1">IF(BC$4&gt;$J39,"",IF($F$9&gt;$G$9,"ns",IF($B$16&gt;$C$16,"ns",IF(ABS($L39-INDEX(RTO1SF_ORD,BC$4,2))&gt;$B$24,"s","ns"))))</f>
        <v/>
      </c>
      <c r="BD39" s="188" t="str">
        <f aca="1">IF(BD$4&gt;$J39,"",IF($F$9&gt;$G$9,"ns",IF($B$16&gt;$C$16,"ns",IF(ABS($L39-INDEX(RTO1SF_ORD,BD$4,2))&gt;$B$24,"s","ns"))))</f>
        <v/>
      </c>
      <c r="BE39" s="188" t="str">
        <f aca="1">IF(BE$4&gt;$J39,"",IF($F$9&gt;$G$9,"ns",IF($B$16&gt;$C$16,"ns",IF(ABS($L39-INDEX(RTO1SF_ORD,BE$4,2))&gt;$B$24,"s","ns"))))</f>
        <v/>
      </c>
      <c r="BF39" s="188" t="str">
        <f aca="1">IF(BF$4&gt;$J39,"",IF($F$9&gt;$G$9,"ns",IF($B$16&gt;$C$16,"ns",IF(ABS($L39-INDEX(RTO1SF_ORD,BF$4,2))&gt;$B$24,"s","ns"))))</f>
        <v/>
      </c>
      <c r="BG39" s="188" t="str">
        <f aca="1">IF(BG$4&gt;$J39,"",IF($F$9&gt;$G$9,"ns",IF($B$16&gt;$C$16,"ns",IF(ABS($L39-INDEX(RTO1SF_ORD,BG$4,2))&gt;$B$24,"s","ns"))))</f>
        <v/>
      </c>
      <c r="BH39" s="188" t="str">
        <f aca="1">IF(BH$4&gt;$J39,"",IF($F$9&gt;$G$9,"ns",IF($B$16&gt;$C$16,"ns",IF(ABS($L39-INDEX(RTO1SF_ORD,BH$4,2))&gt;$B$24,"s","ns"))))</f>
        <v/>
      </c>
      <c r="BI39" s="188" t="str">
        <f aca="1">IF(BI$4&gt;$J39,"",IF($F$9&gt;$G$9,"ns",IF($B$16&gt;$C$16,"ns",IF(ABS($L39-INDEX(RTO1SF_ORD,BI$4,2))&gt;$B$24,"s","ns"))))</f>
        <v/>
      </c>
      <c r="BJ39" s="188" t="str">
        <f aca="1">IF(BJ$4&gt;$J39,"",IF($F$9&gt;$G$9,"ns",IF($B$16&gt;$C$16,"ns",IF(ABS($L39-INDEX(RTO1SF_ORD,BJ$4,2))&gt;$B$24,"s","ns"))))</f>
        <v/>
      </c>
      <c r="BS39" s="10"/>
      <c r="BT39" s="10"/>
      <c r="BV39" s="89" t="n">
        <v>35</v>
      </c>
      <c r="BW39" s="187">
        <f aca="1">IFERROR(INDEX(RTO1CF_ORD,BV39,1),"sd")</f>
        <v>0</v>
      </c>
      <c r="BX39" s="188">
        <f aca="1">IFERROR(INDEX(RTO1CF_ORD,BV39,2),"sd")</f>
        <v>0.000149999999999999956</v>
      </c>
      <c r="BY39" s="186" t="str">
        <f aca="1">IF(BY$4&gt;$BV39,"",IF($BR$9&gt;$BS$9,"ns",IF($BN$16&gt;$BO$16,"ns",IF(ABS($BX39-INDEX(RTO1CF_ORD,BY$4,2))&gt;$BN$24,"s","ns"))))</f>
        <v>s</v>
      </c>
      <c r="BZ39" s="186" t="str">
        <f aca="1">IF(BZ$4&gt;$BV39,"",IF($BR$9&gt;$BS$9,"ns",IF($BN$16&gt;$BO$16,"ns",IF(ABS($BX39-INDEX(RTO1CF_ORD,BZ$4,2))&gt;$BN$24,"s","ns"))))</f>
        <v>s</v>
      </c>
      <c r="CA39" s="186" t="str">
        <f aca="1">IF(CA$4&gt;$BV39,"",IF($BR$9&gt;$BS$9,"ns",IF($BN$16&gt;$BO$16,"ns",IF(ABS($BX39-INDEX(RTO1CF_ORD,CA$4,2))&gt;$BN$24,"s","ns"))))</f>
        <v>s</v>
      </c>
      <c r="CB39" s="186" t="str">
        <f aca="1">IF(CB$4&gt;$BV39,"",IF($BR$9&gt;$BS$9,"ns",IF($BN$16&gt;$BO$16,"ns",IF(ABS($BX39-INDEX(RTO1CF_ORD,CB$4,2))&gt;$BN$24,"s","ns"))))</f>
        <v>s</v>
      </c>
      <c r="CC39" s="186" t="str">
        <f aca="1">IF(CC$4&gt;$BV39,"",IF($BR$9&gt;$BS$9,"ns",IF($BN$16&gt;$BO$16,"ns",IF(ABS($BX39-INDEX(RTO1CF_ORD,CC$4,2))&gt;$BN$24,"s","ns"))))</f>
        <v>s</v>
      </c>
      <c r="CD39" s="186" t="str">
        <f aca="1">IF(CD$4&gt;$BV39,"",IF($BR$9&gt;$BS$9,"ns",IF($BN$16&gt;$BO$16,"ns",IF(ABS($BX39-INDEX(RTO1CF_ORD,CD$4,2))&gt;$BN$24,"s","ns"))))</f>
        <v>s</v>
      </c>
      <c r="CE39" s="186" t="str">
        <f aca="1">IF(CE$4&gt;$BV39,"",IF($BR$9&gt;$BS$9,"ns",IF($BN$16&gt;$BO$16,"ns",IF(ABS($BX39-INDEX(RTO1CF_ORD,CE$4,2))&gt;$BN$24,"s","ns"))))</f>
        <v>s</v>
      </c>
      <c r="CF39" s="186" t="str">
        <f aca="1">IF(CF$4&gt;$BV39,"",IF($BR$9&gt;$BS$9,"ns",IF($BN$16&gt;$BO$16,"ns",IF(ABS($BX39-INDEX(RTO1CF_ORD,CF$4,2))&gt;$BN$24,"s","ns"))))</f>
        <v>s</v>
      </c>
      <c r="CG39" s="186" t="str">
        <f aca="1">IF(CG$4&gt;$BV39,"",IF($BR$9&gt;$BS$9,"ns",IF($BN$16&gt;$BO$16,"ns",IF(ABS($BX39-INDEX(RTO1CF_ORD,CG$4,2))&gt;$BN$24,"s","ns"))))</f>
        <v>s</v>
      </c>
      <c r="CH39" s="186" t="str">
        <f aca="1">IF(CH$4&gt;$BV39,"",IF($BR$9&gt;$BS$9,"ns",IF($BN$16&gt;$BO$16,"ns",IF(ABS($BX39-INDEX(RTO1CF_ORD,CH$4,2))&gt;$BN$24,"s","ns"))))</f>
        <v>s</v>
      </c>
      <c r="CI39" s="186" t="str">
        <f aca="1">IF(CI$4&gt;$BV39,"",IF($BR$9&gt;$BS$9,"ns",IF($BN$16&gt;$BO$16,"ns",IF(ABS($BX39-INDEX(RTO1CF_ORD,CI$4,2))&gt;$BN$24,"s","ns"))))</f>
        <v>s</v>
      </c>
      <c r="CJ39" s="186" t="str">
        <f aca="1">IF(CJ$4&gt;$BV39,"",IF($BR$9&gt;$BS$9,"ns",IF($BN$16&gt;$BO$16,"ns",IF(ABS($BX39-INDEX(RTO1CF_ORD,CJ$4,2))&gt;$BN$24,"s","ns"))))</f>
        <v>s</v>
      </c>
      <c r="CK39" s="186" t="str">
        <f aca="1">IF(CK$4&gt;$BV39,"",IF($BR$9&gt;$BS$9,"ns",IF($BN$16&gt;$BO$16,"ns",IF(ABS($BX39-INDEX(RTO1CF_ORD,CK$4,2))&gt;$BN$24,"s","ns"))))</f>
        <v>s</v>
      </c>
      <c r="CL39" s="186" t="str">
        <f aca="1">IF(CL$4&gt;$BV39,"",IF($BR$9&gt;$BS$9,"ns",IF($BN$16&gt;$BO$16,"ns",IF(ABS($BX39-INDEX(RTO1CF_ORD,CL$4,2))&gt;$BN$24,"s","ns"))))</f>
        <v>s</v>
      </c>
      <c r="CM39" s="186" t="str">
        <f aca="1">IF(CM$4&gt;$BV39,"",IF($BR$9&gt;$BS$9,"ns",IF($BN$16&gt;$BO$16,"ns",IF(ABS($BX39-INDEX(RTO1CF_ORD,CM$4,2))&gt;$BN$24,"s","ns"))))</f>
        <v>s</v>
      </c>
      <c r="CN39" s="186" t="str">
        <f aca="1">IF(CN$4&gt;$BV39,"",IF($BR$9&gt;$BS$9,"ns",IF($BN$16&gt;$BO$16,"ns",IF(ABS($BX39-INDEX(RTO1CF_ORD,CN$4,2))&gt;$BN$24,"s","ns"))))</f>
        <v>s</v>
      </c>
      <c r="CO39" s="186" t="str">
        <f aca="1">IF(CO$4&gt;$BV39,"",IF($BR$9&gt;$BS$9,"ns",IF($BN$16&gt;$BO$16,"ns",IF(ABS($BX39-INDEX(RTO1CF_ORD,CO$4,2))&gt;$BN$24,"s","ns"))))</f>
        <v>s</v>
      </c>
      <c r="CP39" s="186" t="str">
        <f aca="1">IF(CP$4&gt;$BV39,"",IF($BR$9&gt;$BS$9,"ns",IF($BN$16&gt;$BO$16,"ns",IF(ABS($BX39-INDEX(RTO1CF_ORD,CP$4,2))&gt;$BN$24,"s","ns"))))</f>
        <v>s</v>
      </c>
      <c r="CQ39" s="186" t="str">
        <f aca="1">IF(CQ$4&gt;$BV39,"",IF($BR$9&gt;$BS$9,"ns",IF($BN$16&gt;$BO$16,"ns",IF(ABS($BX39-INDEX(RTO1CF_ORD,CQ$4,2))&gt;$BN$24,"s","ns"))))</f>
        <v>s</v>
      </c>
      <c r="CR39" s="186" t="str">
        <f aca="1">IF(CR$4&gt;$BV39,"",IF($BR$9&gt;$BS$9,"ns",IF($BN$16&gt;$BO$16,"ns",IF(ABS($BX39-INDEX(RTO1CF_ORD,CR$4,2))&gt;$BN$24,"s","ns"))))</f>
        <v>s</v>
      </c>
      <c r="CS39" s="186" t="str">
        <f aca="1">IF(CS$4&gt;$BV39,"",IF($BR$9&gt;$BS$9,"ns",IF($BN$16&gt;$BO$16,"ns",IF(ABS($BX39-INDEX(RTO1CF_ORD,CS$4,2))&gt;$BN$24,"s","ns"))))</f>
        <v>s</v>
      </c>
      <c r="CT39" s="186" t="str">
        <f aca="1">IF(CT$4&gt;$BV39,"",IF($BR$9&gt;$BS$9,"ns",IF($BN$16&gt;$BO$16,"ns",IF(ABS($BX39-INDEX(RTO1CF_ORD,CT$4,2))&gt;$BN$24,"s","ns"))))</f>
        <v>s</v>
      </c>
      <c r="CU39" s="186" t="str">
        <f aca="1">IF(CU$4&gt;$BV39,"",IF($BR$9&gt;$BS$9,"ns",IF($BN$16&gt;$BO$16,"ns",IF(ABS($BX39-INDEX(RTO1CF_ORD,CU$4,2))&gt;$BN$24,"s","ns"))))</f>
        <v>s</v>
      </c>
      <c r="CV39" s="186" t="str">
        <f aca="1">IF(CV$4&gt;$BV39,"",IF($BR$9&gt;$BS$9,"ns",IF($BN$16&gt;$BO$16,"ns",IF(ABS($BX39-INDEX(RTO1CF_ORD,CV$4,2))&gt;$BN$24,"s","ns"))))</f>
        <v>s</v>
      </c>
      <c r="CW39" s="186" t="str">
        <f aca="1">IF(CW$4&gt;$BV39,"",IF($BR$9&gt;$BS$9,"ns",IF($BN$16&gt;$BO$16,"ns",IF(ABS($BX39-INDEX(RTO1CF_ORD,CW$4,2))&gt;$BN$24,"s","ns"))))</f>
        <v>s</v>
      </c>
      <c r="CX39" s="186" t="str">
        <f aca="1">IF(CX$4&gt;$BV39,"",IF($BR$9&gt;$BS$9,"ns",IF($BN$16&gt;$BO$16,"ns",IF(ABS($BX39-INDEX(RTO1CF_ORD,CX$4,2))&gt;$BN$24,"s","ns"))))</f>
        <v>s</v>
      </c>
      <c r="CY39" s="186" t="str">
        <f aca="1">IF(CY$4&gt;$BV39,"",IF($BR$9&gt;$BS$9,"ns",IF($BN$16&gt;$BO$16,"ns",IF(ABS($BX39-INDEX(RTO1CF_ORD,CY$4,2))&gt;$BN$24,"s","ns"))))</f>
        <v>s</v>
      </c>
      <c r="CZ39" s="186" t="str">
        <f aca="1">IF(CZ$4&gt;$BV39,"",IF($BR$9&gt;$BS$9,"ns",IF($BN$16&gt;$BO$16,"ns",IF(ABS($BX39-INDEX(RTO1CF_ORD,CZ$4,2))&gt;$BN$24,"s","ns"))))</f>
        <v>s</v>
      </c>
      <c r="DA39" s="186" t="str">
        <f aca="1">IF(DA$4&gt;$BV39,"",IF($BR$9&gt;$BS$9,"ns",IF($BN$16&gt;$BO$16,"ns",IF(ABS($BX39-INDEX(RTO1CF_ORD,DA$4,2))&gt;$BN$24,"s","ns"))))</f>
        <v>s</v>
      </c>
      <c r="DB39" s="186" t="str">
        <f aca="1">IF(DB$4&gt;$BV39,"",IF($BR$9&gt;$BS$9,"ns",IF($BN$16&gt;$BO$16,"ns",IF(ABS($BX39-INDEX(RTO1CF_ORD,DB$4,2))&gt;$BN$24,"s","ns"))))</f>
        <v>ns</v>
      </c>
      <c r="DC39" s="186" t="str">
        <f aca="1">IF(DC$4&gt;$BV39,"",IF($BR$9&gt;$BS$9,"ns",IF($BN$16&gt;$BO$16,"ns",IF(ABS($BX39-INDEX(RTO1CF_ORD,DC$4,2))&gt;$BN$24,"s","ns"))))</f>
        <v>ns</v>
      </c>
      <c r="DD39" s="186" t="str">
        <f aca="1">IF(DD$4&gt;$BV39,"",IF($BR$9&gt;$BS$9,"ns",IF($BN$16&gt;$BO$16,"ns",IF(ABS($BX39-INDEX(RTO1CF_ORD,DD$4,2))&gt;$BN$24,"s","ns"))))</f>
        <v>ns</v>
      </c>
      <c r="DE39" s="186" t="str">
        <f aca="1">IF(DE$4&gt;$BV39,"",IF($BR$9&gt;$BS$9,"ns",IF($BN$16&gt;$BO$16,"ns",IF(ABS($BX39-INDEX(RTO1CF_ORD,DE$4,2))&gt;$BN$24,"s","ns"))))</f>
        <v>ns</v>
      </c>
      <c r="DF39" s="186" t="str">
        <f aca="1">IF(DF$4&gt;$BV39,"",IF($BR$9&gt;$BS$9,"ns",IF($BN$16&gt;$BO$16,"ns",IF(ABS($BX39-INDEX(RTO1CF_ORD,DF$4,2))&gt;$BN$24,"s","ns"))))</f>
        <v>ns</v>
      </c>
      <c r="DG39" s="186" t="str">
        <f aca="1">IF(DG$4&gt;$BV39,"",IF($BR$9&gt;$BS$9,"ns",IF($BN$16&gt;$BO$16,"ns",IF(ABS($BX39-INDEX(RTO1CF_ORD,DG$4,2))&gt;$BN$24,"s","ns"))))</f>
        <v>ns</v>
      </c>
      <c r="DH39" s="186" t="str">
        <f aca="1">IF(DH$4&gt;$BV39,"",IF($BR$9&gt;$BS$9,"ns",IF($BN$16&gt;$BO$16,"ns",IF(ABS($BX39-INDEX(RTO1CF_ORD,DH$4,2))&gt;$BN$24,"s","ns"))))</f>
        <v/>
      </c>
      <c r="DI39" s="186" t="str">
        <f aca="1">IF(DI$4&gt;$BV39,"",IF($BR$9&gt;$BS$9,"ns",IF($BN$16&gt;$BO$16,"ns",IF(ABS($BX39-INDEX(RTO1CF_ORD,DI$4,2))&gt;$BN$24,"s","ns"))))</f>
        <v/>
      </c>
      <c r="DJ39" s="186" t="str">
        <f aca="1">IF(DJ$4&gt;$BV39,"",IF($BR$9&gt;$BS$9,"ns",IF($BN$16&gt;$BO$16,"ns",IF(ABS($BX39-INDEX(RTO1CF_ORD,DJ$4,2))&gt;$BN$24,"s","ns"))))</f>
        <v/>
      </c>
      <c r="DK39" s="186" t="str">
        <f aca="1">IF(DK$4&gt;$BV39,"",IF($BR$9&gt;$BS$9,"ns",IF($BN$16&gt;$BO$16,"ns",IF(ABS($BX39-INDEX(RTO1CF_ORD,DK$4,2))&gt;$BN$24,"s","ns"))))</f>
        <v/>
      </c>
      <c r="DL39" s="186" t="str">
        <f aca="1">IF(DL$4&gt;$BV39,"",IF($BR$9&gt;$BS$9,"ns",IF($BN$16&gt;$BO$16,"ns",IF(ABS($BX39-INDEX(RTO1CF_ORD,DL$4,2))&gt;$BN$24,"s","ns"))))</f>
        <v/>
      </c>
      <c r="DM39" s="186" t="str">
        <f aca="1">IF(DM$4&gt;$BV39,"",IF($BR$9&gt;$BS$9,"ns",IF($BN$16&gt;$BO$16,"ns",IF(ABS($BX39-INDEX(RTO1CF_ORD,DM$4,2))&gt;$BN$24,"s","ns"))))</f>
        <v/>
      </c>
      <c r="DN39" s="186" t="str">
        <f aca="1">IF(DN$4&gt;$BV39,"",IF($BR$9&gt;$BS$9,"ns",IF($BN$16&gt;$BO$16,"ns",IF(ABS($BX39-INDEX(RTO1CF_ORD,DN$4,2))&gt;$BN$24,"s","ns"))))</f>
        <v/>
      </c>
      <c r="DO39" s="186" t="str">
        <f aca="1">IF(DO$4&gt;$BV39,"",IF($BR$9&gt;$BS$9,"ns",IF($BN$16&gt;$BO$16,"ns",IF(ABS($BX39-INDEX(RTO1CF_ORD,DO$4,2))&gt;$BN$24,"s","ns"))))</f>
        <v/>
      </c>
      <c r="DP39" s="186" t="str">
        <f aca="1">IF(DP$4&gt;$BV39,"",IF($BR$9&gt;$BS$9,"ns",IF($BN$16&gt;$BO$16,"ns",IF(ABS($BX39-INDEX(RTO1CF_ORD,DP$4,2))&gt;$BN$24,"s","ns"))))</f>
        <v/>
      </c>
      <c r="DQ39" s="186" t="str">
        <f aca="1">IF(DQ$4&gt;$BV39,"",IF($BR$9&gt;$BS$9,"ns",IF($BN$16&gt;$BO$16,"ns",IF(ABS($BX39-INDEX(RTO1CF_ORD,DQ$4,2))&gt;$BN$24,"s","ns"))))</f>
        <v/>
      </c>
      <c r="DR39" s="186" t="str">
        <f aca="1">IF(DR$4&gt;$BV39,"",IF($BR$9&gt;$BS$9,"ns",IF($BN$16&gt;$BO$16,"ns",IF(ABS($BX39-INDEX(RTO1CF_ORD,DR$4,2))&gt;$BN$24,"s","ns"))))</f>
        <v/>
      </c>
      <c r="DS39" s="186" t="str">
        <f aca="1">IF(DS$4&gt;$BV39,"",IF($BR$9&gt;$BS$9,"ns",IF($BN$16&gt;$BO$16,"ns",IF(ABS($BX39-INDEX(RTO1CF_ORD,DS$4,2))&gt;$BN$24,"s","ns"))))</f>
        <v/>
      </c>
      <c r="DT39" s="186" t="str">
        <f aca="1">IF(DT$4&gt;$BV39,"",IF($BR$9&gt;$BS$9,"ns",IF($BN$16&gt;$BO$16,"ns",IF(ABS($BX39-INDEX(RTO1CF_ORD,DT$4,2))&gt;$BN$24,"s","ns"))))</f>
        <v/>
      </c>
      <c r="DU39" s="186" t="str">
        <f aca="1">IF(DU$4&gt;$BV39,"",IF($BR$9&gt;$BS$9,"ns",IF($BN$16&gt;$BO$16,"ns",IF(ABS($BX39-INDEX(RTO1CF_ORD,DU$4,2))&gt;$BN$24,"s","ns"))))</f>
        <v/>
      </c>
      <c r="DV39" s="186" t="str">
        <f aca="1">IF(DV$4&gt;$BV39,"",IF($BR$9&gt;$BS$9,"ns",IF($BN$16&gt;$BO$16,"ns",IF(ABS($BX39-INDEX(RTO1CF_ORD,DV$4,2))&gt;$BN$24,"s","ns"))))</f>
        <v/>
      </c>
      <c r="DW39" s="158"/>
      <c r="DX39" s="158"/>
      <c r="DZ39" s="176">
        <f>DZ38+1</f>
        <v>36</v>
      </c>
      <c r="EA39" s="283">
        <f aca="1">IFERROR(INDEX(RTO1CV,$DZ39,1),0)</f>
        <v>0</v>
      </c>
      <c r="EB39" s="179">
        <f aca="1">IFERROR(INDEX(RTO1SF,$DZ39,EB$3),0)</f>
        <v>0</v>
      </c>
      <c r="EC39" s="179">
        <f aca="1">IFERROR(INDEX(RTO1SF,$DZ39,EC$3),0)</f>
        <v>0</v>
      </c>
      <c r="ED39" s="179">
        <f aca="1">IFERROR(INDEX(RTO1SF,$DZ39,ED$3),0)</f>
        <v>0</v>
      </c>
      <c r="EE39" s="179">
        <f aca="1">IFERROR(INDEX(RTO1SF,$DZ39,EE$3),0)</f>
        <v>0</v>
      </c>
      <c r="EF39" s="179">
        <f>_xlfn.COUNTIFS(EB39:EE39,"&gt;1")</f>
        <v>0</v>
      </c>
      <c r="EG39" s="179">
        <f>IFERROR(_xlfn.SUMIFS(EB39:EE39,EB39:EE39,"&gt;1"),0)</f>
        <v>0</v>
      </c>
      <c r="EH39" s="176"/>
      <c r="EI39" s="176"/>
      <c r="EJ39" s="176"/>
      <c r="EK39" s="177"/>
      <c r="EL39" s="176">
        <f>EL38+1</f>
        <v>36</v>
      </c>
      <c r="EM39" s="283">
        <f aca="1">IFERROR(INDEX(RTO1CV,$EL39,1),0)</f>
        <v>0</v>
      </c>
      <c r="EN39" s="179">
        <f aca="1">IFERROR(INDEX(RTO1CF,$EL39,'ANVA-MDS'!EB$3),0)</f>
        <v>0</v>
      </c>
      <c r="EO39" s="179">
        <f aca="1">IFERROR(INDEX(RTO1CF,$EL39,'ANVA-MDS'!EC$3),0)</f>
        <v>0</v>
      </c>
      <c r="EP39" s="179">
        <f aca="1">IFERROR(INDEX(RTO1CF,$EL39,'ANVA-MDS'!ED$3),0)</f>
        <v>0</v>
      </c>
      <c r="EQ39" s="179">
        <f aca="1">IFERROR(INDEX(RTO1CF,$EL39,'ANVA-MDS'!EE$3),0)</f>
        <v>0</v>
      </c>
      <c r="ER39" s="179">
        <f>_xlfn.COUNTIFS(EN39:EQ39,"&gt;1")</f>
        <v>0</v>
      </c>
      <c r="ES39" s="179">
        <f>IFERROR(_xlfn.SUMIFS(EN39:EQ39,EN39:EQ39,"&gt;1"),0)</f>
        <v>0</v>
      </c>
      <c r="ET39" s="176"/>
      <c r="EU39" s="176"/>
      <c r="EV39" s="176"/>
      <c r="EW39" s="177"/>
      <c r="EX39" s="179">
        <f>EG39+ES39</f>
        <v>0</v>
      </c>
      <c r="EY39" s="177"/>
      <c r="EZ39" s="177"/>
    </row>
    <row r="40" spans="10:156" ht="12.75" customHeight="1">
      <c r="J40" s="89" t="n">
        <v>36</v>
      </c>
      <c r="K40" s="187">
        <f aca="1">IFERROR(INDEX(RTO1SF_ORD,J40,1),"sd")</f>
        <v>0</v>
      </c>
      <c r="L40" s="188">
        <f aca="1">IFERROR(INDEX(RTO1SF_ORD,J40,2),"sd")</f>
        <v>0.000139999999999999991</v>
      </c>
      <c r="M40" s="188" t="str">
        <f aca="1">IF(M$4&gt;$J40,"",IF($F$9&gt;$G$9,"ns",IF($B$16&gt;$C$16,"ns",IF(ABS($L40-INDEX(RTO1SF_ORD,M$4,2))&gt;$B$24,"s","ns"))))</f>
        <v>ns</v>
      </c>
      <c r="N40" s="188" t="str">
        <f aca="1">IF(N$4&gt;$J40,"",IF($F$9&gt;$G$9,"ns",IF($B$16&gt;$C$16,"ns",IF(ABS($L40-INDEX(RTO1SF_ORD,N$4,2))&gt;$B$24,"s","ns"))))</f>
        <v>ns</v>
      </c>
      <c r="O40" s="188" t="str">
        <f aca="1">IF(O$4&gt;$J40,"",IF($F$9&gt;$G$9,"ns",IF($B$16&gt;$C$16,"ns",IF(ABS($L40-INDEX(RTO1SF_ORD,O$4,2))&gt;$B$24,"s","ns"))))</f>
        <v>ns</v>
      </c>
      <c r="P40" s="188" t="str">
        <f aca="1">IF(P$4&gt;$J40,"",IF($F$9&gt;$G$9,"ns",IF($B$16&gt;$C$16,"ns",IF(ABS($L40-INDEX(RTO1SF_ORD,P$4,2))&gt;$B$24,"s","ns"))))</f>
        <v>ns</v>
      </c>
      <c r="Q40" s="188" t="str">
        <f aca="1">IF(Q$4&gt;$J40,"",IF($F$9&gt;$G$9,"ns",IF($B$16&gt;$C$16,"ns",IF(ABS($L40-INDEX(RTO1SF_ORD,Q$4,2))&gt;$B$24,"s","ns"))))</f>
        <v>ns</v>
      </c>
      <c r="R40" s="188" t="str">
        <f aca="1">IF(R$4&gt;$J40,"",IF($F$9&gt;$G$9,"ns",IF($B$16&gt;$C$16,"ns",IF(ABS($L40-INDEX(RTO1SF_ORD,R$4,2))&gt;$B$24,"s","ns"))))</f>
        <v>ns</v>
      </c>
      <c r="S40" s="188" t="str">
        <f aca="1">IF(S$4&gt;$J40,"",IF($F$9&gt;$G$9,"ns",IF($B$16&gt;$C$16,"ns",IF(ABS($L40-INDEX(RTO1SF_ORD,S$4,2))&gt;$B$24,"s","ns"))))</f>
        <v>ns</v>
      </c>
      <c r="T40" s="188" t="str">
        <f aca="1">IF(T$4&gt;$J40,"",IF($F$9&gt;$G$9,"ns",IF($B$16&gt;$C$16,"ns",IF(ABS($L40-INDEX(RTO1SF_ORD,T$4,2))&gt;$B$24,"s","ns"))))</f>
        <v>ns</v>
      </c>
      <c r="U40" s="188" t="str">
        <f aca="1">IF(U$4&gt;$J40,"",IF($F$9&gt;$G$9,"ns",IF($B$16&gt;$C$16,"ns",IF(ABS($L40-INDEX(RTO1SF_ORD,U$4,2))&gt;$B$24,"s","ns"))))</f>
        <v>ns</v>
      </c>
      <c r="V40" s="188" t="str">
        <f aca="1">IF(V$4&gt;$J40,"",IF($F$9&gt;$G$9,"ns",IF($B$16&gt;$C$16,"ns",IF(ABS($L40-INDEX(RTO1SF_ORD,V$4,2))&gt;$B$24,"s","ns"))))</f>
        <v>ns</v>
      </c>
      <c r="W40" s="188" t="str">
        <f aca="1">IF(W$4&gt;$J40,"",IF($F$9&gt;$G$9,"ns",IF($B$16&gt;$C$16,"ns",IF(ABS($L40-INDEX(RTO1SF_ORD,W$4,2))&gt;$B$24,"s","ns"))))</f>
        <v>ns</v>
      </c>
      <c r="X40" s="188" t="str">
        <f aca="1">IF(X$4&gt;$J40,"",IF($F$9&gt;$G$9,"ns",IF($B$16&gt;$C$16,"ns",IF(ABS($L40-INDEX(RTO1SF_ORD,X$4,2))&gt;$B$24,"s","ns"))))</f>
        <v>ns</v>
      </c>
      <c r="Y40" s="188" t="str">
        <f aca="1">IF(Y$4&gt;$J40,"",IF($F$9&gt;$G$9,"ns",IF($B$16&gt;$C$16,"ns",IF(ABS($L40-INDEX(RTO1SF_ORD,Y$4,2))&gt;$B$24,"s","ns"))))</f>
        <v>ns</v>
      </c>
      <c r="Z40" s="188" t="str">
        <f aca="1">IF(Z$4&gt;$J40,"",IF($F$9&gt;$G$9,"ns",IF($B$16&gt;$C$16,"ns",IF(ABS($L40-INDEX(RTO1SF_ORD,Z$4,2))&gt;$B$24,"s","ns"))))</f>
        <v>ns</v>
      </c>
      <c r="AA40" s="188" t="str">
        <f aca="1">IF(AA$4&gt;$J40,"",IF($F$9&gt;$G$9,"ns",IF($B$16&gt;$C$16,"ns",IF(ABS($L40-INDEX(RTO1SF_ORD,AA$4,2))&gt;$B$24,"s","ns"))))</f>
        <v>ns</v>
      </c>
      <c r="AB40" s="188" t="str">
        <f aca="1">IF(AB$4&gt;$J40,"",IF($F$9&gt;$G$9,"ns",IF($B$16&gt;$C$16,"ns",IF(ABS($L40-INDEX(RTO1SF_ORD,AB$4,2))&gt;$B$24,"s","ns"))))</f>
        <v>ns</v>
      </c>
      <c r="AC40" s="188" t="str">
        <f aca="1">IF(AC$4&gt;$J40,"",IF($F$9&gt;$G$9,"ns",IF($B$16&gt;$C$16,"ns",IF(ABS($L40-INDEX(RTO1SF_ORD,AC$4,2))&gt;$B$24,"s","ns"))))</f>
        <v>ns</v>
      </c>
      <c r="AD40" s="188" t="str">
        <f aca="1">IF(AD$4&gt;$J40,"",IF($F$9&gt;$G$9,"ns",IF($B$16&gt;$C$16,"ns",IF(ABS($L40-INDEX(RTO1SF_ORD,AD$4,2))&gt;$B$24,"s","ns"))))</f>
        <v>ns</v>
      </c>
      <c r="AE40" s="188" t="str">
        <f aca="1">IF(AE$4&gt;$J40,"",IF($F$9&gt;$G$9,"ns",IF($B$16&gt;$C$16,"ns",IF(ABS($L40-INDEX(RTO1SF_ORD,AE$4,2))&gt;$B$24,"s","ns"))))</f>
        <v>ns</v>
      </c>
      <c r="AF40" s="188" t="str">
        <f aca="1">IF(AF$4&gt;$J40,"",IF($F$9&gt;$G$9,"ns",IF($B$16&gt;$C$16,"ns",IF(ABS($L40-INDEX(RTO1SF_ORD,AF$4,2))&gt;$B$24,"s","ns"))))</f>
        <v>ns</v>
      </c>
      <c r="AG40" s="188" t="str">
        <f aca="1">IF(AG$4&gt;$J40,"",IF($F$9&gt;$G$9,"ns",IF($B$16&gt;$C$16,"ns",IF(ABS($L40-INDEX(RTO1SF_ORD,AG$4,2))&gt;$B$24,"s","ns"))))</f>
        <v>ns</v>
      </c>
      <c r="AH40" s="188" t="str">
        <f aca="1">IF(AH$4&gt;$J40,"",IF($F$9&gt;$G$9,"ns",IF($B$16&gt;$C$16,"ns",IF(ABS($L40-INDEX(RTO1SF_ORD,AH$4,2))&gt;$B$24,"s","ns"))))</f>
        <v>ns</v>
      </c>
      <c r="AI40" s="188" t="str">
        <f aca="1">IF(AI$4&gt;$J40,"",IF($F$9&gt;$G$9,"ns",IF($B$16&gt;$C$16,"ns",IF(ABS($L40-INDEX(RTO1SF_ORD,AI$4,2))&gt;$B$24,"s","ns"))))</f>
        <v>ns</v>
      </c>
      <c r="AJ40" s="188" t="str">
        <f aca="1">IF(AJ$4&gt;$J40,"",IF($F$9&gt;$G$9,"ns",IF($B$16&gt;$C$16,"ns",IF(ABS($L40-INDEX(RTO1SF_ORD,AJ$4,2))&gt;$B$24,"s","ns"))))</f>
        <v>ns</v>
      </c>
      <c r="AK40" s="188" t="str">
        <f aca="1">IF(AK$4&gt;$J40,"",IF($F$9&gt;$G$9,"ns",IF($B$16&gt;$C$16,"ns",IF(ABS($L40-INDEX(RTO1SF_ORD,AK$4,2))&gt;$B$24,"s","ns"))))</f>
        <v>ns</v>
      </c>
      <c r="AL40" s="188" t="str">
        <f aca="1">IF(AL$4&gt;$J40,"",IF($F$9&gt;$G$9,"ns",IF($B$16&gt;$C$16,"ns",IF(ABS($L40-INDEX(RTO1SF_ORD,AL$4,2))&gt;$B$24,"s","ns"))))</f>
        <v>ns</v>
      </c>
      <c r="AM40" s="188" t="str">
        <f aca="1">IF(AM$4&gt;$J40,"",IF($F$9&gt;$G$9,"ns",IF($B$16&gt;$C$16,"ns",IF(ABS($L40-INDEX(RTO1SF_ORD,AM$4,2))&gt;$B$24,"s","ns"))))</f>
        <v>ns</v>
      </c>
      <c r="AN40" s="188" t="str">
        <f aca="1">IF(AN$4&gt;$J40,"",IF($F$9&gt;$G$9,"ns",IF($B$16&gt;$C$16,"ns",IF(ABS($L40-INDEX(RTO1SF_ORD,AN$4,2))&gt;$B$24,"s","ns"))))</f>
        <v>ns</v>
      </c>
      <c r="AO40" s="188" t="str">
        <f aca="1">IF(AO$4&gt;$J40,"",IF($F$9&gt;$G$9,"ns",IF($B$16&gt;$C$16,"ns",IF(ABS($L40-INDEX(RTO1SF_ORD,AO$4,2))&gt;$B$24,"s","ns"))))</f>
        <v>ns</v>
      </c>
      <c r="AP40" s="188" t="str">
        <f aca="1">IF(AP$4&gt;$J40,"",IF($F$9&gt;$G$9,"ns",IF($B$16&gt;$C$16,"ns",IF(ABS($L40-INDEX(RTO1SF_ORD,AP$4,2))&gt;$B$24,"s","ns"))))</f>
        <v>ns</v>
      </c>
      <c r="AQ40" s="188" t="str">
        <f aca="1">IF(AQ$4&gt;$J40,"",IF($F$9&gt;$G$9,"ns",IF($B$16&gt;$C$16,"ns",IF(ABS($L40-INDEX(RTO1SF_ORD,AQ$4,2))&gt;$B$24,"s","ns"))))</f>
        <v>ns</v>
      </c>
      <c r="AR40" s="188" t="str">
        <f aca="1">IF(AR$4&gt;$J40,"",IF($F$9&gt;$G$9,"ns",IF($B$16&gt;$C$16,"ns",IF(ABS($L40-INDEX(RTO1SF_ORD,AR$4,2))&gt;$B$24,"s","ns"))))</f>
        <v>ns</v>
      </c>
      <c r="AS40" s="188" t="str">
        <f aca="1">IF(AS$4&gt;$J40,"",IF($F$9&gt;$G$9,"ns",IF($B$16&gt;$C$16,"ns",IF(ABS($L40-INDEX(RTO1SF_ORD,AS$4,2))&gt;$B$24,"s","ns"))))</f>
        <v>ns</v>
      </c>
      <c r="AT40" s="188" t="str">
        <f aca="1">IF(AT$4&gt;$J40,"",IF($F$9&gt;$G$9,"ns",IF($B$16&gt;$C$16,"ns",IF(ABS($L40-INDEX(RTO1SF_ORD,AT$4,2))&gt;$B$24,"s","ns"))))</f>
        <v>ns</v>
      </c>
      <c r="AU40" s="188" t="str">
        <f aca="1">IF(AU$4&gt;$J40,"",IF($F$9&gt;$G$9,"ns",IF($B$16&gt;$C$16,"ns",IF(ABS($L40-INDEX(RTO1SF_ORD,AU$4,2))&gt;$B$24,"s","ns"))))</f>
        <v>ns</v>
      </c>
      <c r="AV40" s="188" t="str">
        <f aca="1">IF(AV$4&gt;$J40,"",IF($F$9&gt;$G$9,"ns",IF($B$16&gt;$C$16,"ns",IF(ABS($L40-INDEX(RTO1SF_ORD,AV$4,2))&gt;$B$24,"s","ns"))))</f>
        <v>ns</v>
      </c>
      <c r="AW40" s="188" t="str">
        <f aca="1">IF(AW$4&gt;$J40,"",IF($F$9&gt;$G$9,"ns",IF($B$16&gt;$C$16,"ns",IF(ABS($L40-INDEX(RTO1SF_ORD,AW$4,2))&gt;$B$24,"s","ns"))))</f>
        <v/>
      </c>
      <c r="AX40" s="188" t="str">
        <f aca="1">IF(AX$4&gt;$J40,"",IF($F$9&gt;$G$9,"ns",IF($B$16&gt;$C$16,"ns",IF(ABS($L40-INDEX(RTO1SF_ORD,AX$4,2))&gt;$B$24,"s","ns"))))</f>
        <v/>
      </c>
      <c r="AY40" s="188" t="str">
        <f aca="1">IF(AY$4&gt;$J40,"",IF($F$9&gt;$G$9,"ns",IF($B$16&gt;$C$16,"ns",IF(ABS($L40-INDEX(RTO1SF_ORD,AY$4,2))&gt;$B$24,"s","ns"))))</f>
        <v/>
      </c>
      <c r="AZ40" s="188" t="str">
        <f aca="1">IF(AZ$4&gt;$J40,"",IF($F$9&gt;$G$9,"ns",IF($B$16&gt;$C$16,"ns",IF(ABS($L40-INDEX(RTO1SF_ORD,AZ$4,2))&gt;$B$24,"s","ns"))))</f>
        <v/>
      </c>
      <c r="BA40" s="188" t="str">
        <f aca="1">IF(BA$4&gt;$J40,"",IF($F$9&gt;$G$9,"ns",IF($B$16&gt;$C$16,"ns",IF(ABS($L40-INDEX(RTO1SF_ORD,BA$4,2))&gt;$B$24,"s","ns"))))</f>
        <v/>
      </c>
      <c r="BB40" s="188" t="str">
        <f aca="1">IF(BB$4&gt;$J40,"",IF($F$9&gt;$G$9,"ns",IF($B$16&gt;$C$16,"ns",IF(ABS($L40-INDEX(RTO1SF_ORD,BB$4,2))&gt;$B$24,"s","ns"))))</f>
        <v/>
      </c>
      <c r="BC40" s="188" t="str">
        <f aca="1">IF(BC$4&gt;$J40,"",IF($F$9&gt;$G$9,"ns",IF($B$16&gt;$C$16,"ns",IF(ABS($L40-INDEX(RTO1SF_ORD,BC$4,2))&gt;$B$24,"s","ns"))))</f>
        <v/>
      </c>
      <c r="BD40" s="188" t="str">
        <f aca="1">IF(BD$4&gt;$J40,"",IF($F$9&gt;$G$9,"ns",IF($B$16&gt;$C$16,"ns",IF(ABS($L40-INDEX(RTO1SF_ORD,BD$4,2))&gt;$B$24,"s","ns"))))</f>
        <v/>
      </c>
      <c r="BE40" s="188" t="str">
        <f aca="1">IF(BE$4&gt;$J40,"",IF($F$9&gt;$G$9,"ns",IF($B$16&gt;$C$16,"ns",IF(ABS($L40-INDEX(RTO1SF_ORD,BE$4,2))&gt;$B$24,"s","ns"))))</f>
        <v/>
      </c>
      <c r="BF40" s="188" t="str">
        <f aca="1">IF(BF$4&gt;$J40,"",IF($F$9&gt;$G$9,"ns",IF($B$16&gt;$C$16,"ns",IF(ABS($L40-INDEX(RTO1SF_ORD,BF$4,2))&gt;$B$24,"s","ns"))))</f>
        <v/>
      </c>
      <c r="BG40" s="188" t="str">
        <f aca="1">IF(BG$4&gt;$J40,"",IF($F$9&gt;$G$9,"ns",IF($B$16&gt;$C$16,"ns",IF(ABS($L40-INDEX(RTO1SF_ORD,BG$4,2))&gt;$B$24,"s","ns"))))</f>
        <v/>
      </c>
      <c r="BH40" s="188" t="str">
        <f aca="1">IF(BH$4&gt;$J40,"",IF($F$9&gt;$G$9,"ns",IF($B$16&gt;$C$16,"ns",IF(ABS($L40-INDEX(RTO1SF_ORD,BH$4,2))&gt;$B$24,"s","ns"))))</f>
        <v/>
      </c>
      <c r="BI40" s="188" t="str">
        <f aca="1">IF(BI$4&gt;$J40,"",IF($F$9&gt;$G$9,"ns",IF($B$16&gt;$C$16,"ns",IF(ABS($L40-INDEX(RTO1SF_ORD,BI$4,2))&gt;$B$24,"s","ns"))))</f>
        <v/>
      </c>
      <c r="BJ40" s="188" t="str">
        <f aca="1">IF(BJ$4&gt;$J40,"",IF($F$9&gt;$G$9,"ns",IF($B$16&gt;$C$16,"ns",IF(ABS($L40-INDEX(RTO1SF_ORD,BJ$4,2))&gt;$B$24,"s","ns"))))</f>
        <v/>
      </c>
      <c r="BS40" s="10"/>
      <c r="BT40" s="9"/>
      <c r="BV40" s="89" t="n">
        <v>36</v>
      </c>
      <c r="BW40" s="187">
        <f aca="1">IFERROR(INDEX(RTO1CF_ORD,BV40,1),"sd")</f>
        <v>0</v>
      </c>
      <c r="BX40" s="188">
        <f aca="1">IFERROR(INDEX(RTO1CF_ORD,BV40,2),"sd")</f>
        <v>0.000139999999999999991</v>
      </c>
      <c r="BY40" s="186" t="str">
        <f aca="1">IF(BY$4&gt;$BV40,"",IF($BR$9&gt;$BS$9,"ns",IF($BN$16&gt;$BO$16,"ns",IF(ABS($BX40-INDEX(RTO1CF_ORD,BY$4,2))&gt;$BN$24,"s","ns"))))</f>
        <v>s</v>
      </c>
      <c r="BZ40" s="186" t="str">
        <f aca="1">IF(BZ$4&gt;$BV40,"",IF($BR$9&gt;$BS$9,"ns",IF($BN$16&gt;$BO$16,"ns",IF(ABS($BX40-INDEX(RTO1CF_ORD,BZ$4,2))&gt;$BN$24,"s","ns"))))</f>
        <v>s</v>
      </c>
      <c r="CA40" s="186" t="str">
        <f aca="1">IF(CA$4&gt;$BV40,"",IF($BR$9&gt;$BS$9,"ns",IF($BN$16&gt;$BO$16,"ns",IF(ABS($BX40-INDEX(RTO1CF_ORD,CA$4,2))&gt;$BN$24,"s","ns"))))</f>
        <v>s</v>
      </c>
      <c r="CB40" s="186" t="str">
        <f aca="1">IF(CB$4&gt;$BV40,"",IF($BR$9&gt;$BS$9,"ns",IF($BN$16&gt;$BO$16,"ns",IF(ABS($BX40-INDEX(RTO1CF_ORD,CB$4,2))&gt;$BN$24,"s","ns"))))</f>
        <v>s</v>
      </c>
      <c r="CC40" s="186" t="str">
        <f aca="1">IF(CC$4&gt;$BV40,"",IF($BR$9&gt;$BS$9,"ns",IF($BN$16&gt;$BO$16,"ns",IF(ABS($BX40-INDEX(RTO1CF_ORD,CC$4,2))&gt;$BN$24,"s","ns"))))</f>
        <v>s</v>
      </c>
      <c r="CD40" s="186" t="str">
        <f aca="1">IF(CD$4&gt;$BV40,"",IF($BR$9&gt;$BS$9,"ns",IF($BN$16&gt;$BO$16,"ns",IF(ABS($BX40-INDEX(RTO1CF_ORD,CD$4,2))&gt;$BN$24,"s","ns"))))</f>
        <v>s</v>
      </c>
      <c r="CE40" s="186" t="str">
        <f aca="1">IF(CE$4&gt;$BV40,"",IF($BR$9&gt;$BS$9,"ns",IF($BN$16&gt;$BO$16,"ns",IF(ABS($BX40-INDEX(RTO1CF_ORD,CE$4,2))&gt;$BN$24,"s","ns"))))</f>
        <v>s</v>
      </c>
      <c r="CF40" s="186" t="str">
        <f aca="1">IF(CF$4&gt;$BV40,"",IF($BR$9&gt;$BS$9,"ns",IF($BN$16&gt;$BO$16,"ns",IF(ABS($BX40-INDEX(RTO1CF_ORD,CF$4,2))&gt;$BN$24,"s","ns"))))</f>
        <v>s</v>
      </c>
      <c r="CG40" s="186" t="str">
        <f aca="1">IF(CG$4&gt;$BV40,"",IF($BR$9&gt;$BS$9,"ns",IF($BN$16&gt;$BO$16,"ns",IF(ABS($BX40-INDEX(RTO1CF_ORD,CG$4,2))&gt;$BN$24,"s","ns"))))</f>
        <v>s</v>
      </c>
      <c r="CH40" s="186" t="str">
        <f aca="1">IF(CH$4&gt;$BV40,"",IF($BR$9&gt;$BS$9,"ns",IF($BN$16&gt;$BO$16,"ns",IF(ABS($BX40-INDEX(RTO1CF_ORD,CH$4,2))&gt;$BN$24,"s","ns"))))</f>
        <v>s</v>
      </c>
      <c r="CI40" s="186" t="str">
        <f aca="1">IF(CI$4&gt;$BV40,"",IF($BR$9&gt;$BS$9,"ns",IF($BN$16&gt;$BO$16,"ns",IF(ABS($BX40-INDEX(RTO1CF_ORD,CI$4,2))&gt;$BN$24,"s","ns"))))</f>
        <v>s</v>
      </c>
      <c r="CJ40" s="186" t="str">
        <f aca="1">IF(CJ$4&gt;$BV40,"",IF($BR$9&gt;$BS$9,"ns",IF($BN$16&gt;$BO$16,"ns",IF(ABS($BX40-INDEX(RTO1CF_ORD,CJ$4,2))&gt;$BN$24,"s","ns"))))</f>
        <v>s</v>
      </c>
      <c r="CK40" s="186" t="str">
        <f aca="1">IF(CK$4&gt;$BV40,"",IF($BR$9&gt;$BS$9,"ns",IF($BN$16&gt;$BO$16,"ns",IF(ABS($BX40-INDEX(RTO1CF_ORD,CK$4,2))&gt;$BN$24,"s","ns"))))</f>
        <v>s</v>
      </c>
      <c r="CL40" s="186" t="str">
        <f aca="1">IF(CL$4&gt;$BV40,"",IF($BR$9&gt;$BS$9,"ns",IF($BN$16&gt;$BO$16,"ns",IF(ABS($BX40-INDEX(RTO1CF_ORD,CL$4,2))&gt;$BN$24,"s","ns"))))</f>
        <v>s</v>
      </c>
      <c r="CM40" s="186" t="str">
        <f aca="1">IF(CM$4&gt;$BV40,"",IF($BR$9&gt;$BS$9,"ns",IF($BN$16&gt;$BO$16,"ns",IF(ABS($BX40-INDEX(RTO1CF_ORD,CM$4,2))&gt;$BN$24,"s","ns"))))</f>
        <v>s</v>
      </c>
      <c r="CN40" s="186" t="str">
        <f aca="1">IF(CN$4&gt;$BV40,"",IF($BR$9&gt;$BS$9,"ns",IF($BN$16&gt;$BO$16,"ns",IF(ABS($BX40-INDEX(RTO1CF_ORD,CN$4,2))&gt;$BN$24,"s","ns"))))</f>
        <v>s</v>
      </c>
      <c r="CO40" s="186" t="str">
        <f aca="1">IF(CO$4&gt;$BV40,"",IF($BR$9&gt;$BS$9,"ns",IF($BN$16&gt;$BO$16,"ns",IF(ABS($BX40-INDEX(RTO1CF_ORD,CO$4,2))&gt;$BN$24,"s","ns"))))</f>
        <v>s</v>
      </c>
      <c r="CP40" s="186" t="str">
        <f aca="1">IF(CP$4&gt;$BV40,"",IF($BR$9&gt;$BS$9,"ns",IF($BN$16&gt;$BO$16,"ns",IF(ABS($BX40-INDEX(RTO1CF_ORD,CP$4,2))&gt;$BN$24,"s","ns"))))</f>
        <v>s</v>
      </c>
      <c r="CQ40" s="186" t="str">
        <f aca="1">IF(CQ$4&gt;$BV40,"",IF($BR$9&gt;$BS$9,"ns",IF($BN$16&gt;$BO$16,"ns",IF(ABS($BX40-INDEX(RTO1CF_ORD,CQ$4,2))&gt;$BN$24,"s","ns"))))</f>
        <v>s</v>
      </c>
      <c r="CR40" s="186" t="str">
        <f aca="1">IF(CR$4&gt;$BV40,"",IF($BR$9&gt;$BS$9,"ns",IF($BN$16&gt;$BO$16,"ns",IF(ABS($BX40-INDEX(RTO1CF_ORD,CR$4,2))&gt;$BN$24,"s","ns"))))</f>
        <v>s</v>
      </c>
      <c r="CS40" s="186" t="str">
        <f aca="1">IF(CS$4&gt;$BV40,"",IF($BR$9&gt;$BS$9,"ns",IF($BN$16&gt;$BO$16,"ns",IF(ABS($BX40-INDEX(RTO1CF_ORD,CS$4,2))&gt;$BN$24,"s","ns"))))</f>
        <v>s</v>
      </c>
      <c r="CT40" s="186" t="str">
        <f aca="1">IF(CT$4&gt;$BV40,"",IF($BR$9&gt;$BS$9,"ns",IF($BN$16&gt;$BO$16,"ns",IF(ABS($BX40-INDEX(RTO1CF_ORD,CT$4,2))&gt;$BN$24,"s","ns"))))</f>
        <v>s</v>
      </c>
      <c r="CU40" s="186" t="str">
        <f aca="1">IF(CU$4&gt;$BV40,"",IF($BR$9&gt;$BS$9,"ns",IF($BN$16&gt;$BO$16,"ns",IF(ABS($BX40-INDEX(RTO1CF_ORD,CU$4,2))&gt;$BN$24,"s","ns"))))</f>
        <v>s</v>
      </c>
      <c r="CV40" s="186" t="str">
        <f aca="1">IF(CV$4&gt;$BV40,"",IF($BR$9&gt;$BS$9,"ns",IF($BN$16&gt;$BO$16,"ns",IF(ABS($BX40-INDEX(RTO1CF_ORD,CV$4,2))&gt;$BN$24,"s","ns"))))</f>
        <v>s</v>
      </c>
      <c r="CW40" s="186" t="str">
        <f aca="1">IF(CW$4&gt;$BV40,"",IF($BR$9&gt;$BS$9,"ns",IF($BN$16&gt;$BO$16,"ns",IF(ABS($BX40-INDEX(RTO1CF_ORD,CW$4,2))&gt;$BN$24,"s","ns"))))</f>
        <v>s</v>
      </c>
      <c r="CX40" s="186" t="str">
        <f aca="1">IF(CX$4&gt;$BV40,"",IF($BR$9&gt;$BS$9,"ns",IF($BN$16&gt;$BO$16,"ns",IF(ABS($BX40-INDEX(RTO1CF_ORD,CX$4,2))&gt;$BN$24,"s","ns"))))</f>
        <v>s</v>
      </c>
      <c r="CY40" s="186" t="str">
        <f aca="1">IF(CY$4&gt;$BV40,"",IF($BR$9&gt;$BS$9,"ns",IF($BN$16&gt;$BO$16,"ns",IF(ABS($BX40-INDEX(RTO1CF_ORD,CY$4,2))&gt;$BN$24,"s","ns"))))</f>
        <v>s</v>
      </c>
      <c r="CZ40" s="186" t="str">
        <f aca="1">IF(CZ$4&gt;$BV40,"",IF($BR$9&gt;$BS$9,"ns",IF($BN$16&gt;$BO$16,"ns",IF(ABS($BX40-INDEX(RTO1CF_ORD,CZ$4,2))&gt;$BN$24,"s","ns"))))</f>
        <v>s</v>
      </c>
      <c r="DA40" s="186" t="str">
        <f aca="1">IF(DA$4&gt;$BV40,"",IF($BR$9&gt;$BS$9,"ns",IF($BN$16&gt;$BO$16,"ns",IF(ABS($BX40-INDEX(RTO1CF_ORD,DA$4,2))&gt;$BN$24,"s","ns"))))</f>
        <v>s</v>
      </c>
      <c r="DB40" s="186" t="str">
        <f aca="1">IF(DB$4&gt;$BV40,"",IF($BR$9&gt;$BS$9,"ns",IF($BN$16&gt;$BO$16,"ns",IF(ABS($BX40-INDEX(RTO1CF_ORD,DB$4,2))&gt;$BN$24,"s","ns"))))</f>
        <v>ns</v>
      </c>
      <c r="DC40" s="186" t="str">
        <f aca="1">IF(DC$4&gt;$BV40,"",IF($BR$9&gt;$BS$9,"ns",IF($BN$16&gt;$BO$16,"ns",IF(ABS($BX40-INDEX(RTO1CF_ORD,DC$4,2))&gt;$BN$24,"s","ns"))))</f>
        <v>ns</v>
      </c>
      <c r="DD40" s="186" t="str">
        <f aca="1">IF(DD$4&gt;$BV40,"",IF($BR$9&gt;$BS$9,"ns",IF($BN$16&gt;$BO$16,"ns",IF(ABS($BX40-INDEX(RTO1CF_ORD,DD$4,2))&gt;$BN$24,"s","ns"))))</f>
        <v>ns</v>
      </c>
      <c r="DE40" s="186" t="str">
        <f aca="1">IF(DE$4&gt;$BV40,"",IF($BR$9&gt;$BS$9,"ns",IF($BN$16&gt;$BO$16,"ns",IF(ABS($BX40-INDEX(RTO1CF_ORD,DE$4,2))&gt;$BN$24,"s","ns"))))</f>
        <v>ns</v>
      </c>
      <c r="DF40" s="186" t="str">
        <f aca="1">IF(DF$4&gt;$BV40,"",IF($BR$9&gt;$BS$9,"ns",IF($BN$16&gt;$BO$16,"ns",IF(ABS($BX40-INDEX(RTO1CF_ORD,DF$4,2))&gt;$BN$24,"s","ns"))))</f>
        <v>ns</v>
      </c>
      <c r="DG40" s="186" t="str">
        <f aca="1">IF(DG$4&gt;$BV40,"",IF($BR$9&gt;$BS$9,"ns",IF($BN$16&gt;$BO$16,"ns",IF(ABS($BX40-INDEX(RTO1CF_ORD,DG$4,2))&gt;$BN$24,"s","ns"))))</f>
        <v>ns</v>
      </c>
      <c r="DH40" s="186" t="str">
        <f aca="1">IF(DH$4&gt;$BV40,"",IF($BR$9&gt;$BS$9,"ns",IF($BN$16&gt;$BO$16,"ns",IF(ABS($BX40-INDEX(RTO1CF_ORD,DH$4,2))&gt;$BN$24,"s","ns"))))</f>
        <v>ns</v>
      </c>
      <c r="DI40" s="186" t="str">
        <f aca="1">IF(DI$4&gt;$BV40,"",IF($BR$9&gt;$BS$9,"ns",IF($BN$16&gt;$BO$16,"ns",IF(ABS($BX40-INDEX(RTO1CF_ORD,DI$4,2))&gt;$BN$24,"s","ns"))))</f>
        <v/>
      </c>
      <c r="DJ40" s="186" t="str">
        <f aca="1">IF(DJ$4&gt;$BV40,"",IF($BR$9&gt;$BS$9,"ns",IF($BN$16&gt;$BO$16,"ns",IF(ABS($BX40-INDEX(RTO1CF_ORD,DJ$4,2))&gt;$BN$24,"s","ns"))))</f>
        <v/>
      </c>
      <c r="DK40" s="186" t="str">
        <f aca="1">IF(DK$4&gt;$BV40,"",IF($BR$9&gt;$BS$9,"ns",IF($BN$16&gt;$BO$16,"ns",IF(ABS($BX40-INDEX(RTO1CF_ORD,DK$4,2))&gt;$BN$24,"s","ns"))))</f>
        <v/>
      </c>
      <c r="DL40" s="186" t="str">
        <f aca="1">IF(DL$4&gt;$BV40,"",IF($BR$9&gt;$BS$9,"ns",IF($BN$16&gt;$BO$16,"ns",IF(ABS($BX40-INDEX(RTO1CF_ORD,DL$4,2))&gt;$BN$24,"s","ns"))))</f>
        <v/>
      </c>
      <c r="DM40" s="186" t="str">
        <f aca="1">IF(DM$4&gt;$BV40,"",IF($BR$9&gt;$BS$9,"ns",IF($BN$16&gt;$BO$16,"ns",IF(ABS($BX40-INDEX(RTO1CF_ORD,DM$4,2))&gt;$BN$24,"s","ns"))))</f>
        <v/>
      </c>
      <c r="DN40" s="186" t="str">
        <f aca="1">IF(DN$4&gt;$BV40,"",IF($BR$9&gt;$BS$9,"ns",IF($BN$16&gt;$BO$16,"ns",IF(ABS($BX40-INDEX(RTO1CF_ORD,DN$4,2))&gt;$BN$24,"s","ns"))))</f>
        <v/>
      </c>
      <c r="DO40" s="186" t="str">
        <f aca="1">IF(DO$4&gt;$BV40,"",IF($BR$9&gt;$BS$9,"ns",IF($BN$16&gt;$BO$16,"ns",IF(ABS($BX40-INDEX(RTO1CF_ORD,DO$4,2))&gt;$BN$24,"s","ns"))))</f>
        <v/>
      </c>
      <c r="DP40" s="186" t="str">
        <f aca="1">IF(DP$4&gt;$BV40,"",IF($BR$9&gt;$BS$9,"ns",IF($BN$16&gt;$BO$16,"ns",IF(ABS($BX40-INDEX(RTO1CF_ORD,DP$4,2))&gt;$BN$24,"s","ns"))))</f>
        <v/>
      </c>
      <c r="DQ40" s="186" t="str">
        <f aca="1">IF(DQ$4&gt;$BV40,"",IF($BR$9&gt;$BS$9,"ns",IF($BN$16&gt;$BO$16,"ns",IF(ABS($BX40-INDEX(RTO1CF_ORD,DQ$4,2))&gt;$BN$24,"s","ns"))))</f>
        <v/>
      </c>
      <c r="DR40" s="186" t="str">
        <f aca="1">IF(DR$4&gt;$BV40,"",IF($BR$9&gt;$BS$9,"ns",IF($BN$16&gt;$BO$16,"ns",IF(ABS($BX40-INDEX(RTO1CF_ORD,DR$4,2))&gt;$BN$24,"s","ns"))))</f>
        <v/>
      </c>
      <c r="DS40" s="186" t="str">
        <f aca="1">IF(DS$4&gt;$BV40,"",IF($BR$9&gt;$BS$9,"ns",IF($BN$16&gt;$BO$16,"ns",IF(ABS($BX40-INDEX(RTO1CF_ORD,DS$4,2))&gt;$BN$24,"s","ns"))))</f>
        <v/>
      </c>
      <c r="DT40" s="186" t="str">
        <f aca="1">IF(DT$4&gt;$BV40,"",IF($BR$9&gt;$BS$9,"ns",IF($BN$16&gt;$BO$16,"ns",IF(ABS($BX40-INDEX(RTO1CF_ORD,DT$4,2))&gt;$BN$24,"s","ns"))))</f>
        <v/>
      </c>
      <c r="DU40" s="186" t="str">
        <f aca="1">IF(DU$4&gt;$BV40,"",IF($BR$9&gt;$BS$9,"ns",IF($BN$16&gt;$BO$16,"ns",IF(ABS($BX40-INDEX(RTO1CF_ORD,DU$4,2))&gt;$BN$24,"s","ns"))))</f>
        <v/>
      </c>
      <c r="DV40" s="186" t="str">
        <f aca="1">IF(DV$4&gt;$BV40,"",IF($BR$9&gt;$BS$9,"ns",IF($BN$16&gt;$BO$16,"ns",IF(ABS($BX40-INDEX(RTO1CF_ORD,DV$4,2))&gt;$BN$24,"s","ns"))))</f>
        <v/>
      </c>
      <c r="DW40" s="158"/>
      <c r="DX40" s="158"/>
      <c r="DZ40" s="176">
        <f>DZ39+1</f>
        <v>37</v>
      </c>
      <c r="EA40" s="283">
        <f aca="1">IFERROR(INDEX(RTO1CV,$DZ40,1),0)</f>
        <v>0</v>
      </c>
      <c r="EB40" s="179">
        <f aca="1">IFERROR(INDEX(RTO1SF,$DZ40,EB$3),0)</f>
        <v>0</v>
      </c>
      <c r="EC40" s="179">
        <f aca="1">IFERROR(INDEX(RTO1SF,$DZ40,EC$3),0)</f>
        <v>0</v>
      </c>
      <c r="ED40" s="179">
        <f aca="1">IFERROR(INDEX(RTO1SF,$DZ40,ED$3),0)</f>
        <v>0</v>
      </c>
      <c r="EE40" s="179">
        <f aca="1">IFERROR(INDEX(RTO1SF,$DZ40,EE$3),0)</f>
        <v>0</v>
      </c>
      <c r="EF40" s="179">
        <f>_xlfn.COUNTIFS(EB40:EE40,"&gt;1")</f>
        <v>0</v>
      </c>
      <c r="EG40" s="179">
        <f>IFERROR(_xlfn.SUMIFS(EB40:EE40,EB40:EE40,"&gt;1"),0)</f>
        <v>0</v>
      </c>
      <c r="EH40" s="176"/>
      <c r="EI40" s="176"/>
      <c r="EJ40" s="176"/>
      <c r="EK40" s="177"/>
      <c r="EL40" s="176">
        <f>EL39+1</f>
        <v>37</v>
      </c>
      <c r="EM40" s="283">
        <f aca="1">IFERROR(INDEX(RTO1CV,$EL40,1),0)</f>
        <v>0</v>
      </c>
      <c r="EN40" s="179">
        <f aca="1">IFERROR(INDEX(RTO1CF,$EL40,'ANVA-MDS'!EB$3),0)</f>
        <v>0</v>
      </c>
      <c r="EO40" s="179">
        <f aca="1">IFERROR(INDEX(RTO1CF,$EL40,'ANVA-MDS'!EC$3),0)</f>
        <v>0</v>
      </c>
      <c r="EP40" s="179">
        <f aca="1">IFERROR(INDEX(RTO1CF,$EL40,'ANVA-MDS'!ED$3),0)</f>
        <v>0</v>
      </c>
      <c r="EQ40" s="179">
        <f aca="1">IFERROR(INDEX(RTO1CF,$EL40,'ANVA-MDS'!EE$3),0)</f>
        <v>0</v>
      </c>
      <c r="ER40" s="179">
        <f>_xlfn.COUNTIFS(EN40:EQ40,"&gt;1")</f>
        <v>0</v>
      </c>
      <c r="ES40" s="179">
        <f>IFERROR(_xlfn.SUMIFS(EN40:EQ40,EN40:EQ40,"&gt;1"),0)</f>
        <v>0</v>
      </c>
      <c r="ET40" s="176"/>
      <c r="EU40" s="176"/>
      <c r="EV40" s="176"/>
      <c r="EW40" s="177"/>
      <c r="EX40" s="179">
        <f>EG40+ES40</f>
        <v>0</v>
      </c>
      <c r="EY40" s="177"/>
      <c r="EZ40" s="177"/>
    </row>
    <row r="41" spans="10:156" ht="12.75" customHeight="1">
      <c r="J41" s="89" t="n">
        <v>37</v>
      </c>
      <c r="K41" s="187">
        <f aca="1">IFERROR(INDEX(RTO1SF_ORD,J41,1),"sd")</f>
        <v>0</v>
      </c>
      <c r="L41" s="188">
        <f aca="1">IFERROR(INDEX(RTO1SF_ORD,J41,2),"sd")</f>
        <v>0.000130000000000000004</v>
      </c>
      <c r="M41" s="188" t="str">
        <f aca="1">IF(M$4&gt;$J41,"",IF($F$9&gt;$G$9,"ns",IF($B$16&gt;$C$16,"ns",IF(ABS($L41-INDEX(RTO1SF_ORD,M$4,2))&gt;$B$24,"s","ns"))))</f>
        <v>ns</v>
      </c>
      <c r="N41" s="188" t="str">
        <f aca="1">IF(N$4&gt;$J41,"",IF($F$9&gt;$G$9,"ns",IF($B$16&gt;$C$16,"ns",IF(ABS($L41-INDEX(RTO1SF_ORD,N$4,2))&gt;$B$24,"s","ns"))))</f>
        <v>ns</v>
      </c>
      <c r="O41" s="188" t="str">
        <f aca="1">IF(O$4&gt;$J41,"",IF($F$9&gt;$G$9,"ns",IF($B$16&gt;$C$16,"ns",IF(ABS($L41-INDEX(RTO1SF_ORD,O$4,2))&gt;$B$24,"s","ns"))))</f>
        <v>ns</v>
      </c>
      <c r="P41" s="188" t="str">
        <f aca="1">IF(P$4&gt;$J41,"",IF($F$9&gt;$G$9,"ns",IF($B$16&gt;$C$16,"ns",IF(ABS($L41-INDEX(RTO1SF_ORD,P$4,2))&gt;$B$24,"s","ns"))))</f>
        <v>ns</v>
      </c>
      <c r="Q41" s="188" t="str">
        <f aca="1">IF(Q$4&gt;$J41,"",IF($F$9&gt;$G$9,"ns",IF($B$16&gt;$C$16,"ns",IF(ABS($L41-INDEX(RTO1SF_ORD,Q$4,2))&gt;$B$24,"s","ns"))))</f>
        <v>ns</v>
      </c>
      <c r="R41" s="188" t="str">
        <f aca="1">IF(R$4&gt;$J41,"",IF($F$9&gt;$G$9,"ns",IF($B$16&gt;$C$16,"ns",IF(ABS($L41-INDEX(RTO1SF_ORD,R$4,2))&gt;$B$24,"s","ns"))))</f>
        <v>ns</v>
      </c>
      <c r="S41" s="188" t="str">
        <f aca="1">IF(S$4&gt;$J41,"",IF($F$9&gt;$G$9,"ns",IF($B$16&gt;$C$16,"ns",IF(ABS($L41-INDEX(RTO1SF_ORD,S$4,2))&gt;$B$24,"s","ns"))))</f>
        <v>ns</v>
      </c>
      <c r="T41" s="188" t="str">
        <f aca="1">IF(T$4&gt;$J41,"",IF($F$9&gt;$G$9,"ns",IF($B$16&gt;$C$16,"ns",IF(ABS($L41-INDEX(RTO1SF_ORD,T$4,2))&gt;$B$24,"s","ns"))))</f>
        <v>ns</v>
      </c>
      <c r="U41" s="188" t="str">
        <f aca="1">IF(U$4&gt;$J41,"",IF($F$9&gt;$G$9,"ns",IF($B$16&gt;$C$16,"ns",IF(ABS($L41-INDEX(RTO1SF_ORD,U$4,2))&gt;$B$24,"s","ns"))))</f>
        <v>ns</v>
      </c>
      <c r="V41" s="188" t="str">
        <f aca="1">IF(V$4&gt;$J41,"",IF($F$9&gt;$G$9,"ns",IF($B$16&gt;$C$16,"ns",IF(ABS($L41-INDEX(RTO1SF_ORD,V$4,2))&gt;$B$24,"s","ns"))))</f>
        <v>ns</v>
      </c>
      <c r="W41" s="188" t="str">
        <f aca="1">IF(W$4&gt;$J41,"",IF($F$9&gt;$G$9,"ns",IF($B$16&gt;$C$16,"ns",IF(ABS($L41-INDEX(RTO1SF_ORD,W$4,2))&gt;$B$24,"s","ns"))))</f>
        <v>ns</v>
      </c>
      <c r="X41" s="188" t="str">
        <f aca="1">IF(X$4&gt;$J41,"",IF($F$9&gt;$G$9,"ns",IF($B$16&gt;$C$16,"ns",IF(ABS($L41-INDEX(RTO1SF_ORD,X$4,2))&gt;$B$24,"s","ns"))))</f>
        <v>ns</v>
      </c>
      <c r="Y41" s="188" t="str">
        <f aca="1">IF(Y$4&gt;$J41,"",IF($F$9&gt;$G$9,"ns",IF($B$16&gt;$C$16,"ns",IF(ABS($L41-INDEX(RTO1SF_ORD,Y$4,2))&gt;$B$24,"s","ns"))))</f>
        <v>ns</v>
      </c>
      <c r="Z41" s="188" t="str">
        <f aca="1">IF(Z$4&gt;$J41,"",IF($F$9&gt;$G$9,"ns",IF($B$16&gt;$C$16,"ns",IF(ABS($L41-INDEX(RTO1SF_ORD,Z$4,2))&gt;$B$24,"s","ns"))))</f>
        <v>ns</v>
      </c>
      <c r="AA41" s="188" t="str">
        <f aca="1">IF(AA$4&gt;$J41,"",IF($F$9&gt;$G$9,"ns",IF($B$16&gt;$C$16,"ns",IF(ABS($L41-INDEX(RTO1SF_ORD,AA$4,2))&gt;$B$24,"s","ns"))))</f>
        <v>ns</v>
      </c>
      <c r="AB41" s="188" t="str">
        <f aca="1">IF(AB$4&gt;$J41,"",IF($F$9&gt;$G$9,"ns",IF($B$16&gt;$C$16,"ns",IF(ABS($L41-INDEX(RTO1SF_ORD,AB$4,2))&gt;$B$24,"s","ns"))))</f>
        <v>ns</v>
      </c>
      <c r="AC41" s="188" t="str">
        <f aca="1">IF(AC$4&gt;$J41,"",IF($F$9&gt;$G$9,"ns",IF($B$16&gt;$C$16,"ns",IF(ABS($L41-INDEX(RTO1SF_ORD,AC$4,2))&gt;$B$24,"s","ns"))))</f>
        <v>ns</v>
      </c>
      <c r="AD41" s="188" t="str">
        <f aca="1">IF(AD$4&gt;$J41,"",IF($F$9&gt;$G$9,"ns",IF($B$16&gt;$C$16,"ns",IF(ABS($L41-INDEX(RTO1SF_ORD,AD$4,2))&gt;$B$24,"s","ns"))))</f>
        <v>ns</v>
      </c>
      <c r="AE41" s="188" t="str">
        <f aca="1">IF(AE$4&gt;$J41,"",IF($F$9&gt;$G$9,"ns",IF($B$16&gt;$C$16,"ns",IF(ABS($L41-INDEX(RTO1SF_ORD,AE$4,2))&gt;$B$24,"s","ns"))))</f>
        <v>ns</v>
      </c>
      <c r="AF41" s="188" t="str">
        <f aca="1">IF(AF$4&gt;$J41,"",IF($F$9&gt;$G$9,"ns",IF($B$16&gt;$C$16,"ns",IF(ABS($L41-INDEX(RTO1SF_ORD,AF$4,2))&gt;$B$24,"s","ns"))))</f>
        <v>ns</v>
      </c>
      <c r="AG41" s="188" t="str">
        <f aca="1">IF(AG$4&gt;$J41,"",IF($F$9&gt;$G$9,"ns",IF($B$16&gt;$C$16,"ns",IF(ABS($L41-INDEX(RTO1SF_ORD,AG$4,2))&gt;$B$24,"s","ns"))))</f>
        <v>ns</v>
      </c>
      <c r="AH41" s="188" t="str">
        <f aca="1">IF(AH$4&gt;$J41,"",IF($F$9&gt;$G$9,"ns",IF($B$16&gt;$C$16,"ns",IF(ABS($L41-INDEX(RTO1SF_ORD,AH$4,2))&gt;$B$24,"s","ns"))))</f>
        <v>ns</v>
      </c>
      <c r="AI41" s="188" t="str">
        <f aca="1">IF(AI$4&gt;$J41,"",IF($F$9&gt;$G$9,"ns",IF($B$16&gt;$C$16,"ns",IF(ABS($L41-INDEX(RTO1SF_ORD,AI$4,2))&gt;$B$24,"s","ns"))))</f>
        <v>ns</v>
      </c>
      <c r="AJ41" s="188" t="str">
        <f aca="1">IF(AJ$4&gt;$J41,"",IF($F$9&gt;$G$9,"ns",IF($B$16&gt;$C$16,"ns",IF(ABS($L41-INDEX(RTO1SF_ORD,AJ$4,2))&gt;$B$24,"s","ns"))))</f>
        <v>ns</v>
      </c>
      <c r="AK41" s="188" t="str">
        <f aca="1">IF(AK$4&gt;$J41,"",IF($F$9&gt;$G$9,"ns",IF($B$16&gt;$C$16,"ns",IF(ABS($L41-INDEX(RTO1SF_ORD,AK$4,2))&gt;$B$24,"s","ns"))))</f>
        <v>ns</v>
      </c>
      <c r="AL41" s="188" t="str">
        <f aca="1">IF(AL$4&gt;$J41,"",IF($F$9&gt;$G$9,"ns",IF($B$16&gt;$C$16,"ns",IF(ABS($L41-INDEX(RTO1SF_ORD,AL$4,2))&gt;$B$24,"s","ns"))))</f>
        <v>ns</v>
      </c>
      <c r="AM41" s="188" t="str">
        <f aca="1">IF(AM$4&gt;$J41,"",IF($F$9&gt;$G$9,"ns",IF($B$16&gt;$C$16,"ns",IF(ABS($L41-INDEX(RTO1SF_ORD,AM$4,2))&gt;$B$24,"s","ns"))))</f>
        <v>ns</v>
      </c>
      <c r="AN41" s="188" t="str">
        <f aca="1">IF(AN$4&gt;$J41,"",IF($F$9&gt;$G$9,"ns",IF($B$16&gt;$C$16,"ns",IF(ABS($L41-INDEX(RTO1SF_ORD,AN$4,2))&gt;$B$24,"s","ns"))))</f>
        <v>ns</v>
      </c>
      <c r="AO41" s="188" t="str">
        <f aca="1">IF(AO$4&gt;$J41,"",IF($F$9&gt;$G$9,"ns",IF($B$16&gt;$C$16,"ns",IF(ABS($L41-INDEX(RTO1SF_ORD,AO$4,2))&gt;$B$24,"s","ns"))))</f>
        <v>ns</v>
      </c>
      <c r="AP41" s="188" t="str">
        <f aca="1">IF(AP$4&gt;$J41,"",IF($F$9&gt;$G$9,"ns",IF($B$16&gt;$C$16,"ns",IF(ABS($L41-INDEX(RTO1SF_ORD,AP$4,2))&gt;$B$24,"s","ns"))))</f>
        <v>ns</v>
      </c>
      <c r="AQ41" s="188" t="str">
        <f aca="1">IF(AQ$4&gt;$J41,"",IF($F$9&gt;$G$9,"ns",IF($B$16&gt;$C$16,"ns",IF(ABS($L41-INDEX(RTO1SF_ORD,AQ$4,2))&gt;$B$24,"s","ns"))))</f>
        <v>ns</v>
      </c>
      <c r="AR41" s="188" t="str">
        <f aca="1">IF(AR$4&gt;$J41,"",IF($F$9&gt;$G$9,"ns",IF($B$16&gt;$C$16,"ns",IF(ABS($L41-INDEX(RTO1SF_ORD,AR$4,2))&gt;$B$24,"s","ns"))))</f>
        <v>ns</v>
      </c>
      <c r="AS41" s="188" t="str">
        <f aca="1">IF(AS$4&gt;$J41,"",IF($F$9&gt;$G$9,"ns",IF($B$16&gt;$C$16,"ns",IF(ABS($L41-INDEX(RTO1SF_ORD,AS$4,2))&gt;$B$24,"s","ns"))))</f>
        <v>ns</v>
      </c>
      <c r="AT41" s="188" t="str">
        <f aca="1">IF(AT$4&gt;$J41,"",IF($F$9&gt;$G$9,"ns",IF($B$16&gt;$C$16,"ns",IF(ABS($L41-INDEX(RTO1SF_ORD,AT$4,2))&gt;$B$24,"s","ns"))))</f>
        <v>ns</v>
      </c>
      <c r="AU41" s="188" t="str">
        <f aca="1">IF(AU$4&gt;$J41,"",IF($F$9&gt;$G$9,"ns",IF($B$16&gt;$C$16,"ns",IF(ABS($L41-INDEX(RTO1SF_ORD,AU$4,2))&gt;$B$24,"s","ns"))))</f>
        <v>ns</v>
      </c>
      <c r="AV41" s="188" t="str">
        <f aca="1">IF(AV$4&gt;$J41,"",IF($F$9&gt;$G$9,"ns",IF($B$16&gt;$C$16,"ns",IF(ABS($L41-INDEX(RTO1SF_ORD,AV$4,2))&gt;$B$24,"s","ns"))))</f>
        <v>ns</v>
      </c>
      <c r="AW41" s="188" t="str">
        <f aca="1">IF(AW$4&gt;$J41,"",IF($F$9&gt;$G$9,"ns",IF($B$16&gt;$C$16,"ns",IF(ABS($L41-INDEX(RTO1SF_ORD,AW$4,2))&gt;$B$24,"s","ns"))))</f>
        <v>ns</v>
      </c>
      <c r="AX41" s="188" t="str">
        <f aca="1">IF(AX$4&gt;$J41,"",IF($F$9&gt;$G$9,"ns",IF($B$16&gt;$C$16,"ns",IF(ABS($L41-INDEX(RTO1SF_ORD,AX$4,2))&gt;$B$24,"s","ns"))))</f>
        <v/>
      </c>
      <c r="AY41" s="188" t="str">
        <f aca="1">IF(AY$4&gt;$J41,"",IF($F$9&gt;$G$9,"ns",IF($B$16&gt;$C$16,"ns",IF(ABS($L41-INDEX(RTO1SF_ORD,AY$4,2))&gt;$B$24,"s","ns"))))</f>
        <v/>
      </c>
      <c r="AZ41" s="188" t="str">
        <f aca="1">IF(AZ$4&gt;$J41,"",IF($F$9&gt;$G$9,"ns",IF($B$16&gt;$C$16,"ns",IF(ABS($L41-INDEX(RTO1SF_ORD,AZ$4,2))&gt;$B$24,"s","ns"))))</f>
        <v/>
      </c>
      <c r="BA41" s="188" t="str">
        <f aca="1">IF(BA$4&gt;$J41,"",IF($F$9&gt;$G$9,"ns",IF($B$16&gt;$C$16,"ns",IF(ABS($L41-INDEX(RTO1SF_ORD,BA$4,2))&gt;$B$24,"s","ns"))))</f>
        <v/>
      </c>
      <c r="BB41" s="188" t="str">
        <f aca="1">IF(BB$4&gt;$J41,"",IF($F$9&gt;$G$9,"ns",IF($B$16&gt;$C$16,"ns",IF(ABS($L41-INDEX(RTO1SF_ORD,BB$4,2))&gt;$B$24,"s","ns"))))</f>
        <v/>
      </c>
      <c r="BC41" s="188" t="str">
        <f aca="1">IF(BC$4&gt;$J41,"",IF($F$9&gt;$G$9,"ns",IF($B$16&gt;$C$16,"ns",IF(ABS($L41-INDEX(RTO1SF_ORD,BC$4,2))&gt;$B$24,"s","ns"))))</f>
        <v/>
      </c>
      <c r="BD41" s="188" t="str">
        <f aca="1">IF(BD$4&gt;$J41,"",IF($F$9&gt;$G$9,"ns",IF($B$16&gt;$C$16,"ns",IF(ABS($L41-INDEX(RTO1SF_ORD,BD$4,2))&gt;$B$24,"s","ns"))))</f>
        <v/>
      </c>
      <c r="BE41" s="188" t="str">
        <f aca="1">IF(BE$4&gt;$J41,"",IF($F$9&gt;$G$9,"ns",IF($B$16&gt;$C$16,"ns",IF(ABS($L41-INDEX(RTO1SF_ORD,BE$4,2))&gt;$B$24,"s","ns"))))</f>
        <v/>
      </c>
      <c r="BF41" s="188" t="str">
        <f aca="1">IF(BF$4&gt;$J41,"",IF($F$9&gt;$G$9,"ns",IF($B$16&gt;$C$16,"ns",IF(ABS($L41-INDEX(RTO1SF_ORD,BF$4,2))&gt;$B$24,"s","ns"))))</f>
        <v/>
      </c>
      <c r="BG41" s="188" t="str">
        <f aca="1">IF(BG$4&gt;$J41,"",IF($F$9&gt;$G$9,"ns",IF($B$16&gt;$C$16,"ns",IF(ABS($L41-INDEX(RTO1SF_ORD,BG$4,2))&gt;$B$24,"s","ns"))))</f>
        <v/>
      </c>
      <c r="BH41" s="188" t="str">
        <f aca="1">IF(BH$4&gt;$J41,"",IF($F$9&gt;$G$9,"ns",IF($B$16&gt;$C$16,"ns",IF(ABS($L41-INDEX(RTO1SF_ORD,BH$4,2))&gt;$B$24,"s","ns"))))</f>
        <v/>
      </c>
      <c r="BI41" s="188" t="str">
        <f aca="1">IF(BI$4&gt;$J41,"",IF($F$9&gt;$G$9,"ns",IF($B$16&gt;$C$16,"ns",IF(ABS($L41-INDEX(RTO1SF_ORD,BI$4,2))&gt;$B$24,"s","ns"))))</f>
        <v/>
      </c>
      <c r="BJ41" s="188" t="str">
        <f aca="1">IF(BJ$4&gt;$J41,"",IF($F$9&gt;$G$9,"ns",IF($B$16&gt;$C$16,"ns",IF(ABS($L41-INDEX(RTO1SF_ORD,BJ$4,2))&gt;$B$24,"s","ns"))))</f>
        <v/>
      </c>
      <c r="BS41" s="10"/>
      <c r="BT41" s="10"/>
      <c r="BV41" s="89" t="n">
        <v>37</v>
      </c>
      <c r="BW41" s="187">
        <f aca="1">IFERROR(INDEX(RTO1CF_ORD,BV41,1),"sd")</f>
        <v>0</v>
      </c>
      <c r="BX41" s="188">
        <f aca="1">IFERROR(INDEX(RTO1CF_ORD,BV41,2),"sd")</f>
        <v>0.000130000000000000004</v>
      </c>
      <c r="BY41" s="186" t="str">
        <f aca="1">IF(BY$4&gt;$BV41,"",IF($BR$9&gt;$BS$9,"ns",IF($BN$16&gt;$BO$16,"ns",IF(ABS($BX41-INDEX(RTO1CF_ORD,BY$4,2))&gt;$BN$24,"s","ns"))))</f>
        <v>s</v>
      </c>
      <c r="BZ41" s="186" t="str">
        <f aca="1">IF(BZ$4&gt;$BV41,"",IF($BR$9&gt;$BS$9,"ns",IF($BN$16&gt;$BO$16,"ns",IF(ABS($BX41-INDEX(RTO1CF_ORD,BZ$4,2))&gt;$BN$24,"s","ns"))))</f>
        <v>s</v>
      </c>
      <c r="CA41" s="186" t="str">
        <f aca="1">IF(CA$4&gt;$BV41,"",IF($BR$9&gt;$BS$9,"ns",IF($BN$16&gt;$BO$16,"ns",IF(ABS($BX41-INDEX(RTO1CF_ORD,CA$4,2))&gt;$BN$24,"s","ns"))))</f>
        <v>s</v>
      </c>
      <c r="CB41" s="186" t="str">
        <f aca="1">IF(CB$4&gt;$BV41,"",IF($BR$9&gt;$BS$9,"ns",IF($BN$16&gt;$BO$16,"ns",IF(ABS($BX41-INDEX(RTO1CF_ORD,CB$4,2))&gt;$BN$24,"s","ns"))))</f>
        <v>s</v>
      </c>
      <c r="CC41" s="186" t="str">
        <f aca="1">IF(CC$4&gt;$BV41,"",IF($BR$9&gt;$BS$9,"ns",IF($BN$16&gt;$BO$16,"ns",IF(ABS($BX41-INDEX(RTO1CF_ORD,CC$4,2))&gt;$BN$24,"s","ns"))))</f>
        <v>s</v>
      </c>
      <c r="CD41" s="186" t="str">
        <f aca="1">IF(CD$4&gt;$BV41,"",IF($BR$9&gt;$BS$9,"ns",IF($BN$16&gt;$BO$16,"ns",IF(ABS($BX41-INDEX(RTO1CF_ORD,CD$4,2))&gt;$BN$24,"s","ns"))))</f>
        <v>s</v>
      </c>
      <c r="CE41" s="186" t="str">
        <f aca="1">IF(CE$4&gt;$BV41,"",IF($BR$9&gt;$BS$9,"ns",IF($BN$16&gt;$BO$16,"ns",IF(ABS($BX41-INDEX(RTO1CF_ORD,CE$4,2))&gt;$BN$24,"s","ns"))))</f>
        <v>s</v>
      </c>
      <c r="CF41" s="186" t="str">
        <f aca="1">IF(CF$4&gt;$BV41,"",IF($BR$9&gt;$BS$9,"ns",IF($BN$16&gt;$BO$16,"ns",IF(ABS($BX41-INDEX(RTO1CF_ORD,CF$4,2))&gt;$BN$24,"s","ns"))))</f>
        <v>s</v>
      </c>
      <c r="CG41" s="186" t="str">
        <f aca="1">IF(CG$4&gt;$BV41,"",IF($BR$9&gt;$BS$9,"ns",IF($BN$16&gt;$BO$16,"ns",IF(ABS($BX41-INDEX(RTO1CF_ORD,CG$4,2))&gt;$BN$24,"s","ns"))))</f>
        <v>s</v>
      </c>
      <c r="CH41" s="186" t="str">
        <f aca="1">IF(CH$4&gt;$BV41,"",IF($BR$9&gt;$BS$9,"ns",IF($BN$16&gt;$BO$16,"ns",IF(ABS($BX41-INDEX(RTO1CF_ORD,CH$4,2))&gt;$BN$24,"s","ns"))))</f>
        <v>s</v>
      </c>
      <c r="CI41" s="186" t="str">
        <f aca="1">IF(CI$4&gt;$BV41,"",IF($BR$9&gt;$BS$9,"ns",IF($BN$16&gt;$BO$16,"ns",IF(ABS($BX41-INDEX(RTO1CF_ORD,CI$4,2))&gt;$BN$24,"s","ns"))))</f>
        <v>s</v>
      </c>
      <c r="CJ41" s="186" t="str">
        <f aca="1">IF(CJ$4&gt;$BV41,"",IF($BR$9&gt;$BS$9,"ns",IF($BN$16&gt;$BO$16,"ns",IF(ABS($BX41-INDEX(RTO1CF_ORD,CJ$4,2))&gt;$BN$24,"s","ns"))))</f>
        <v>s</v>
      </c>
      <c r="CK41" s="186" t="str">
        <f aca="1">IF(CK$4&gt;$BV41,"",IF($BR$9&gt;$BS$9,"ns",IF($BN$16&gt;$BO$16,"ns",IF(ABS($BX41-INDEX(RTO1CF_ORD,CK$4,2))&gt;$BN$24,"s","ns"))))</f>
        <v>s</v>
      </c>
      <c r="CL41" s="186" t="str">
        <f aca="1">IF(CL$4&gt;$BV41,"",IF($BR$9&gt;$BS$9,"ns",IF($BN$16&gt;$BO$16,"ns",IF(ABS($BX41-INDEX(RTO1CF_ORD,CL$4,2))&gt;$BN$24,"s","ns"))))</f>
        <v>s</v>
      </c>
      <c r="CM41" s="186" t="str">
        <f aca="1">IF(CM$4&gt;$BV41,"",IF($BR$9&gt;$BS$9,"ns",IF($BN$16&gt;$BO$16,"ns",IF(ABS($BX41-INDEX(RTO1CF_ORD,CM$4,2))&gt;$BN$24,"s","ns"))))</f>
        <v>s</v>
      </c>
      <c r="CN41" s="186" t="str">
        <f aca="1">IF(CN$4&gt;$BV41,"",IF($BR$9&gt;$BS$9,"ns",IF($BN$16&gt;$BO$16,"ns",IF(ABS($BX41-INDEX(RTO1CF_ORD,CN$4,2))&gt;$BN$24,"s","ns"))))</f>
        <v>s</v>
      </c>
      <c r="CO41" s="186" t="str">
        <f aca="1">IF(CO$4&gt;$BV41,"",IF($BR$9&gt;$BS$9,"ns",IF($BN$16&gt;$BO$16,"ns",IF(ABS($BX41-INDEX(RTO1CF_ORD,CO$4,2))&gt;$BN$24,"s","ns"))))</f>
        <v>s</v>
      </c>
      <c r="CP41" s="186" t="str">
        <f aca="1">IF(CP$4&gt;$BV41,"",IF($BR$9&gt;$BS$9,"ns",IF($BN$16&gt;$BO$16,"ns",IF(ABS($BX41-INDEX(RTO1CF_ORD,CP$4,2))&gt;$BN$24,"s","ns"))))</f>
        <v>s</v>
      </c>
      <c r="CQ41" s="186" t="str">
        <f aca="1">IF(CQ$4&gt;$BV41,"",IF($BR$9&gt;$BS$9,"ns",IF($BN$16&gt;$BO$16,"ns",IF(ABS($BX41-INDEX(RTO1CF_ORD,CQ$4,2))&gt;$BN$24,"s","ns"))))</f>
        <v>s</v>
      </c>
      <c r="CR41" s="186" t="str">
        <f aca="1">IF(CR$4&gt;$BV41,"",IF($BR$9&gt;$BS$9,"ns",IF($BN$16&gt;$BO$16,"ns",IF(ABS($BX41-INDEX(RTO1CF_ORD,CR$4,2))&gt;$BN$24,"s","ns"))))</f>
        <v>s</v>
      </c>
      <c r="CS41" s="186" t="str">
        <f aca="1">IF(CS$4&gt;$BV41,"",IF($BR$9&gt;$BS$9,"ns",IF($BN$16&gt;$BO$16,"ns",IF(ABS($BX41-INDEX(RTO1CF_ORD,CS$4,2))&gt;$BN$24,"s","ns"))))</f>
        <v>s</v>
      </c>
      <c r="CT41" s="186" t="str">
        <f aca="1">IF(CT$4&gt;$BV41,"",IF($BR$9&gt;$BS$9,"ns",IF($BN$16&gt;$BO$16,"ns",IF(ABS($BX41-INDEX(RTO1CF_ORD,CT$4,2))&gt;$BN$24,"s","ns"))))</f>
        <v>s</v>
      </c>
      <c r="CU41" s="186" t="str">
        <f aca="1">IF(CU$4&gt;$BV41,"",IF($BR$9&gt;$BS$9,"ns",IF($BN$16&gt;$BO$16,"ns",IF(ABS($BX41-INDEX(RTO1CF_ORD,CU$4,2))&gt;$BN$24,"s","ns"))))</f>
        <v>s</v>
      </c>
      <c r="CV41" s="186" t="str">
        <f aca="1">IF(CV$4&gt;$BV41,"",IF($BR$9&gt;$BS$9,"ns",IF($BN$16&gt;$BO$16,"ns",IF(ABS($BX41-INDEX(RTO1CF_ORD,CV$4,2))&gt;$BN$24,"s","ns"))))</f>
        <v>s</v>
      </c>
      <c r="CW41" s="186" t="str">
        <f aca="1">IF(CW$4&gt;$BV41,"",IF($BR$9&gt;$BS$9,"ns",IF($BN$16&gt;$BO$16,"ns",IF(ABS($BX41-INDEX(RTO1CF_ORD,CW$4,2))&gt;$BN$24,"s","ns"))))</f>
        <v>s</v>
      </c>
      <c r="CX41" s="186" t="str">
        <f aca="1">IF(CX$4&gt;$BV41,"",IF($BR$9&gt;$BS$9,"ns",IF($BN$16&gt;$BO$16,"ns",IF(ABS($BX41-INDEX(RTO1CF_ORD,CX$4,2))&gt;$BN$24,"s","ns"))))</f>
        <v>s</v>
      </c>
      <c r="CY41" s="186" t="str">
        <f aca="1">IF(CY$4&gt;$BV41,"",IF($BR$9&gt;$BS$9,"ns",IF($BN$16&gt;$BO$16,"ns",IF(ABS($BX41-INDEX(RTO1CF_ORD,CY$4,2))&gt;$BN$24,"s","ns"))))</f>
        <v>s</v>
      </c>
      <c r="CZ41" s="186" t="str">
        <f aca="1">IF(CZ$4&gt;$BV41,"",IF($BR$9&gt;$BS$9,"ns",IF($BN$16&gt;$BO$16,"ns",IF(ABS($BX41-INDEX(RTO1CF_ORD,CZ$4,2))&gt;$BN$24,"s","ns"))))</f>
        <v>s</v>
      </c>
      <c r="DA41" s="186" t="str">
        <f aca="1">IF(DA$4&gt;$BV41,"",IF($BR$9&gt;$BS$9,"ns",IF($BN$16&gt;$BO$16,"ns",IF(ABS($BX41-INDEX(RTO1CF_ORD,DA$4,2))&gt;$BN$24,"s","ns"))))</f>
        <v>s</v>
      </c>
      <c r="DB41" s="186" t="str">
        <f aca="1">IF(DB$4&gt;$BV41,"",IF($BR$9&gt;$BS$9,"ns",IF($BN$16&gt;$BO$16,"ns",IF(ABS($BX41-INDEX(RTO1CF_ORD,DB$4,2))&gt;$BN$24,"s","ns"))))</f>
        <v>ns</v>
      </c>
      <c r="DC41" s="186" t="str">
        <f aca="1">IF(DC$4&gt;$BV41,"",IF($BR$9&gt;$BS$9,"ns",IF($BN$16&gt;$BO$16,"ns",IF(ABS($BX41-INDEX(RTO1CF_ORD,DC$4,2))&gt;$BN$24,"s","ns"))))</f>
        <v>ns</v>
      </c>
      <c r="DD41" s="186" t="str">
        <f aca="1">IF(DD$4&gt;$BV41,"",IF($BR$9&gt;$BS$9,"ns",IF($BN$16&gt;$BO$16,"ns",IF(ABS($BX41-INDEX(RTO1CF_ORD,DD$4,2))&gt;$BN$24,"s","ns"))))</f>
        <v>ns</v>
      </c>
      <c r="DE41" s="186" t="str">
        <f aca="1">IF(DE$4&gt;$BV41,"",IF($BR$9&gt;$BS$9,"ns",IF($BN$16&gt;$BO$16,"ns",IF(ABS($BX41-INDEX(RTO1CF_ORD,DE$4,2))&gt;$BN$24,"s","ns"))))</f>
        <v>ns</v>
      </c>
      <c r="DF41" s="186" t="str">
        <f aca="1">IF(DF$4&gt;$BV41,"",IF($BR$9&gt;$BS$9,"ns",IF($BN$16&gt;$BO$16,"ns",IF(ABS($BX41-INDEX(RTO1CF_ORD,DF$4,2))&gt;$BN$24,"s","ns"))))</f>
        <v>ns</v>
      </c>
      <c r="DG41" s="186" t="str">
        <f aca="1">IF(DG$4&gt;$BV41,"",IF($BR$9&gt;$BS$9,"ns",IF($BN$16&gt;$BO$16,"ns",IF(ABS($BX41-INDEX(RTO1CF_ORD,DG$4,2))&gt;$BN$24,"s","ns"))))</f>
        <v>ns</v>
      </c>
      <c r="DH41" s="186" t="str">
        <f aca="1">IF(DH$4&gt;$BV41,"",IF($BR$9&gt;$BS$9,"ns",IF($BN$16&gt;$BO$16,"ns",IF(ABS($BX41-INDEX(RTO1CF_ORD,DH$4,2))&gt;$BN$24,"s","ns"))))</f>
        <v>ns</v>
      </c>
      <c r="DI41" s="186" t="str">
        <f aca="1">IF(DI$4&gt;$BV41,"",IF($BR$9&gt;$BS$9,"ns",IF($BN$16&gt;$BO$16,"ns",IF(ABS($BX41-INDEX(RTO1CF_ORD,DI$4,2))&gt;$BN$24,"s","ns"))))</f>
        <v>ns</v>
      </c>
      <c r="DJ41" s="186" t="str">
        <f aca="1">IF(DJ$4&gt;$BV41,"",IF($BR$9&gt;$BS$9,"ns",IF($BN$16&gt;$BO$16,"ns",IF(ABS($BX41-INDEX(RTO1CF_ORD,DJ$4,2))&gt;$BN$24,"s","ns"))))</f>
        <v/>
      </c>
      <c r="DK41" s="186" t="str">
        <f aca="1">IF(DK$4&gt;$BV41,"",IF($BR$9&gt;$BS$9,"ns",IF($BN$16&gt;$BO$16,"ns",IF(ABS($BX41-INDEX(RTO1CF_ORD,DK$4,2))&gt;$BN$24,"s","ns"))))</f>
        <v/>
      </c>
      <c r="DL41" s="186" t="str">
        <f aca="1">IF(DL$4&gt;$BV41,"",IF($BR$9&gt;$BS$9,"ns",IF($BN$16&gt;$BO$16,"ns",IF(ABS($BX41-INDEX(RTO1CF_ORD,DL$4,2))&gt;$BN$24,"s","ns"))))</f>
        <v/>
      </c>
      <c r="DM41" s="186" t="str">
        <f aca="1">IF(DM$4&gt;$BV41,"",IF($BR$9&gt;$BS$9,"ns",IF($BN$16&gt;$BO$16,"ns",IF(ABS($BX41-INDEX(RTO1CF_ORD,DM$4,2))&gt;$BN$24,"s","ns"))))</f>
        <v/>
      </c>
      <c r="DN41" s="186" t="str">
        <f aca="1">IF(DN$4&gt;$BV41,"",IF($BR$9&gt;$BS$9,"ns",IF($BN$16&gt;$BO$16,"ns",IF(ABS($BX41-INDEX(RTO1CF_ORD,DN$4,2))&gt;$BN$24,"s","ns"))))</f>
        <v/>
      </c>
      <c r="DO41" s="186" t="str">
        <f aca="1">IF(DO$4&gt;$BV41,"",IF($BR$9&gt;$BS$9,"ns",IF($BN$16&gt;$BO$16,"ns",IF(ABS($BX41-INDEX(RTO1CF_ORD,DO$4,2))&gt;$BN$24,"s","ns"))))</f>
        <v/>
      </c>
      <c r="DP41" s="186" t="str">
        <f aca="1">IF(DP$4&gt;$BV41,"",IF($BR$9&gt;$BS$9,"ns",IF($BN$16&gt;$BO$16,"ns",IF(ABS($BX41-INDEX(RTO1CF_ORD,DP$4,2))&gt;$BN$24,"s","ns"))))</f>
        <v/>
      </c>
      <c r="DQ41" s="186" t="str">
        <f aca="1">IF(DQ$4&gt;$BV41,"",IF($BR$9&gt;$BS$9,"ns",IF($BN$16&gt;$BO$16,"ns",IF(ABS($BX41-INDEX(RTO1CF_ORD,DQ$4,2))&gt;$BN$24,"s","ns"))))</f>
        <v/>
      </c>
      <c r="DR41" s="186" t="str">
        <f aca="1">IF(DR$4&gt;$BV41,"",IF($BR$9&gt;$BS$9,"ns",IF($BN$16&gt;$BO$16,"ns",IF(ABS($BX41-INDEX(RTO1CF_ORD,DR$4,2))&gt;$BN$24,"s","ns"))))</f>
        <v/>
      </c>
      <c r="DS41" s="186" t="str">
        <f aca="1">IF(DS$4&gt;$BV41,"",IF($BR$9&gt;$BS$9,"ns",IF($BN$16&gt;$BO$16,"ns",IF(ABS($BX41-INDEX(RTO1CF_ORD,DS$4,2))&gt;$BN$24,"s","ns"))))</f>
        <v/>
      </c>
      <c r="DT41" s="186" t="str">
        <f aca="1">IF(DT$4&gt;$BV41,"",IF($BR$9&gt;$BS$9,"ns",IF($BN$16&gt;$BO$16,"ns",IF(ABS($BX41-INDEX(RTO1CF_ORD,DT$4,2))&gt;$BN$24,"s","ns"))))</f>
        <v/>
      </c>
      <c r="DU41" s="186" t="str">
        <f aca="1">IF(DU$4&gt;$BV41,"",IF($BR$9&gt;$BS$9,"ns",IF($BN$16&gt;$BO$16,"ns",IF(ABS($BX41-INDEX(RTO1CF_ORD,DU$4,2))&gt;$BN$24,"s","ns"))))</f>
        <v/>
      </c>
      <c r="DV41" s="186" t="str">
        <f aca="1">IF(DV$4&gt;$BV41,"",IF($BR$9&gt;$BS$9,"ns",IF($BN$16&gt;$BO$16,"ns",IF(ABS($BX41-INDEX(RTO1CF_ORD,DV$4,2))&gt;$BN$24,"s","ns"))))</f>
        <v/>
      </c>
      <c r="DW41" s="158"/>
      <c r="DX41" s="158"/>
      <c r="DZ41" s="176">
        <f>DZ40+1</f>
        <v>38</v>
      </c>
      <c r="EA41" s="283">
        <f aca="1">IFERROR(INDEX(RTO1CV,$DZ41,1),0)</f>
        <v>0</v>
      </c>
      <c r="EB41" s="179">
        <f aca="1">IFERROR(INDEX(RTO1SF,$DZ41,EB$3),0)</f>
        <v>0</v>
      </c>
      <c r="EC41" s="179">
        <f aca="1">IFERROR(INDEX(RTO1SF,$DZ41,EC$3),0)</f>
        <v>0</v>
      </c>
      <c r="ED41" s="179">
        <f aca="1">IFERROR(INDEX(RTO1SF,$DZ41,ED$3),0)</f>
        <v>0</v>
      </c>
      <c r="EE41" s="179">
        <f aca="1">IFERROR(INDEX(RTO1SF,$DZ41,EE$3),0)</f>
        <v>0</v>
      </c>
      <c r="EF41" s="179">
        <f>_xlfn.COUNTIFS(EB41:EE41,"&gt;1")</f>
        <v>0</v>
      </c>
      <c r="EG41" s="179">
        <f>IFERROR(_xlfn.SUMIFS(EB41:EE41,EB41:EE41,"&gt;1"),0)</f>
        <v>0</v>
      </c>
      <c r="EH41" s="176"/>
      <c r="EI41" s="176"/>
      <c r="EJ41" s="176"/>
      <c r="EK41" s="177"/>
      <c r="EL41" s="176">
        <f>EL40+1</f>
        <v>38</v>
      </c>
      <c r="EM41" s="283">
        <f aca="1">IFERROR(INDEX(RTO1CV,$EL41,1),0)</f>
        <v>0</v>
      </c>
      <c r="EN41" s="179">
        <f aca="1">IFERROR(INDEX(RTO1CF,$EL41,'ANVA-MDS'!EB$3),0)</f>
        <v>0</v>
      </c>
      <c r="EO41" s="179">
        <f aca="1">IFERROR(INDEX(RTO1CF,$EL41,'ANVA-MDS'!EC$3),0)</f>
        <v>0</v>
      </c>
      <c r="EP41" s="179">
        <f aca="1">IFERROR(INDEX(RTO1CF,$EL41,'ANVA-MDS'!ED$3),0)</f>
        <v>0</v>
      </c>
      <c r="EQ41" s="179">
        <f aca="1">IFERROR(INDEX(RTO1CF,$EL41,'ANVA-MDS'!EE$3),0)</f>
        <v>0</v>
      </c>
      <c r="ER41" s="179">
        <f>_xlfn.COUNTIFS(EN41:EQ41,"&gt;1")</f>
        <v>0</v>
      </c>
      <c r="ES41" s="179">
        <f>IFERROR(_xlfn.SUMIFS(EN41:EQ41,EN41:EQ41,"&gt;1"),0)</f>
        <v>0</v>
      </c>
      <c r="ET41" s="176"/>
      <c r="EU41" s="176"/>
      <c r="EV41" s="176"/>
      <c r="EW41" s="177"/>
      <c r="EX41" s="179">
        <f>EG41+ES41</f>
        <v>0</v>
      </c>
      <c r="EY41" s="177"/>
      <c r="EZ41" s="177"/>
    </row>
    <row r="42" spans="10:156" ht="12.75" customHeight="1">
      <c r="J42" s="89" t="n">
        <v>38</v>
      </c>
      <c r="K42" s="187">
        <f aca="1">IFERROR(INDEX(RTO1SF_ORD,J42,1),"sd")</f>
        <v>0</v>
      </c>
      <c r="L42" s="188">
        <f aca="1">IFERROR(INDEX(RTO1SF_ORD,J42,2),"sd")</f>
        <v>0.000119999999999999996</v>
      </c>
      <c r="M42" s="188" t="str">
        <f aca="1">IF(M$4&gt;$J42,"",IF($F$9&gt;$G$9,"ns",IF($B$16&gt;$C$16,"ns",IF(ABS($L42-INDEX(RTO1SF_ORD,M$4,2))&gt;$B$24,"s","ns"))))</f>
        <v>ns</v>
      </c>
      <c r="N42" s="188" t="str">
        <f aca="1">IF(N$4&gt;$J42,"",IF($F$9&gt;$G$9,"ns",IF($B$16&gt;$C$16,"ns",IF(ABS($L42-INDEX(RTO1SF_ORD,N$4,2))&gt;$B$24,"s","ns"))))</f>
        <v>ns</v>
      </c>
      <c r="O42" s="188" t="str">
        <f aca="1">IF(O$4&gt;$J42,"",IF($F$9&gt;$G$9,"ns",IF($B$16&gt;$C$16,"ns",IF(ABS($L42-INDEX(RTO1SF_ORD,O$4,2))&gt;$B$24,"s","ns"))))</f>
        <v>ns</v>
      </c>
      <c r="P42" s="188" t="str">
        <f aca="1">IF(P$4&gt;$J42,"",IF($F$9&gt;$G$9,"ns",IF($B$16&gt;$C$16,"ns",IF(ABS($L42-INDEX(RTO1SF_ORD,P$4,2))&gt;$B$24,"s","ns"))))</f>
        <v>ns</v>
      </c>
      <c r="Q42" s="188" t="str">
        <f aca="1">IF(Q$4&gt;$J42,"",IF($F$9&gt;$G$9,"ns",IF($B$16&gt;$C$16,"ns",IF(ABS($L42-INDEX(RTO1SF_ORD,Q$4,2))&gt;$B$24,"s","ns"))))</f>
        <v>ns</v>
      </c>
      <c r="R42" s="188" t="str">
        <f aca="1">IF(R$4&gt;$J42,"",IF($F$9&gt;$G$9,"ns",IF($B$16&gt;$C$16,"ns",IF(ABS($L42-INDEX(RTO1SF_ORD,R$4,2))&gt;$B$24,"s","ns"))))</f>
        <v>ns</v>
      </c>
      <c r="S42" s="188" t="str">
        <f aca="1">IF(S$4&gt;$J42,"",IF($F$9&gt;$G$9,"ns",IF($B$16&gt;$C$16,"ns",IF(ABS($L42-INDEX(RTO1SF_ORD,S$4,2))&gt;$B$24,"s","ns"))))</f>
        <v>ns</v>
      </c>
      <c r="T42" s="188" t="str">
        <f aca="1">IF(T$4&gt;$J42,"",IF($F$9&gt;$G$9,"ns",IF($B$16&gt;$C$16,"ns",IF(ABS($L42-INDEX(RTO1SF_ORD,T$4,2))&gt;$B$24,"s","ns"))))</f>
        <v>ns</v>
      </c>
      <c r="U42" s="188" t="str">
        <f aca="1">IF(U$4&gt;$J42,"",IF($F$9&gt;$G$9,"ns",IF($B$16&gt;$C$16,"ns",IF(ABS($L42-INDEX(RTO1SF_ORD,U$4,2))&gt;$B$24,"s","ns"))))</f>
        <v>ns</v>
      </c>
      <c r="V42" s="188" t="str">
        <f aca="1">IF(V$4&gt;$J42,"",IF($F$9&gt;$G$9,"ns",IF($B$16&gt;$C$16,"ns",IF(ABS($L42-INDEX(RTO1SF_ORD,V$4,2))&gt;$B$24,"s","ns"))))</f>
        <v>ns</v>
      </c>
      <c r="W42" s="188" t="str">
        <f aca="1">IF(W$4&gt;$J42,"",IF($F$9&gt;$G$9,"ns",IF($B$16&gt;$C$16,"ns",IF(ABS($L42-INDEX(RTO1SF_ORD,W$4,2))&gt;$B$24,"s","ns"))))</f>
        <v>ns</v>
      </c>
      <c r="X42" s="188" t="str">
        <f aca="1">IF(X$4&gt;$J42,"",IF($F$9&gt;$G$9,"ns",IF($B$16&gt;$C$16,"ns",IF(ABS($L42-INDEX(RTO1SF_ORD,X$4,2))&gt;$B$24,"s","ns"))))</f>
        <v>ns</v>
      </c>
      <c r="Y42" s="188" t="str">
        <f aca="1">IF(Y$4&gt;$J42,"",IF($F$9&gt;$G$9,"ns",IF($B$16&gt;$C$16,"ns",IF(ABS($L42-INDEX(RTO1SF_ORD,Y$4,2))&gt;$B$24,"s","ns"))))</f>
        <v>ns</v>
      </c>
      <c r="Z42" s="188" t="str">
        <f aca="1">IF(Z$4&gt;$J42,"",IF($F$9&gt;$G$9,"ns",IF($B$16&gt;$C$16,"ns",IF(ABS($L42-INDEX(RTO1SF_ORD,Z$4,2))&gt;$B$24,"s","ns"))))</f>
        <v>ns</v>
      </c>
      <c r="AA42" s="188" t="str">
        <f aca="1">IF(AA$4&gt;$J42,"",IF($F$9&gt;$G$9,"ns",IF($B$16&gt;$C$16,"ns",IF(ABS($L42-INDEX(RTO1SF_ORD,AA$4,2))&gt;$B$24,"s","ns"))))</f>
        <v>ns</v>
      </c>
      <c r="AB42" s="188" t="str">
        <f aca="1">IF(AB$4&gt;$J42,"",IF($F$9&gt;$G$9,"ns",IF($B$16&gt;$C$16,"ns",IF(ABS($L42-INDEX(RTO1SF_ORD,AB$4,2))&gt;$B$24,"s","ns"))))</f>
        <v>ns</v>
      </c>
      <c r="AC42" s="188" t="str">
        <f aca="1">IF(AC$4&gt;$J42,"",IF($F$9&gt;$G$9,"ns",IF($B$16&gt;$C$16,"ns",IF(ABS($L42-INDEX(RTO1SF_ORD,AC$4,2))&gt;$B$24,"s","ns"))))</f>
        <v>ns</v>
      </c>
      <c r="AD42" s="188" t="str">
        <f aca="1">IF(AD$4&gt;$J42,"",IF($F$9&gt;$G$9,"ns",IF($B$16&gt;$C$16,"ns",IF(ABS($L42-INDEX(RTO1SF_ORD,AD$4,2))&gt;$B$24,"s","ns"))))</f>
        <v>ns</v>
      </c>
      <c r="AE42" s="188" t="str">
        <f aca="1">IF(AE$4&gt;$J42,"",IF($F$9&gt;$G$9,"ns",IF($B$16&gt;$C$16,"ns",IF(ABS($L42-INDEX(RTO1SF_ORD,AE$4,2))&gt;$B$24,"s","ns"))))</f>
        <v>ns</v>
      </c>
      <c r="AF42" s="188" t="str">
        <f aca="1">IF(AF$4&gt;$J42,"",IF($F$9&gt;$G$9,"ns",IF($B$16&gt;$C$16,"ns",IF(ABS($L42-INDEX(RTO1SF_ORD,AF$4,2))&gt;$B$24,"s","ns"))))</f>
        <v>ns</v>
      </c>
      <c r="AG42" s="188" t="str">
        <f aca="1">IF(AG$4&gt;$J42,"",IF($F$9&gt;$G$9,"ns",IF($B$16&gt;$C$16,"ns",IF(ABS($L42-INDEX(RTO1SF_ORD,AG$4,2))&gt;$B$24,"s","ns"))))</f>
        <v>ns</v>
      </c>
      <c r="AH42" s="188" t="str">
        <f aca="1">IF(AH$4&gt;$J42,"",IF($F$9&gt;$G$9,"ns",IF($B$16&gt;$C$16,"ns",IF(ABS($L42-INDEX(RTO1SF_ORD,AH$4,2))&gt;$B$24,"s","ns"))))</f>
        <v>ns</v>
      </c>
      <c r="AI42" s="188" t="str">
        <f aca="1">IF(AI$4&gt;$J42,"",IF($F$9&gt;$G$9,"ns",IF($B$16&gt;$C$16,"ns",IF(ABS($L42-INDEX(RTO1SF_ORD,AI$4,2))&gt;$B$24,"s","ns"))))</f>
        <v>ns</v>
      </c>
      <c r="AJ42" s="188" t="str">
        <f aca="1">IF(AJ$4&gt;$J42,"",IF($F$9&gt;$G$9,"ns",IF($B$16&gt;$C$16,"ns",IF(ABS($L42-INDEX(RTO1SF_ORD,AJ$4,2))&gt;$B$24,"s","ns"))))</f>
        <v>ns</v>
      </c>
      <c r="AK42" s="188" t="str">
        <f aca="1">IF(AK$4&gt;$J42,"",IF($F$9&gt;$G$9,"ns",IF($B$16&gt;$C$16,"ns",IF(ABS($L42-INDEX(RTO1SF_ORD,AK$4,2))&gt;$B$24,"s","ns"))))</f>
        <v>ns</v>
      </c>
      <c r="AL42" s="188" t="str">
        <f aca="1">IF(AL$4&gt;$J42,"",IF($F$9&gt;$G$9,"ns",IF($B$16&gt;$C$16,"ns",IF(ABS($L42-INDEX(RTO1SF_ORD,AL$4,2))&gt;$B$24,"s","ns"))))</f>
        <v>ns</v>
      </c>
      <c r="AM42" s="188" t="str">
        <f aca="1">IF(AM$4&gt;$J42,"",IF($F$9&gt;$G$9,"ns",IF($B$16&gt;$C$16,"ns",IF(ABS($L42-INDEX(RTO1SF_ORD,AM$4,2))&gt;$B$24,"s","ns"))))</f>
        <v>ns</v>
      </c>
      <c r="AN42" s="188" t="str">
        <f aca="1">IF(AN$4&gt;$J42,"",IF($F$9&gt;$G$9,"ns",IF($B$16&gt;$C$16,"ns",IF(ABS($L42-INDEX(RTO1SF_ORD,AN$4,2))&gt;$B$24,"s","ns"))))</f>
        <v>ns</v>
      </c>
      <c r="AO42" s="188" t="str">
        <f aca="1">IF(AO$4&gt;$J42,"",IF($F$9&gt;$G$9,"ns",IF($B$16&gt;$C$16,"ns",IF(ABS($L42-INDEX(RTO1SF_ORD,AO$4,2))&gt;$B$24,"s","ns"))))</f>
        <v>ns</v>
      </c>
      <c r="AP42" s="188" t="str">
        <f aca="1">IF(AP$4&gt;$J42,"",IF($F$9&gt;$G$9,"ns",IF($B$16&gt;$C$16,"ns",IF(ABS($L42-INDEX(RTO1SF_ORD,AP$4,2))&gt;$B$24,"s","ns"))))</f>
        <v>ns</v>
      </c>
      <c r="AQ42" s="188" t="str">
        <f aca="1">IF(AQ$4&gt;$J42,"",IF($F$9&gt;$G$9,"ns",IF($B$16&gt;$C$16,"ns",IF(ABS($L42-INDEX(RTO1SF_ORD,AQ$4,2))&gt;$B$24,"s","ns"))))</f>
        <v>ns</v>
      </c>
      <c r="AR42" s="188" t="str">
        <f aca="1">IF(AR$4&gt;$J42,"",IF($F$9&gt;$G$9,"ns",IF($B$16&gt;$C$16,"ns",IF(ABS($L42-INDEX(RTO1SF_ORD,AR$4,2))&gt;$B$24,"s","ns"))))</f>
        <v>ns</v>
      </c>
      <c r="AS42" s="188" t="str">
        <f aca="1">IF(AS$4&gt;$J42,"",IF($F$9&gt;$G$9,"ns",IF($B$16&gt;$C$16,"ns",IF(ABS($L42-INDEX(RTO1SF_ORD,AS$4,2))&gt;$B$24,"s","ns"))))</f>
        <v>ns</v>
      </c>
      <c r="AT42" s="188" t="str">
        <f aca="1">IF(AT$4&gt;$J42,"",IF($F$9&gt;$G$9,"ns",IF($B$16&gt;$C$16,"ns",IF(ABS($L42-INDEX(RTO1SF_ORD,AT$4,2))&gt;$B$24,"s","ns"))))</f>
        <v>ns</v>
      </c>
      <c r="AU42" s="188" t="str">
        <f aca="1">IF(AU$4&gt;$J42,"",IF($F$9&gt;$G$9,"ns",IF($B$16&gt;$C$16,"ns",IF(ABS($L42-INDEX(RTO1SF_ORD,AU$4,2))&gt;$B$24,"s","ns"))))</f>
        <v>ns</v>
      </c>
      <c r="AV42" s="188" t="str">
        <f aca="1">IF(AV$4&gt;$J42,"",IF($F$9&gt;$G$9,"ns",IF($B$16&gt;$C$16,"ns",IF(ABS($L42-INDEX(RTO1SF_ORD,AV$4,2))&gt;$B$24,"s","ns"))))</f>
        <v>ns</v>
      </c>
      <c r="AW42" s="188" t="str">
        <f aca="1">IF(AW$4&gt;$J42,"",IF($F$9&gt;$G$9,"ns",IF($B$16&gt;$C$16,"ns",IF(ABS($L42-INDEX(RTO1SF_ORD,AW$4,2))&gt;$B$24,"s","ns"))))</f>
        <v>ns</v>
      </c>
      <c r="AX42" s="188" t="str">
        <f aca="1">IF(AX$4&gt;$J42,"",IF($F$9&gt;$G$9,"ns",IF($B$16&gt;$C$16,"ns",IF(ABS($L42-INDEX(RTO1SF_ORD,AX$4,2))&gt;$B$24,"s","ns"))))</f>
        <v>ns</v>
      </c>
      <c r="AY42" s="188" t="str">
        <f aca="1">IF(AY$4&gt;$J42,"",IF($F$9&gt;$G$9,"ns",IF($B$16&gt;$C$16,"ns",IF(ABS($L42-INDEX(RTO1SF_ORD,AY$4,2))&gt;$B$24,"s","ns"))))</f>
        <v/>
      </c>
      <c r="AZ42" s="188" t="str">
        <f aca="1">IF(AZ$4&gt;$J42,"",IF($F$9&gt;$G$9,"ns",IF($B$16&gt;$C$16,"ns",IF(ABS($L42-INDEX(RTO1SF_ORD,AZ$4,2))&gt;$B$24,"s","ns"))))</f>
        <v/>
      </c>
      <c r="BA42" s="188" t="str">
        <f aca="1">IF(BA$4&gt;$J42,"",IF($F$9&gt;$G$9,"ns",IF($B$16&gt;$C$16,"ns",IF(ABS($L42-INDEX(RTO1SF_ORD,BA$4,2))&gt;$B$24,"s","ns"))))</f>
        <v/>
      </c>
      <c r="BB42" s="188" t="str">
        <f aca="1">IF(BB$4&gt;$J42,"",IF($F$9&gt;$G$9,"ns",IF($B$16&gt;$C$16,"ns",IF(ABS($L42-INDEX(RTO1SF_ORD,BB$4,2))&gt;$B$24,"s","ns"))))</f>
        <v/>
      </c>
      <c r="BC42" s="188" t="str">
        <f aca="1">IF(BC$4&gt;$J42,"",IF($F$9&gt;$G$9,"ns",IF($B$16&gt;$C$16,"ns",IF(ABS($L42-INDEX(RTO1SF_ORD,BC$4,2))&gt;$B$24,"s","ns"))))</f>
        <v/>
      </c>
      <c r="BD42" s="188" t="str">
        <f aca="1">IF(BD$4&gt;$J42,"",IF($F$9&gt;$G$9,"ns",IF($B$16&gt;$C$16,"ns",IF(ABS($L42-INDEX(RTO1SF_ORD,BD$4,2))&gt;$B$24,"s","ns"))))</f>
        <v/>
      </c>
      <c r="BE42" s="188" t="str">
        <f aca="1">IF(BE$4&gt;$J42,"",IF($F$9&gt;$G$9,"ns",IF($B$16&gt;$C$16,"ns",IF(ABS($L42-INDEX(RTO1SF_ORD,BE$4,2))&gt;$B$24,"s","ns"))))</f>
        <v/>
      </c>
      <c r="BF42" s="188" t="str">
        <f aca="1">IF(BF$4&gt;$J42,"",IF($F$9&gt;$G$9,"ns",IF($B$16&gt;$C$16,"ns",IF(ABS($L42-INDEX(RTO1SF_ORD,BF$4,2))&gt;$B$24,"s","ns"))))</f>
        <v/>
      </c>
      <c r="BG42" s="188" t="str">
        <f aca="1">IF(BG$4&gt;$J42,"",IF($F$9&gt;$G$9,"ns",IF($B$16&gt;$C$16,"ns",IF(ABS($L42-INDEX(RTO1SF_ORD,BG$4,2))&gt;$B$24,"s","ns"))))</f>
        <v/>
      </c>
      <c r="BH42" s="188" t="str">
        <f aca="1">IF(BH$4&gt;$J42,"",IF($F$9&gt;$G$9,"ns",IF($B$16&gt;$C$16,"ns",IF(ABS($L42-INDEX(RTO1SF_ORD,BH$4,2))&gt;$B$24,"s","ns"))))</f>
        <v/>
      </c>
      <c r="BI42" s="188" t="str">
        <f aca="1">IF(BI$4&gt;$J42,"",IF($F$9&gt;$G$9,"ns",IF($B$16&gt;$C$16,"ns",IF(ABS($L42-INDEX(RTO1SF_ORD,BI$4,2))&gt;$B$24,"s","ns"))))</f>
        <v/>
      </c>
      <c r="BJ42" s="188" t="str">
        <f aca="1">IF(BJ$4&gt;$J42,"",IF($F$9&gt;$G$9,"ns",IF($B$16&gt;$C$16,"ns",IF(ABS($L42-INDEX(RTO1SF_ORD,BJ$4,2))&gt;$B$24,"s","ns"))))</f>
        <v/>
      </c>
      <c r="BS42" s="10"/>
      <c r="BT42" s="10"/>
      <c r="BV42" s="89" t="n">
        <v>38</v>
      </c>
      <c r="BW42" s="187">
        <f aca="1">IFERROR(INDEX(RTO1CF_ORD,BV42,1),"sd")</f>
        <v>0</v>
      </c>
      <c r="BX42" s="188">
        <f aca="1">IFERROR(INDEX(RTO1CF_ORD,BV42,2),"sd")</f>
        <v>0.000119999999999999996</v>
      </c>
      <c r="BY42" s="186" t="str">
        <f aca="1">IF(BY$4&gt;$BV42,"",IF($BR$9&gt;$BS$9,"ns",IF($BN$16&gt;$BO$16,"ns",IF(ABS($BX42-INDEX(RTO1CF_ORD,BY$4,2))&gt;$BN$24,"s","ns"))))</f>
        <v>s</v>
      </c>
      <c r="BZ42" s="186" t="str">
        <f aca="1">IF(BZ$4&gt;$BV42,"",IF($BR$9&gt;$BS$9,"ns",IF($BN$16&gt;$BO$16,"ns",IF(ABS($BX42-INDEX(RTO1CF_ORD,BZ$4,2))&gt;$BN$24,"s","ns"))))</f>
        <v>s</v>
      </c>
      <c r="CA42" s="186" t="str">
        <f aca="1">IF(CA$4&gt;$BV42,"",IF($BR$9&gt;$BS$9,"ns",IF($BN$16&gt;$BO$16,"ns",IF(ABS($BX42-INDEX(RTO1CF_ORD,CA$4,2))&gt;$BN$24,"s","ns"))))</f>
        <v>s</v>
      </c>
      <c r="CB42" s="186" t="str">
        <f aca="1">IF(CB$4&gt;$BV42,"",IF($BR$9&gt;$BS$9,"ns",IF($BN$16&gt;$BO$16,"ns",IF(ABS($BX42-INDEX(RTO1CF_ORD,CB$4,2))&gt;$BN$24,"s","ns"))))</f>
        <v>s</v>
      </c>
      <c r="CC42" s="186" t="str">
        <f aca="1">IF(CC$4&gt;$BV42,"",IF($BR$9&gt;$BS$9,"ns",IF($BN$16&gt;$BO$16,"ns",IF(ABS($BX42-INDEX(RTO1CF_ORD,CC$4,2))&gt;$BN$24,"s","ns"))))</f>
        <v>s</v>
      </c>
      <c r="CD42" s="186" t="str">
        <f aca="1">IF(CD$4&gt;$BV42,"",IF($BR$9&gt;$BS$9,"ns",IF($BN$16&gt;$BO$16,"ns",IF(ABS($BX42-INDEX(RTO1CF_ORD,CD$4,2))&gt;$BN$24,"s","ns"))))</f>
        <v>s</v>
      </c>
      <c r="CE42" s="186" t="str">
        <f aca="1">IF(CE$4&gt;$BV42,"",IF($BR$9&gt;$BS$9,"ns",IF($BN$16&gt;$BO$16,"ns",IF(ABS($BX42-INDEX(RTO1CF_ORD,CE$4,2))&gt;$BN$24,"s","ns"))))</f>
        <v>s</v>
      </c>
      <c r="CF42" s="186" t="str">
        <f aca="1">IF(CF$4&gt;$BV42,"",IF($BR$9&gt;$BS$9,"ns",IF($BN$16&gt;$BO$16,"ns",IF(ABS($BX42-INDEX(RTO1CF_ORD,CF$4,2))&gt;$BN$24,"s","ns"))))</f>
        <v>s</v>
      </c>
      <c r="CG42" s="186" t="str">
        <f aca="1">IF(CG$4&gt;$BV42,"",IF($BR$9&gt;$BS$9,"ns",IF($BN$16&gt;$BO$16,"ns",IF(ABS($BX42-INDEX(RTO1CF_ORD,CG$4,2))&gt;$BN$24,"s","ns"))))</f>
        <v>s</v>
      </c>
      <c r="CH42" s="186" t="str">
        <f aca="1">IF(CH$4&gt;$BV42,"",IF($BR$9&gt;$BS$9,"ns",IF($BN$16&gt;$BO$16,"ns",IF(ABS($BX42-INDEX(RTO1CF_ORD,CH$4,2))&gt;$BN$24,"s","ns"))))</f>
        <v>s</v>
      </c>
      <c r="CI42" s="186" t="str">
        <f aca="1">IF(CI$4&gt;$BV42,"",IF($BR$9&gt;$BS$9,"ns",IF($BN$16&gt;$BO$16,"ns",IF(ABS($BX42-INDEX(RTO1CF_ORD,CI$4,2))&gt;$BN$24,"s","ns"))))</f>
        <v>s</v>
      </c>
      <c r="CJ42" s="186" t="str">
        <f aca="1">IF(CJ$4&gt;$BV42,"",IF($BR$9&gt;$BS$9,"ns",IF($BN$16&gt;$BO$16,"ns",IF(ABS($BX42-INDEX(RTO1CF_ORD,CJ$4,2))&gt;$BN$24,"s","ns"))))</f>
        <v>s</v>
      </c>
      <c r="CK42" s="186" t="str">
        <f aca="1">IF(CK$4&gt;$BV42,"",IF($BR$9&gt;$BS$9,"ns",IF($BN$16&gt;$BO$16,"ns",IF(ABS($BX42-INDEX(RTO1CF_ORD,CK$4,2))&gt;$BN$24,"s","ns"))))</f>
        <v>s</v>
      </c>
      <c r="CL42" s="186" t="str">
        <f aca="1">IF(CL$4&gt;$BV42,"",IF($BR$9&gt;$BS$9,"ns",IF($BN$16&gt;$BO$16,"ns",IF(ABS($BX42-INDEX(RTO1CF_ORD,CL$4,2))&gt;$BN$24,"s","ns"))))</f>
        <v>s</v>
      </c>
      <c r="CM42" s="186" t="str">
        <f aca="1">IF(CM$4&gt;$BV42,"",IF($BR$9&gt;$BS$9,"ns",IF($BN$16&gt;$BO$16,"ns",IF(ABS($BX42-INDEX(RTO1CF_ORD,CM$4,2))&gt;$BN$24,"s","ns"))))</f>
        <v>s</v>
      </c>
      <c r="CN42" s="186" t="str">
        <f aca="1">IF(CN$4&gt;$BV42,"",IF($BR$9&gt;$BS$9,"ns",IF($BN$16&gt;$BO$16,"ns",IF(ABS($BX42-INDEX(RTO1CF_ORD,CN$4,2))&gt;$BN$24,"s","ns"))))</f>
        <v>s</v>
      </c>
      <c r="CO42" s="186" t="str">
        <f aca="1">IF(CO$4&gt;$BV42,"",IF($BR$9&gt;$BS$9,"ns",IF($BN$16&gt;$BO$16,"ns",IF(ABS($BX42-INDEX(RTO1CF_ORD,CO$4,2))&gt;$BN$24,"s","ns"))))</f>
        <v>s</v>
      </c>
      <c r="CP42" s="186" t="str">
        <f aca="1">IF(CP$4&gt;$BV42,"",IF($BR$9&gt;$BS$9,"ns",IF($BN$16&gt;$BO$16,"ns",IF(ABS($BX42-INDEX(RTO1CF_ORD,CP$4,2))&gt;$BN$24,"s","ns"))))</f>
        <v>s</v>
      </c>
      <c r="CQ42" s="186" t="str">
        <f aca="1">IF(CQ$4&gt;$BV42,"",IF($BR$9&gt;$BS$9,"ns",IF($BN$16&gt;$BO$16,"ns",IF(ABS($BX42-INDEX(RTO1CF_ORD,CQ$4,2))&gt;$BN$24,"s","ns"))))</f>
        <v>s</v>
      </c>
      <c r="CR42" s="186" t="str">
        <f aca="1">IF(CR$4&gt;$BV42,"",IF($BR$9&gt;$BS$9,"ns",IF($BN$16&gt;$BO$16,"ns",IF(ABS($BX42-INDEX(RTO1CF_ORD,CR$4,2))&gt;$BN$24,"s","ns"))))</f>
        <v>s</v>
      </c>
      <c r="CS42" s="186" t="str">
        <f aca="1">IF(CS$4&gt;$BV42,"",IF($BR$9&gt;$BS$9,"ns",IF($BN$16&gt;$BO$16,"ns",IF(ABS($BX42-INDEX(RTO1CF_ORD,CS$4,2))&gt;$BN$24,"s","ns"))))</f>
        <v>s</v>
      </c>
      <c r="CT42" s="186" t="str">
        <f aca="1">IF(CT$4&gt;$BV42,"",IF($BR$9&gt;$BS$9,"ns",IF($BN$16&gt;$BO$16,"ns",IF(ABS($BX42-INDEX(RTO1CF_ORD,CT$4,2))&gt;$BN$24,"s","ns"))))</f>
        <v>s</v>
      </c>
      <c r="CU42" s="186" t="str">
        <f aca="1">IF(CU$4&gt;$BV42,"",IF($BR$9&gt;$BS$9,"ns",IF($BN$16&gt;$BO$16,"ns",IF(ABS($BX42-INDEX(RTO1CF_ORD,CU$4,2))&gt;$BN$24,"s","ns"))))</f>
        <v>s</v>
      </c>
      <c r="CV42" s="186" t="str">
        <f aca="1">IF(CV$4&gt;$BV42,"",IF($BR$9&gt;$BS$9,"ns",IF($BN$16&gt;$BO$16,"ns",IF(ABS($BX42-INDEX(RTO1CF_ORD,CV$4,2))&gt;$BN$24,"s","ns"))))</f>
        <v>s</v>
      </c>
      <c r="CW42" s="186" t="str">
        <f aca="1">IF(CW$4&gt;$BV42,"",IF($BR$9&gt;$BS$9,"ns",IF($BN$16&gt;$BO$16,"ns",IF(ABS($BX42-INDEX(RTO1CF_ORD,CW$4,2))&gt;$BN$24,"s","ns"))))</f>
        <v>s</v>
      </c>
      <c r="CX42" s="186" t="str">
        <f aca="1">IF(CX$4&gt;$BV42,"",IF($BR$9&gt;$BS$9,"ns",IF($BN$16&gt;$BO$16,"ns",IF(ABS($BX42-INDEX(RTO1CF_ORD,CX$4,2))&gt;$BN$24,"s","ns"))))</f>
        <v>s</v>
      </c>
      <c r="CY42" s="186" t="str">
        <f aca="1">IF(CY$4&gt;$BV42,"",IF($BR$9&gt;$BS$9,"ns",IF($BN$16&gt;$BO$16,"ns",IF(ABS($BX42-INDEX(RTO1CF_ORD,CY$4,2))&gt;$BN$24,"s","ns"))))</f>
        <v>s</v>
      </c>
      <c r="CZ42" s="186" t="str">
        <f aca="1">IF(CZ$4&gt;$BV42,"",IF($BR$9&gt;$BS$9,"ns",IF($BN$16&gt;$BO$16,"ns",IF(ABS($BX42-INDEX(RTO1CF_ORD,CZ$4,2))&gt;$BN$24,"s","ns"))))</f>
        <v>s</v>
      </c>
      <c r="DA42" s="186" t="str">
        <f aca="1">IF(DA$4&gt;$BV42,"",IF($BR$9&gt;$BS$9,"ns",IF($BN$16&gt;$BO$16,"ns",IF(ABS($BX42-INDEX(RTO1CF_ORD,DA$4,2))&gt;$BN$24,"s","ns"))))</f>
        <v>s</v>
      </c>
      <c r="DB42" s="186" t="str">
        <f aca="1">IF(DB$4&gt;$BV42,"",IF($BR$9&gt;$BS$9,"ns",IF($BN$16&gt;$BO$16,"ns",IF(ABS($BX42-INDEX(RTO1CF_ORD,DB$4,2))&gt;$BN$24,"s","ns"))))</f>
        <v>ns</v>
      </c>
      <c r="DC42" s="186" t="str">
        <f aca="1">IF(DC$4&gt;$BV42,"",IF($BR$9&gt;$BS$9,"ns",IF($BN$16&gt;$BO$16,"ns",IF(ABS($BX42-INDEX(RTO1CF_ORD,DC$4,2))&gt;$BN$24,"s","ns"))))</f>
        <v>ns</v>
      </c>
      <c r="DD42" s="186" t="str">
        <f aca="1">IF(DD$4&gt;$BV42,"",IF($BR$9&gt;$BS$9,"ns",IF($BN$16&gt;$BO$16,"ns",IF(ABS($BX42-INDEX(RTO1CF_ORD,DD$4,2))&gt;$BN$24,"s","ns"))))</f>
        <v>ns</v>
      </c>
      <c r="DE42" s="186" t="str">
        <f aca="1">IF(DE$4&gt;$BV42,"",IF($BR$9&gt;$BS$9,"ns",IF($BN$16&gt;$BO$16,"ns",IF(ABS($BX42-INDEX(RTO1CF_ORD,DE$4,2))&gt;$BN$24,"s","ns"))))</f>
        <v>ns</v>
      </c>
      <c r="DF42" s="186" t="str">
        <f aca="1">IF(DF$4&gt;$BV42,"",IF($BR$9&gt;$BS$9,"ns",IF($BN$16&gt;$BO$16,"ns",IF(ABS($BX42-INDEX(RTO1CF_ORD,DF$4,2))&gt;$BN$24,"s","ns"))))</f>
        <v>ns</v>
      </c>
      <c r="DG42" s="186" t="str">
        <f aca="1">IF(DG$4&gt;$BV42,"",IF($BR$9&gt;$BS$9,"ns",IF($BN$16&gt;$BO$16,"ns",IF(ABS($BX42-INDEX(RTO1CF_ORD,DG$4,2))&gt;$BN$24,"s","ns"))))</f>
        <v>ns</v>
      </c>
      <c r="DH42" s="186" t="str">
        <f aca="1">IF(DH$4&gt;$BV42,"",IF($BR$9&gt;$BS$9,"ns",IF($BN$16&gt;$BO$16,"ns",IF(ABS($BX42-INDEX(RTO1CF_ORD,DH$4,2))&gt;$BN$24,"s","ns"))))</f>
        <v>ns</v>
      </c>
      <c r="DI42" s="186" t="str">
        <f aca="1">IF(DI$4&gt;$BV42,"",IF($BR$9&gt;$BS$9,"ns",IF($BN$16&gt;$BO$16,"ns",IF(ABS($BX42-INDEX(RTO1CF_ORD,DI$4,2))&gt;$BN$24,"s","ns"))))</f>
        <v>ns</v>
      </c>
      <c r="DJ42" s="186" t="str">
        <f aca="1">IF(DJ$4&gt;$BV42,"",IF($BR$9&gt;$BS$9,"ns",IF($BN$16&gt;$BO$16,"ns",IF(ABS($BX42-INDEX(RTO1CF_ORD,DJ$4,2))&gt;$BN$24,"s","ns"))))</f>
        <v>ns</v>
      </c>
      <c r="DK42" s="186" t="str">
        <f aca="1">IF(DK$4&gt;$BV42,"",IF($BR$9&gt;$BS$9,"ns",IF($BN$16&gt;$BO$16,"ns",IF(ABS($BX42-INDEX(RTO1CF_ORD,DK$4,2))&gt;$BN$24,"s","ns"))))</f>
        <v/>
      </c>
      <c r="DL42" s="186" t="str">
        <f aca="1">IF(DL$4&gt;$BV42,"",IF($BR$9&gt;$BS$9,"ns",IF($BN$16&gt;$BO$16,"ns",IF(ABS($BX42-INDEX(RTO1CF_ORD,DL$4,2))&gt;$BN$24,"s","ns"))))</f>
        <v/>
      </c>
      <c r="DM42" s="186" t="str">
        <f aca="1">IF(DM$4&gt;$BV42,"",IF($BR$9&gt;$BS$9,"ns",IF($BN$16&gt;$BO$16,"ns",IF(ABS($BX42-INDEX(RTO1CF_ORD,DM$4,2))&gt;$BN$24,"s","ns"))))</f>
        <v/>
      </c>
      <c r="DN42" s="186" t="str">
        <f aca="1">IF(DN$4&gt;$BV42,"",IF($BR$9&gt;$BS$9,"ns",IF($BN$16&gt;$BO$16,"ns",IF(ABS($BX42-INDEX(RTO1CF_ORD,DN$4,2))&gt;$BN$24,"s","ns"))))</f>
        <v/>
      </c>
      <c r="DO42" s="186" t="str">
        <f aca="1">IF(DO$4&gt;$BV42,"",IF($BR$9&gt;$BS$9,"ns",IF($BN$16&gt;$BO$16,"ns",IF(ABS($BX42-INDEX(RTO1CF_ORD,DO$4,2))&gt;$BN$24,"s","ns"))))</f>
        <v/>
      </c>
      <c r="DP42" s="186" t="str">
        <f aca="1">IF(DP$4&gt;$BV42,"",IF($BR$9&gt;$BS$9,"ns",IF($BN$16&gt;$BO$16,"ns",IF(ABS($BX42-INDEX(RTO1CF_ORD,DP$4,2))&gt;$BN$24,"s","ns"))))</f>
        <v/>
      </c>
      <c r="DQ42" s="186" t="str">
        <f aca="1">IF(DQ$4&gt;$BV42,"",IF($BR$9&gt;$BS$9,"ns",IF($BN$16&gt;$BO$16,"ns",IF(ABS($BX42-INDEX(RTO1CF_ORD,DQ$4,2))&gt;$BN$24,"s","ns"))))</f>
        <v/>
      </c>
      <c r="DR42" s="186" t="str">
        <f aca="1">IF(DR$4&gt;$BV42,"",IF($BR$9&gt;$BS$9,"ns",IF($BN$16&gt;$BO$16,"ns",IF(ABS($BX42-INDEX(RTO1CF_ORD,DR$4,2))&gt;$BN$24,"s","ns"))))</f>
        <v/>
      </c>
      <c r="DS42" s="186" t="str">
        <f aca="1">IF(DS$4&gt;$BV42,"",IF($BR$9&gt;$BS$9,"ns",IF($BN$16&gt;$BO$16,"ns",IF(ABS($BX42-INDEX(RTO1CF_ORD,DS$4,2))&gt;$BN$24,"s","ns"))))</f>
        <v/>
      </c>
      <c r="DT42" s="186" t="str">
        <f aca="1">IF(DT$4&gt;$BV42,"",IF($BR$9&gt;$BS$9,"ns",IF($BN$16&gt;$BO$16,"ns",IF(ABS($BX42-INDEX(RTO1CF_ORD,DT$4,2))&gt;$BN$24,"s","ns"))))</f>
        <v/>
      </c>
      <c r="DU42" s="186" t="str">
        <f aca="1">IF(DU$4&gt;$BV42,"",IF($BR$9&gt;$BS$9,"ns",IF($BN$16&gt;$BO$16,"ns",IF(ABS($BX42-INDEX(RTO1CF_ORD,DU$4,2))&gt;$BN$24,"s","ns"))))</f>
        <v/>
      </c>
      <c r="DV42" s="186" t="str">
        <f aca="1">IF(DV$4&gt;$BV42,"",IF($BR$9&gt;$BS$9,"ns",IF($BN$16&gt;$BO$16,"ns",IF(ABS($BX42-INDEX(RTO1CF_ORD,DV$4,2))&gt;$BN$24,"s","ns"))))</f>
        <v/>
      </c>
      <c r="DW42" s="158"/>
      <c r="DX42" s="158"/>
      <c r="DZ42" s="176">
        <f>DZ41+1</f>
        <v>39</v>
      </c>
      <c r="EA42" s="283">
        <f aca="1">IFERROR(INDEX(RTO1CV,$DZ42,1),0)</f>
        <v>0</v>
      </c>
      <c r="EB42" s="179">
        <f aca="1">IFERROR(INDEX(RTO1SF,$DZ42,EB$3),0)</f>
        <v>0</v>
      </c>
      <c r="EC42" s="179">
        <f aca="1">IFERROR(INDEX(RTO1SF,$DZ42,EC$3),0)</f>
        <v>0</v>
      </c>
      <c r="ED42" s="179">
        <f aca="1">IFERROR(INDEX(RTO1SF,$DZ42,ED$3),0)</f>
        <v>0</v>
      </c>
      <c r="EE42" s="179">
        <f aca="1">IFERROR(INDEX(RTO1SF,$DZ42,EE$3),0)</f>
        <v>0</v>
      </c>
      <c r="EF42" s="179">
        <f>_xlfn.COUNTIFS(EB42:EE42,"&gt;1")</f>
        <v>0</v>
      </c>
      <c r="EG42" s="179">
        <f>IFERROR(_xlfn.SUMIFS(EB42:EE42,EB42:EE42,"&gt;1"),0)</f>
        <v>0</v>
      </c>
      <c r="EH42" s="176"/>
      <c r="EI42" s="176"/>
      <c r="EJ42" s="176"/>
      <c r="EK42" s="177"/>
      <c r="EL42" s="176">
        <f>EL41+1</f>
        <v>39</v>
      </c>
      <c r="EM42" s="283">
        <f aca="1">IFERROR(INDEX(RTO1CV,$EL42,1),0)</f>
        <v>0</v>
      </c>
      <c r="EN42" s="179">
        <f aca="1">IFERROR(INDEX(RTO1CF,$EL42,'ANVA-MDS'!EB$3),0)</f>
        <v>0</v>
      </c>
      <c r="EO42" s="179">
        <f aca="1">IFERROR(INDEX(RTO1CF,$EL42,'ANVA-MDS'!EC$3),0)</f>
        <v>0</v>
      </c>
      <c r="EP42" s="179">
        <f aca="1">IFERROR(INDEX(RTO1CF,$EL42,'ANVA-MDS'!ED$3),0)</f>
        <v>0</v>
      </c>
      <c r="EQ42" s="179">
        <f aca="1">IFERROR(INDEX(RTO1CF,$EL42,'ANVA-MDS'!EE$3),0)</f>
        <v>0</v>
      </c>
      <c r="ER42" s="179">
        <f>_xlfn.COUNTIFS(EN42:EQ42,"&gt;1")</f>
        <v>0</v>
      </c>
      <c r="ES42" s="179">
        <f>IFERROR(_xlfn.SUMIFS(EN42:EQ42,EN42:EQ42,"&gt;1"),0)</f>
        <v>0</v>
      </c>
      <c r="ET42" s="176"/>
      <c r="EU42" s="176"/>
      <c r="EV42" s="176"/>
      <c r="EW42" s="177"/>
      <c r="EX42" s="179">
        <f>EG42+ES42</f>
        <v>0</v>
      </c>
      <c r="EY42" s="177"/>
      <c r="EZ42" s="177"/>
    </row>
    <row r="43" spans="10:156" ht="12.75" customHeight="1">
      <c r="J43" s="89" t="n">
        <v>39</v>
      </c>
      <c r="K43" s="187">
        <f aca="1">IFERROR(INDEX(RTO1SF_ORD,J43,1),"sd")</f>
        <v>0</v>
      </c>
      <c r="L43" s="188">
        <f aca="1">IFERROR(INDEX(RTO1SF_ORD,J43,2),"sd")</f>
        <v>0.000110000000000000009</v>
      </c>
      <c r="M43" s="188" t="str">
        <f aca="1">IF(M$4&gt;$J43,"",IF($F$9&gt;$G$9,"ns",IF($B$16&gt;$C$16,"ns",IF(ABS($L43-INDEX(RTO1SF_ORD,M$4,2))&gt;$B$24,"s","ns"))))</f>
        <v>ns</v>
      </c>
      <c r="N43" s="188" t="str">
        <f aca="1">IF(N$4&gt;$J43,"",IF($F$9&gt;$G$9,"ns",IF($B$16&gt;$C$16,"ns",IF(ABS($L43-INDEX(RTO1SF_ORD,N$4,2))&gt;$B$24,"s","ns"))))</f>
        <v>ns</v>
      </c>
      <c r="O43" s="188" t="str">
        <f aca="1">IF(O$4&gt;$J43,"",IF($F$9&gt;$G$9,"ns",IF($B$16&gt;$C$16,"ns",IF(ABS($L43-INDEX(RTO1SF_ORD,O$4,2))&gt;$B$24,"s","ns"))))</f>
        <v>ns</v>
      </c>
      <c r="P43" s="188" t="str">
        <f aca="1">IF(P$4&gt;$J43,"",IF($F$9&gt;$G$9,"ns",IF($B$16&gt;$C$16,"ns",IF(ABS($L43-INDEX(RTO1SF_ORD,P$4,2))&gt;$B$24,"s","ns"))))</f>
        <v>ns</v>
      </c>
      <c r="Q43" s="188" t="str">
        <f aca="1">IF(Q$4&gt;$J43,"",IF($F$9&gt;$G$9,"ns",IF($B$16&gt;$C$16,"ns",IF(ABS($L43-INDEX(RTO1SF_ORD,Q$4,2))&gt;$B$24,"s","ns"))))</f>
        <v>ns</v>
      </c>
      <c r="R43" s="188" t="str">
        <f aca="1">IF(R$4&gt;$J43,"",IF($F$9&gt;$G$9,"ns",IF($B$16&gt;$C$16,"ns",IF(ABS($L43-INDEX(RTO1SF_ORD,R$4,2))&gt;$B$24,"s","ns"))))</f>
        <v>ns</v>
      </c>
      <c r="S43" s="188" t="str">
        <f aca="1">IF(S$4&gt;$J43,"",IF($F$9&gt;$G$9,"ns",IF($B$16&gt;$C$16,"ns",IF(ABS($L43-INDEX(RTO1SF_ORD,S$4,2))&gt;$B$24,"s","ns"))))</f>
        <v>ns</v>
      </c>
      <c r="T43" s="188" t="str">
        <f aca="1">IF(T$4&gt;$J43,"",IF($F$9&gt;$G$9,"ns",IF($B$16&gt;$C$16,"ns",IF(ABS($L43-INDEX(RTO1SF_ORD,T$4,2))&gt;$B$24,"s","ns"))))</f>
        <v>ns</v>
      </c>
      <c r="U43" s="188" t="str">
        <f aca="1">IF(U$4&gt;$J43,"",IF($F$9&gt;$G$9,"ns",IF($B$16&gt;$C$16,"ns",IF(ABS($L43-INDEX(RTO1SF_ORD,U$4,2))&gt;$B$24,"s","ns"))))</f>
        <v>ns</v>
      </c>
      <c r="V43" s="188" t="str">
        <f aca="1">IF(V$4&gt;$J43,"",IF($F$9&gt;$G$9,"ns",IF($B$16&gt;$C$16,"ns",IF(ABS($L43-INDEX(RTO1SF_ORD,V$4,2))&gt;$B$24,"s","ns"))))</f>
        <v>ns</v>
      </c>
      <c r="W43" s="188" t="str">
        <f aca="1">IF(W$4&gt;$J43,"",IF($F$9&gt;$G$9,"ns",IF($B$16&gt;$C$16,"ns",IF(ABS($L43-INDEX(RTO1SF_ORD,W$4,2))&gt;$B$24,"s","ns"))))</f>
        <v>ns</v>
      </c>
      <c r="X43" s="188" t="str">
        <f aca="1">IF(X$4&gt;$J43,"",IF($F$9&gt;$G$9,"ns",IF($B$16&gt;$C$16,"ns",IF(ABS($L43-INDEX(RTO1SF_ORD,X$4,2))&gt;$B$24,"s","ns"))))</f>
        <v>ns</v>
      </c>
      <c r="Y43" s="188" t="str">
        <f aca="1">IF(Y$4&gt;$J43,"",IF($F$9&gt;$G$9,"ns",IF($B$16&gt;$C$16,"ns",IF(ABS($L43-INDEX(RTO1SF_ORD,Y$4,2))&gt;$B$24,"s","ns"))))</f>
        <v>ns</v>
      </c>
      <c r="Z43" s="188" t="str">
        <f aca="1">IF(Z$4&gt;$J43,"",IF($F$9&gt;$G$9,"ns",IF($B$16&gt;$C$16,"ns",IF(ABS($L43-INDEX(RTO1SF_ORD,Z$4,2))&gt;$B$24,"s","ns"))))</f>
        <v>ns</v>
      </c>
      <c r="AA43" s="188" t="str">
        <f aca="1">IF(AA$4&gt;$J43,"",IF($F$9&gt;$G$9,"ns",IF($B$16&gt;$C$16,"ns",IF(ABS($L43-INDEX(RTO1SF_ORD,AA$4,2))&gt;$B$24,"s","ns"))))</f>
        <v>ns</v>
      </c>
      <c r="AB43" s="188" t="str">
        <f aca="1">IF(AB$4&gt;$J43,"",IF($F$9&gt;$G$9,"ns",IF($B$16&gt;$C$16,"ns",IF(ABS($L43-INDEX(RTO1SF_ORD,AB$4,2))&gt;$B$24,"s","ns"))))</f>
        <v>ns</v>
      </c>
      <c r="AC43" s="188" t="str">
        <f aca="1">IF(AC$4&gt;$J43,"",IF($F$9&gt;$G$9,"ns",IF($B$16&gt;$C$16,"ns",IF(ABS($L43-INDEX(RTO1SF_ORD,AC$4,2))&gt;$B$24,"s","ns"))))</f>
        <v>ns</v>
      </c>
      <c r="AD43" s="188" t="str">
        <f aca="1">IF(AD$4&gt;$J43,"",IF($F$9&gt;$G$9,"ns",IF($B$16&gt;$C$16,"ns",IF(ABS($L43-INDEX(RTO1SF_ORD,AD$4,2))&gt;$B$24,"s","ns"))))</f>
        <v>ns</v>
      </c>
      <c r="AE43" s="188" t="str">
        <f aca="1">IF(AE$4&gt;$J43,"",IF($F$9&gt;$G$9,"ns",IF($B$16&gt;$C$16,"ns",IF(ABS($L43-INDEX(RTO1SF_ORD,AE$4,2))&gt;$B$24,"s","ns"))))</f>
        <v>ns</v>
      </c>
      <c r="AF43" s="188" t="str">
        <f aca="1">IF(AF$4&gt;$J43,"",IF($F$9&gt;$G$9,"ns",IF($B$16&gt;$C$16,"ns",IF(ABS($L43-INDEX(RTO1SF_ORD,AF$4,2))&gt;$B$24,"s","ns"))))</f>
        <v>ns</v>
      </c>
      <c r="AG43" s="188" t="str">
        <f aca="1">IF(AG$4&gt;$J43,"",IF($F$9&gt;$G$9,"ns",IF($B$16&gt;$C$16,"ns",IF(ABS($L43-INDEX(RTO1SF_ORD,AG$4,2))&gt;$B$24,"s","ns"))))</f>
        <v>ns</v>
      </c>
      <c r="AH43" s="188" t="str">
        <f aca="1">IF(AH$4&gt;$J43,"",IF($F$9&gt;$G$9,"ns",IF($B$16&gt;$C$16,"ns",IF(ABS($L43-INDEX(RTO1SF_ORD,AH$4,2))&gt;$B$24,"s","ns"))))</f>
        <v>ns</v>
      </c>
      <c r="AI43" s="188" t="str">
        <f aca="1">IF(AI$4&gt;$J43,"",IF($F$9&gt;$G$9,"ns",IF($B$16&gt;$C$16,"ns",IF(ABS($L43-INDEX(RTO1SF_ORD,AI$4,2))&gt;$B$24,"s","ns"))))</f>
        <v>ns</v>
      </c>
      <c r="AJ43" s="188" t="str">
        <f aca="1">IF(AJ$4&gt;$J43,"",IF($F$9&gt;$G$9,"ns",IF($B$16&gt;$C$16,"ns",IF(ABS($L43-INDEX(RTO1SF_ORD,AJ$4,2))&gt;$B$24,"s","ns"))))</f>
        <v>ns</v>
      </c>
      <c r="AK43" s="188" t="str">
        <f aca="1">IF(AK$4&gt;$J43,"",IF($F$9&gt;$G$9,"ns",IF($B$16&gt;$C$16,"ns",IF(ABS($L43-INDEX(RTO1SF_ORD,AK$4,2))&gt;$B$24,"s","ns"))))</f>
        <v>ns</v>
      </c>
      <c r="AL43" s="188" t="str">
        <f aca="1">IF(AL$4&gt;$J43,"",IF($F$9&gt;$G$9,"ns",IF($B$16&gt;$C$16,"ns",IF(ABS($L43-INDEX(RTO1SF_ORD,AL$4,2))&gt;$B$24,"s","ns"))))</f>
        <v>ns</v>
      </c>
      <c r="AM43" s="188" t="str">
        <f aca="1">IF(AM$4&gt;$J43,"",IF($F$9&gt;$G$9,"ns",IF($B$16&gt;$C$16,"ns",IF(ABS($L43-INDEX(RTO1SF_ORD,AM$4,2))&gt;$B$24,"s","ns"))))</f>
        <v>ns</v>
      </c>
      <c r="AN43" s="188" t="str">
        <f aca="1">IF(AN$4&gt;$J43,"",IF($F$9&gt;$G$9,"ns",IF($B$16&gt;$C$16,"ns",IF(ABS($L43-INDEX(RTO1SF_ORD,AN$4,2))&gt;$B$24,"s","ns"))))</f>
        <v>ns</v>
      </c>
      <c r="AO43" s="188" t="str">
        <f aca="1">IF(AO$4&gt;$J43,"",IF($F$9&gt;$G$9,"ns",IF($B$16&gt;$C$16,"ns",IF(ABS($L43-INDEX(RTO1SF_ORD,AO$4,2))&gt;$B$24,"s","ns"))))</f>
        <v>ns</v>
      </c>
      <c r="AP43" s="188" t="str">
        <f aca="1">IF(AP$4&gt;$J43,"",IF($F$9&gt;$G$9,"ns",IF($B$16&gt;$C$16,"ns",IF(ABS($L43-INDEX(RTO1SF_ORD,AP$4,2))&gt;$B$24,"s","ns"))))</f>
        <v>ns</v>
      </c>
      <c r="AQ43" s="188" t="str">
        <f aca="1">IF(AQ$4&gt;$J43,"",IF($F$9&gt;$G$9,"ns",IF($B$16&gt;$C$16,"ns",IF(ABS($L43-INDEX(RTO1SF_ORD,AQ$4,2))&gt;$B$24,"s","ns"))))</f>
        <v>ns</v>
      </c>
      <c r="AR43" s="188" t="str">
        <f aca="1">IF(AR$4&gt;$J43,"",IF($F$9&gt;$G$9,"ns",IF($B$16&gt;$C$16,"ns",IF(ABS($L43-INDEX(RTO1SF_ORD,AR$4,2))&gt;$B$24,"s","ns"))))</f>
        <v>ns</v>
      </c>
      <c r="AS43" s="188" t="str">
        <f aca="1">IF(AS$4&gt;$J43,"",IF($F$9&gt;$G$9,"ns",IF($B$16&gt;$C$16,"ns",IF(ABS($L43-INDEX(RTO1SF_ORD,AS$4,2))&gt;$B$24,"s","ns"))))</f>
        <v>ns</v>
      </c>
      <c r="AT43" s="188" t="str">
        <f aca="1">IF(AT$4&gt;$J43,"",IF($F$9&gt;$G$9,"ns",IF($B$16&gt;$C$16,"ns",IF(ABS($L43-INDEX(RTO1SF_ORD,AT$4,2))&gt;$B$24,"s","ns"))))</f>
        <v>ns</v>
      </c>
      <c r="AU43" s="188" t="str">
        <f aca="1">IF(AU$4&gt;$J43,"",IF($F$9&gt;$G$9,"ns",IF($B$16&gt;$C$16,"ns",IF(ABS($L43-INDEX(RTO1SF_ORD,AU$4,2))&gt;$B$24,"s","ns"))))</f>
        <v>ns</v>
      </c>
      <c r="AV43" s="188" t="str">
        <f aca="1">IF(AV$4&gt;$J43,"",IF($F$9&gt;$G$9,"ns",IF($B$16&gt;$C$16,"ns",IF(ABS($L43-INDEX(RTO1SF_ORD,AV$4,2))&gt;$B$24,"s","ns"))))</f>
        <v>ns</v>
      </c>
      <c r="AW43" s="188" t="str">
        <f aca="1">IF(AW$4&gt;$J43,"",IF($F$9&gt;$G$9,"ns",IF($B$16&gt;$C$16,"ns",IF(ABS($L43-INDEX(RTO1SF_ORD,AW$4,2))&gt;$B$24,"s","ns"))))</f>
        <v>ns</v>
      </c>
      <c r="AX43" s="188" t="str">
        <f aca="1">IF(AX$4&gt;$J43,"",IF($F$9&gt;$G$9,"ns",IF($B$16&gt;$C$16,"ns",IF(ABS($L43-INDEX(RTO1SF_ORD,AX$4,2))&gt;$B$24,"s","ns"))))</f>
        <v>ns</v>
      </c>
      <c r="AY43" s="188" t="str">
        <f aca="1">IF(AY$4&gt;$J43,"",IF($F$9&gt;$G$9,"ns",IF($B$16&gt;$C$16,"ns",IF(ABS($L43-INDEX(RTO1SF_ORD,AY$4,2))&gt;$B$24,"s","ns"))))</f>
        <v>ns</v>
      </c>
      <c r="AZ43" s="188" t="str">
        <f aca="1">IF(AZ$4&gt;$J43,"",IF($F$9&gt;$G$9,"ns",IF($B$16&gt;$C$16,"ns",IF(ABS($L43-INDEX(RTO1SF_ORD,AZ$4,2))&gt;$B$24,"s","ns"))))</f>
        <v/>
      </c>
      <c r="BA43" s="188" t="str">
        <f aca="1">IF(BA$4&gt;$J43,"",IF($F$9&gt;$G$9,"ns",IF($B$16&gt;$C$16,"ns",IF(ABS($L43-INDEX(RTO1SF_ORD,BA$4,2))&gt;$B$24,"s","ns"))))</f>
        <v/>
      </c>
      <c r="BB43" s="188" t="str">
        <f aca="1">IF(BB$4&gt;$J43,"",IF($F$9&gt;$G$9,"ns",IF($B$16&gt;$C$16,"ns",IF(ABS($L43-INDEX(RTO1SF_ORD,BB$4,2))&gt;$B$24,"s","ns"))))</f>
        <v/>
      </c>
      <c r="BC43" s="188" t="str">
        <f aca="1">IF(BC$4&gt;$J43,"",IF($F$9&gt;$G$9,"ns",IF($B$16&gt;$C$16,"ns",IF(ABS($L43-INDEX(RTO1SF_ORD,BC$4,2))&gt;$B$24,"s","ns"))))</f>
        <v/>
      </c>
      <c r="BD43" s="188" t="str">
        <f aca="1">IF(BD$4&gt;$J43,"",IF($F$9&gt;$G$9,"ns",IF($B$16&gt;$C$16,"ns",IF(ABS($L43-INDEX(RTO1SF_ORD,BD$4,2))&gt;$B$24,"s","ns"))))</f>
        <v/>
      </c>
      <c r="BE43" s="188" t="str">
        <f aca="1">IF(BE$4&gt;$J43,"",IF($F$9&gt;$G$9,"ns",IF($B$16&gt;$C$16,"ns",IF(ABS($L43-INDEX(RTO1SF_ORD,BE$4,2))&gt;$B$24,"s","ns"))))</f>
        <v/>
      </c>
      <c r="BF43" s="188" t="str">
        <f aca="1">IF(BF$4&gt;$J43,"",IF($F$9&gt;$G$9,"ns",IF($B$16&gt;$C$16,"ns",IF(ABS($L43-INDEX(RTO1SF_ORD,BF$4,2))&gt;$B$24,"s","ns"))))</f>
        <v/>
      </c>
      <c r="BG43" s="188" t="str">
        <f aca="1">IF(BG$4&gt;$J43,"",IF($F$9&gt;$G$9,"ns",IF($B$16&gt;$C$16,"ns",IF(ABS($L43-INDEX(RTO1SF_ORD,BG$4,2))&gt;$B$24,"s","ns"))))</f>
        <v/>
      </c>
      <c r="BH43" s="188" t="str">
        <f aca="1">IF(BH$4&gt;$J43,"",IF($F$9&gt;$G$9,"ns",IF($B$16&gt;$C$16,"ns",IF(ABS($L43-INDEX(RTO1SF_ORD,BH$4,2))&gt;$B$24,"s","ns"))))</f>
        <v/>
      </c>
      <c r="BI43" s="188" t="str">
        <f aca="1">IF(BI$4&gt;$J43,"",IF($F$9&gt;$G$9,"ns",IF($B$16&gt;$C$16,"ns",IF(ABS($L43-INDEX(RTO1SF_ORD,BI$4,2))&gt;$B$24,"s","ns"))))</f>
        <v/>
      </c>
      <c r="BJ43" s="188" t="str">
        <f aca="1">IF(BJ$4&gt;$J43,"",IF($F$9&gt;$G$9,"ns",IF($B$16&gt;$C$16,"ns",IF(ABS($L43-INDEX(RTO1SF_ORD,BJ$4,2))&gt;$B$24,"s","ns"))))</f>
        <v/>
      </c>
      <c r="BS43" s="10"/>
      <c r="BT43" s="10"/>
      <c r="BV43" s="89" t="n">
        <v>39</v>
      </c>
      <c r="BW43" s="187">
        <f aca="1">IFERROR(INDEX(RTO1CF_ORD,BV43,1),"sd")</f>
        <v>0</v>
      </c>
      <c r="BX43" s="188">
        <f aca="1">IFERROR(INDEX(RTO1CF_ORD,BV43,2),"sd")</f>
        <v>0.000110000000000000009</v>
      </c>
      <c r="BY43" s="186" t="str">
        <f aca="1">IF(BY$4&gt;$BV43,"",IF($BR$9&gt;$BS$9,"ns",IF($BN$16&gt;$BO$16,"ns",IF(ABS($BX43-INDEX(RTO1CF_ORD,BY$4,2))&gt;$BN$24,"s","ns"))))</f>
        <v>s</v>
      </c>
      <c r="BZ43" s="186" t="str">
        <f aca="1">IF(BZ$4&gt;$BV43,"",IF($BR$9&gt;$BS$9,"ns",IF($BN$16&gt;$BO$16,"ns",IF(ABS($BX43-INDEX(RTO1CF_ORD,BZ$4,2))&gt;$BN$24,"s","ns"))))</f>
        <v>s</v>
      </c>
      <c r="CA43" s="186" t="str">
        <f aca="1">IF(CA$4&gt;$BV43,"",IF($BR$9&gt;$BS$9,"ns",IF($BN$16&gt;$BO$16,"ns",IF(ABS($BX43-INDEX(RTO1CF_ORD,CA$4,2))&gt;$BN$24,"s","ns"))))</f>
        <v>s</v>
      </c>
      <c r="CB43" s="186" t="str">
        <f aca="1">IF(CB$4&gt;$BV43,"",IF($BR$9&gt;$BS$9,"ns",IF($BN$16&gt;$BO$16,"ns",IF(ABS($BX43-INDEX(RTO1CF_ORD,CB$4,2))&gt;$BN$24,"s","ns"))))</f>
        <v>s</v>
      </c>
      <c r="CC43" s="186" t="str">
        <f aca="1">IF(CC$4&gt;$BV43,"",IF($BR$9&gt;$BS$9,"ns",IF($BN$16&gt;$BO$16,"ns",IF(ABS($BX43-INDEX(RTO1CF_ORD,CC$4,2))&gt;$BN$24,"s","ns"))))</f>
        <v>s</v>
      </c>
      <c r="CD43" s="186" t="str">
        <f aca="1">IF(CD$4&gt;$BV43,"",IF($BR$9&gt;$BS$9,"ns",IF($BN$16&gt;$BO$16,"ns",IF(ABS($BX43-INDEX(RTO1CF_ORD,CD$4,2))&gt;$BN$24,"s","ns"))))</f>
        <v>s</v>
      </c>
      <c r="CE43" s="186" t="str">
        <f aca="1">IF(CE$4&gt;$BV43,"",IF($BR$9&gt;$BS$9,"ns",IF($BN$16&gt;$BO$16,"ns",IF(ABS($BX43-INDEX(RTO1CF_ORD,CE$4,2))&gt;$BN$24,"s","ns"))))</f>
        <v>s</v>
      </c>
      <c r="CF43" s="186" t="str">
        <f aca="1">IF(CF$4&gt;$BV43,"",IF($BR$9&gt;$BS$9,"ns",IF($BN$16&gt;$BO$16,"ns",IF(ABS($BX43-INDEX(RTO1CF_ORD,CF$4,2))&gt;$BN$24,"s","ns"))))</f>
        <v>s</v>
      </c>
      <c r="CG43" s="186" t="str">
        <f aca="1">IF(CG$4&gt;$BV43,"",IF($BR$9&gt;$BS$9,"ns",IF($BN$16&gt;$BO$16,"ns",IF(ABS($BX43-INDEX(RTO1CF_ORD,CG$4,2))&gt;$BN$24,"s","ns"))))</f>
        <v>s</v>
      </c>
      <c r="CH43" s="186" t="str">
        <f aca="1">IF(CH$4&gt;$BV43,"",IF($BR$9&gt;$BS$9,"ns",IF($BN$16&gt;$BO$16,"ns",IF(ABS($BX43-INDEX(RTO1CF_ORD,CH$4,2))&gt;$BN$24,"s","ns"))))</f>
        <v>s</v>
      </c>
      <c r="CI43" s="186" t="str">
        <f aca="1">IF(CI$4&gt;$BV43,"",IF($BR$9&gt;$BS$9,"ns",IF($BN$16&gt;$BO$16,"ns",IF(ABS($BX43-INDEX(RTO1CF_ORD,CI$4,2))&gt;$BN$24,"s","ns"))))</f>
        <v>s</v>
      </c>
      <c r="CJ43" s="186" t="str">
        <f aca="1">IF(CJ$4&gt;$BV43,"",IF($BR$9&gt;$BS$9,"ns",IF($BN$16&gt;$BO$16,"ns",IF(ABS($BX43-INDEX(RTO1CF_ORD,CJ$4,2))&gt;$BN$24,"s","ns"))))</f>
        <v>s</v>
      </c>
      <c r="CK43" s="186" t="str">
        <f aca="1">IF(CK$4&gt;$BV43,"",IF($BR$9&gt;$BS$9,"ns",IF($BN$16&gt;$BO$16,"ns",IF(ABS($BX43-INDEX(RTO1CF_ORD,CK$4,2))&gt;$BN$24,"s","ns"))))</f>
        <v>s</v>
      </c>
      <c r="CL43" s="186" t="str">
        <f aca="1">IF(CL$4&gt;$BV43,"",IF($BR$9&gt;$BS$9,"ns",IF($BN$16&gt;$BO$16,"ns",IF(ABS($BX43-INDEX(RTO1CF_ORD,CL$4,2))&gt;$BN$24,"s","ns"))))</f>
        <v>s</v>
      </c>
      <c r="CM43" s="186" t="str">
        <f aca="1">IF(CM$4&gt;$BV43,"",IF($BR$9&gt;$BS$9,"ns",IF($BN$16&gt;$BO$16,"ns",IF(ABS($BX43-INDEX(RTO1CF_ORD,CM$4,2))&gt;$BN$24,"s","ns"))))</f>
        <v>s</v>
      </c>
      <c r="CN43" s="186" t="str">
        <f aca="1">IF(CN$4&gt;$BV43,"",IF($BR$9&gt;$BS$9,"ns",IF($BN$16&gt;$BO$16,"ns",IF(ABS($BX43-INDEX(RTO1CF_ORD,CN$4,2))&gt;$BN$24,"s","ns"))))</f>
        <v>s</v>
      </c>
      <c r="CO43" s="186" t="str">
        <f aca="1">IF(CO$4&gt;$BV43,"",IF($BR$9&gt;$BS$9,"ns",IF($BN$16&gt;$BO$16,"ns",IF(ABS($BX43-INDEX(RTO1CF_ORD,CO$4,2))&gt;$BN$24,"s","ns"))))</f>
        <v>s</v>
      </c>
      <c r="CP43" s="186" t="str">
        <f aca="1">IF(CP$4&gt;$BV43,"",IF($BR$9&gt;$BS$9,"ns",IF($BN$16&gt;$BO$16,"ns",IF(ABS($BX43-INDEX(RTO1CF_ORD,CP$4,2))&gt;$BN$24,"s","ns"))))</f>
        <v>s</v>
      </c>
      <c r="CQ43" s="186" t="str">
        <f aca="1">IF(CQ$4&gt;$BV43,"",IF($BR$9&gt;$BS$9,"ns",IF($BN$16&gt;$BO$16,"ns",IF(ABS($BX43-INDEX(RTO1CF_ORD,CQ$4,2))&gt;$BN$24,"s","ns"))))</f>
        <v>s</v>
      </c>
      <c r="CR43" s="186" t="str">
        <f aca="1">IF(CR$4&gt;$BV43,"",IF($BR$9&gt;$BS$9,"ns",IF($BN$16&gt;$BO$16,"ns",IF(ABS($BX43-INDEX(RTO1CF_ORD,CR$4,2))&gt;$BN$24,"s","ns"))))</f>
        <v>s</v>
      </c>
      <c r="CS43" s="186" t="str">
        <f aca="1">IF(CS$4&gt;$BV43,"",IF($BR$9&gt;$BS$9,"ns",IF($BN$16&gt;$BO$16,"ns",IF(ABS($BX43-INDEX(RTO1CF_ORD,CS$4,2))&gt;$BN$24,"s","ns"))))</f>
        <v>s</v>
      </c>
      <c r="CT43" s="186" t="str">
        <f aca="1">IF(CT$4&gt;$BV43,"",IF($BR$9&gt;$BS$9,"ns",IF($BN$16&gt;$BO$16,"ns",IF(ABS($BX43-INDEX(RTO1CF_ORD,CT$4,2))&gt;$BN$24,"s","ns"))))</f>
        <v>s</v>
      </c>
      <c r="CU43" s="186" t="str">
        <f aca="1">IF(CU$4&gt;$BV43,"",IF($BR$9&gt;$BS$9,"ns",IF($BN$16&gt;$BO$16,"ns",IF(ABS($BX43-INDEX(RTO1CF_ORD,CU$4,2))&gt;$BN$24,"s","ns"))))</f>
        <v>s</v>
      </c>
      <c r="CV43" s="186" t="str">
        <f aca="1">IF(CV$4&gt;$BV43,"",IF($BR$9&gt;$BS$9,"ns",IF($BN$16&gt;$BO$16,"ns",IF(ABS($BX43-INDEX(RTO1CF_ORD,CV$4,2))&gt;$BN$24,"s","ns"))))</f>
        <v>s</v>
      </c>
      <c r="CW43" s="186" t="str">
        <f aca="1">IF(CW$4&gt;$BV43,"",IF($BR$9&gt;$BS$9,"ns",IF($BN$16&gt;$BO$16,"ns",IF(ABS($BX43-INDEX(RTO1CF_ORD,CW$4,2))&gt;$BN$24,"s","ns"))))</f>
        <v>s</v>
      </c>
      <c r="CX43" s="186" t="str">
        <f aca="1">IF(CX$4&gt;$BV43,"",IF($BR$9&gt;$BS$9,"ns",IF($BN$16&gt;$BO$16,"ns",IF(ABS($BX43-INDEX(RTO1CF_ORD,CX$4,2))&gt;$BN$24,"s","ns"))))</f>
        <v>s</v>
      </c>
      <c r="CY43" s="186" t="str">
        <f aca="1">IF(CY$4&gt;$BV43,"",IF($BR$9&gt;$BS$9,"ns",IF($BN$16&gt;$BO$16,"ns",IF(ABS($BX43-INDEX(RTO1CF_ORD,CY$4,2))&gt;$BN$24,"s","ns"))))</f>
        <v>s</v>
      </c>
      <c r="CZ43" s="186" t="str">
        <f aca="1">IF(CZ$4&gt;$BV43,"",IF($BR$9&gt;$BS$9,"ns",IF($BN$16&gt;$BO$16,"ns",IF(ABS($BX43-INDEX(RTO1CF_ORD,CZ$4,2))&gt;$BN$24,"s","ns"))))</f>
        <v>s</v>
      </c>
      <c r="DA43" s="186" t="str">
        <f aca="1">IF(DA$4&gt;$BV43,"",IF($BR$9&gt;$BS$9,"ns",IF($BN$16&gt;$BO$16,"ns",IF(ABS($BX43-INDEX(RTO1CF_ORD,DA$4,2))&gt;$BN$24,"s","ns"))))</f>
        <v>s</v>
      </c>
      <c r="DB43" s="186" t="str">
        <f aca="1">IF(DB$4&gt;$BV43,"",IF($BR$9&gt;$BS$9,"ns",IF($BN$16&gt;$BO$16,"ns",IF(ABS($BX43-INDEX(RTO1CF_ORD,DB$4,2))&gt;$BN$24,"s","ns"))))</f>
        <v>ns</v>
      </c>
      <c r="DC43" s="186" t="str">
        <f aca="1">IF(DC$4&gt;$BV43,"",IF($BR$9&gt;$BS$9,"ns",IF($BN$16&gt;$BO$16,"ns",IF(ABS($BX43-INDEX(RTO1CF_ORD,DC$4,2))&gt;$BN$24,"s","ns"))))</f>
        <v>ns</v>
      </c>
      <c r="DD43" s="186" t="str">
        <f aca="1">IF(DD$4&gt;$BV43,"",IF($BR$9&gt;$BS$9,"ns",IF($BN$16&gt;$BO$16,"ns",IF(ABS($BX43-INDEX(RTO1CF_ORD,DD$4,2))&gt;$BN$24,"s","ns"))))</f>
        <v>ns</v>
      </c>
      <c r="DE43" s="186" t="str">
        <f aca="1">IF(DE$4&gt;$BV43,"",IF($BR$9&gt;$BS$9,"ns",IF($BN$16&gt;$BO$16,"ns",IF(ABS($BX43-INDEX(RTO1CF_ORD,DE$4,2))&gt;$BN$24,"s","ns"))))</f>
        <v>ns</v>
      </c>
      <c r="DF43" s="186" t="str">
        <f aca="1">IF(DF$4&gt;$BV43,"",IF($BR$9&gt;$BS$9,"ns",IF($BN$16&gt;$BO$16,"ns",IF(ABS($BX43-INDEX(RTO1CF_ORD,DF$4,2))&gt;$BN$24,"s","ns"))))</f>
        <v>ns</v>
      </c>
      <c r="DG43" s="186" t="str">
        <f aca="1">IF(DG$4&gt;$BV43,"",IF($BR$9&gt;$BS$9,"ns",IF($BN$16&gt;$BO$16,"ns",IF(ABS($BX43-INDEX(RTO1CF_ORD,DG$4,2))&gt;$BN$24,"s","ns"))))</f>
        <v>ns</v>
      </c>
      <c r="DH43" s="186" t="str">
        <f aca="1">IF(DH$4&gt;$BV43,"",IF($BR$9&gt;$BS$9,"ns",IF($BN$16&gt;$BO$16,"ns",IF(ABS($BX43-INDEX(RTO1CF_ORD,DH$4,2))&gt;$BN$24,"s","ns"))))</f>
        <v>ns</v>
      </c>
      <c r="DI43" s="186" t="str">
        <f aca="1">IF(DI$4&gt;$BV43,"",IF($BR$9&gt;$BS$9,"ns",IF($BN$16&gt;$BO$16,"ns",IF(ABS($BX43-INDEX(RTO1CF_ORD,DI$4,2))&gt;$BN$24,"s","ns"))))</f>
        <v>ns</v>
      </c>
      <c r="DJ43" s="186" t="str">
        <f aca="1">IF(DJ$4&gt;$BV43,"",IF($BR$9&gt;$BS$9,"ns",IF($BN$16&gt;$BO$16,"ns",IF(ABS($BX43-INDEX(RTO1CF_ORD,DJ$4,2))&gt;$BN$24,"s","ns"))))</f>
        <v>ns</v>
      </c>
      <c r="DK43" s="186" t="str">
        <f aca="1">IF(DK$4&gt;$BV43,"",IF($BR$9&gt;$BS$9,"ns",IF($BN$16&gt;$BO$16,"ns",IF(ABS($BX43-INDEX(RTO1CF_ORD,DK$4,2))&gt;$BN$24,"s","ns"))))</f>
        <v>ns</v>
      </c>
      <c r="DL43" s="186" t="str">
        <f aca="1">IF(DL$4&gt;$BV43,"",IF($BR$9&gt;$BS$9,"ns",IF($BN$16&gt;$BO$16,"ns",IF(ABS($BX43-INDEX(RTO1CF_ORD,DL$4,2))&gt;$BN$24,"s","ns"))))</f>
        <v/>
      </c>
      <c r="DM43" s="186" t="str">
        <f aca="1">IF(DM$4&gt;$BV43,"",IF($BR$9&gt;$BS$9,"ns",IF($BN$16&gt;$BO$16,"ns",IF(ABS($BX43-INDEX(RTO1CF_ORD,DM$4,2))&gt;$BN$24,"s","ns"))))</f>
        <v/>
      </c>
      <c r="DN43" s="186" t="str">
        <f aca="1">IF(DN$4&gt;$BV43,"",IF($BR$9&gt;$BS$9,"ns",IF($BN$16&gt;$BO$16,"ns",IF(ABS($BX43-INDEX(RTO1CF_ORD,DN$4,2))&gt;$BN$24,"s","ns"))))</f>
        <v/>
      </c>
      <c r="DO43" s="186" t="str">
        <f aca="1">IF(DO$4&gt;$BV43,"",IF($BR$9&gt;$BS$9,"ns",IF($BN$16&gt;$BO$16,"ns",IF(ABS($BX43-INDEX(RTO1CF_ORD,DO$4,2))&gt;$BN$24,"s","ns"))))</f>
        <v/>
      </c>
      <c r="DP43" s="186" t="str">
        <f aca="1">IF(DP$4&gt;$BV43,"",IF($BR$9&gt;$BS$9,"ns",IF($BN$16&gt;$BO$16,"ns",IF(ABS($BX43-INDEX(RTO1CF_ORD,DP$4,2))&gt;$BN$24,"s","ns"))))</f>
        <v/>
      </c>
      <c r="DQ43" s="186" t="str">
        <f aca="1">IF(DQ$4&gt;$BV43,"",IF($BR$9&gt;$BS$9,"ns",IF($BN$16&gt;$BO$16,"ns",IF(ABS($BX43-INDEX(RTO1CF_ORD,DQ$4,2))&gt;$BN$24,"s","ns"))))</f>
        <v/>
      </c>
      <c r="DR43" s="186" t="str">
        <f aca="1">IF(DR$4&gt;$BV43,"",IF($BR$9&gt;$BS$9,"ns",IF($BN$16&gt;$BO$16,"ns",IF(ABS($BX43-INDEX(RTO1CF_ORD,DR$4,2))&gt;$BN$24,"s","ns"))))</f>
        <v/>
      </c>
      <c r="DS43" s="186" t="str">
        <f aca="1">IF(DS$4&gt;$BV43,"",IF($BR$9&gt;$BS$9,"ns",IF($BN$16&gt;$BO$16,"ns",IF(ABS($BX43-INDEX(RTO1CF_ORD,DS$4,2))&gt;$BN$24,"s","ns"))))</f>
        <v/>
      </c>
      <c r="DT43" s="186" t="str">
        <f aca="1">IF(DT$4&gt;$BV43,"",IF($BR$9&gt;$BS$9,"ns",IF($BN$16&gt;$BO$16,"ns",IF(ABS($BX43-INDEX(RTO1CF_ORD,DT$4,2))&gt;$BN$24,"s","ns"))))</f>
        <v/>
      </c>
      <c r="DU43" s="186" t="str">
        <f aca="1">IF(DU$4&gt;$BV43,"",IF($BR$9&gt;$BS$9,"ns",IF($BN$16&gt;$BO$16,"ns",IF(ABS($BX43-INDEX(RTO1CF_ORD,DU$4,2))&gt;$BN$24,"s","ns"))))</f>
        <v/>
      </c>
      <c r="DV43" s="186" t="str">
        <f aca="1">IF(DV$4&gt;$BV43,"",IF($BR$9&gt;$BS$9,"ns",IF($BN$16&gt;$BO$16,"ns",IF(ABS($BX43-INDEX(RTO1CF_ORD,DV$4,2))&gt;$BN$24,"s","ns"))))</f>
        <v/>
      </c>
      <c r="DW43" s="158"/>
      <c r="DX43" s="158"/>
      <c r="DZ43" s="176">
        <f>DZ42+1</f>
        <v>40</v>
      </c>
      <c r="EA43" s="283">
        <f aca="1">IFERROR(INDEX(RTO1CV,$DZ43,1),0)</f>
        <v>0</v>
      </c>
      <c r="EB43" s="179">
        <f aca="1">IFERROR(INDEX(RTO1SF,$DZ43,EB$3),0)</f>
        <v>0</v>
      </c>
      <c r="EC43" s="179">
        <f aca="1">IFERROR(INDEX(RTO1SF,$DZ43,EC$3),0)</f>
        <v>0</v>
      </c>
      <c r="ED43" s="179">
        <f aca="1">IFERROR(INDEX(RTO1SF,$DZ43,ED$3),0)</f>
        <v>0</v>
      </c>
      <c r="EE43" s="179">
        <f aca="1">IFERROR(INDEX(RTO1SF,$DZ43,EE$3),0)</f>
        <v>0</v>
      </c>
      <c r="EF43" s="179">
        <f>_xlfn.COUNTIFS(EB43:EE43,"&gt;1")</f>
        <v>0</v>
      </c>
      <c r="EG43" s="179">
        <f>IFERROR(_xlfn.SUMIFS(EB43:EE43,EB43:EE43,"&gt;1"),0)</f>
        <v>0</v>
      </c>
      <c r="EH43" s="176"/>
      <c r="EI43" s="176"/>
      <c r="EJ43" s="176"/>
      <c r="EK43" s="177"/>
      <c r="EL43" s="176">
        <f>EL42+1</f>
        <v>40</v>
      </c>
      <c r="EM43" s="283">
        <f aca="1">IFERROR(INDEX(RTO1CV,$EL43,1),0)</f>
        <v>0</v>
      </c>
      <c r="EN43" s="179">
        <f aca="1">IFERROR(INDEX(RTO1CF,$EL43,'ANVA-MDS'!EB$3),0)</f>
        <v>0</v>
      </c>
      <c r="EO43" s="179">
        <f aca="1">IFERROR(INDEX(RTO1CF,$EL43,'ANVA-MDS'!EC$3),0)</f>
        <v>0</v>
      </c>
      <c r="EP43" s="179">
        <f aca="1">IFERROR(INDEX(RTO1CF,$EL43,'ANVA-MDS'!ED$3),0)</f>
        <v>0</v>
      </c>
      <c r="EQ43" s="179">
        <f aca="1">IFERROR(INDEX(RTO1CF,$EL43,'ANVA-MDS'!EE$3),0)</f>
        <v>0</v>
      </c>
      <c r="ER43" s="179">
        <f>_xlfn.COUNTIFS(EN43:EQ43,"&gt;1")</f>
        <v>0</v>
      </c>
      <c r="ES43" s="179">
        <f>IFERROR(_xlfn.SUMIFS(EN43:EQ43,EN43:EQ43,"&gt;1"),0)</f>
        <v>0</v>
      </c>
      <c r="ET43" s="176"/>
      <c r="EU43" s="176"/>
      <c r="EV43" s="176"/>
      <c r="EW43" s="177"/>
      <c r="EX43" s="179">
        <f>EG43+ES43</f>
        <v>0</v>
      </c>
      <c r="EY43" s="177"/>
      <c r="EZ43" s="177"/>
    </row>
    <row r="44" spans="10:156" ht="12.75" customHeight="1">
      <c r="J44" s="89" t="n">
        <v>40</v>
      </c>
      <c r="K44" s="187">
        <f aca="1">IFERROR(INDEX(RTO1SF_ORD,J44,1),"sd")</f>
        <v>0</v>
      </c>
      <c r="L44" s="188">
        <f aca="1">IFERROR(INDEX(RTO1SF_ORD,J44,2),"sd")</f>
        <v>0.0001</v>
      </c>
      <c r="M44" s="188" t="str">
        <f aca="1">IF(M$4&gt;$J44,"",IF($F$9&gt;$G$9,"ns",IF($B$16&gt;$C$16,"ns",IF(ABS($L44-INDEX(RTO1SF_ORD,M$4,2))&gt;$B$24,"s","ns"))))</f>
        <v>ns</v>
      </c>
      <c r="N44" s="188" t="str">
        <f aca="1">IF(N$4&gt;$J44,"",IF($F$9&gt;$G$9,"ns",IF($B$16&gt;$C$16,"ns",IF(ABS($L44-INDEX(RTO1SF_ORD,N$4,2))&gt;$B$24,"s","ns"))))</f>
        <v>ns</v>
      </c>
      <c r="O44" s="188" t="str">
        <f aca="1">IF(O$4&gt;$J44,"",IF($F$9&gt;$G$9,"ns",IF($B$16&gt;$C$16,"ns",IF(ABS($L44-INDEX(RTO1SF_ORD,O$4,2))&gt;$B$24,"s","ns"))))</f>
        <v>ns</v>
      </c>
      <c r="P44" s="188" t="str">
        <f aca="1">IF(P$4&gt;$J44,"",IF($F$9&gt;$G$9,"ns",IF($B$16&gt;$C$16,"ns",IF(ABS($L44-INDEX(RTO1SF_ORD,P$4,2))&gt;$B$24,"s","ns"))))</f>
        <v>ns</v>
      </c>
      <c r="Q44" s="188" t="str">
        <f aca="1">IF(Q$4&gt;$J44,"",IF($F$9&gt;$G$9,"ns",IF($B$16&gt;$C$16,"ns",IF(ABS($L44-INDEX(RTO1SF_ORD,Q$4,2))&gt;$B$24,"s","ns"))))</f>
        <v>ns</v>
      </c>
      <c r="R44" s="188" t="str">
        <f aca="1">IF(R$4&gt;$J44,"",IF($F$9&gt;$G$9,"ns",IF($B$16&gt;$C$16,"ns",IF(ABS($L44-INDEX(RTO1SF_ORD,R$4,2))&gt;$B$24,"s","ns"))))</f>
        <v>ns</v>
      </c>
      <c r="S44" s="188" t="str">
        <f aca="1">IF(S$4&gt;$J44,"",IF($F$9&gt;$G$9,"ns",IF($B$16&gt;$C$16,"ns",IF(ABS($L44-INDEX(RTO1SF_ORD,S$4,2))&gt;$B$24,"s","ns"))))</f>
        <v>ns</v>
      </c>
      <c r="T44" s="188" t="str">
        <f aca="1">IF(T$4&gt;$J44,"",IF($F$9&gt;$G$9,"ns",IF($B$16&gt;$C$16,"ns",IF(ABS($L44-INDEX(RTO1SF_ORD,T$4,2))&gt;$B$24,"s","ns"))))</f>
        <v>ns</v>
      </c>
      <c r="U44" s="188" t="str">
        <f aca="1">IF(U$4&gt;$J44,"",IF($F$9&gt;$G$9,"ns",IF($B$16&gt;$C$16,"ns",IF(ABS($L44-INDEX(RTO1SF_ORD,U$4,2))&gt;$B$24,"s","ns"))))</f>
        <v>ns</v>
      </c>
      <c r="V44" s="188" t="str">
        <f aca="1">IF(V$4&gt;$J44,"",IF($F$9&gt;$G$9,"ns",IF($B$16&gt;$C$16,"ns",IF(ABS($L44-INDEX(RTO1SF_ORD,V$4,2))&gt;$B$24,"s","ns"))))</f>
        <v>ns</v>
      </c>
      <c r="W44" s="188" t="str">
        <f aca="1">IF(W$4&gt;$J44,"",IF($F$9&gt;$G$9,"ns",IF($B$16&gt;$C$16,"ns",IF(ABS($L44-INDEX(RTO1SF_ORD,W$4,2))&gt;$B$24,"s","ns"))))</f>
        <v>ns</v>
      </c>
      <c r="X44" s="188" t="str">
        <f aca="1">IF(X$4&gt;$J44,"",IF($F$9&gt;$G$9,"ns",IF($B$16&gt;$C$16,"ns",IF(ABS($L44-INDEX(RTO1SF_ORD,X$4,2))&gt;$B$24,"s","ns"))))</f>
        <v>ns</v>
      </c>
      <c r="Y44" s="188" t="str">
        <f aca="1">IF(Y$4&gt;$J44,"",IF($F$9&gt;$G$9,"ns",IF($B$16&gt;$C$16,"ns",IF(ABS($L44-INDEX(RTO1SF_ORD,Y$4,2))&gt;$B$24,"s","ns"))))</f>
        <v>ns</v>
      </c>
      <c r="Z44" s="188" t="str">
        <f aca="1">IF(Z$4&gt;$J44,"",IF($F$9&gt;$G$9,"ns",IF($B$16&gt;$C$16,"ns",IF(ABS($L44-INDEX(RTO1SF_ORD,Z$4,2))&gt;$B$24,"s","ns"))))</f>
        <v>ns</v>
      </c>
      <c r="AA44" s="188" t="str">
        <f aca="1">IF(AA$4&gt;$J44,"",IF($F$9&gt;$G$9,"ns",IF($B$16&gt;$C$16,"ns",IF(ABS($L44-INDEX(RTO1SF_ORD,AA$4,2))&gt;$B$24,"s","ns"))))</f>
        <v>ns</v>
      </c>
      <c r="AB44" s="188" t="str">
        <f aca="1">IF(AB$4&gt;$J44,"",IF($F$9&gt;$G$9,"ns",IF($B$16&gt;$C$16,"ns",IF(ABS($L44-INDEX(RTO1SF_ORD,AB$4,2))&gt;$B$24,"s","ns"))))</f>
        <v>ns</v>
      </c>
      <c r="AC44" s="188" t="str">
        <f aca="1">IF(AC$4&gt;$J44,"",IF($F$9&gt;$G$9,"ns",IF($B$16&gt;$C$16,"ns",IF(ABS($L44-INDEX(RTO1SF_ORD,AC$4,2))&gt;$B$24,"s","ns"))))</f>
        <v>ns</v>
      </c>
      <c r="AD44" s="188" t="str">
        <f aca="1">IF(AD$4&gt;$J44,"",IF($F$9&gt;$G$9,"ns",IF($B$16&gt;$C$16,"ns",IF(ABS($L44-INDEX(RTO1SF_ORD,AD$4,2))&gt;$B$24,"s","ns"))))</f>
        <v>ns</v>
      </c>
      <c r="AE44" s="188" t="str">
        <f aca="1">IF(AE$4&gt;$J44,"",IF($F$9&gt;$G$9,"ns",IF($B$16&gt;$C$16,"ns",IF(ABS($L44-INDEX(RTO1SF_ORD,AE$4,2))&gt;$B$24,"s","ns"))))</f>
        <v>ns</v>
      </c>
      <c r="AF44" s="188" t="str">
        <f aca="1">IF(AF$4&gt;$J44,"",IF($F$9&gt;$G$9,"ns",IF($B$16&gt;$C$16,"ns",IF(ABS($L44-INDEX(RTO1SF_ORD,AF$4,2))&gt;$B$24,"s","ns"))))</f>
        <v>ns</v>
      </c>
      <c r="AG44" s="188" t="str">
        <f aca="1">IF(AG$4&gt;$J44,"",IF($F$9&gt;$G$9,"ns",IF($B$16&gt;$C$16,"ns",IF(ABS($L44-INDEX(RTO1SF_ORD,AG$4,2))&gt;$B$24,"s","ns"))))</f>
        <v>ns</v>
      </c>
      <c r="AH44" s="188" t="str">
        <f aca="1">IF(AH$4&gt;$J44,"",IF($F$9&gt;$G$9,"ns",IF($B$16&gt;$C$16,"ns",IF(ABS($L44-INDEX(RTO1SF_ORD,AH$4,2))&gt;$B$24,"s","ns"))))</f>
        <v>ns</v>
      </c>
      <c r="AI44" s="188" t="str">
        <f aca="1">IF(AI$4&gt;$J44,"",IF($F$9&gt;$G$9,"ns",IF($B$16&gt;$C$16,"ns",IF(ABS($L44-INDEX(RTO1SF_ORD,AI$4,2))&gt;$B$24,"s","ns"))))</f>
        <v>ns</v>
      </c>
      <c r="AJ44" s="188" t="str">
        <f aca="1">IF(AJ$4&gt;$J44,"",IF($F$9&gt;$G$9,"ns",IF($B$16&gt;$C$16,"ns",IF(ABS($L44-INDEX(RTO1SF_ORD,AJ$4,2))&gt;$B$24,"s","ns"))))</f>
        <v>ns</v>
      </c>
      <c r="AK44" s="188" t="str">
        <f aca="1">IF(AK$4&gt;$J44,"",IF($F$9&gt;$G$9,"ns",IF($B$16&gt;$C$16,"ns",IF(ABS($L44-INDEX(RTO1SF_ORD,AK$4,2))&gt;$B$24,"s","ns"))))</f>
        <v>ns</v>
      </c>
      <c r="AL44" s="188" t="str">
        <f aca="1">IF(AL$4&gt;$J44,"",IF($F$9&gt;$G$9,"ns",IF($B$16&gt;$C$16,"ns",IF(ABS($L44-INDEX(RTO1SF_ORD,AL$4,2))&gt;$B$24,"s","ns"))))</f>
        <v>ns</v>
      </c>
      <c r="AM44" s="188" t="str">
        <f aca="1">IF(AM$4&gt;$J44,"",IF($F$9&gt;$G$9,"ns",IF($B$16&gt;$C$16,"ns",IF(ABS($L44-INDEX(RTO1SF_ORD,AM$4,2))&gt;$B$24,"s","ns"))))</f>
        <v>ns</v>
      </c>
      <c r="AN44" s="188" t="str">
        <f aca="1">IF(AN$4&gt;$J44,"",IF($F$9&gt;$G$9,"ns",IF($B$16&gt;$C$16,"ns",IF(ABS($L44-INDEX(RTO1SF_ORD,AN$4,2))&gt;$B$24,"s","ns"))))</f>
        <v>ns</v>
      </c>
      <c r="AO44" s="188" t="str">
        <f aca="1">IF(AO$4&gt;$J44,"",IF($F$9&gt;$G$9,"ns",IF($B$16&gt;$C$16,"ns",IF(ABS($L44-INDEX(RTO1SF_ORD,AO$4,2))&gt;$B$24,"s","ns"))))</f>
        <v>ns</v>
      </c>
      <c r="AP44" s="188" t="str">
        <f aca="1">IF(AP$4&gt;$J44,"",IF($F$9&gt;$G$9,"ns",IF($B$16&gt;$C$16,"ns",IF(ABS($L44-INDEX(RTO1SF_ORD,AP$4,2))&gt;$B$24,"s","ns"))))</f>
        <v>ns</v>
      </c>
      <c r="AQ44" s="188" t="str">
        <f aca="1">IF(AQ$4&gt;$J44,"",IF($F$9&gt;$G$9,"ns",IF($B$16&gt;$C$16,"ns",IF(ABS($L44-INDEX(RTO1SF_ORD,AQ$4,2))&gt;$B$24,"s","ns"))))</f>
        <v>ns</v>
      </c>
      <c r="AR44" s="188" t="str">
        <f aca="1">IF(AR$4&gt;$J44,"",IF($F$9&gt;$G$9,"ns",IF($B$16&gt;$C$16,"ns",IF(ABS($L44-INDEX(RTO1SF_ORD,AR$4,2))&gt;$B$24,"s","ns"))))</f>
        <v>ns</v>
      </c>
      <c r="AS44" s="188" t="str">
        <f aca="1">IF(AS$4&gt;$J44,"",IF($F$9&gt;$G$9,"ns",IF($B$16&gt;$C$16,"ns",IF(ABS($L44-INDEX(RTO1SF_ORD,AS$4,2))&gt;$B$24,"s","ns"))))</f>
        <v>ns</v>
      </c>
      <c r="AT44" s="188" t="str">
        <f aca="1">IF(AT$4&gt;$J44,"",IF($F$9&gt;$G$9,"ns",IF($B$16&gt;$C$16,"ns",IF(ABS($L44-INDEX(RTO1SF_ORD,AT$4,2))&gt;$B$24,"s","ns"))))</f>
        <v>ns</v>
      </c>
      <c r="AU44" s="188" t="str">
        <f aca="1">IF(AU$4&gt;$J44,"",IF($F$9&gt;$G$9,"ns",IF($B$16&gt;$C$16,"ns",IF(ABS($L44-INDEX(RTO1SF_ORD,AU$4,2))&gt;$B$24,"s","ns"))))</f>
        <v>ns</v>
      </c>
      <c r="AV44" s="188" t="str">
        <f aca="1">IF(AV$4&gt;$J44,"",IF($F$9&gt;$G$9,"ns",IF($B$16&gt;$C$16,"ns",IF(ABS($L44-INDEX(RTO1SF_ORD,AV$4,2))&gt;$B$24,"s","ns"))))</f>
        <v>ns</v>
      </c>
      <c r="AW44" s="188" t="str">
        <f aca="1">IF(AW$4&gt;$J44,"",IF($F$9&gt;$G$9,"ns",IF($B$16&gt;$C$16,"ns",IF(ABS($L44-INDEX(RTO1SF_ORD,AW$4,2))&gt;$B$24,"s","ns"))))</f>
        <v>ns</v>
      </c>
      <c r="AX44" s="188" t="str">
        <f aca="1">IF(AX$4&gt;$J44,"",IF($F$9&gt;$G$9,"ns",IF($B$16&gt;$C$16,"ns",IF(ABS($L44-INDEX(RTO1SF_ORD,AX$4,2))&gt;$B$24,"s","ns"))))</f>
        <v>ns</v>
      </c>
      <c r="AY44" s="188" t="str">
        <f aca="1">IF(AY$4&gt;$J44,"",IF($F$9&gt;$G$9,"ns",IF($B$16&gt;$C$16,"ns",IF(ABS($L44-INDEX(RTO1SF_ORD,AY$4,2))&gt;$B$24,"s","ns"))))</f>
        <v>ns</v>
      </c>
      <c r="AZ44" s="188" t="str">
        <f aca="1">IF(AZ$4&gt;$J44,"",IF($F$9&gt;$G$9,"ns",IF($B$16&gt;$C$16,"ns",IF(ABS($L44-INDEX(RTO1SF_ORD,AZ$4,2))&gt;$B$24,"s","ns"))))</f>
        <v>ns</v>
      </c>
      <c r="BA44" s="188" t="str">
        <f aca="1">IF(BA$4&gt;$J44,"",IF($F$9&gt;$G$9,"ns",IF($B$16&gt;$C$16,"ns",IF(ABS($L44-INDEX(RTO1SF_ORD,BA$4,2))&gt;$B$24,"s","ns"))))</f>
        <v/>
      </c>
      <c r="BB44" s="188" t="str">
        <f aca="1">IF(BB$4&gt;$J44,"",IF($F$9&gt;$G$9,"ns",IF($B$16&gt;$C$16,"ns",IF(ABS($L44-INDEX(RTO1SF_ORD,BB$4,2))&gt;$B$24,"s","ns"))))</f>
        <v/>
      </c>
      <c r="BC44" s="188" t="str">
        <f aca="1">IF(BC$4&gt;$J44,"",IF($F$9&gt;$G$9,"ns",IF($B$16&gt;$C$16,"ns",IF(ABS($L44-INDEX(RTO1SF_ORD,BC$4,2))&gt;$B$24,"s","ns"))))</f>
        <v/>
      </c>
      <c r="BD44" s="188" t="str">
        <f aca="1">IF(BD$4&gt;$J44,"",IF($F$9&gt;$G$9,"ns",IF($B$16&gt;$C$16,"ns",IF(ABS($L44-INDEX(RTO1SF_ORD,BD$4,2))&gt;$B$24,"s","ns"))))</f>
        <v/>
      </c>
      <c r="BE44" s="188" t="str">
        <f aca="1">IF(BE$4&gt;$J44,"",IF($F$9&gt;$G$9,"ns",IF($B$16&gt;$C$16,"ns",IF(ABS($L44-INDEX(RTO1SF_ORD,BE$4,2))&gt;$B$24,"s","ns"))))</f>
        <v/>
      </c>
      <c r="BF44" s="188" t="str">
        <f aca="1">IF(BF$4&gt;$J44,"",IF($F$9&gt;$G$9,"ns",IF($B$16&gt;$C$16,"ns",IF(ABS($L44-INDEX(RTO1SF_ORD,BF$4,2))&gt;$B$24,"s","ns"))))</f>
        <v/>
      </c>
      <c r="BG44" s="188" t="str">
        <f aca="1">IF(BG$4&gt;$J44,"",IF($F$9&gt;$G$9,"ns",IF($B$16&gt;$C$16,"ns",IF(ABS($L44-INDEX(RTO1SF_ORD,BG$4,2))&gt;$B$24,"s","ns"))))</f>
        <v/>
      </c>
      <c r="BH44" s="188" t="str">
        <f aca="1">IF(BH$4&gt;$J44,"",IF($F$9&gt;$G$9,"ns",IF($B$16&gt;$C$16,"ns",IF(ABS($L44-INDEX(RTO1SF_ORD,BH$4,2))&gt;$B$24,"s","ns"))))</f>
        <v/>
      </c>
      <c r="BI44" s="188" t="str">
        <f aca="1">IF(BI$4&gt;$J44,"",IF($F$9&gt;$G$9,"ns",IF($B$16&gt;$C$16,"ns",IF(ABS($L44-INDEX(RTO1SF_ORD,BI$4,2))&gt;$B$24,"s","ns"))))</f>
        <v/>
      </c>
      <c r="BJ44" s="188" t="str">
        <f aca="1">IF(BJ$4&gt;$J44,"",IF($F$9&gt;$G$9,"ns",IF($B$16&gt;$C$16,"ns",IF(ABS($L44-INDEX(RTO1SF_ORD,BJ$4,2))&gt;$B$24,"s","ns"))))</f>
        <v/>
      </c>
      <c r="BS44" s="10"/>
      <c r="BT44" s="10"/>
      <c r="BV44" s="89" t="n">
        <v>40</v>
      </c>
      <c r="BW44" s="187">
        <f aca="1">IFERROR(INDEX(RTO1CF_ORD,BV44,1),"sd")</f>
        <v>0</v>
      </c>
      <c r="BX44" s="188">
        <f aca="1">IFERROR(INDEX(RTO1CF_ORD,BV44,2),"sd")</f>
        <v>0.0001</v>
      </c>
      <c r="BY44" s="186" t="str">
        <f aca="1">IF(BY$4&gt;$BV44,"",IF($BR$9&gt;$BS$9,"ns",IF($BN$16&gt;$BO$16,"ns",IF(ABS($BX44-INDEX(RTO1CF_ORD,BY$4,2))&gt;$BN$24,"s","ns"))))</f>
        <v>s</v>
      </c>
      <c r="BZ44" s="186" t="str">
        <f aca="1">IF(BZ$4&gt;$BV44,"",IF($BR$9&gt;$BS$9,"ns",IF($BN$16&gt;$BO$16,"ns",IF(ABS($BX44-INDEX(RTO1CF_ORD,BZ$4,2))&gt;$BN$24,"s","ns"))))</f>
        <v>s</v>
      </c>
      <c r="CA44" s="186" t="str">
        <f aca="1">IF(CA$4&gt;$BV44,"",IF($BR$9&gt;$BS$9,"ns",IF($BN$16&gt;$BO$16,"ns",IF(ABS($BX44-INDEX(RTO1CF_ORD,CA$4,2))&gt;$BN$24,"s","ns"))))</f>
        <v>s</v>
      </c>
      <c r="CB44" s="186" t="str">
        <f aca="1">IF(CB$4&gt;$BV44,"",IF($BR$9&gt;$BS$9,"ns",IF($BN$16&gt;$BO$16,"ns",IF(ABS($BX44-INDEX(RTO1CF_ORD,CB$4,2))&gt;$BN$24,"s","ns"))))</f>
        <v>s</v>
      </c>
      <c r="CC44" s="186" t="str">
        <f aca="1">IF(CC$4&gt;$BV44,"",IF($BR$9&gt;$BS$9,"ns",IF($BN$16&gt;$BO$16,"ns",IF(ABS($BX44-INDEX(RTO1CF_ORD,CC$4,2))&gt;$BN$24,"s","ns"))))</f>
        <v>s</v>
      </c>
      <c r="CD44" s="186" t="str">
        <f aca="1">IF(CD$4&gt;$BV44,"",IF($BR$9&gt;$BS$9,"ns",IF($BN$16&gt;$BO$16,"ns",IF(ABS($BX44-INDEX(RTO1CF_ORD,CD$4,2))&gt;$BN$24,"s","ns"))))</f>
        <v>s</v>
      </c>
      <c r="CE44" s="186" t="str">
        <f aca="1">IF(CE$4&gt;$BV44,"",IF($BR$9&gt;$BS$9,"ns",IF($BN$16&gt;$BO$16,"ns",IF(ABS($BX44-INDEX(RTO1CF_ORD,CE$4,2))&gt;$BN$24,"s","ns"))))</f>
        <v>s</v>
      </c>
      <c r="CF44" s="186" t="str">
        <f aca="1">IF(CF$4&gt;$BV44,"",IF($BR$9&gt;$BS$9,"ns",IF($BN$16&gt;$BO$16,"ns",IF(ABS($BX44-INDEX(RTO1CF_ORD,CF$4,2))&gt;$BN$24,"s","ns"))))</f>
        <v>s</v>
      </c>
      <c r="CG44" s="186" t="str">
        <f aca="1">IF(CG$4&gt;$BV44,"",IF($BR$9&gt;$BS$9,"ns",IF($BN$16&gt;$BO$16,"ns",IF(ABS($BX44-INDEX(RTO1CF_ORD,CG$4,2))&gt;$BN$24,"s","ns"))))</f>
        <v>s</v>
      </c>
      <c r="CH44" s="186" t="str">
        <f aca="1">IF(CH$4&gt;$BV44,"",IF($BR$9&gt;$BS$9,"ns",IF($BN$16&gt;$BO$16,"ns",IF(ABS($BX44-INDEX(RTO1CF_ORD,CH$4,2))&gt;$BN$24,"s","ns"))))</f>
        <v>s</v>
      </c>
      <c r="CI44" s="186" t="str">
        <f aca="1">IF(CI$4&gt;$BV44,"",IF($BR$9&gt;$BS$9,"ns",IF($BN$16&gt;$BO$16,"ns",IF(ABS($BX44-INDEX(RTO1CF_ORD,CI$4,2))&gt;$BN$24,"s","ns"))))</f>
        <v>s</v>
      </c>
      <c r="CJ44" s="186" t="str">
        <f aca="1">IF(CJ$4&gt;$BV44,"",IF($BR$9&gt;$BS$9,"ns",IF($BN$16&gt;$BO$16,"ns",IF(ABS($BX44-INDEX(RTO1CF_ORD,CJ$4,2))&gt;$BN$24,"s","ns"))))</f>
        <v>s</v>
      </c>
      <c r="CK44" s="186" t="str">
        <f aca="1">IF(CK$4&gt;$BV44,"",IF($BR$9&gt;$BS$9,"ns",IF($BN$16&gt;$BO$16,"ns",IF(ABS($BX44-INDEX(RTO1CF_ORD,CK$4,2))&gt;$BN$24,"s","ns"))))</f>
        <v>s</v>
      </c>
      <c r="CL44" s="186" t="str">
        <f aca="1">IF(CL$4&gt;$BV44,"",IF($BR$9&gt;$BS$9,"ns",IF($BN$16&gt;$BO$16,"ns",IF(ABS($BX44-INDEX(RTO1CF_ORD,CL$4,2))&gt;$BN$24,"s","ns"))))</f>
        <v>s</v>
      </c>
      <c r="CM44" s="186" t="str">
        <f aca="1">IF(CM$4&gt;$BV44,"",IF($BR$9&gt;$BS$9,"ns",IF($BN$16&gt;$BO$16,"ns",IF(ABS($BX44-INDEX(RTO1CF_ORD,CM$4,2))&gt;$BN$24,"s","ns"))))</f>
        <v>s</v>
      </c>
      <c r="CN44" s="186" t="str">
        <f aca="1">IF(CN$4&gt;$BV44,"",IF($BR$9&gt;$BS$9,"ns",IF($BN$16&gt;$BO$16,"ns",IF(ABS($BX44-INDEX(RTO1CF_ORD,CN$4,2))&gt;$BN$24,"s","ns"))))</f>
        <v>s</v>
      </c>
      <c r="CO44" s="186" t="str">
        <f aca="1">IF(CO$4&gt;$BV44,"",IF($BR$9&gt;$BS$9,"ns",IF($BN$16&gt;$BO$16,"ns",IF(ABS($BX44-INDEX(RTO1CF_ORD,CO$4,2))&gt;$BN$24,"s","ns"))))</f>
        <v>s</v>
      </c>
      <c r="CP44" s="186" t="str">
        <f aca="1">IF(CP$4&gt;$BV44,"",IF($BR$9&gt;$BS$9,"ns",IF($BN$16&gt;$BO$16,"ns",IF(ABS($BX44-INDEX(RTO1CF_ORD,CP$4,2))&gt;$BN$24,"s","ns"))))</f>
        <v>s</v>
      </c>
      <c r="CQ44" s="186" t="str">
        <f aca="1">IF(CQ$4&gt;$BV44,"",IF($BR$9&gt;$BS$9,"ns",IF($BN$16&gt;$BO$16,"ns",IF(ABS($BX44-INDEX(RTO1CF_ORD,CQ$4,2))&gt;$BN$24,"s","ns"))))</f>
        <v>s</v>
      </c>
      <c r="CR44" s="186" t="str">
        <f aca="1">IF(CR$4&gt;$BV44,"",IF($BR$9&gt;$BS$9,"ns",IF($BN$16&gt;$BO$16,"ns",IF(ABS($BX44-INDEX(RTO1CF_ORD,CR$4,2))&gt;$BN$24,"s","ns"))))</f>
        <v>s</v>
      </c>
      <c r="CS44" s="186" t="str">
        <f aca="1">IF(CS$4&gt;$BV44,"",IF($BR$9&gt;$BS$9,"ns",IF($BN$16&gt;$BO$16,"ns",IF(ABS($BX44-INDEX(RTO1CF_ORD,CS$4,2))&gt;$BN$24,"s","ns"))))</f>
        <v>s</v>
      </c>
      <c r="CT44" s="186" t="str">
        <f aca="1">IF(CT$4&gt;$BV44,"",IF($BR$9&gt;$BS$9,"ns",IF($BN$16&gt;$BO$16,"ns",IF(ABS($BX44-INDEX(RTO1CF_ORD,CT$4,2))&gt;$BN$24,"s","ns"))))</f>
        <v>s</v>
      </c>
      <c r="CU44" s="186" t="str">
        <f aca="1">IF(CU$4&gt;$BV44,"",IF($BR$9&gt;$BS$9,"ns",IF($BN$16&gt;$BO$16,"ns",IF(ABS($BX44-INDEX(RTO1CF_ORD,CU$4,2))&gt;$BN$24,"s","ns"))))</f>
        <v>s</v>
      </c>
      <c r="CV44" s="186" t="str">
        <f aca="1">IF(CV$4&gt;$BV44,"",IF($BR$9&gt;$BS$9,"ns",IF($BN$16&gt;$BO$16,"ns",IF(ABS($BX44-INDEX(RTO1CF_ORD,CV$4,2))&gt;$BN$24,"s","ns"))))</f>
        <v>s</v>
      </c>
      <c r="CW44" s="186" t="str">
        <f aca="1">IF(CW$4&gt;$BV44,"",IF($BR$9&gt;$BS$9,"ns",IF($BN$16&gt;$BO$16,"ns",IF(ABS($BX44-INDEX(RTO1CF_ORD,CW$4,2))&gt;$BN$24,"s","ns"))))</f>
        <v>s</v>
      </c>
      <c r="CX44" s="186" t="str">
        <f aca="1">IF(CX$4&gt;$BV44,"",IF($BR$9&gt;$BS$9,"ns",IF($BN$16&gt;$BO$16,"ns",IF(ABS($BX44-INDEX(RTO1CF_ORD,CX$4,2))&gt;$BN$24,"s","ns"))))</f>
        <v>s</v>
      </c>
      <c r="CY44" s="186" t="str">
        <f aca="1">IF(CY$4&gt;$BV44,"",IF($BR$9&gt;$BS$9,"ns",IF($BN$16&gt;$BO$16,"ns",IF(ABS($BX44-INDEX(RTO1CF_ORD,CY$4,2))&gt;$BN$24,"s","ns"))))</f>
        <v>s</v>
      </c>
      <c r="CZ44" s="186" t="str">
        <f aca="1">IF(CZ$4&gt;$BV44,"",IF($BR$9&gt;$BS$9,"ns",IF($BN$16&gt;$BO$16,"ns",IF(ABS($BX44-INDEX(RTO1CF_ORD,CZ$4,2))&gt;$BN$24,"s","ns"))))</f>
        <v>s</v>
      </c>
      <c r="DA44" s="186" t="str">
        <f aca="1">IF(DA$4&gt;$BV44,"",IF($BR$9&gt;$BS$9,"ns",IF($BN$16&gt;$BO$16,"ns",IF(ABS($BX44-INDEX(RTO1CF_ORD,DA$4,2))&gt;$BN$24,"s","ns"))))</f>
        <v>s</v>
      </c>
      <c r="DB44" s="186" t="str">
        <f aca="1">IF(DB$4&gt;$BV44,"",IF($BR$9&gt;$BS$9,"ns",IF($BN$16&gt;$BO$16,"ns",IF(ABS($BX44-INDEX(RTO1CF_ORD,DB$4,2))&gt;$BN$24,"s","ns"))))</f>
        <v>ns</v>
      </c>
      <c r="DC44" s="186" t="str">
        <f aca="1">IF(DC$4&gt;$BV44,"",IF($BR$9&gt;$BS$9,"ns",IF($BN$16&gt;$BO$16,"ns",IF(ABS($BX44-INDEX(RTO1CF_ORD,DC$4,2))&gt;$BN$24,"s","ns"))))</f>
        <v>ns</v>
      </c>
      <c r="DD44" s="186" t="str">
        <f aca="1">IF(DD$4&gt;$BV44,"",IF($BR$9&gt;$BS$9,"ns",IF($BN$16&gt;$BO$16,"ns",IF(ABS($BX44-INDEX(RTO1CF_ORD,DD$4,2))&gt;$BN$24,"s","ns"))))</f>
        <v>ns</v>
      </c>
      <c r="DE44" s="186" t="str">
        <f aca="1">IF(DE$4&gt;$BV44,"",IF($BR$9&gt;$BS$9,"ns",IF($BN$16&gt;$BO$16,"ns",IF(ABS($BX44-INDEX(RTO1CF_ORD,DE$4,2))&gt;$BN$24,"s","ns"))))</f>
        <v>ns</v>
      </c>
      <c r="DF44" s="186" t="str">
        <f aca="1">IF(DF$4&gt;$BV44,"",IF($BR$9&gt;$BS$9,"ns",IF($BN$16&gt;$BO$16,"ns",IF(ABS($BX44-INDEX(RTO1CF_ORD,DF$4,2))&gt;$BN$24,"s","ns"))))</f>
        <v>ns</v>
      </c>
      <c r="DG44" s="186" t="str">
        <f aca="1">IF(DG$4&gt;$BV44,"",IF($BR$9&gt;$BS$9,"ns",IF($BN$16&gt;$BO$16,"ns",IF(ABS($BX44-INDEX(RTO1CF_ORD,DG$4,2))&gt;$BN$24,"s","ns"))))</f>
        <v>ns</v>
      </c>
      <c r="DH44" s="186" t="str">
        <f aca="1">IF(DH$4&gt;$BV44,"",IF($BR$9&gt;$BS$9,"ns",IF($BN$16&gt;$BO$16,"ns",IF(ABS($BX44-INDEX(RTO1CF_ORD,DH$4,2))&gt;$BN$24,"s","ns"))))</f>
        <v>ns</v>
      </c>
      <c r="DI44" s="186" t="str">
        <f aca="1">IF(DI$4&gt;$BV44,"",IF($BR$9&gt;$BS$9,"ns",IF($BN$16&gt;$BO$16,"ns",IF(ABS($BX44-INDEX(RTO1CF_ORD,DI$4,2))&gt;$BN$24,"s","ns"))))</f>
        <v>ns</v>
      </c>
      <c r="DJ44" s="186" t="str">
        <f aca="1">IF(DJ$4&gt;$BV44,"",IF($BR$9&gt;$BS$9,"ns",IF($BN$16&gt;$BO$16,"ns",IF(ABS($BX44-INDEX(RTO1CF_ORD,DJ$4,2))&gt;$BN$24,"s","ns"))))</f>
        <v>ns</v>
      </c>
      <c r="DK44" s="186" t="str">
        <f aca="1">IF(DK$4&gt;$BV44,"",IF($BR$9&gt;$BS$9,"ns",IF($BN$16&gt;$BO$16,"ns",IF(ABS($BX44-INDEX(RTO1CF_ORD,DK$4,2))&gt;$BN$24,"s","ns"))))</f>
        <v>ns</v>
      </c>
      <c r="DL44" s="186" t="str">
        <f aca="1">IF(DL$4&gt;$BV44,"",IF($BR$9&gt;$BS$9,"ns",IF($BN$16&gt;$BO$16,"ns",IF(ABS($BX44-INDEX(RTO1CF_ORD,DL$4,2))&gt;$BN$24,"s","ns"))))</f>
        <v>ns</v>
      </c>
      <c r="DM44" s="186" t="str">
        <f aca="1">IF(DM$4&gt;$BV44,"",IF($BR$9&gt;$BS$9,"ns",IF($BN$16&gt;$BO$16,"ns",IF(ABS($BX44-INDEX(RTO1CF_ORD,DM$4,2))&gt;$BN$24,"s","ns"))))</f>
        <v/>
      </c>
      <c r="DN44" s="186" t="str">
        <f aca="1">IF(DN$4&gt;$BV44,"",IF($BR$9&gt;$BS$9,"ns",IF($BN$16&gt;$BO$16,"ns",IF(ABS($BX44-INDEX(RTO1CF_ORD,DN$4,2))&gt;$BN$24,"s","ns"))))</f>
        <v/>
      </c>
      <c r="DO44" s="186" t="str">
        <f aca="1">IF(DO$4&gt;$BV44,"",IF($BR$9&gt;$BS$9,"ns",IF($BN$16&gt;$BO$16,"ns",IF(ABS($BX44-INDEX(RTO1CF_ORD,DO$4,2))&gt;$BN$24,"s","ns"))))</f>
        <v/>
      </c>
      <c r="DP44" s="186" t="str">
        <f aca="1">IF(DP$4&gt;$BV44,"",IF($BR$9&gt;$BS$9,"ns",IF($BN$16&gt;$BO$16,"ns",IF(ABS($BX44-INDEX(RTO1CF_ORD,DP$4,2))&gt;$BN$24,"s","ns"))))</f>
        <v/>
      </c>
      <c r="DQ44" s="186" t="str">
        <f aca="1">IF(DQ$4&gt;$BV44,"",IF($BR$9&gt;$BS$9,"ns",IF($BN$16&gt;$BO$16,"ns",IF(ABS($BX44-INDEX(RTO1CF_ORD,DQ$4,2))&gt;$BN$24,"s","ns"))))</f>
        <v/>
      </c>
      <c r="DR44" s="186" t="str">
        <f aca="1">IF(DR$4&gt;$BV44,"",IF($BR$9&gt;$BS$9,"ns",IF($BN$16&gt;$BO$16,"ns",IF(ABS($BX44-INDEX(RTO1CF_ORD,DR$4,2))&gt;$BN$24,"s","ns"))))</f>
        <v/>
      </c>
      <c r="DS44" s="186" t="str">
        <f aca="1">IF(DS$4&gt;$BV44,"",IF($BR$9&gt;$BS$9,"ns",IF($BN$16&gt;$BO$16,"ns",IF(ABS($BX44-INDEX(RTO1CF_ORD,DS$4,2))&gt;$BN$24,"s","ns"))))</f>
        <v/>
      </c>
      <c r="DT44" s="186" t="str">
        <f aca="1">IF(DT$4&gt;$BV44,"",IF($BR$9&gt;$BS$9,"ns",IF($BN$16&gt;$BO$16,"ns",IF(ABS($BX44-INDEX(RTO1CF_ORD,DT$4,2))&gt;$BN$24,"s","ns"))))</f>
        <v/>
      </c>
      <c r="DU44" s="186" t="str">
        <f aca="1">IF(DU$4&gt;$BV44,"",IF($BR$9&gt;$BS$9,"ns",IF($BN$16&gt;$BO$16,"ns",IF(ABS($BX44-INDEX(RTO1CF_ORD,DU$4,2))&gt;$BN$24,"s","ns"))))</f>
        <v/>
      </c>
      <c r="DV44" s="186" t="str">
        <f aca="1">IF(DV$4&gt;$BV44,"",IF($BR$9&gt;$BS$9,"ns",IF($BN$16&gt;$BO$16,"ns",IF(ABS($BX44-INDEX(RTO1CF_ORD,DV$4,2))&gt;$BN$24,"s","ns"))))</f>
        <v/>
      </c>
      <c r="DW44" s="158"/>
      <c r="DX44" s="158"/>
      <c r="DZ44" s="176">
        <f>DZ43+1</f>
        <v>41</v>
      </c>
      <c r="EA44" s="283">
        <f aca="1">IFERROR(INDEX(RTO1CV,$DZ44,1),0)</f>
        <v>0</v>
      </c>
      <c r="EB44" s="179">
        <f aca="1">IFERROR(INDEX(RTO1SF,$DZ44,EB$3),0)</f>
        <v>0</v>
      </c>
      <c r="EC44" s="179">
        <f aca="1">IFERROR(INDEX(RTO1SF,$DZ44,EC$3),0)</f>
        <v>0</v>
      </c>
      <c r="ED44" s="179">
        <f aca="1">IFERROR(INDEX(RTO1SF,$DZ44,ED$3),0)</f>
        <v>0</v>
      </c>
      <c r="EE44" s="179">
        <f aca="1">IFERROR(INDEX(RTO1SF,$DZ44,EE$3),0)</f>
        <v>0</v>
      </c>
      <c r="EF44" s="179">
        <f>_xlfn.COUNTIFS(EB44:EE44,"&gt;1")</f>
        <v>0</v>
      </c>
      <c r="EG44" s="179">
        <f>IFERROR(_xlfn.SUMIFS(EB44:EE44,EB44:EE44,"&gt;1"),0)</f>
        <v>0</v>
      </c>
      <c r="EH44" s="176"/>
      <c r="EI44" s="176"/>
      <c r="EJ44" s="176"/>
      <c r="EK44" s="177"/>
      <c r="EL44" s="176">
        <f>EL43+1</f>
        <v>41</v>
      </c>
      <c r="EM44" s="283">
        <f aca="1">IFERROR(INDEX(RTO1CV,$EL44,1),0)</f>
        <v>0</v>
      </c>
      <c r="EN44" s="179">
        <f aca="1">IFERROR(INDEX(RTO1CF,$EL44,'ANVA-MDS'!EB$3),0)</f>
        <v>0</v>
      </c>
      <c r="EO44" s="179">
        <f aca="1">IFERROR(INDEX(RTO1CF,$EL44,'ANVA-MDS'!EC$3),0)</f>
        <v>0</v>
      </c>
      <c r="EP44" s="179">
        <f aca="1">IFERROR(INDEX(RTO1CF,$EL44,'ANVA-MDS'!ED$3),0)</f>
        <v>0</v>
      </c>
      <c r="EQ44" s="179">
        <f aca="1">IFERROR(INDEX(RTO1CF,$EL44,'ANVA-MDS'!EE$3),0)</f>
        <v>0</v>
      </c>
      <c r="ER44" s="179">
        <f>_xlfn.COUNTIFS(EN44:EQ44,"&gt;1")</f>
        <v>0</v>
      </c>
      <c r="ES44" s="179">
        <f>IFERROR(_xlfn.SUMIFS(EN44:EQ44,EN44:EQ44,"&gt;1"),0)</f>
        <v>0</v>
      </c>
      <c r="ET44" s="176"/>
      <c r="EU44" s="176"/>
      <c r="EV44" s="176"/>
      <c r="EW44" s="177"/>
      <c r="EX44" s="179">
        <f>EG44+ES44</f>
        <v>0</v>
      </c>
      <c r="EY44" s="177"/>
      <c r="EZ44" s="177"/>
    </row>
    <row r="45" spans="10:156" ht="12.75" customHeight="1">
      <c r="J45" s="89" t="n">
        <v>41</v>
      </c>
      <c r="K45" s="187">
        <f aca="1">IFERROR(INDEX(RTO1SF_ORD,J45,1),"sd")</f>
        <v>0</v>
      </c>
      <c r="L45" s="188">
        <f aca="1">IFERROR(INDEX(RTO1SF_ORD,J45,2),"sd")</f>
        <v>0.0000900000000000000178</v>
      </c>
      <c r="M45" s="188" t="str">
        <f aca="1">IF(M$4&gt;$J45,"",IF($F$9&gt;$G$9,"ns",IF($B$16&gt;$C$16,"ns",IF(ABS($L45-INDEX(RTO1SF_ORD,M$4,2))&gt;$B$24,"s","ns"))))</f>
        <v>ns</v>
      </c>
      <c r="N45" s="188" t="str">
        <f aca="1">IF(N$4&gt;$J45,"",IF($F$9&gt;$G$9,"ns",IF($B$16&gt;$C$16,"ns",IF(ABS($L45-INDEX(RTO1SF_ORD,N$4,2))&gt;$B$24,"s","ns"))))</f>
        <v>ns</v>
      </c>
      <c r="O45" s="188" t="str">
        <f aca="1">IF(O$4&gt;$J45,"",IF($F$9&gt;$G$9,"ns",IF($B$16&gt;$C$16,"ns",IF(ABS($L45-INDEX(RTO1SF_ORD,O$4,2))&gt;$B$24,"s","ns"))))</f>
        <v>ns</v>
      </c>
      <c r="P45" s="188" t="str">
        <f aca="1">IF(P$4&gt;$J45,"",IF($F$9&gt;$G$9,"ns",IF($B$16&gt;$C$16,"ns",IF(ABS($L45-INDEX(RTO1SF_ORD,P$4,2))&gt;$B$24,"s","ns"))))</f>
        <v>ns</v>
      </c>
      <c r="Q45" s="188" t="str">
        <f aca="1">IF(Q$4&gt;$J45,"",IF($F$9&gt;$G$9,"ns",IF($B$16&gt;$C$16,"ns",IF(ABS($L45-INDEX(RTO1SF_ORD,Q$4,2))&gt;$B$24,"s","ns"))))</f>
        <v>ns</v>
      </c>
      <c r="R45" s="188" t="str">
        <f aca="1">IF(R$4&gt;$J45,"",IF($F$9&gt;$G$9,"ns",IF($B$16&gt;$C$16,"ns",IF(ABS($L45-INDEX(RTO1SF_ORD,R$4,2))&gt;$B$24,"s","ns"))))</f>
        <v>ns</v>
      </c>
      <c r="S45" s="188" t="str">
        <f aca="1">IF(S$4&gt;$J45,"",IF($F$9&gt;$G$9,"ns",IF($B$16&gt;$C$16,"ns",IF(ABS($L45-INDEX(RTO1SF_ORD,S$4,2))&gt;$B$24,"s","ns"))))</f>
        <v>ns</v>
      </c>
      <c r="T45" s="188" t="str">
        <f aca="1">IF(T$4&gt;$J45,"",IF($F$9&gt;$G$9,"ns",IF($B$16&gt;$C$16,"ns",IF(ABS($L45-INDEX(RTO1SF_ORD,T$4,2))&gt;$B$24,"s","ns"))))</f>
        <v>ns</v>
      </c>
      <c r="U45" s="188" t="str">
        <f aca="1">IF(U$4&gt;$J45,"",IF($F$9&gt;$G$9,"ns",IF($B$16&gt;$C$16,"ns",IF(ABS($L45-INDEX(RTO1SF_ORD,U$4,2))&gt;$B$24,"s","ns"))))</f>
        <v>ns</v>
      </c>
      <c r="V45" s="188" t="str">
        <f aca="1">IF(V$4&gt;$J45,"",IF($F$9&gt;$G$9,"ns",IF($B$16&gt;$C$16,"ns",IF(ABS($L45-INDEX(RTO1SF_ORD,V$4,2))&gt;$B$24,"s","ns"))))</f>
        <v>ns</v>
      </c>
      <c r="W45" s="188" t="str">
        <f aca="1">IF(W$4&gt;$J45,"",IF($F$9&gt;$G$9,"ns",IF($B$16&gt;$C$16,"ns",IF(ABS($L45-INDEX(RTO1SF_ORD,W$4,2))&gt;$B$24,"s","ns"))))</f>
        <v>ns</v>
      </c>
      <c r="X45" s="188" t="str">
        <f aca="1">IF(X$4&gt;$J45,"",IF($F$9&gt;$G$9,"ns",IF($B$16&gt;$C$16,"ns",IF(ABS($L45-INDEX(RTO1SF_ORD,X$4,2))&gt;$B$24,"s","ns"))))</f>
        <v>ns</v>
      </c>
      <c r="Y45" s="188" t="str">
        <f aca="1">IF(Y$4&gt;$J45,"",IF($F$9&gt;$G$9,"ns",IF($B$16&gt;$C$16,"ns",IF(ABS($L45-INDEX(RTO1SF_ORD,Y$4,2))&gt;$B$24,"s","ns"))))</f>
        <v>ns</v>
      </c>
      <c r="Z45" s="188" t="str">
        <f aca="1">IF(Z$4&gt;$J45,"",IF($F$9&gt;$G$9,"ns",IF($B$16&gt;$C$16,"ns",IF(ABS($L45-INDEX(RTO1SF_ORD,Z$4,2))&gt;$B$24,"s","ns"))))</f>
        <v>ns</v>
      </c>
      <c r="AA45" s="188" t="str">
        <f aca="1">IF(AA$4&gt;$J45,"",IF($F$9&gt;$G$9,"ns",IF($B$16&gt;$C$16,"ns",IF(ABS($L45-INDEX(RTO1SF_ORD,AA$4,2))&gt;$B$24,"s","ns"))))</f>
        <v>ns</v>
      </c>
      <c r="AB45" s="188" t="str">
        <f aca="1">IF(AB$4&gt;$J45,"",IF($F$9&gt;$G$9,"ns",IF($B$16&gt;$C$16,"ns",IF(ABS($L45-INDEX(RTO1SF_ORD,AB$4,2))&gt;$B$24,"s","ns"))))</f>
        <v>ns</v>
      </c>
      <c r="AC45" s="188" t="str">
        <f aca="1">IF(AC$4&gt;$J45,"",IF($F$9&gt;$G$9,"ns",IF($B$16&gt;$C$16,"ns",IF(ABS($L45-INDEX(RTO1SF_ORD,AC$4,2))&gt;$B$24,"s","ns"))))</f>
        <v>ns</v>
      </c>
      <c r="AD45" s="188" t="str">
        <f aca="1">IF(AD$4&gt;$J45,"",IF($F$9&gt;$G$9,"ns",IF($B$16&gt;$C$16,"ns",IF(ABS($L45-INDEX(RTO1SF_ORD,AD$4,2))&gt;$B$24,"s","ns"))))</f>
        <v>ns</v>
      </c>
      <c r="AE45" s="188" t="str">
        <f aca="1">IF(AE$4&gt;$J45,"",IF($F$9&gt;$G$9,"ns",IF($B$16&gt;$C$16,"ns",IF(ABS($L45-INDEX(RTO1SF_ORD,AE$4,2))&gt;$B$24,"s","ns"))))</f>
        <v>ns</v>
      </c>
      <c r="AF45" s="188" t="str">
        <f aca="1">IF(AF$4&gt;$J45,"",IF($F$9&gt;$G$9,"ns",IF($B$16&gt;$C$16,"ns",IF(ABS($L45-INDEX(RTO1SF_ORD,AF$4,2))&gt;$B$24,"s","ns"))))</f>
        <v>ns</v>
      </c>
      <c r="AG45" s="188" t="str">
        <f aca="1">IF(AG$4&gt;$J45,"",IF($F$9&gt;$G$9,"ns",IF($B$16&gt;$C$16,"ns",IF(ABS($L45-INDEX(RTO1SF_ORD,AG$4,2))&gt;$B$24,"s","ns"))))</f>
        <v>ns</v>
      </c>
      <c r="AH45" s="188" t="str">
        <f aca="1">IF(AH$4&gt;$J45,"",IF($F$9&gt;$G$9,"ns",IF($B$16&gt;$C$16,"ns",IF(ABS($L45-INDEX(RTO1SF_ORD,AH$4,2))&gt;$B$24,"s","ns"))))</f>
        <v>ns</v>
      </c>
      <c r="AI45" s="188" t="str">
        <f aca="1">IF(AI$4&gt;$J45,"",IF($F$9&gt;$G$9,"ns",IF($B$16&gt;$C$16,"ns",IF(ABS($L45-INDEX(RTO1SF_ORD,AI$4,2))&gt;$B$24,"s","ns"))))</f>
        <v>ns</v>
      </c>
      <c r="AJ45" s="188" t="str">
        <f aca="1">IF(AJ$4&gt;$J45,"",IF($F$9&gt;$G$9,"ns",IF($B$16&gt;$C$16,"ns",IF(ABS($L45-INDEX(RTO1SF_ORD,AJ$4,2))&gt;$B$24,"s","ns"))))</f>
        <v>ns</v>
      </c>
      <c r="AK45" s="188" t="str">
        <f aca="1">IF(AK$4&gt;$J45,"",IF($F$9&gt;$G$9,"ns",IF($B$16&gt;$C$16,"ns",IF(ABS($L45-INDEX(RTO1SF_ORD,AK$4,2))&gt;$B$24,"s","ns"))))</f>
        <v>ns</v>
      </c>
      <c r="AL45" s="188" t="str">
        <f aca="1">IF(AL$4&gt;$J45,"",IF($F$9&gt;$G$9,"ns",IF($B$16&gt;$C$16,"ns",IF(ABS($L45-INDEX(RTO1SF_ORD,AL$4,2))&gt;$B$24,"s","ns"))))</f>
        <v>ns</v>
      </c>
      <c r="AM45" s="188" t="str">
        <f aca="1">IF(AM$4&gt;$J45,"",IF($F$9&gt;$G$9,"ns",IF($B$16&gt;$C$16,"ns",IF(ABS($L45-INDEX(RTO1SF_ORD,AM$4,2))&gt;$B$24,"s","ns"))))</f>
        <v>ns</v>
      </c>
      <c r="AN45" s="188" t="str">
        <f aca="1">IF(AN$4&gt;$J45,"",IF($F$9&gt;$G$9,"ns",IF($B$16&gt;$C$16,"ns",IF(ABS($L45-INDEX(RTO1SF_ORD,AN$4,2))&gt;$B$24,"s","ns"))))</f>
        <v>ns</v>
      </c>
      <c r="AO45" s="188" t="str">
        <f aca="1">IF(AO$4&gt;$J45,"",IF($F$9&gt;$G$9,"ns",IF($B$16&gt;$C$16,"ns",IF(ABS($L45-INDEX(RTO1SF_ORD,AO$4,2))&gt;$B$24,"s","ns"))))</f>
        <v>ns</v>
      </c>
      <c r="AP45" s="188" t="str">
        <f aca="1">IF(AP$4&gt;$J45,"",IF($F$9&gt;$G$9,"ns",IF($B$16&gt;$C$16,"ns",IF(ABS($L45-INDEX(RTO1SF_ORD,AP$4,2))&gt;$B$24,"s","ns"))))</f>
        <v>ns</v>
      </c>
      <c r="AQ45" s="188" t="str">
        <f aca="1">IF(AQ$4&gt;$J45,"",IF($F$9&gt;$G$9,"ns",IF($B$16&gt;$C$16,"ns",IF(ABS($L45-INDEX(RTO1SF_ORD,AQ$4,2))&gt;$B$24,"s","ns"))))</f>
        <v>ns</v>
      </c>
      <c r="AR45" s="188" t="str">
        <f aca="1">IF(AR$4&gt;$J45,"",IF($F$9&gt;$G$9,"ns",IF($B$16&gt;$C$16,"ns",IF(ABS($L45-INDEX(RTO1SF_ORD,AR$4,2))&gt;$B$24,"s","ns"))))</f>
        <v>ns</v>
      </c>
      <c r="AS45" s="188" t="str">
        <f aca="1">IF(AS$4&gt;$J45,"",IF($F$9&gt;$G$9,"ns",IF($B$16&gt;$C$16,"ns",IF(ABS($L45-INDEX(RTO1SF_ORD,AS$4,2))&gt;$B$24,"s","ns"))))</f>
        <v>ns</v>
      </c>
      <c r="AT45" s="188" t="str">
        <f aca="1">IF(AT$4&gt;$J45,"",IF($F$9&gt;$G$9,"ns",IF($B$16&gt;$C$16,"ns",IF(ABS($L45-INDEX(RTO1SF_ORD,AT$4,2))&gt;$B$24,"s","ns"))))</f>
        <v>ns</v>
      </c>
      <c r="AU45" s="188" t="str">
        <f aca="1">IF(AU$4&gt;$J45,"",IF($F$9&gt;$G$9,"ns",IF($B$16&gt;$C$16,"ns",IF(ABS($L45-INDEX(RTO1SF_ORD,AU$4,2))&gt;$B$24,"s","ns"))))</f>
        <v>ns</v>
      </c>
      <c r="AV45" s="188" t="str">
        <f aca="1">IF(AV$4&gt;$J45,"",IF($F$9&gt;$G$9,"ns",IF($B$16&gt;$C$16,"ns",IF(ABS($L45-INDEX(RTO1SF_ORD,AV$4,2))&gt;$B$24,"s","ns"))))</f>
        <v>ns</v>
      </c>
      <c r="AW45" s="188" t="str">
        <f aca="1">IF(AW$4&gt;$J45,"",IF($F$9&gt;$G$9,"ns",IF($B$16&gt;$C$16,"ns",IF(ABS($L45-INDEX(RTO1SF_ORD,AW$4,2))&gt;$B$24,"s","ns"))))</f>
        <v>ns</v>
      </c>
      <c r="AX45" s="188" t="str">
        <f aca="1">IF(AX$4&gt;$J45,"",IF($F$9&gt;$G$9,"ns",IF($B$16&gt;$C$16,"ns",IF(ABS($L45-INDEX(RTO1SF_ORD,AX$4,2))&gt;$B$24,"s","ns"))))</f>
        <v>ns</v>
      </c>
      <c r="AY45" s="188" t="str">
        <f aca="1">IF(AY$4&gt;$J45,"",IF($F$9&gt;$G$9,"ns",IF($B$16&gt;$C$16,"ns",IF(ABS($L45-INDEX(RTO1SF_ORD,AY$4,2))&gt;$B$24,"s","ns"))))</f>
        <v>ns</v>
      </c>
      <c r="AZ45" s="188" t="str">
        <f aca="1">IF(AZ$4&gt;$J45,"",IF($F$9&gt;$G$9,"ns",IF($B$16&gt;$C$16,"ns",IF(ABS($L45-INDEX(RTO1SF_ORD,AZ$4,2))&gt;$B$24,"s","ns"))))</f>
        <v>ns</v>
      </c>
      <c r="BA45" s="188" t="str">
        <f aca="1">IF(BA$4&gt;$J45,"",IF($F$9&gt;$G$9,"ns",IF($B$16&gt;$C$16,"ns",IF(ABS($L45-INDEX(RTO1SF_ORD,BA$4,2))&gt;$B$24,"s","ns"))))</f>
        <v>ns</v>
      </c>
      <c r="BB45" s="188" t="str">
        <f aca="1">IF(BB$4&gt;$J45,"",IF($F$9&gt;$G$9,"ns",IF($B$16&gt;$C$16,"ns",IF(ABS($L45-INDEX(RTO1SF_ORD,BB$4,2))&gt;$B$24,"s","ns"))))</f>
        <v/>
      </c>
      <c r="BC45" s="188" t="str">
        <f aca="1">IF(BC$4&gt;$J45,"",IF($F$9&gt;$G$9,"ns",IF($B$16&gt;$C$16,"ns",IF(ABS($L45-INDEX(RTO1SF_ORD,BC$4,2))&gt;$B$24,"s","ns"))))</f>
        <v/>
      </c>
      <c r="BD45" s="188" t="str">
        <f aca="1">IF(BD$4&gt;$J45,"",IF($F$9&gt;$G$9,"ns",IF($B$16&gt;$C$16,"ns",IF(ABS($L45-INDEX(RTO1SF_ORD,BD$4,2))&gt;$B$24,"s","ns"))))</f>
        <v/>
      </c>
      <c r="BE45" s="188" t="str">
        <f aca="1">IF(BE$4&gt;$J45,"",IF($F$9&gt;$G$9,"ns",IF($B$16&gt;$C$16,"ns",IF(ABS($L45-INDEX(RTO1SF_ORD,BE$4,2))&gt;$B$24,"s","ns"))))</f>
        <v/>
      </c>
      <c r="BF45" s="188" t="str">
        <f aca="1">IF(BF$4&gt;$J45,"",IF($F$9&gt;$G$9,"ns",IF($B$16&gt;$C$16,"ns",IF(ABS($L45-INDEX(RTO1SF_ORD,BF$4,2))&gt;$B$24,"s","ns"))))</f>
        <v/>
      </c>
      <c r="BG45" s="188" t="str">
        <f aca="1">IF(BG$4&gt;$J45,"",IF($F$9&gt;$G$9,"ns",IF($B$16&gt;$C$16,"ns",IF(ABS($L45-INDEX(RTO1SF_ORD,BG$4,2))&gt;$B$24,"s","ns"))))</f>
        <v/>
      </c>
      <c r="BH45" s="188" t="str">
        <f aca="1">IF(BH$4&gt;$J45,"",IF($F$9&gt;$G$9,"ns",IF($B$16&gt;$C$16,"ns",IF(ABS($L45-INDEX(RTO1SF_ORD,BH$4,2))&gt;$B$24,"s","ns"))))</f>
        <v/>
      </c>
      <c r="BI45" s="188" t="str">
        <f aca="1">IF(BI$4&gt;$J45,"",IF($F$9&gt;$G$9,"ns",IF($B$16&gt;$C$16,"ns",IF(ABS($L45-INDEX(RTO1SF_ORD,BI$4,2))&gt;$B$24,"s","ns"))))</f>
        <v/>
      </c>
      <c r="BJ45" s="188" t="str">
        <f aca="1">IF(BJ$4&gt;$J45,"",IF($F$9&gt;$G$9,"ns",IF($B$16&gt;$C$16,"ns",IF(ABS($L45-INDEX(RTO1SF_ORD,BJ$4,2))&gt;$B$24,"s","ns"))))</f>
        <v/>
      </c>
      <c r="BS45" s="10"/>
      <c r="BT45" s="10"/>
      <c r="BV45" s="89" t="n">
        <v>41</v>
      </c>
      <c r="BW45" s="187">
        <f aca="1">IFERROR(INDEX(RTO1CF_ORD,BV45,1),"sd")</f>
        <v>0</v>
      </c>
      <c r="BX45" s="188">
        <f aca="1">IFERROR(INDEX(RTO1CF_ORD,BV45,2),"sd")</f>
        <v>0.0000900000000000000178</v>
      </c>
      <c r="BY45" s="186" t="str">
        <f aca="1">IF(BY$4&gt;$BV45,"",IF($BR$9&gt;$BS$9,"ns",IF($BN$16&gt;$BO$16,"ns",IF(ABS($BX45-INDEX(RTO1CF_ORD,BY$4,2))&gt;$BN$24,"s","ns"))))</f>
        <v>s</v>
      </c>
      <c r="BZ45" s="186" t="str">
        <f aca="1">IF(BZ$4&gt;$BV45,"",IF($BR$9&gt;$BS$9,"ns",IF($BN$16&gt;$BO$16,"ns",IF(ABS($BX45-INDEX(RTO1CF_ORD,BZ$4,2))&gt;$BN$24,"s","ns"))))</f>
        <v>s</v>
      </c>
      <c r="CA45" s="186" t="str">
        <f aca="1">IF(CA$4&gt;$BV45,"",IF($BR$9&gt;$BS$9,"ns",IF($BN$16&gt;$BO$16,"ns",IF(ABS($BX45-INDEX(RTO1CF_ORD,CA$4,2))&gt;$BN$24,"s","ns"))))</f>
        <v>s</v>
      </c>
      <c r="CB45" s="186" t="str">
        <f aca="1">IF(CB$4&gt;$BV45,"",IF($BR$9&gt;$BS$9,"ns",IF($BN$16&gt;$BO$16,"ns",IF(ABS($BX45-INDEX(RTO1CF_ORD,CB$4,2))&gt;$BN$24,"s","ns"))))</f>
        <v>s</v>
      </c>
      <c r="CC45" s="186" t="str">
        <f aca="1">IF(CC$4&gt;$BV45,"",IF($BR$9&gt;$BS$9,"ns",IF($BN$16&gt;$BO$16,"ns",IF(ABS($BX45-INDEX(RTO1CF_ORD,CC$4,2))&gt;$BN$24,"s","ns"))))</f>
        <v>s</v>
      </c>
      <c r="CD45" s="186" t="str">
        <f aca="1">IF(CD$4&gt;$BV45,"",IF($BR$9&gt;$BS$9,"ns",IF($BN$16&gt;$BO$16,"ns",IF(ABS($BX45-INDEX(RTO1CF_ORD,CD$4,2))&gt;$BN$24,"s","ns"))))</f>
        <v>s</v>
      </c>
      <c r="CE45" s="186" t="str">
        <f aca="1">IF(CE$4&gt;$BV45,"",IF($BR$9&gt;$BS$9,"ns",IF($BN$16&gt;$BO$16,"ns",IF(ABS($BX45-INDEX(RTO1CF_ORD,CE$4,2))&gt;$BN$24,"s","ns"))))</f>
        <v>s</v>
      </c>
      <c r="CF45" s="186" t="str">
        <f aca="1">IF(CF$4&gt;$BV45,"",IF($BR$9&gt;$BS$9,"ns",IF($BN$16&gt;$BO$16,"ns",IF(ABS($BX45-INDEX(RTO1CF_ORD,CF$4,2))&gt;$BN$24,"s","ns"))))</f>
        <v>s</v>
      </c>
      <c r="CG45" s="186" t="str">
        <f aca="1">IF(CG$4&gt;$BV45,"",IF($BR$9&gt;$BS$9,"ns",IF($BN$16&gt;$BO$16,"ns",IF(ABS($BX45-INDEX(RTO1CF_ORD,CG$4,2))&gt;$BN$24,"s","ns"))))</f>
        <v>s</v>
      </c>
      <c r="CH45" s="186" t="str">
        <f aca="1">IF(CH$4&gt;$BV45,"",IF($BR$9&gt;$BS$9,"ns",IF($BN$16&gt;$BO$16,"ns",IF(ABS($BX45-INDEX(RTO1CF_ORD,CH$4,2))&gt;$BN$24,"s","ns"))))</f>
        <v>s</v>
      </c>
      <c r="CI45" s="186" t="str">
        <f aca="1">IF(CI$4&gt;$BV45,"",IF($BR$9&gt;$BS$9,"ns",IF($BN$16&gt;$BO$16,"ns",IF(ABS($BX45-INDEX(RTO1CF_ORD,CI$4,2))&gt;$BN$24,"s","ns"))))</f>
        <v>s</v>
      </c>
      <c r="CJ45" s="186" t="str">
        <f aca="1">IF(CJ$4&gt;$BV45,"",IF($BR$9&gt;$BS$9,"ns",IF($BN$16&gt;$BO$16,"ns",IF(ABS($BX45-INDEX(RTO1CF_ORD,CJ$4,2))&gt;$BN$24,"s","ns"))))</f>
        <v>s</v>
      </c>
      <c r="CK45" s="186" t="str">
        <f aca="1">IF(CK$4&gt;$BV45,"",IF($BR$9&gt;$BS$9,"ns",IF($BN$16&gt;$BO$16,"ns",IF(ABS($BX45-INDEX(RTO1CF_ORD,CK$4,2))&gt;$BN$24,"s","ns"))))</f>
        <v>s</v>
      </c>
      <c r="CL45" s="186" t="str">
        <f aca="1">IF(CL$4&gt;$BV45,"",IF($BR$9&gt;$BS$9,"ns",IF($BN$16&gt;$BO$16,"ns",IF(ABS($BX45-INDEX(RTO1CF_ORD,CL$4,2))&gt;$BN$24,"s","ns"))))</f>
        <v>s</v>
      </c>
      <c r="CM45" s="186" t="str">
        <f aca="1">IF(CM$4&gt;$BV45,"",IF($BR$9&gt;$BS$9,"ns",IF($BN$16&gt;$BO$16,"ns",IF(ABS($BX45-INDEX(RTO1CF_ORD,CM$4,2))&gt;$BN$24,"s","ns"))))</f>
        <v>s</v>
      </c>
      <c r="CN45" s="186" t="str">
        <f aca="1">IF(CN$4&gt;$BV45,"",IF($BR$9&gt;$BS$9,"ns",IF($BN$16&gt;$BO$16,"ns",IF(ABS($BX45-INDEX(RTO1CF_ORD,CN$4,2))&gt;$BN$24,"s","ns"))))</f>
        <v>s</v>
      </c>
      <c r="CO45" s="186" t="str">
        <f aca="1">IF(CO$4&gt;$BV45,"",IF($BR$9&gt;$BS$9,"ns",IF($BN$16&gt;$BO$16,"ns",IF(ABS($BX45-INDEX(RTO1CF_ORD,CO$4,2))&gt;$BN$24,"s","ns"))))</f>
        <v>s</v>
      </c>
      <c r="CP45" s="186" t="str">
        <f aca="1">IF(CP$4&gt;$BV45,"",IF($BR$9&gt;$BS$9,"ns",IF($BN$16&gt;$BO$16,"ns",IF(ABS($BX45-INDEX(RTO1CF_ORD,CP$4,2))&gt;$BN$24,"s","ns"))))</f>
        <v>s</v>
      </c>
      <c r="CQ45" s="186" t="str">
        <f aca="1">IF(CQ$4&gt;$BV45,"",IF($BR$9&gt;$BS$9,"ns",IF($BN$16&gt;$BO$16,"ns",IF(ABS($BX45-INDEX(RTO1CF_ORD,CQ$4,2))&gt;$BN$24,"s","ns"))))</f>
        <v>s</v>
      </c>
      <c r="CR45" s="186" t="str">
        <f aca="1">IF(CR$4&gt;$BV45,"",IF($BR$9&gt;$BS$9,"ns",IF($BN$16&gt;$BO$16,"ns",IF(ABS($BX45-INDEX(RTO1CF_ORD,CR$4,2))&gt;$BN$24,"s","ns"))))</f>
        <v>s</v>
      </c>
      <c r="CS45" s="186" t="str">
        <f aca="1">IF(CS$4&gt;$BV45,"",IF($BR$9&gt;$BS$9,"ns",IF($BN$16&gt;$BO$16,"ns",IF(ABS($BX45-INDEX(RTO1CF_ORD,CS$4,2))&gt;$BN$24,"s","ns"))))</f>
        <v>s</v>
      </c>
      <c r="CT45" s="186" t="str">
        <f aca="1">IF(CT$4&gt;$BV45,"",IF($BR$9&gt;$BS$9,"ns",IF($BN$16&gt;$BO$16,"ns",IF(ABS($BX45-INDEX(RTO1CF_ORD,CT$4,2))&gt;$BN$24,"s","ns"))))</f>
        <v>s</v>
      </c>
      <c r="CU45" s="186" t="str">
        <f aca="1">IF(CU$4&gt;$BV45,"",IF($BR$9&gt;$BS$9,"ns",IF($BN$16&gt;$BO$16,"ns",IF(ABS($BX45-INDEX(RTO1CF_ORD,CU$4,2))&gt;$BN$24,"s","ns"))))</f>
        <v>s</v>
      </c>
      <c r="CV45" s="186" t="str">
        <f aca="1">IF(CV$4&gt;$BV45,"",IF($BR$9&gt;$BS$9,"ns",IF($BN$16&gt;$BO$16,"ns",IF(ABS($BX45-INDEX(RTO1CF_ORD,CV$4,2))&gt;$BN$24,"s","ns"))))</f>
        <v>s</v>
      </c>
      <c r="CW45" s="186" t="str">
        <f aca="1">IF(CW$4&gt;$BV45,"",IF($BR$9&gt;$BS$9,"ns",IF($BN$16&gt;$BO$16,"ns",IF(ABS($BX45-INDEX(RTO1CF_ORD,CW$4,2))&gt;$BN$24,"s","ns"))))</f>
        <v>s</v>
      </c>
      <c r="CX45" s="186" t="str">
        <f aca="1">IF(CX$4&gt;$BV45,"",IF($BR$9&gt;$BS$9,"ns",IF($BN$16&gt;$BO$16,"ns",IF(ABS($BX45-INDEX(RTO1CF_ORD,CX$4,2))&gt;$BN$24,"s","ns"))))</f>
        <v>s</v>
      </c>
      <c r="CY45" s="186" t="str">
        <f aca="1">IF(CY$4&gt;$BV45,"",IF($BR$9&gt;$BS$9,"ns",IF($BN$16&gt;$BO$16,"ns",IF(ABS($BX45-INDEX(RTO1CF_ORD,CY$4,2))&gt;$BN$24,"s","ns"))))</f>
        <v>s</v>
      </c>
      <c r="CZ45" s="186" t="str">
        <f aca="1">IF(CZ$4&gt;$BV45,"",IF($BR$9&gt;$BS$9,"ns",IF($BN$16&gt;$BO$16,"ns",IF(ABS($BX45-INDEX(RTO1CF_ORD,CZ$4,2))&gt;$BN$24,"s","ns"))))</f>
        <v>s</v>
      </c>
      <c r="DA45" s="186" t="str">
        <f aca="1">IF(DA$4&gt;$BV45,"",IF($BR$9&gt;$BS$9,"ns",IF($BN$16&gt;$BO$16,"ns",IF(ABS($BX45-INDEX(RTO1CF_ORD,DA$4,2))&gt;$BN$24,"s","ns"))))</f>
        <v>s</v>
      </c>
      <c r="DB45" s="186" t="str">
        <f aca="1">IF(DB$4&gt;$BV45,"",IF($BR$9&gt;$BS$9,"ns",IF($BN$16&gt;$BO$16,"ns",IF(ABS($BX45-INDEX(RTO1CF_ORD,DB$4,2))&gt;$BN$24,"s","ns"))))</f>
        <v>ns</v>
      </c>
      <c r="DC45" s="186" t="str">
        <f aca="1">IF(DC$4&gt;$BV45,"",IF($BR$9&gt;$BS$9,"ns",IF($BN$16&gt;$BO$16,"ns",IF(ABS($BX45-INDEX(RTO1CF_ORD,DC$4,2))&gt;$BN$24,"s","ns"))))</f>
        <v>ns</v>
      </c>
      <c r="DD45" s="186" t="str">
        <f aca="1">IF(DD$4&gt;$BV45,"",IF($BR$9&gt;$BS$9,"ns",IF($BN$16&gt;$BO$16,"ns",IF(ABS($BX45-INDEX(RTO1CF_ORD,DD$4,2))&gt;$BN$24,"s","ns"))))</f>
        <v>ns</v>
      </c>
      <c r="DE45" s="186" t="str">
        <f aca="1">IF(DE$4&gt;$BV45,"",IF($BR$9&gt;$BS$9,"ns",IF($BN$16&gt;$BO$16,"ns",IF(ABS($BX45-INDEX(RTO1CF_ORD,DE$4,2))&gt;$BN$24,"s","ns"))))</f>
        <v>ns</v>
      </c>
      <c r="DF45" s="186" t="str">
        <f aca="1">IF(DF$4&gt;$BV45,"",IF($BR$9&gt;$BS$9,"ns",IF($BN$16&gt;$BO$16,"ns",IF(ABS($BX45-INDEX(RTO1CF_ORD,DF$4,2))&gt;$BN$24,"s","ns"))))</f>
        <v>ns</v>
      </c>
      <c r="DG45" s="186" t="str">
        <f aca="1">IF(DG$4&gt;$BV45,"",IF($BR$9&gt;$BS$9,"ns",IF($BN$16&gt;$BO$16,"ns",IF(ABS($BX45-INDEX(RTO1CF_ORD,DG$4,2))&gt;$BN$24,"s","ns"))))</f>
        <v>ns</v>
      </c>
      <c r="DH45" s="186" t="str">
        <f aca="1">IF(DH$4&gt;$BV45,"",IF($BR$9&gt;$BS$9,"ns",IF($BN$16&gt;$BO$16,"ns",IF(ABS($BX45-INDEX(RTO1CF_ORD,DH$4,2))&gt;$BN$24,"s","ns"))))</f>
        <v>ns</v>
      </c>
      <c r="DI45" s="186" t="str">
        <f aca="1">IF(DI$4&gt;$BV45,"",IF($BR$9&gt;$BS$9,"ns",IF($BN$16&gt;$BO$16,"ns",IF(ABS($BX45-INDEX(RTO1CF_ORD,DI$4,2))&gt;$BN$24,"s","ns"))))</f>
        <v>ns</v>
      </c>
      <c r="DJ45" s="186" t="str">
        <f aca="1">IF(DJ$4&gt;$BV45,"",IF($BR$9&gt;$BS$9,"ns",IF($BN$16&gt;$BO$16,"ns",IF(ABS($BX45-INDEX(RTO1CF_ORD,DJ$4,2))&gt;$BN$24,"s","ns"))))</f>
        <v>ns</v>
      </c>
      <c r="DK45" s="186" t="str">
        <f aca="1">IF(DK$4&gt;$BV45,"",IF($BR$9&gt;$BS$9,"ns",IF($BN$16&gt;$BO$16,"ns",IF(ABS($BX45-INDEX(RTO1CF_ORD,DK$4,2))&gt;$BN$24,"s","ns"))))</f>
        <v>ns</v>
      </c>
      <c r="DL45" s="186" t="str">
        <f aca="1">IF(DL$4&gt;$BV45,"",IF($BR$9&gt;$BS$9,"ns",IF($BN$16&gt;$BO$16,"ns",IF(ABS($BX45-INDEX(RTO1CF_ORD,DL$4,2))&gt;$BN$24,"s","ns"))))</f>
        <v>ns</v>
      </c>
      <c r="DM45" s="186" t="str">
        <f aca="1">IF(DM$4&gt;$BV45,"",IF($BR$9&gt;$BS$9,"ns",IF($BN$16&gt;$BO$16,"ns",IF(ABS($BX45-INDEX(RTO1CF_ORD,DM$4,2))&gt;$BN$24,"s","ns"))))</f>
        <v>ns</v>
      </c>
      <c r="DN45" s="186" t="str">
        <f aca="1">IF(DN$4&gt;$BV45,"",IF($BR$9&gt;$BS$9,"ns",IF($BN$16&gt;$BO$16,"ns",IF(ABS($BX45-INDEX(RTO1CF_ORD,DN$4,2))&gt;$BN$24,"s","ns"))))</f>
        <v/>
      </c>
      <c r="DO45" s="186" t="str">
        <f aca="1">IF(DO$4&gt;$BV45,"",IF($BR$9&gt;$BS$9,"ns",IF($BN$16&gt;$BO$16,"ns",IF(ABS($BX45-INDEX(RTO1CF_ORD,DO$4,2))&gt;$BN$24,"s","ns"))))</f>
        <v/>
      </c>
      <c r="DP45" s="186" t="str">
        <f aca="1">IF(DP$4&gt;$BV45,"",IF($BR$9&gt;$BS$9,"ns",IF($BN$16&gt;$BO$16,"ns",IF(ABS($BX45-INDEX(RTO1CF_ORD,DP$4,2))&gt;$BN$24,"s","ns"))))</f>
        <v/>
      </c>
      <c r="DQ45" s="186" t="str">
        <f aca="1">IF(DQ$4&gt;$BV45,"",IF($BR$9&gt;$BS$9,"ns",IF($BN$16&gt;$BO$16,"ns",IF(ABS($BX45-INDEX(RTO1CF_ORD,DQ$4,2))&gt;$BN$24,"s","ns"))))</f>
        <v/>
      </c>
      <c r="DR45" s="186" t="str">
        <f aca="1">IF(DR$4&gt;$BV45,"",IF($BR$9&gt;$BS$9,"ns",IF($BN$16&gt;$BO$16,"ns",IF(ABS($BX45-INDEX(RTO1CF_ORD,DR$4,2))&gt;$BN$24,"s","ns"))))</f>
        <v/>
      </c>
      <c r="DS45" s="186" t="str">
        <f aca="1">IF(DS$4&gt;$BV45,"",IF($BR$9&gt;$BS$9,"ns",IF($BN$16&gt;$BO$16,"ns",IF(ABS($BX45-INDEX(RTO1CF_ORD,DS$4,2))&gt;$BN$24,"s","ns"))))</f>
        <v/>
      </c>
      <c r="DT45" s="186" t="str">
        <f aca="1">IF(DT$4&gt;$BV45,"",IF($BR$9&gt;$BS$9,"ns",IF($BN$16&gt;$BO$16,"ns",IF(ABS($BX45-INDEX(RTO1CF_ORD,DT$4,2))&gt;$BN$24,"s","ns"))))</f>
        <v/>
      </c>
      <c r="DU45" s="186" t="str">
        <f aca="1">IF(DU$4&gt;$BV45,"",IF($BR$9&gt;$BS$9,"ns",IF($BN$16&gt;$BO$16,"ns",IF(ABS($BX45-INDEX(RTO1CF_ORD,DU$4,2))&gt;$BN$24,"s","ns"))))</f>
        <v/>
      </c>
      <c r="DV45" s="186" t="str">
        <f aca="1">IF(DV$4&gt;$BV45,"",IF($BR$9&gt;$BS$9,"ns",IF($BN$16&gt;$BO$16,"ns",IF(ABS($BX45-INDEX(RTO1CF_ORD,DV$4,2))&gt;$BN$24,"s","ns"))))</f>
        <v/>
      </c>
      <c r="DW45" s="158"/>
      <c r="DX45" s="158"/>
      <c r="DZ45" s="176">
        <f>DZ44+1</f>
        <v>42</v>
      </c>
      <c r="EA45" s="283">
        <f aca="1">IFERROR(INDEX(RTO1CV,$DZ45,1),0)</f>
        <v>0</v>
      </c>
      <c r="EB45" s="179">
        <f aca="1">IFERROR(INDEX(RTO1SF,$DZ45,EB$3),0)</f>
        <v>0</v>
      </c>
      <c r="EC45" s="179">
        <f aca="1">IFERROR(INDEX(RTO1SF,$DZ45,EC$3),0)</f>
        <v>0</v>
      </c>
      <c r="ED45" s="179">
        <f aca="1">IFERROR(INDEX(RTO1SF,$DZ45,ED$3),0)</f>
        <v>0</v>
      </c>
      <c r="EE45" s="179">
        <f aca="1">IFERROR(INDEX(RTO1SF,$DZ45,EE$3),0)</f>
        <v>0</v>
      </c>
      <c r="EF45" s="179">
        <f>_xlfn.COUNTIFS(EB45:EE45,"&gt;1")</f>
        <v>0</v>
      </c>
      <c r="EG45" s="179">
        <f>IFERROR(_xlfn.SUMIFS(EB45:EE45,EB45:EE45,"&gt;1"),0)</f>
        <v>0</v>
      </c>
      <c r="EH45" s="176"/>
      <c r="EI45" s="176"/>
      <c r="EJ45" s="176"/>
      <c r="EK45" s="177"/>
      <c r="EL45" s="176">
        <f>EL44+1</f>
        <v>42</v>
      </c>
      <c r="EM45" s="283">
        <f aca="1">IFERROR(INDEX(RTO1CV,$EL45,1),0)</f>
        <v>0</v>
      </c>
      <c r="EN45" s="179">
        <f aca="1">IFERROR(INDEX(RTO1CF,$EL45,'ANVA-MDS'!EB$3),0)</f>
        <v>0</v>
      </c>
      <c r="EO45" s="179">
        <f aca="1">IFERROR(INDEX(RTO1CF,$EL45,'ANVA-MDS'!EC$3),0)</f>
        <v>0</v>
      </c>
      <c r="EP45" s="179">
        <f aca="1">IFERROR(INDEX(RTO1CF,$EL45,'ANVA-MDS'!ED$3),0)</f>
        <v>0</v>
      </c>
      <c r="EQ45" s="179">
        <f aca="1">IFERROR(INDEX(RTO1CF,$EL45,'ANVA-MDS'!EE$3),0)</f>
        <v>0</v>
      </c>
      <c r="ER45" s="179">
        <f>_xlfn.COUNTIFS(EN45:EQ45,"&gt;1")</f>
        <v>0</v>
      </c>
      <c r="ES45" s="179">
        <f>IFERROR(_xlfn.SUMIFS(EN45:EQ45,EN45:EQ45,"&gt;1"),0)</f>
        <v>0</v>
      </c>
      <c r="ET45" s="176"/>
      <c r="EU45" s="176"/>
      <c r="EV45" s="176"/>
      <c r="EW45" s="177"/>
      <c r="EX45" s="179">
        <f>EG45+ES45</f>
        <v>0</v>
      </c>
      <c r="EY45" s="177"/>
      <c r="EZ45" s="177"/>
    </row>
    <row r="46" spans="10:156" ht="12.75" customHeight="1">
      <c r="J46" s="89" t="n">
        <v>42</v>
      </c>
      <c r="K46" s="187">
        <f aca="1">IFERROR(INDEX(RTO1SF_ORD,J46,1),"sd")</f>
        <v>0</v>
      </c>
      <c r="L46" s="188">
        <f aca="1">IFERROR(INDEX(RTO1SF_ORD,J46,2),"sd")</f>
        <v>0.00008</v>
      </c>
      <c r="M46" s="188" t="str">
        <f aca="1">IF(M$4&gt;$J46,"",IF($F$9&gt;$G$9,"ns",IF($B$16&gt;$C$16,"ns",IF(ABS($L46-INDEX(RTO1SF_ORD,M$4,2))&gt;$B$24,"s","ns"))))</f>
        <v>ns</v>
      </c>
      <c r="N46" s="188" t="str">
        <f aca="1">IF(N$4&gt;$J46,"",IF($F$9&gt;$G$9,"ns",IF($B$16&gt;$C$16,"ns",IF(ABS($L46-INDEX(RTO1SF_ORD,N$4,2))&gt;$B$24,"s","ns"))))</f>
        <v>ns</v>
      </c>
      <c r="O46" s="188" t="str">
        <f aca="1">IF(O$4&gt;$J46,"",IF($F$9&gt;$G$9,"ns",IF($B$16&gt;$C$16,"ns",IF(ABS($L46-INDEX(RTO1SF_ORD,O$4,2))&gt;$B$24,"s","ns"))))</f>
        <v>ns</v>
      </c>
      <c r="P46" s="188" t="str">
        <f aca="1">IF(P$4&gt;$J46,"",IF($F$9&gt;$G$9,"ns",IF($B$16&gt;$C$16,"ns",IF(ABS($L46-INDEX(RTO1SF_ORD,P$4,2))&gt;$B$24,"s","ns"))))</f>
        <v>ns</v>
      </c>
      <c r="Q46" s="188" t="str">
        <f aca="1">IF(Q$4&gt;$J46,"",IF($F$9&gt;$G$9,"ns",IF($B$16&gt;$C$16,"ns",IF(ABS($L46-INDEX(RTO1SF_ORD,Q$4,2))&gt;$B$24,"s","ns"))))</f>
        <v>ns</v>
      </c>
      <c r="R46" s="188" t="str">
        <f aca="1">IF(R$4&gt;$J46,"",IF($F$9&gt;$G$9,"ns",IF($B$16&gt;$C$16,"ns",IF(ABS($L46-INDEX(RTO1SF_ORD,R$4,2))&gt;$B$24,"s","ns"))))</f>
        <v>ns</v>
      </c>
      <c r="S46" s="188" t="str">
        <f aca="1">IF(S$4&gt;$J46,"",IF($F$9&gt;$G$9,"ns",IF($B$16&gt;$C$16,"ns",IF(ABS($L46-INDEX(RTO1SF_ORD,S$4,2))&gt;$B$24,"s","ns"))))</f>
        <v>ns</v>
      </c>
      <c r="T46" s="188" t="str">
        <f aca="1">IF(T$4&gt;$J46,"",IF($F$9&gt;$G$9,"ns",IF($B$16&gt;$C$16,"ns",IF(ABS($L46-INDEX(RTO1SF_ORD,T$4,2))&gt;$B$24,"s","ns"))))</f>
        <v>ns</v>
      </c>
      <c r="U46" s="188" t="str">
        <f aca="1">IF(U$4&gt;$J46,"",IF($F$9&gt;$G$9,"ns",IF($B$16&gt;$C$16,"ns",IF(ABS($L46-INDEX(RTO1SF_ORD,U$4,2))&gt;$B$24,"s","ns"))))</f>
        <v>ns</v>
      </c>
      <c r="V46" s="188" t="str">
        <f aca="1">IF(V$4&gt;$J46,"",IF($F$9&gt;$G$9,"ns",IF($B$16&gt;$C$16,"ns",IF(ABS($L46-INDEX(RTO1SF_ORD,V$4,2))&gt;$B$24,"s","ns"))))</f>
        <v>ns</v>
      </c>
      <c r="W46" s="188" t="str">
        <f aca="1">IF(W$4&gt;$J46,"",IF($F$9&gt;$G$9,"ns",IF($B$16&gt;$C$16,"ns",IF(ABS($L46-INDEX(RTO1SF_ORD,W$4,2))&gt;$B$24,"s","ns"))))</f>
        <v>ns</v>
      </c>
      <c r="X46" s="188" t="str">
        <f aca="1">IF(X$4&gt;$J46,"",IF($F$9&gt;$G$9,"ns",IF($B$16&gt;$C$16,"ns",IF(ABS($L46-INDEX(RTO1SF_ORD,X$4,2))&gt;$B$24,"s","ns"))))</f>
        <v>ns</v>
      </c>
      <c r="Y46" s="188" t="str">
        <f aca="1">IF(Y$4&gt;$J46,"",IF($F$9&gt;$G$9,"ns",IF($B$16&gt;$C$16,"ns",IF(ABS($L46-INDEX(RTO1SF_ORD,Y$4,2))&gt;$B$24,"s","ns"))))</f>
        <v>ns</v>
      </c>
      <c r="Z46" s="188" t="str">
        <f aca="1">IF(Z$4&gt;$J46,"",IF($F$9&gt;$G$9,"ns",IF($B$16&gt;$C$16,"ns",IF(ABS($L46-INDEX(RTO1SF_ORD,Z$4,2))&gt;$B$24,"s","ns"))))</f>
        <v>ns</v>
      </c>
      <c r="AA46" s="188" t="str">
        <f aca="1">IF(AA$4&gt;$J46,"",IF($F$9&gt;$G$9,"ns",IF($B$16&gt;$C$16,"ns",IF(ABS($L46-INDEX(RTO1SF_ORD,AA$4,2))&gt;$B$24,"s","ns"))))</f>
        <v>ns</v>
      </c>
      <c r="AB46" s="188" t="str">
        <f aca="1">IF(AB$4&gt;$J46,"",IF($F$9&gt;$G$9,"ns",IF($B$16&gt;$C$16,"ns",IF(ABS($L46-INDEX(RTO1SF_ORD,AB$4,2))&gt;$B$24,"s","ns"))))</f>
        <v>ns</v>
      </c>
      <c r="AC46" s="188" t="str">
        <f aca="1">IF(AC$4&gt;$J46,"",IF($F$9&gt;$G$9,"ns",IF($B$16&gt;$C$16,"ns",IF(ABS($L46-INDEX(RTO1SF_ORD,AC$4,2))&gt;$B$24,"s","ns"))))</f>
        <v>ns</v>
      </c>
      <c r="AD46" s="188" t="str">
        <f aca="1">IF(AD$4&gt;$J46,"",IF($F$9&gt;$G$9,"ns",IF($B$16&gt;$C$16,"ns",IF(ABS($L46-INDEX(RTO1SF_ORD,AD$4,2))&gt;$B$24,"s","ns"))))</f>
        <v>ns</v>
      </c>
      <c r="AE46" s="188" t="str">
        <f aca="1">IF(AE$4&gt;$J46,"",IF($F$9&gt;$G$9,"ns",IF($B$16&gt;$C$16,"ns",IF(ABS($L46-INDEX(RTO1SF_ORD,AE$4,2))&gt;$B$24,"s","ns"))))</f>
        <v>ns</v>
      </c>
      <c r="AF46" s="188" t="str">
        <f aca="1">IF(AF$4&gt;$J46,"",IF($F$9&gt;$G$9,"ns",IF($B$16&gt;$C$16,"ns",IF(ABS($L46-INDEX(RTO1SF_ORD,AF$4,2))&gt;$B$24,"s","ns"))))</f>
        <v>ns</v>
      </c>
      <c r="AG46" s="188" t="str">
        <f aca="1">IF(AG$4&gt;$J46,"",IF($F$9&gt;$G$9,"ns",IF($B$16&gt;$C$16,"ns",IF(ABS($L46-INDEX(RTO1SF_ORD,AG$4,2))&gt;$B$24,"s","ns"))))</f>
        <v>ns</v>
      </c>
      <c r="AH46" s="188" t="str">
        <f aca="1">IF(AH$4&gt;$J46,"",IF($F$9&gt;$G$9,"ns",IF($B$16&gt;$C$16,"ns",IF(ABS($L46-INDEX(RTO1SF_ORD,AH$4,2))&gt;$B$24,"s","ns"))))</f>
        <v>ns</v>
      </c>
      <c r="AI46" s="188" t="str">
        <f aca="1">IF(AI$4&gt;$J46,"",IF($F$9&gt;$G$9,"ns",IF($B$16&gt;$C$16,"ns",IF(ABS($L46-INDEX(RTO1SF_ORD,AI$4,2))&gt;$B$24,"s","ns"))))</f>
        <v>ns</v>
      </c>
      <c r="AJ46" s="188" t="str">
        <f aca="1">IF(AJ$4&gt;$J46,"",IF($F$9&gt;$G$9,"ns",IF($B$16&gt;$C$16,"ns",IF(ABS($L46-INDEX(RTO1SF_ORD,AJ$4,2))&gt;$B$24,"s","ns"))))</f>
        <v>ns</v>
      </c>
      <c r="AK46" s="188" t="str">
        <f aca="1">IF(AK$4&gt;$J46,"",IF($F$9&gt;$G$9,"ns",IF($B$16&gt;$C$16,"ns",IF(ABS($L46-INDEX(RTO1SF_ORD,AK$4,2))&gt;$B$24,"s","ns"))))</f>
        <v>ns</v>
      </c>
      <c r="AL46" s="188" t="str">
        <f aca="1">IF(AL$4&gt;$J46,"",IF($F$9&gt;$G$9,"ns",IF($B$16&gt;$C$16,"ns",IF(ABS($L46-INDEX(RTO1SF_ORD,AL$4,2))&gt;$B$24,"s","ns"))))</f>
        <v>ns</v>
      </c>
      <c r="AM46" s="188" t="str">
        <f aca="1">IF(AM$4&gt;$J46,"",IF($F$9&gt;$G$9,"ns",IF($B$16&gt;$C$16,"ns",IF(ABS($L46-INDEX(RTO1SF_ORD,AM$4,2))&gt;$B$24,"s","ns"))))</f>
        <v>ns</v>
      </c>
      <c r="AN46" s="188" t="str">
        <f aca="1">IF(AN$4&gt;$J46,"",IF($F$9&gt;$G$9,"ns",IF($B$16&gt;$C$16,"ns",IF(ABS($L46-INDEX(RTO1SF_ORD,AN$4,2))&gt;$B$24,"s","ns"))))</f>
        <v>ns</v>
      </c>
      <c r="AO46" s="188" t="str">
        <f aca="1">IF(AO$4&gt;$J46,"",IF($F$9&gt;$G$9,"ns",IF($B$16&gt;$C$16,"ns",IF(ABS($L46-INDEX(RTO1SF_ORD,AO$4,2))&gt;$B$24,"s","ns"))))</f>
        <v>ns</v>
      </c>
      <c r="AP46" s="188" t="str">
        <f aca="1">IF(AP$4&gt;$J46,"",IF($F$9&gt;$G$9,"ns",IF($B$16&gt;$C$16,"ns",IF(ABS($L46-INDEX(RTO1SF_ORD,AP$4,2))&gt;$B$24,"s","ns"))))</f>
        <v>ns</v>
      </c>
      <c r="AQ46" s="188" t="str">
        <f aca="1">IF(AQ$4&gt;$J46,"",IF($F$9&gt;$G$9,"ns",IF($B$16&gt;$C$16,"ns",IF(ABS($L46-INDEX(RTO1SF_ORD,AQ$4,2))&gt;$B$24,"s","ns"))))</f>
        <v>ns</v>
      </c>
      <c r="AR46" s="188" t="str">
        <f aca="1">IF(AR$4&gt;$J46,"",IF($F$9&gt;$G$9,"ns",IF($B$16&gt;$C$16,"ns",IF(ABS($L46-INDEX(RTO1SF_ORD,AR$4,2))&gt;$B$24,"s","ns"))))</f>
        <v>ns</v>
      </c>
      <c r="AS46" s="188" t="str">
        <f aca="1">IF(AS$4&gt;$J46,"",IF($F$9&gt;$G$9,"ns",IF($B$16&gt;$C$16,"ns",IF(ABS($L46-INDEX(RTO1SF_ORD,AS$4,2))&gt;$B$24,"s","ns"))))</f>
        <v>ns</v>
      </c>
      <c r="AT46" s="188" t="str">
        <f aca="1">IF(AT$4&gt;$J46,"",IF($F$9&gt;$G$9,"ns",IF($B$16&gt;$C$16,"ns",IF(ABS($L46-INDEX(RTO1SF_ORD,AT$4,2))&gt;$B$24,"s","ns"))))</f>
        <v>ns</v>
      </c>
      <c r="AU46" s="188" t="str">
        <f aca="1">IF(AU$4&gt;$J46,"",IF($F$9&gt;$G$9,"ns",IF($B$16&gt;$C$16,"ns",IF(ABS($L46-INDEX(RTO1SF_ORD,AU$4,2))&gt;$B$24,"s","ns"))))</f>
        <v>ns</v>
      </c>
      <c r="AV46" s="188" t="str">
        <f aca="1">IF(AV$4&gt;$J46,"",IF($F$9&gt;$G$9,"ns",IF($B$16&gt;$C$16,"ns",IF(ABS($L46-INDEX(RTO1SF_ORD,AV$4,2))&gt;$B$24,"s","ns"))))</f>
        <v>ns</v>
      </c>
      <c r="AW46" s="188" t="str">
        <f aca="1">IF(AW$4&gt;$J46,"",IF($F$9&gt;$G$9,"ns",IF($B$16&gt;$C$16,"ns",IF(ABS($L46-INDEX(RTO1SF_ORD,AW$4,2))&gt;$B$24,"s","ns"))))</f>
        <v>ns</v>
      </c>
      <c r="AX46" s="188" t="str">
        <f aca="1">IF(AX$4&gt;$J46,"",IF($F$9&gt;$G$9,"ns",IF($B$16&gt;$C$16,"ns",IF(ABS($L46-INDEX(RTO1SF_ORD,AX$4,2))&gt;$B$24,"s","ns"))))</f>
        <v>ns</v>
      </c>
      <c r="AY46" s="188" t="str">
        <f aca="1">IF(AY$4&gt;$J46,"",IF($F$9&gt;$G$9,"ns",IF($B$16&gt;$C$16,"ns",IF(ABS($L46-INDEX(RTO1SF_ORD,AY$4,2))&gt;$B$24,"s","ns"))))</f>
        <v>ns</v>
      </c>
      <c r="AZ46" s="188" t="str">
        <f aca="1">IF(AZ$4&gt;$J46,"",IF($F$9&gt;$G$9,"ns",IF($B$16&gt;$C$16,"ns",IF(ABS($L46-INDEX(RTO1SF_ORD,AZ$4,2))&gt;$B$24,"s","ns"))))</f>
        <v>ns</v>
      </c>
      <c r="BA46" s="188" t="str">
        <f aca="1">IF(BA$4&gt;$J46,"",IF($F$9&gt;$G$9,"ns",IF($B$16&gt;$C$16,"ns",IF(ABS($L46-INDEX(RTO1SF_ORD,BA$4,2))&gt;$B$24,"s","ns"))))</f>
        <v>ns</v>
      </c>
      <c r="BB46" s="188" t="str">
        <f aca="1">IF(BB$4&gt;$J46,"",IF($F$9&gt;$G$9,"ns",IF($B$16&gt;$C$16,"ns",IF(ABS($L46-INDEX(RTO1SF_ORD,BB$4,2))&gt;$B$24,"s","ns"))))</f>
        <v>ns</v>
      </c>
      <c r="BC46" s="188" t="str">
        <f aca="1">IF(BC$4&gt;$J46,"",IF($F$9&gt;$G$9,"ns",IF($B$16&gt;$C$16,"ns",IF(ABS($L46-INDEX(RTO1SF_ORD,BC$4,2))&gt;$B$24,"s","ns"))))</f>
        <v/>
      </c>
      <c r="BD46" s="188" t="str">
        <f aca="1">IF(BD$4&gt;$J46,"",IF($F$9&gt;$G$9,"ns",IF($B$16&gt;$C$16,"ns",IF(ABS($L46-INDEX(RTO1SF_ORD,BD$4,2))&gt;$B$24,"s","ns"))))</f>
        <v/>
      </c>
      <c r="BE46" s="188" t="str">
        <f aca="1">IF(BE$4&gt;$J46,"",IF($F$9&gt;$G$9,"ns",IF($B$16&gt;$C$16,"ns",IF(ABS($L46-INDEX(RTO1SF_ORD,BE$4,2))&gt;$B$24,"s","ns"))))</f>
        <v/>
      </c>
      <c r="BF46" s="188" t="str">
        <f aca="1">IF(BF$4&gt;$J46,"",IF($F$9&gt;$G$9,"ns",IF($B$16&gt;$C$16,"ns",IF(ABS($L46-INDEX(RTO1SF_ORD,BF$4,2))&gt;$B$24,"s","ns"))))</f>
        <v/>
      </c>
      <c r="BG46" s="188" t="str">
        <f aca="1">IF(BG$4&gt;$J46,"",IF($F$9&gt;$G$9,"ns",IF($B$16&gt;$C$16,"ns",IF(ABS($L46-INDEX(RTO1SF_ORD,BG$4,2))&gt;$B$24,"s","ns"))))</f>
        <v/>
      </c>
      <c r="BH46" s="188" t="str">
        <f aca="1">IF(BH$4&gt;$J46,"",IF($F$9&gt;$G$9,"ns",IF($B$16&gt;$C$16,"ns",IF(ABS($L46-INDEX(RTO1SF_ORD,BH$4,2))&gt;$B$24,"s","ns"))))</f>
        <v/>
      </c>
      <c r="BI46" s="188" t="str">
        <f aca="1">IF(BI$4&gt;$J46,"",IF($F$9&gt;$G$9,"ns",IF($B$16&gt;$C$16,"ns",IF(ABS($L46-INDEX(RTO1SF_ORD,BI$4,2))&gt;$B$24,"s","ns"))))</f>
        <v/>
      </c>
      <c r="BJ46" s="188" t="str">
        <f aca="1">IF(BJ$4&gt;$J46,"",IF($F$9&gt;$G$9,"ns",IF($B$16&gt;$C$16,"ns",IF(ABS($L46-INDEX(RTO1SF_ORD,BJ$4,2))&gt;$B$24,"s","ns"))))</f>
        <v/>
      </c>
      <c r="BS46" s="10"/>
      <c r="BT46" s="10"/>
      <c r="BV46" s="89" t="n">
        <v>42</v>
      </c>
      <c r="BW46" s="187">
        <f aca="1">IFERROR(INDEX(RTO1CF_ORD,BV46,1),"sd")</f>
        <v>0</v>
      </c>
      <c r="BX46" s="188">
        <f aca="1">IFERROR(INDEX(RTO1CF_ORD,BV46,2),"sd")</f>
        <v>0.00008</v>
      </c>
      <c r="BY46" s="186" t="str">
        <f aca="1">IF(BY$4&gt;$BV46,"",IF($BR$9&gt;$BS$9,"ns",IF($BN$16&gt;$BO$16,"ns",IF(ABS($BX46-INDEX(RTO1CF_ORD,BY$4,2))&gt;$BN$24,"s","ns"))))</f>
        <v>s</v>
      </c>
      <c r="BZ46" s="186" t="str">
        <f aca="1">IF(BZ$4&gt;$BV46,"",IF($BR$9&gt;$BS$9,"ns",IF($BN$16&gt;$BO$16,"ns",IF(ABS($BX46-INDEX(RTO1CF_ORD,BZ$4,2))&gt;$BN$24,"s","ns"))))</f>
        <v>s</v>
      </c>
      <c r="CA46" s="186" t="str">
        <f aca="1">IF(CA$4&gt;$BV46,"",IF($BR$9&gt;$BS$9,"ns",IF($BN$16&gt;$BO$16,"ns",IF(ABS($BX46-INDEX(RTO1CF_ORD,CA$4,2))&gt;$BN$24,"s","ns"))))</f>
        <v>s</v>
      </c>
      <c r="CB46" s="186" t="str">
        <f aca="1">IF(CB$4&gt;$BV46,"",IF($BR$9&gt;$BS$9,"ns",IF($BN$16&gt;$BO$16,"ns",IF(ABS($BX46-INDEX(RTO1CF_ORD,CB$4,2))&gt;$BN$24,"s","ns"))))</f>
        <v>s</v>
      </c>
      <c r="CC46" s="186" t="str">
        <f aca="1">IF(CC$4&gt;$BV46,"",IF($BR$9&gt;$BS$9,"ns",IF($BN$16&gt;$BO$16,"ns",IF(ABS($BX46-INDEX(RTO1CF_ORD,CC$4,2))&gt;$BN$24,"s","ns"))))</f>
        <v>s</v>
      </c>
      <c r="CD46" s="186" t="str">
        <f aca="1">IF(CD$4&gt;$BV46,"",IF($BR$9&gt;$BS$9,"ns",IF($BN$16&gt;$BO$16,"ns",IF(ABS($BX46-INDEX(RTO1CF_ORD,CD$4,2))&gt;$BN$24,"s","ns"))))</f>
        <v>s</v>
      </c>
      <c r="CE46" s="186" t="str">
        <f aca="1">IF(CE$4&gt;$BV46,"",IF($BR$9&gt;$BS$9,"ns",IF($BN$16&gt;$BO$16,"ns",IF(ABS($BX46-INDEX(RTO1CF_ORD,CE$4,2))&gt;$BN$24,"s","ns"))))</f>
        <v>s</v>
      </c>
      <c r="CF46" s="186" t="str">
        <f aca="1">IF(CF$4&gt;$BV46,"",IF($BR$9&gt;$BS$9,"ns",IF($BN$16&gt;$BO$16,"ns",IF(ABS($BX46-INDEX(RTO1CF_ORD,CF$4,2))&gt;$BN$24,"s","ns"))))</f>
        <v>s</v>
      </c>
      <c r="CG46" s="186" t="str">
        <f aca="1">IF(CG$4&gt;$BV46,"",IF($BR$9&gt;$BS$9,"ns",IF($BN$16&gt;$BO$16,"ns",IF(ABS($BX46-INDEX(RTO1CF_ORD,CG$4,2))&gt;$BN$24,"s","ns"))))</f>
        <v>s</v>
      </c>
      <c r="CH46" s="186" t="str">
        <f aca="1">IF(CH$4&gt;$BV46,"",IF($BR$9&gt;$BS$9,"ns",IF($BN$16&gt;$BO$16,"ns",IF(ABS($BX46-INDEX(RTO1CF_ORD,CH$4,2))&gt;$BN$24,"s","ns"))))</f>
        <v>s</v>
      </c>
      <c r="CI46" s="186" t="str">
        <f aca="1">IF(CI$4&gt;$BV46,"",IF($BR$9&gt;$BS$9,"ns",IF($BN$16&gt;$BO$16,"ns",IF(ABS($BX46-INDEX(RTO1CF_ORD,CI$4,2))&gt;$BN$24,"s","ns"))))</f>
        <v>s</v>
      </c>
      <c r="CJ46" s="186" t="str">
        <f aca="1">IF(CJ$4&gt;$BV46,"",IF($BR$9&gt;$BS$9,"ns",IF($BN$16&gt;$BO$16,"ns",IF(ABS($BX46-INDEX(RTO1CF_ORD,CJ$4,2))&gt;$BN$24,"s","ns"))))</f>
        <v>s</v>
      </c>
      <c r="CK46" s="186" t="str">
        <f aca="1">IF(CK$4&gt;$BV46,"",IF($BR$9&gt;$BS$9,"ns",IF($BN$16&gt;$BO$16,"ns",IF(ABS($BX46-INDEX(RTO1CF_ORD,CK$4,2))&gt;$BN$24,"s","ns"))))</f>
        <v>s</v>
      </c>
      <c r="CL46" s="186" t="str">
        <f aca="1">IF(CL$4&gt;$BV46,"",IF($BR$9&gt;$BS$9,"ns",IF($BN$16&gt;$BO$16,"ns",IF(ABS($BX46-INDEX(RTO1CF_ORD,CL$4,2))&gt;$BN$24,"s","ns"))))</f>
        <v>s</v>
      </c>
      <c r="CM46" s="186" t="str">
        <f aca="1">IF(CM$4&gt;$BV46,"",IF($BR$9&gt;$BS$9,"ns",IF($BN$16&gt;$BO$16,"ns",IF(ABS($BX46-INDEX(RTO1CF_ORD,CM$4,2))&gt;$BN$24,"s","ns"))))</f>
        <v>s</v>
      </c>
      <c r="CN46" s="186" t="str">
        <f aca="1">IF(CN$4&gt;$BV46,"",IF($BR$9&gt;$BS$9,"ns",IF($BN$16&gt;$BO$16,"ns",IF(ABS($BX46-INDEX(RTO1CF_ORD,CN$4,2))&gt;$BN$24,"s","ns"))))</f>
        <v>s</v>
      </c>
      <c r="CO46" s="186" t="str">
        <f aca="1">IF(CO$4&gt;$BV46,"",IF($BR$9&gt;$BS$9,"ns",IF($BN$16&gt;$BO$16,"ns",IF(ABS($BX46-INDEX(RTO1CF_ORD,CO$4,2))&gt;$BN$24,"s","ns"))))</f>
        <v>s</v>
      </c>
      <c r="CP46" s="186" t="str">
        <f aca="1">IF(CP$4&gt;$BV46,"",IF($BR$9&gt;$BS$9,"ns",IF($BN$16&gt;$BO$16,"ns",IF(ABS($BX46-INDEX(RTO1CF_ORD,CP$4,2))&gt;$BN$24,"s","ns"))))</f>
        <v>s</v>
      </c>
      <c r="CQ46" s="186" t="str">
        <f aca="1">IF(CQ$4&gt;$BV46,"",IF($BR$9&gt;$BS$9,"ns",IF($BN$16&gt;$BO$16,"ns",IF(ABS($BX46-INDEX(RTO1CF_ORD,CQ$4,2))&gt;$BN$24,"s","ns"))))</f>
        <v>s</v>
      </c>
      <c r="CR46" s="186" t="str">
        <f aca="1">IF(CR$4&gt;$BV46,"",IF($BR$9&gt;$BS$9,"ns",IF($BN$16&gt;$BO$16,"ns",IF(ABS($BX46-INDEX(RTO1CF_ORD,CR$4,2))&gt;$BN$24,"s","ns"))))</f>
        <v>s</v>
      </c>
      <c r="CS46" s="186" t="str">
        <f aca="1">IF(CS$4&gt;$BV46,"",IF($BR$9&gt;$BS$9,"ns",IF($BN$16&gt;$BO$16,"ns",IF(ABS($BX46-INDEX(RTO1CF_ORD,CS$4,2))&gt;$BN$24,"s","ns"))))</f>
        <v>s</v>
      </c>
      <c r="CT46" s="186" t="str">
        <f aca="1">IF(CT$4&gt;$BV46,"",IF($BR$9&gt;$BS$9,"ns",IF($BN$16&gt;$BO$16,"ns",IF(ABS($BX46-INDEX(RTO1CF_ORD,CT$4,2))&gt;$BN$24,"s","ns"))))</f>
        <v>s</v>
      </c>
      <c r="CU46" s="186" t="str">
        <f aca="1">IF(CU$4&gt;$BV46,"",IF($BR$9&gt;$BS$9,"ns",IF($BN$16&gt;$BO$16,"ns",IF(ABS($BX46-INDEX(RTO1CF_ORD,CU$4,2))&gt;$BN$24,"s","ns"))))</f>
        <v>s</v>
      </c>
      <c r="CV46" s="186" t="str">
        <f aca="1">IF(CV$4&gt;$BV46,"",IF($BR$9&gt;$BS$9,"ns",IF($BN$16&gt;$BO$16,"ns",IF(ABS($BX46-INDEX(RTO1CF_ORD,CV$4,2))&gt;$BN$24,"s","ns"))))</f>
        <v>s</v>
      </c>
      <c r="CW46" s="186" t="str">
        <f aca="1">IF(CW$4&gt;$BV46,"",IF($BR$9&gt;$BS$9,"ns",IF($BN$16&gt;$BO$16,"ns",IF(ABS($BX46-INDEX(RTO1CF_ORD,CW$4,2))&gt;$BN$24,"s","ns"))))</f>
        <v>s</v>
      </c>
      <c r="CX46" s="186" t="str">
        <f aca="1">IF(CX$4&gt;$BV46,"",IF($BR$9&gt;$BS$9,"ns",IF($BN$16&gt;$BO$16,"ns",IF(ABS($BX46-INDEX(RTO1CF_ORD,CX$4,2))&gt;$BN$24,"s","ns"))))</f>
        <v>s</v>
      </c>
      <c r="CY46" s="186" t="str">
        <f aca="1">IF(CY$4&gt;$BV46,"",IF($BR$9&gt;$BS$9,"ns",IF($BN$16&gt;$BO$16,"ns",IF(ABS($BX46-INDEX(RTO1CF_ORD,CY$4,2))&gt;$BN$24,"s","ns"))))</f>
        <v>s</v>
      </c>
      <c r="CZ46" s="186" t="str">
        <f aca="1">IF(CZ$4&gt;$BV46,"",IF($BR$9&gt;$BS$9,"ns",IF($BN$16&gt;$BO$16,"ns",IF(ABS($BX46-INDEX(RTO1CF_ORD,CZ$4,2))&gt;$BN$24,"s","ns"))))</f>
        <v>s</v>
      </c>
      <c r="DA46" s="186" t="str">
        <f aca="1">IF(DA$4&gt;$BV46,"",IF($BR$9&gt;$BS$9,"ns",IF($BN$16&gt;$BO$16,"ns",IF(ABS($BX46-INDEX(RTO1CF_ORD,DA$4,2))&gt;$BN$24,"s","ns"))))</f>
        <v>s</v>
      </c>
      <c r="DB46" s="186" t="str">
        <f aca="1">IF(DB$4&gt;$BV46,"",IF($BR$9&gt;$BS$9,"ns",IF($BN$16&gt;$BO$16,"ns",IF(ABS($BX46-INDEX(RTO1CF_ORD,DB$4,2))&gt;$BN$24,"s","ns"))))</f>
        <v>ns</v>
      </c>
      <c r="DC46" s="186" t="str">
        <f aca="1">IF(DC$4&gt;$BV46,"",IF($BR$9&gt;$BS$9,"ns",IF($BN$16&gt;$BO$16,"ns",IF(ABS($BX46-INDEX(RTO1CF_ORD,DC$4,2))&gt;$BN$24,"s","ns"))))</f>
        <v>ns</v>
      </c>
      <c r="DD46" s="186" t="str">
        <f aca="1">IF(DD$4&gt;$BV46,"",IF($BR$9&gt;$BS$9,"ns",IF($BN$16&gt;$BO$16,"ns",IF(ABS($BX46-INDEX(RTO1CF_ORD,DD$4,2))&gt;$BN$24,"s","ns"))))</f>
        <v>ns</v>
      </c>
      <c r="DE46" s="186" t="str">
        <f aca="1">IF(DE$4&gt;$BV46,"",IF($BR$9&gt;$BS$9,"ns",IF($BN$16&gt;$BO$16,"ns",IF(ABS($BX46-INDEX(RTO1CF_ORD,DE$4,2))&gt;$BN$24,"s","ns"))))</f>
        <v>ns</v>
      </c>
      <c r="DF46" s="186" t="str">
        <f aca="1">IF(DF$4&gt;$BV46,"",IF($BR$9&gt;$BS$9,"ns",IF($BN$16&gt;$BO$16,"ns",IF(ABS($BX46-INDEX(RTO1CF_ORD,DF$4,2))&gt;$BN$24,"s","ns"))))</f>
        <v>ns</v>
      </c>
      <c r="DG46" s="186" t="str">
        <f aca="1">IF(DG$4&gt;$BV46,"",IF($BR$9&gt;$BS$9,"ns",IF($BN$16&gt;$BO$16,"ns",IF(ABS($BX46-INDEX(RTO1CF_ORD,DG$4,2))&gt;$BN$24,"s","ns"))))</f>
        <v>ns</v>
      </c>
      <c r="DH46" s="186" t="str">
        <f aca="1">IF(DH$4&gt;$BV46,"",IF($BR$9&gt;$BS$9,"ns",IF($BN$16&gt;$BO$16,"ns",IF(ABS($BX46-INDEX(RTO1CF_ORD,DH$4,2))&gt;$BN$24,"s","ns"))))</f>
        <v>ns</v>
      </c>
      <c r="DI46" s="186" t="str">
        <f aca="1">IF(DI$4&gt;$BV46,"",IF($BR$9&gt;$BS$9,"ns",IF($BN$16&gt;$BO$16,"ns",IF(ABS($BX46-INDEX(RTO1CF_ORD,DI$4,2))&gt;$BN$24,"s","ns"))))</f>
        <v>ns</v>
      </c>
      <c r="DJ46" s="186" t="str">
        <f aca="1">IF(DJ$4&gt;$BV46,"",IF($BR$9&gt;$BS$9,"ns",IF($BN$16&gt;$BO$16,"ns",IF(ABS($BX46-INDEX(RTO1CF_ORD,DJ$4,2))&gt;$BN$24,"s","ns"))))</f>
        <v>ns</v>
      </c>
      <c r="DK46" s="186" t="str">
        <f aca="1">IF(DK$4&gt;$BV46,"",IF($BR$9&gt;$BS$9,"ns",IF($BN$16&gt;$BO$16,"ns",IF(ABS($BX46-INDEX(RTO1CF_ORD,DK$4,2))&gt;$BN$24,"s","ns"))))</f>
        <v>ns</v>
      </c>
      <c r="DL46" s="186" t="str">
        <f aca="1">IF(DL$4&gt;$BV46,"",IF($BR$9&gt;$BS$9,"ns",IF($BN$16&gt;$BO$16,"ns",IF(ABS($BX46-INDEX(RTO1CF_ORD,DL$4,2))&gt;$BN$24,"s","ns"))))</f>
        <v>ns</v>
      </c>
      <c r="DM46" s="186" t="str">
        <f aca="1">IF(DM$4&gt;$BV46,"",IF($BR$9&gt;$BS$9,"ns",IF($BN$16&gt;$BO$16,"ns",IF(ABS($BX46-INDEX(RTO1CF_ORD,DM$4,2))&gt;$BN$24,"s","ns"))))</f>
        <v>ns</v>
      </c>
      <c r="DN46" s="186" t="str">
        <f aca="1">IF(DN$4&gt;$BV46,"",IF($BR$9&gt;$BS$9,"ns",IF($BN$16&gt;$BO$16,"ns",IF(ABS($BX46-INDEX(RTO1CF_ORD,DN$4,2))&gt;$BN$24,"s","ns"))))</f>
        <v>ns</v>
      </c>
      <c r="DO46" s="186" t="str">
        <f aca="1">IF(DO$4&gt;$BV46,"",IF($BR$9&gt;$BS$9,"ns",IF($BN$16&gt;$BO$16,"ns",IF(ABS($BX46-INDEX(RTO1CF_ORD,DO$4,2))&gt;$BN$24,"s","ns"))))</f>
        <v/>
      </c>
      <c r="DP46" s="186" t="str">
        <f aca="1">IF(DP$4&gt;$BV46,"",IF($BR$9&gt;$BS$9,"ns",IF($BN$16&gt;$BO$16,"ns",IF(ABS($BX46-INDEX(RTO1CF_ORD,DP$4,2))&gt;$BN$24,"s","ns"))))</f>
        <v/>
      </c>
      <c r="DQ46" s="186" t="str">
        <f aca="1">IF(DQ$4&gt;$BV46,"",IF($BR$9&gt;$BS$9,"ns",IF($BN$16&gt;$BO$16,"ns",IF(ABS($BX46-INDEX(RTO1CF_ORD,DQ$4,2))&gt;$BN$24,"s","ns"))))</f>
        <v/>
      </c>
      <c r="DR46" s="186" t="str">
        <f aca="1">IF(DR$4&gt;$BV46,"",IF($BR$9&gt;$BS$9,"ns",IF($BN$16&gt;$BO$16,"ns",IF(ABS($BX46-INDEX(RTO1CF_ORD,DR$4,2))&gt;$BN$24,"s","ns"))))</f>
        <v/>
      </c>
      <c r="DS46" s="186" t="str">
        <f aca="1">IF(DS$4&gt;$BV46,"",IF($BR$9&gt;$BS$9,"ns",IF($BN$16&gt;$BO$16,"ns",IF(ABS($BX46-INDEX(RTO1CF_ORD,DS$4,2))&gt;$BN$24,"s","ns"))))</f>
        <v/>
      </c>
      <c r="DT46" s="186" t="str">
        <f aca="1">IF(DT$4&gt;$BV46,"",IF($BR$9&gt;$BS$9,"ns",IF($BN$16&gt;$BO$16,"ns",IF(ABS($BX46-INDEX(RTO1CF_ORD,DT$4,2))&gt;$BN$24,"s","ns"))))</f>
        <v/>
      </c>
      <c r="DU46" s="186" t="str">
        <f aca="1">IF(DU$4&gt;$BV46,"",IF($BR$9&gt;$BS$9,"ns",IF($BN$16&gt;$BO$16,"ns",IF(ABS($BX46-INDEX(RTO1CF_ORD,DU$4,2))&gt;$BN$24,"s","ns"))))</f>
        <v/>
      </c>
      <c r="DV46" s="186" t="str">
        <f aca="1">IF(DV$4&gt;$BV46,"",IF($BR$9&gt;$BS$9,"ns",IF($BN$16&gt;$BO$16,"ns",IF(ABS($BX46-INDEX(RTO1CF_ORD,DV$4,2))&gt;$BN$24,"s","ns"))))</f>
        <v/>
      </c>
      <c r="DW46" s="158"/>
      <c r="DX46" s="158"/>
      <c r="DZ46" s="176">
        <f>DZ45+1</f>
        <v>43</v>
      </c>
      <c r="EA46" s="283">
        <f aca="1">IFERROR(INDEX(RTO1CV,$DZ46,1),0)</f>
        <v>0</v>
      </c>
      <c r="EB46" s="179">
        <f aca="1">IFERROR(INDEX(RTO1SF,$DZ46,EB$3),0)</f>
        <v>0</v>
      </c>
      <c r="EC46" s="179">
        <f aca="1">IFERROR(INDEX(RTO1SF,$DZ46,EC$3),0)</f>
        <v>0</v>
      </c>
      <c r="ED46" s="179">
        <f aca="1">IFERROR(INDEX(RTO1SF,$DZ46,ED$3),0)</f>
        <v>0</v>
      </c>
      <c r="EE46" s="179">
        <f aca="1">IFERROR(INDEX(RTO1SF,$DZ46,EE$3),0)</f>
        <v>0</v>
      </c>
      <c r="EF46" s="179">
        <f>_xlfn.COUNTIFS(EB46:EE46,"&gt;1")</f>
        <v>0</v>
      </c>
      <c r="EG46" s="179">
        <f>IFERROR(_xlfn.SUMIFS(EB46:EE46,EB46:EE46,"&gt;1"),0)</f>
        <v>0</v>
      </c>
      <c r="EH46" s="176"/>
      <c r="EI46" s="176"/>
      <c r="EJ46" s="176"/>
      <c r="EK46" s="177"/>
      <c r="EL46" s="176">
        <f>EL45+1</f>
        <v>43</v>
      </c>
      <c r="EM46" s="283">
        <f aca="1">IFERROR(INDEX(RTO1CV,$EL46,1),0)</f>
        <v>0</v>
      </c>
      <c r="EN46" s="179">
        <f aca="1">IFERROR(INDEX(RTO1CF,$EL46,'ANVA-MDS'!EB$3),0)</f>
        <v>0</v>
      </c>
      <c r="EO46" s="179">
        <f aca="1">IFERROR(INDEX(RTO1CF,$EL46,'ANVA-MDS'!EC$3),0)</f>
        <v>0</v>
      </c>
      <c r="EP46" s="179">
        <f aca="1">IFERROR(INDEX(RTO1CF,$EL46,'ANVA-MDS'!ED$3),0)</f>
        <v>0</v>
      </c>
      <c r="EQ46" s="179">
        <f aca="1">IFERROR(INDEX(RTO1CF,$EL46,'ANVA-MDS'!EE$3),0)</f>
        <v>0</v>
      </c>
      <c r="ER46" s="179">
        <f>_xlfn.COUNTIFS(EN46:EQ46,"&gt;1")</f>
        <v>0</v>
      </c>
      <c r="ES46" s="179">
        <f>IFERROR(_xlfn.SUMIFS(EN46:EQ46,EN46:EQ46,"&gt;1"),0)</f>
        <v>0</v>
      </c>
      <c r="ET46" s="176"/>
      <c r="EU46" s="176"/>
      <c r="EV46" s="176"/>
      <c r="EW46" s="177"/>
      <c r="EX46" s="179">
        <f>EG46+ES46</f>
        <v>0</v>
      </c>
      <c r="EY46" s="177"/>
      <c r="EZ46" s="177"/>
    </row>
    <row r="47" spans="10:156" ht="12.75" customHeight="1">
      <c r="J47" s="89" t="n">
        <v>43</v>
      </c>
      <c r="K47" s="187">
        <f aca="1">IFERROR(INDEX(RTO1SF_ORD,J47,1),"sd")</f>
        <v>0</v>
      </c>
      <c r="L47" s="188">
        <f aca="1">IFERROR(INDEX(RTO1SF_ORD,J47,2),"sd")</f>
        <v>0.00007</v>
      </c>
      <c r="M47" s="188" t="str">
        <f aca="1">IF(M$4&gt;$J47,"",IF($F$9&gt;$G$9,"ns",IF($B$16&gt;$C$16,"ns",IF(ABS($L47-INDEX(RTO1SF_ORD,M$4,2))&gt;$B$24,"s","ns"))))</f>
        <v>ns</v>
      </c>
      <c r="N47" s="188" t="str">
        <f aca="1">IF(N$4&gt;$J47,"",IF($F$9&gt;$G$9,"ns",IF($B$16&gt;$C$16,"ns",IF(ABS($L47-INDEX(RTO1SF_ORD,N$4,2))&gt;$B$24,"s","ns"))))</f>
        <v>ns</v>
      </c>
      <c r="O47" s="188" t="str">
        <f aca="1">IF(O$4&gt;$J47,"",IF($F$9&gt;$G$9,"ns",IF($B$16&gt;$C$16,"ns",IF(ABS($L47-INDEX(RTO1SF_ORD,O$4,2))&gt;$B$24,"s","ns"))))</f>
        <v>ns</v>
      </c>
      <c r="P47" s="188" t="str">
        <f aca="1">IF(P$4&gt;$J47,"",IF($F$9&gt;$G$9,"ns",IF($B$16&gt;$C$16,"ns",IF(ABS($L47-INDEX(RTO1SF_ORD,P$4,2))&gt;$B$24,"s","ns"))))</f>
        <v>ns</v>
      </c>
      <c r="Q47" s="188" t="str">
        <f aca="1">IF(Q$4&gt;$J47,"",IF($F$9&gt;$G$9,"ns",IF($B$16&gt;$C$16,"ns",IF(ABS($L47-INDEX(RTO1SF_ORD,Q$4,2))&gt;$B$24,"s","ns"))))</f>
        <v>ns</v>
      </c>
      <c r="R47" s="188" t="str">
        <f aca="1">IF(R$4&gt;$J47,"",IF($F$9&gt;$G$9,"ns",IF($B$16&gt;$C$16,"ns",IF(ABS($L47-INDEX(RTO1SF_ORD,R$4,2))&gt;$B$24,"s","ns"))))</f>
        <v>ns</v>
      </c>
      <c r="S47" s="188" t="str">
        <f aca="1">IF(S$4&gt;$J47,"",IF($F$9&gt;$G$9,"ns",IF($B$16&gt;$C$16,"ns",IF(ABS($L47-INDEX(RTO1SF_ORD,S$4,2))&gt;$B$24,"s","ns"))))</f>
        <v>ns</v>
      </c>
      <c r="T47" s="188" t="str">
        <f aca="1">IF(T$4&gt;$J47,"",IF($F$9&gt;$G$9,"ns",IF($B$16&gt;$C$16,"ns",IF(ABS($L47-INDEX(RTO1SF_ORD,T$4,2))&gt;$B$24,"s","ns"))))</f>
        <v>ns</v>
      </c>
      <c r="U47" s="188" t="str">
        <f aca="1">IF(U$4&gt;$J47,"",IF($F$9&gt;$G$9,"ns",IF($B$16&gt;$C$16,"ns",IF(ABS($L47-INDEX(RTO1SF_ORD,U$4,2))&gt;$B$24,"s","ns"))))</f>
        <v>ns</v>
      </c>
      <c r="V47" s="188" t="str">
        <f aca="1">IF(V$4&gt;$J47,"",IF($F$9&gt;$G$9,"ns",IF($B$16&gt;$C$16,"ns",IF(ABS($L47-INDEX(RTO1SF_ORD,V$4,2))&gt;$B$24,"s","ns"))))</f>
        <v>ns</v>
      </c>
      <c r="W47" s="188" t="str">
        <f aca="1">IF(W$4&gt;$J47,"",IF($F$9&gt;$G$9,"ns",IF($B$16&gt;$C$16,"ns",IF(ABS($L47-INDEX(RTO1SF_ORD,W$4,2))&gt;$B$24,"s","ns"))))</f>
        <v>ns</v>
      </c>
      <c r="X47" s="188" t="str">
        <f aca="1">IF(X$4&gt;$J47,"",IF($F$9&gt;$G$9,"ns",IF($B$16&gt;$C$16,"ns",IF(ABS($L47-INDEX(RTO1SF_ORD,X$4,2))&gt;$B$24,"s","ns"))))</f>
        <v>ns</v>
      </c>
      <c r="Y47" s="188" t="str">
        <f aca="1">IF(Y$4&gt;$J47,"",IF($F$9&gt;$G$9,"ns",IF($B$16&gt;$C$16,"ns",IF(ABS($L47-INDEX(RTO1SF_ORD,Y$4,2))&gt;$B$24,"s","ns"))))</f>
        <v>ns</v>
      </c>
      <c r="Z47" s="188" t="str">
        <f aca="1">IF(Z$4&gt;$J47,"",IF($F$9&gt;$G$9,"ns",IF($B$16&gt;$C$16,"ns",IF(ABS($L47-INDEX(RTO1SF_ORD,Z$4,2))&gt;$B$24,"s","ns"))))</f>
        <v>ns</v>
      </c>
      <c r="AA47" s="188" t="str">
        <f aca="1">IF(AA$4&gt;$J47,"",IF($F$9&gt;$G$9,"ns",IF($B$16&gt;$C$16,"ns",IF(ABS($L47-INDEX(RTO1SF_ORD,AA$4,2))&gt;$B$24,"s","ns"))))</f>
        <v>ns</v>
      </c>
      <c r="AB47" s="188" t="str">
        <f aca="1">IF(AB$4&gt;$J47,"",IF($F$9&gt;$G$9,"ns",IF($B$16&gt;$C$16,"ns",IF(ABS($L47-INDEX(RTO1SF_ORD,AB$4,2))&gt;$B$24,"s","ns"))))</f>
        <v>ns</v>
      </c>
      <c r="AC47" s="188" t="str">
        <f aca="1">IF(AC$4&gt;$J47,"",IF($F$9&gt;$G$9,"ns",IF($B$16&gt;$C$16,"ns",IF(ABS($L47-INDEX(RTO1SF_ORD,AC$4,2))&gt;$B$24,"s","ns"))))</f>
        <v>ns</v>
      </c>
      <c r="AD47" s="188" t="str">
        <f aca="1">IF(AD$4&gt;$J47,"",IF($F$9&gt;$G$9,"ns",IF($B$16&gt;$C$16,"ns",IF(ABS($L47-INDEX(RTO1SF_ORD,AD$4,2))&gt;$B$24,"s","ns"))))</f>
        <v>ns</v>
      </c>
      <c r="AE47" s="188" t="str">
        <f aca="1">IF(AE$4&gt;$J47,"",IF($F$9&gt;$G$9,"ns",IF($B$16&gt;$C$16,"ns",IF(ABS($L47-INDEX(RTO1SF_ORD,AE$4,2))&gt;$B$24,"s","ns"))))</f>
        <v>ns</v>
      </c>
      <c r="AF47" s="188" t="str">
        <f aca="1">IF(AF$4&gt;$J47,"",IF($F$9&gt;$G$9,"ns",IF($B$16&gt;$C$16,"ns",IF(ABS($L47-INDEX(RTO1SF_ORD,AF$4,2))&gt;$B$24,"s","ns"))))</f>
        <v>ns</v>
      </c>
      <c r="AG47" s="188" t="str">
        <f aca="1">IF(AG$4&gt;$J47,"",IF($F$9&gt;$G$9,"ns",IF($B$16&gt;$C$16,"ns",IF(ABS($L47-INDEX(RTO1SF_ORD,AG$4,2))&gt;$B$24,"s","ns"))))</f>
        <v>ns</v>
      </c>
      <c r="AH47" s="188" t="str">
        <f aca="1">IF(AH$4&gt;$J47,"",IF($F$9&gt;$G$9,"ns",IF($B$16&gt;$C$16,"ns",IF(ABS($L47-INDEX(RTO1SF_ORD,AH$4,2))&gt;$B$24,"s","ns"))))</f>
        <v>ns</v>
      </c>
      <c r="AI47" s="188" t="str">
        <f aca="1">IF(AI$4&gt;$J47,"",IF($F$9&gt;$G$9,"ns",IF($B$16&gt;$C$16,"ns",IF(ABS($L47-INDEX(RTO1SF_ORD,AI$4,2))&gt;$B$24,"s","ns"))))</f>
        <v>ns</v>
      </c>
      <c r="AJ47" s="188" t="str">
        <f aca="1">IF(AJ$4&gt;$J47,"",IF($F$9&gt;$G$9,"ns",IF($B$16&gt;$C$16,"ns",IF(ABS($L47-INDEX(RTO1SF_ORD,AJ$4,2))&gt;$B$24,"s","ns"))))</f>
        <v>ns</v>
      </c>
      <c r="AK47" s="188" t="str">
        <f aca="1">IF(AK$4&gt;$J47,"",IF($F$9&gt;$G$9,"ns",IF($B$16&gt;$C$16,"ns",IF(ABS($L47-INDEX(RTO1SF_ORD,AK$4,2))&gt;$B$24,"s","ns"))))</f>
        <v>ns</v>
      </c>
      <c r="AL47" s="188" t="str">
        <f aca="1">IF(AL$4&gt;$J47,"",IF($F$9&gt;$G$9,"ns",IF($B$16&gt;$C$16,"ns",IF(ABS($L47-INDEX(RTO1SF_ORD,AL$4,2))&gt;$B$24,"s","ns"))))</f>
        <v>ns</v>
      </c>
      <c r="AM47" s="188" t="str">
        <f aca="1">IF(AM$4&gt;$J47,"",IF($F$9&gt;$G$9,"ns",IF($B$16&gt;$C$16,"ns",IF(ABS($L47-INDEX(RTO1SF_ORD,AM$4,2))&gt;$B$24,"s","ns"))))</f>
        <v>ns</v>
      </c>
      <c r="AN47" s="188" t="str">
        <f aca="1">IF(AN$4&gt;$J47,"",IF($F$9&gt;$G$9,"ns",IF($B$16&gt;$C$16,"ns",IF(ABS($L47-INDEX(RTO1SF_ORD,AN$4,2))&gt;$B$24,"s","ns"))))</f>
        <v>ns</v>
      </c>
      <c r="AO47" s="188" t="str">
        <f aca="1">IF(AO$4&gt;$J47,"",IF($F$9&gt;$G$9,"ns",IF($B$16&gt;$C$16,"ns",IF(ABS($L47-INDEX(RTO1SF_ORD,AO$4,2))&gt;$B$24,"s","ns"))))</f>
        <v>ns</v>
      </c>
      <c r="AP47" s="188" t="str">
        <f aca="1">IF(AP$4&gt;$J47,"",IF($F$9&gt;$G$9,"ns",IF($B$16&gt;$C$16,"ns",IF(ABS($L47-INDEX(RTO1SF_ORD,AP$4,2))&gt;$B$24,"s","ns"))))</f>
        <v>ns</v>
      </c>
      <c r="AQ47" s="188" t="str">
        <f aca="1">IF(AQ$4&gt;$J47,"",IF($F$9&gt;$G$9,"ns",IF($B$16&gt;$C$16,"ns",IF(ABS($L47-INDEX(RTO1SF_ORD,AQ$4,2))&gt;$B$24,"s","ns"))))</f>
        <v>ns</v>
      </c>
      <c r="AR47" s="188" t="str">
        <f aca="1">IF(AR$4&gt;$J47,"",IF($F$9&gt;$G$9,"ns",IF($B$16&gt;$C$16,"ns",IF(ABS($L47-INDEX(RTO1SF_ORD,AR$4,2))&gt;$B$24,"s","ns"))))</f>
        <v>ns</v>
      </c>
      <c r="AS47" s="188" t="str">
        <f aca="1">IF(AS$4&gt;$J47,"",IF($F$9&gt;$G$9,"ns",IF($B$16&gt;$C$16,"ns",IF(ABS($L47-INDEX(RTO1SF_ORD,AS$4,2))&gt;$B$24,"s","ns"))))</f>
        <v>ns</v>
      </c>
      <c r="AT47" s="188" t="str">
        <f aca="1">IF(AT$4&gt;$J47,"",IF($F$9&gt;$G$9,"ns",IF($B$16&gt;$C$16,"ns",IF(ABS($L47-INDEX(RTO1SF_ORD,AT$4,2))&gt;$B$24,"s","ns"))))</f>
        <v>ns</v>
      </c>
      <c r="AU47" s="188" t="str">
        <f aca="1">IF(AU$4&gt;$J47,"",IF($F$9&gt;$G$9,"ns",IF($B$16&gt;$C$16,"ns",IF(ABS($L47-INDEX(RTO1SF_ORD,AU$4,2))&gt;$B$24,"s","ns"))))</f>
        <v>ns</v>
      </c>
      <c r="AV47" s="188" t="str">
        <f aca="1">IF(AV$4&gt;$J47,"",IF($F$9&gt;$G$9,"ns",IF($B$16&gt;$C$16,"ns",IF(ABS($L47-INDEX(RTO1SF_ORD,AV$4,2))&gt;$B$24,"s","ns"))))</f>
        <v>ns</v>
      </c>
      <c r="AW47" s="188" t="str">
        <f aca="1">IF(AW$4&gt;$J47,"",IF($F$9&gt;$G$9,"ns",IF($B$16&gt;$C$16,"ns",IF(ABS($L47-INDEX(RTO1SF_ORD,AW$4,2))&gt;$B$24,"s","ns"))))</f>
        <v>ns</v>
      </c>
      <c r="AX47" s="188" t="str">
        <f aca="1">IF(AX$4&gt;$J47,"",IF($F$9&gt;$G$9,"ns",IF($B$16&gt;$C$16,"ns",IF(ABS($L47-INDEX(RTO1SF_ORD,AX$4,2))&gt;$B$24,"s","ns"))))</f>
        <v>ns</v>
      </c>
      <c r="AY47" s="188" t="str">
        <f aca="1">IF(AY$4&gt;$J47,"",IF($F$9&gt;$G$9,"ns",IF($B$16&gt;$C$16,"ns",IF(ABS($L47-INDEX(RTO1SF_ORD,AY$4,2))&gt;$B$24,"s","ns"))))</f>
        <v>ns</v>
      </c>
      <c r="AZ47" s="188" t="str">
        <f aca="1">IF(AZ$4&gt;$J47,"",IF($F$9&gt;$G$9,"ns",IF($B$16&gt;$C$16,"ns",IF(ABS($L47-INDEX(RTO1SF_ORD,AZ$4,2))&gt;$B$24,"s","ns"))))</f>
        <v>ns</v>
      </c>
      <c r="BA47" s="188" t="str">
        <f aca="1">IF(BA$4&gt;$J47,"",IF($F$9&gt;$G$9,"ns",IF($B$16&gt;$C$16,"ns",IF(ABS($L47-INDEX(RTO1SF_ORD,BA$4,2))&gt;$B$24,"s","ns"))))</f>
        <v>ns</v>
      </c>
      <c r="BB47" s="188" t="str">
        <f aca="1">IF(BB$4&gt;$J47,"",IF($F$9&gt;$G$9,"ns",IF($B$16&gt;$C$16,"ns",IF(ABS($L47-INDEX(RTO1SF_ORD,BB$4,2))&gt;$B$24,"s","ns"))))</f>
        <v>ns</v>
      </c>
      <c r="BC47" s="188" t="str">
        <f aca="1">IF(BC$4&gt;$J47,"",IF($F$9&gt;$G$9,"ns",IF($B$16&gt;$C$16,"ns",IF(ABS($L47-INDEX(RTO1SF_ORD,BC$4,2))&gt;$B$24,"s","ns"))))</f>
        <v>ns</v>
      </c>
      <c r="BD47" s="188" t="str">
        <f aca="1">IF(BD$4&gt;$J47,"",IF($F$9&gt;$G$9,"ns",IF($B$16&gt;$C$16,"ns",IF(ABS($L47-INDEX(RTO1SF_ORD,BD$4,2))&gt;$B$24,"s","ns"))))</f>
        <v/>
      </c>
      <c r="BE47" s="188" t="str">
        <f aca="1">IF(BE$4&gt;$J47,"",IF($F$9&gt;$G$9,"ns",IF($B$16&gt;$C$16,"ns",IF(ABS($L47-INDEX(RTO1SF_ORD,BE$4,2))&gt;$B$24,"s","ns"))))</f>
        <v/>
      </c>
      <c r="BF47" s="188" t="str">
        <f aca="1">IF(BF$4&gt;$J47,"",IF($F$9&gt;$G$9,"ns",IF($B$16&gt;$C$16,"ns",IF(ABS($L47-INDEX(RTO1SF_ORD,BF$4,2))&gt;$B$24,"s","ns"))))</f>
        <v/>
      </c>
      <c r="BG47" s="188" t="str">
        <f aca="1">IF(BG$4&gt;$J47,"",IF($F$9&gt;$G$9,"ns",IF($B$16&gt;$C$16,"ns",IF(ABS($L47-INDEX(RTO1SF_ORD,BG$4,2))&gt;$B$24,"s","ns"))))</f>
        <v/>
      </c>
      <c r="BH47" s="188" t="str">
        <f aca="1">IF(BH$4&gt;$J47,"",IF($F$9&gt;$G$9,"ns",IF($B$16&gt;$C$16,"ns",IF(ABS($L47-INDEX(RTO1SF_ORD,BH$4,2))&gt;$B$24,"s","ns"))))</f>
        <v/>
      </c>
      <c r="BI47" s="188" t="str">
        <f aca="1">IF(BI$4&gt;$J47,"",IF($F$9&gt;$G$9,"ns",IF($B$16&gt;$C$16,"ns",IF(ABS($L47-INDEX(RTO1SF_ORD,BI$4,2))&gt;$B$24,"s","ns"))))</f>
        <v/>
      </c>
      <c r="BJ47" s="188" t="str">
        <f aca="1">IF(BJ$4&gt;$J47,"",IF($F$9&gt;$G$9,"ns",IF($B$16&gt;$C$16,"ns",IF(ABS($L47-INDEX(RTO1SF_ORD,BJ$4,2))&gt;$B$24,"s","ns"))))</f>
        <v/>
      </c>
      <c r="BS47" s="10"/>
      <c r="BT47" s="10"/>
      <c r="BV47" s="89" t="n">
        <v>43</v>
      </c>
      <c r="BW47" s="187">
        <f aca="1">IFERROR(INDEX(RTO1CF_ORD,BV47,1),"sd")</f>
        <v>0</v>
      </c>
      <c r="BX47" s="188">
        <f aca="1">IFERROR(INDEX(RTO1CF_ORD,BV47,2),"sd")</f>
        <v>0.00007</v>
      </c>
      <c r="BY47" s="186" t="str">
        <f aca="1">IF(BY$4&gt;$BV47,"",IF($BR$9&gt;$BS$9,"ns",IF($BN$16&gt;$BO$16,"ns",IF(ABS($BX47-INDEX(RTO1CF_ORD,BY$4,2))&gt;$BN$24,"s","ns"))))</f>
        <v>s</v>
      </c>
      <c r="BZ47" s="186" t="str">
        <f aca="1">IF(BZ$4&gt;$BV47,"",IF($BR$9&gt;$BS$9,"ns",IF($BN$16&gt;$BO$16,"ns",IF(ABS($BX47-INDEX(RTO1CF_ORD,BZ$4,2))&gt;$BN$24,"s","ns"))))</f>
        <v>s</v>
      </c>
      <c r="CA47" s="186" t="str">
        <f aca="1">IF(CA$4&gt;$BV47,"",IF($BR$9&gt;$BS$9,"ns",IF($BN$16&gt;$BO$16,"ns",IF(ABS($BX47-INDEX(RTO1CF_ORD,CA$4,2))&gt;$BN$24,"s","ns"))))</f>
        <v>s</v>
      </c>
      <c r="CB47" s="186" t="str">
        <f aca="1">IF(CB$4&gt;$BV47,"",IF($BR$9&gt;$BS$9,"ns",IF($BN$16&gt;$BO$16,"ns",IF(ABS($BX47-INDEX(RTO1CF_ORD,CB$4,2))&gt;$BN$24,"s","ns"))))</f>
        <v>s</v>
      </c>
      <c r="CC47" s="186" t="str">
        <f aca="1">IF(CC$4&gt;$BV47,"",IF($BR$9&gt;$BS$9,"ns",IF($BN$16&gt;$BO$16,"ns",IF(ABS($BX47-INDEX(RTO1CF_ORD,CC$4,2))&gt;$BN$24,"s","ns"))))</f>
        <v>s</v>
      </c>
      <c r="CD47" s="186" t="str">
        <f aca="1">IF(CD$4&gt;$BV47,"",IF($BR$9&gt;$BS$9,"ns",IF($BN$16&gt;$BO$16,"ns",IF(ABS($BX47-INDEX(RTO1CF_ORD,CD$4,2))&gt;$BN$24,"s","ns"))))</f>
        <v>s</v>
      </c>
      <c r="CE47" s="186" t="str">
        <f aca="1">IF(CE$4&gt;$BV47,"",IF($BR$9&gt;$BS$9,"ns",IF($BN$16&gt;$BO$16,"ns",IF(ABS($BX47-INDEX(RTO1CF_ORD,CE$4,2))&gt;$BN$24,"s","ns"))))</f>
        <v>s</v>
      </c>
      <c r="CF47" s="186" t="str">
        <f aca="1">IF(CF$4&gt;$BV47,"",IF($BR$9&gt;$BS$9,"ns",IF($BN$16&gt;$BO$16,"ns",IF(ABS($BX47-INDEX(RTO1CF_ORD,CF$4,2))&gt;$BN$24,"s","ns"))))</f>
        <v>s</v>
      </c>
      <c r="CG47" s="186" t="str">
        <f aca="1">IF(CG$4&gt;$BV47,"",IF($BR$9&gt;$BS$9,"ns",IF($BN$16&gt;$BO$16,"ns",IF(ABS($BX47-INDEX(RTO1CF_ORD,CG$4,2))&gt;$BN$24,"s","ns"))))</f>
        <v>s</v>
      </c>
      <c r="CH47" s="186" t="str">
        <f aca="1">IF(CH$4&gt;$BV47,"",IF($BR$9&gt;$BS$9,"ns",IF($BN$16&gt;$BO$16,"ns",IF(ABS($BX47-INDEX(RTO1CF_ORD,CH$4,2))&gt;$BN$24,"s","ns"))))</f>
        <v>s</v>
      </c>
      <c r="CI47" s="186" t="str">
        <f aca="1">IF(CI$4&gt;$BV47,"",IF($BR$9&gt;$BS$9,"ns",IF($BN$16&gt;$BO$16,"ns",IF(ABS($BX47-INDEX(RTO1CF_ORD,CI$4,2))&gt;$BN$24,"s","ns"))))</f>
        <v>s</v>
      </c>
      <c r="CJ47" s="186" t="str">
        <f aca="1">IF(CJ$4&gt;$BV47,"",IF($BR$9&gt;$BS$9,"ns",IF($BN$16&gt;$BO$16,"ns",IF(ABS($BX47-INDEX(RTO1CF_ORD,CJ$4,2))&gt;$BN$24,"s","ns"))))</f>
        <v>s</v>
      </c>
      <c r="CK47" s="186" t="str">
        <f aca="1">IF(CK$4&gt;$BV47,"",IF($BR$9&gt;$BS$9,"ns",IF($BN$16&gt;$BO$16,"ns",IF(ABS($BX47-INDEX(RTO1CF_ORD,CK$4,2))&gt;$BN$24,"s","ns"))))</f>
        <v>s</v>
      </c>
      <c r="CL47" s="186" t="str">
        <f aca="1">IF(CL$4&gt;$BV47,"",IF($BR$9&gt;$BS$9,"ns",IF($BN$16&gt;$BO$16,"ns",IF(ABS($BX47-INDEX(RTO1CF_ORD,CL$4,2))&gt;$BN$24,"s","ns"))))</f>
        <v>s</v>
      </c>
      <c r="CM47" s="186" t="str">
        <f aca="1">IF(CM$4&gt;$BV47,"",IF($BR$9&gt;$BS$9,"ns",IF($BN$16&gt;$BO$16,"ns",IF(ABS($BX47-INDEX(RTO1CF_ORD,CM$4,2))&gt;$BN$24,"s","ns"))))</f>
        <v>s</v>
      </c>
      <c r="CN47" s="186" t="str">
        <f aca="1">IF(CN$4&gt;$BV47,"",IF($BR$9&gt;$BS$9,"ns",IF($BN$16&gt;$BO$16,"ns",IF(ABS($BX47-INDEX(RTO1CF_ORD,CN$4,2))&gt;$BN$24,"s","ns"))))</f>
        <v>s</v>
      </c>
      <c r="CO47" s="186" t="str">
        <f aca="1">IF(CO$4&gt;$BV47,"",IF($BR$9&gt;$BS$9,"ns",IF($BN$16&gt;$BO$16,"ns",IF(ABS($BX47-INDEX(RTO1CF_ORD,CO$4,2))&gt;$BN$24,"s","ns"))))</f>
        <v>s</v>
      </c>
      <c r="CP47" s="186" t="str">
        <f aca="1">IF(CP$4&gt;$BV47,"",IF($BR$9&gt;$BS$9,"ns",IF($BN$16&gt;$BO$16,"ns",IF(ABS($BX47-INDEX(RTO1CF_ORD,CP$4,2))&gt;$BN$24,"s","ns"))))</f>
        <v>s</v>
      </c>
      <c r="CQ47" s="186" t="str">
        <f aca="1">IF(CQ$4&gt;$BV47,"",IF($BR$9&gt;$BS$9,"ns",IF($BN$16&gt;$BO$16,"ns",IF(ABS($BX47-INDEX(RTO1CF_ORD,CQ$4,2))&gt;$BN$24,"s","ns"))))</f>
        <v>s</v>
      </c>
      <c r="CR47" s="186" t="str">
        <f aca="1">IF(CR$4&gt;$BV47,"",IF($BR$9&gt;$BS$9,"ns",IF($BN$16&gt;$BO$16,"ns",IF(ABS($BX47-INDEX(RTO1CF_ORD,CR$4,2))&gt;$BN$24,"s","ns"))))</f>
        <v>s</v>
      </c>
      <c r="CS47" s="186" t="str">
        <f aca="1">IF(CS$4&gt;$BV47,"",IF($BR$9&gt;$BS$9,"ns",IF($BN$16&gt;$BO$16,"ns",IF(ABS($BX47-INDEX(RTO1CF_ORD,CS$4,2))&gt;$BN$24,"s","ns"))))</f>
        <v>s</v>
      </c>
      <c r="CT47" s="186" t="str">
        <f aca="1">IF(CT$4&gt;$BV47,"",IF($BR$9&gt;$BS$9,"ns",IF($BN$16&gt;$BO$16,"ns",IF(ABS($BX47-INDEX(RTO1CF_ORD,CT$4,2))&gt;$BN$24,"s","ns"))))</f>
        <v>s</v>
      </c>
      <c r="CU47" s="186" t="str">
        <f aca="1">IF(CU$4&gt;$BV47,"",IF($BR$9&gt;$BS$9,"ns",IF($BN$16&gt;$BO$16,"ns",IF(ABS($BX47-INDEX(RTO1CF_ORD,CU$4,2))&gt;$BN$24,"s","ns"))))</f>
        <v>s</v>
      </c>
      <c r="CV47" s="186" t="str">
        <f aca="1">IF(CV$4&gt;$BV47,"",IF($BR$9&gt;$BS$9,"ns",IF($BN$16&gt;$BO$16,"ns",IF(ABS($BX47-INDEX(RTO1CF_ORD,CV$4,2))&gt;$BN$24,"s","ns"))))</f>
        <v>s</v>
      </c>
      <c r="CW47" s="186" t="str">
        <f aca="1">IF(CW$4&gt;$BV47,"",IF($BR$9&gt;$BS$9,"ns",IF($BN$16&gt;$BO$16,"ns",IF(ABS($BX47-INDEX(RTO1CF_ORD,CW$4,2))&gt;$BN$24,"s","ns"))))</f>
        <v>s</v>
      </c>
      <c r="CX47" s="186" t="str">
        <f aca="1">IF(CX$4&gt;$BV47,"",IF($BR$9&gt;$BS$9,"ns",IF($BN$16&gt;$BO$16,"ns",IF(ABS($BX47-INDEX(RTO1CF_ORD,CX$4,2))&gt;$BN$24,"s","ns"))))</f>
        <v>s</v>
      </c>
      <c r="CY47" s="186" t="str">
        <f aca="1">IF(CY$4&gt;$BV47,"",IF($BR$9&gt;$BS$9,"ns",IF($BN$16&gt;$BO$16,"ns",IF(ABS($BX47-INDEX(RTO1CF_ORD,CY$4,2))&gt;$BN$24,"s","ns"))))</f>
        <v>s</v>
      </c>
      <c r="CZ47" s="186" t="str">
        <f aca="1">IF(CZ$4&gt;$BV47,"",IF($BR$9&gt;$BS$9,"ns",IF($BN$16&gt;$BO$16,"ns",IF(ABS($BX47-INDEX(RTO1CF_ORD,CZ$4,2))&gt;$BN$24,"s","ns"))))</f>
        <v>s</v>
      </c>
      <c r="DA47" s="186" t="str">
        <f aca="1">IF(DA$4&gt;$BV47,"",IF($BR$9&gt;$BS$9,"ns",IF($BN$16&gt;$BO$16,"ns",IF(ABS($BX47-INDEX(RTO1CF_ORD,DA$4,2))&gt;$BN$24,"s","ns"))))</f>
        <v>s</v>
      </c>
      <c r="DB47" s="186" t="str">
        <f aca="1">IF(DB$4&gt;$BV47,"",IF($BR$9&gt;$BS$9,"ns",IF($BN$16&gt;$BO$16,"ns",IF(ABS($BX47-INDEX(RTO1CF_ORD,DB$4,2))&gt;$BN$24,"s","ns"))))</f>
        <v>ns</v>
      </c>
      <c r="DC47" s="186" t="str">
        <f aca="1">IF(DC$4&gt;$BV47,"",IF($BR$9&gt;$BS$9,"ns",IF($BN$16&gt;$BO$16,"ns",IF(ABS($BX47-INDEX(RTO1CF_ORD,DC$4,2))&gt;$BN$24,"s","ns"))))</f>
        <v>ns</v>
      </c>
      <c r="DD47" s="186" t="str">
        <f aca="1">IF(DD$4&gt;$BV47,"",IF($BR$9&gt;$BS$9,"ns",IF($BN$16&gt;$BO$16,"ns",IF(ABS($BX47-INDEX(RTO1CF_ORD,DD$4,2))&gt;$BN$24,"s","ns"))))</f>
        <v>ns</v>
      </c>
      <c r="DE47" s="186" t="str">
        <f aca="1">IF(DE$4&gt;$BV47,"",IF($BR$9&gt;$BS$9,"ns",IF($BN$16&gt;$BO$16,"ns",IF(ABS($BX47-INDEX(RTO1CF_ORD,DE$4,2))&gt;$BN$24,"s","ns"))))</f>
        <v>ns</v>
      </c>
      <c r="DF47" s="186" t="str">
        <f aca="1">IF(DF$4&gt;$BV47,"",IF($BR$9&gt;$BS$9,"ns",IF($BN$16&gt;$BO$16,"ns",IF(ABS($BX47-INDEX(RTO1CF_ORD,DF$4,2))&gt;$BN$24,"s","ns"))))</f>
        <v>ns</v>
      </c>
      <c r="DG47" s="186" t="str">
        <f aca="1">IF(DG$4&gt;$BV47,"",IF($BR$9&gt;$BS$9,"ns",IF($BN$16&gt;$BO$16,"ns",IF(ABS($BX47-INDEX(RTO1CF_ORD,DG$4,2))&gt;$BN$24,"s","ns"))))</f>
        <v>ns</v>
      </c>
      <c r="DH47" s="186" t="str">
        <f aca="1">IF(DH$4&gt;$BV47,"",IF($BR$9&gt;$BS$9,"ns",IF($BN$16&gt;$BO$16,"ns",IF(ABS($BX47-INDEX(RTO1CF_ORD,DH$4,2))&gt;$BN$24,"s","ns"))))</f>
        <v>ns</v>
      </c>
      <c r="DI47" s="186" t="str">
        <f aca="1">IF(DI$4&gt;$BV47,"",IF($BR$9&gt;$BS$9,"ns",IF($BN$16&gt;$BO$16,"ns",IF(ABS($BX47-INDEX(RTO1CF_ORD,DI$4,2))&gt;$BN$24,"s","ns"))))</f>
        <v>ns</v>
      </c>
      <c r="DJ47" s="186" t="str">
        <f aca="1">IF(DJ$4&gt;$BV47,"",IF($BR$9&gt;$BS$9,"ns",IF($BN$16&gt;$BO$16,"ns",IF(ABS($BX47-INDEX(RTO1CF_ORD,DJ$4,2))&gt;$BN$24,"s","ns"))))</f>
        <v>ns</v>
      </c>
      <c r="DK47" s="186" t="str">
        <f aca="1">IF(DK$4&gt;$BV47,"",IF($BR$9&gt;$BS$9,"ns",IF($BN$16&gt;$BO$16,"ns",IF(ABS($BX47-INDEX(RTO1CF_ORD,DK$4,2))&gt;$BN$24,"s","ns"))))</f>
        <v>ns</v>
      </c>
      <c r="DL47" s="186" t="str">
        <f aca="1">IF(DL$4&gt;$BV47,"",IF($BR$9&gt;$BS$9,"ns",IF($BN$16&gt;$BO$16,"ns",IF(ABS($BX47-INDEX(RTO1CF_ORD,DL$4,2))&gt;$BN$24,"s","ns"))))</f>
        <v>ns</v>
      </c>
      <c r="DM47" s="186" t="str">
        <f aca="1">IF(DM$4&gt;$BV47,"",IF($BR$9&gt;$BS$9,"ns",IF($BN$16&gt;$BO$16,"ns",IF(ABS($BX47-INDEX(RTO1CF_ORD,DM$4,2))&gt;$BN$24,"s","ns"))))</f>
        <v>ns</v>
      </c>
      <c r="DN47" s="186" t="str">
        <f aca="1">IF(DN$4&gt;$BV47,"",IF($BR$9&gt;$BS$9,"ns",IF($BN$16&gt;$BO$16,"ns",IF(ABS($BX47-INDEX(RTO1CF_ORD,DN$4,2))&gt;$BN$24,"s","ns"))))</f>
        <v>ns</v>
      </c>
      <c r="DO47" s="186" t="str">
        <f aca="1">IF(DO$4&gt;$BV47,"",IF($BR$9&gt;$BS$9,"ns",IF($BN$16&gt;$BO$16,"ns",IF(ABS($BX47-INDEX(RTO1CF_ORD,DO$4,2))&gt;$BN$24,"s","ns"))))</f>
        <v>ns</v>
      </c>
      <c r="DP47" s="186" t="str">
        <f aca="1">IF(DP$4&gt;$BV47,"",IF($BR$9&gt;$BS$9,"ns",IF($BN$16&gt;$BO$16,"ns",IF(ABS($BX47-INDEX(RTO1CF_ORD,DP$4,2))&gt;$BN$24,"s","ns"))))</f>
        <v/>
      </c>
      <c r="DQ47" s="186" t="str">
        <f aca="1">IF(DQ$4&gt;$BV47,"",IF($BR$9&gt;$BS$9,"ns",IF($BN$16&gt;$BO$16,"ns",IF(ABS($BX47-INDEX(RTO1CF_ORD,DQ$4,2))&gt;$BN$24,"s","ns"))))</f>
        <v/>
      </c>
      <c r="DR47" s="186" t="str">
        <f aca="1">IF(DR$4&gt;$BV47,"",IF($BR$9&gt;$BS$9,"ns",IF($BN$16&gt;$BO$16,"ns",IF(ABS($BX47-INDEX(RTO1CF_ORD,DR$4,2))&gt;$BN$24,"s","ns"))))</f>
        <v/>
      </c>
      <c r="DS47" s="186" t="str">
        <f aca="1">IF(DS$4&gt;$BV47,"",IF($BR$9&gt;$BS$9,"ns",IF($BN$16&gt;$BO$16,"ns",IF(ABS($BX47-INDEX(RTO1CF_ORD,DS$4,2))&gt;$BN$24,"s","ns"))))</f>
        <v/>
      </c>
      <c r="DT47" s="186" t="str">
        <f aca="1">IF(DT$4&gt;$BV47,"",IF($BR$9&gt;$BS$9,"ns",IF($BN$16&gt;$BO$16,"ns",IF(ABS($BX47-INDEX(RTO1CF_ORD,DT$4,2))&gt;$BN$24,"s","ns"))))</f>
        <v/>
      </c>
      <c r="DU47" s="186" t="str">
        <f aca="1">IF(DU$4&gt;$BV47,"",IF($BR$9&gt;$BS$9,"ns",IF($BN$16&gt;$BO$16,"ns",IF(ABS($BX47-INDEX(RTO1CF_ORD,DU$4,2))&gt;$BN$24,"s","ns"))))</f>
        <v/>
      </c>
      <c r="DV47" s="186" t="str">
        <f aca="1">IF(DV$4&gt;$BV47,"",IF($BR$9&gt;$BS$9,"ns",IF($BN$16&gt;$BO$16,"ns",IF(ABS($BX47-INDEX(RTO1CF_ORD,DV$4,2))&gt;$BN$24,"s","ns"))))</f>
        <v/>
      </c>
      <c r="DW47" s="158"/>
      <c r="DX47" s="158"/>
      <c r="DZ47" s="176">
        <f>DZ46+1</f>
        <v>44</v>
      </c>
      <c r="EA47" s="283">
        <f aca="1">IFERROR(INDEX(RTO1CV,$DZ47,1),0)</f>
        <v>0</v>
      </c>
      <c r="EB47" s="179">
        <f aca="1">IFERROR(INDEX(RTO1SF,$DZ47,EB$3),0)</f>
        <v>0</v>
      </c>
      <c r="EC47" s="179">
        <f aca="1">IFERROR(INDEX(RTO1SF,$DZ47,EC$3),0)</f>
        <v>0</v>
      </c>
      <c r="ED47" s="179">
        <f aca="1">IFERROR(INDEX(RTO1SF,$DZ47,ED$3),0)</f>
        <v>0</v>
      </c>
      <c r="EE47" s="179">
        <f aca="1">IFERROR(INDEX(RTO1SF,$DZ47,EE$3),0)</f>
        <v>0</v>
      </c>
      <c r="EF47" s="179">
        <f>_xlfn.COUNTIFS(EB47:EE47,"&gt;1")</f>
        <v>0</v>
      </c>
      <c r="EG47" s="179">
        <f>IFERROR(_xlfn.SUMIFS(EB47:EE47,EB47:EE47,"&gt;1"),0)</f>
        <v>0</v>
      </c>
      <c r="EH47" s="176"/>
      <c r="EI47" s="176"/>
      <c r="EJ47" s="176"/>
      <c r="EK47" s="177"/>
      <c r="EL47" s="176">
        <f>EL46+1</f>
        <v>44</v>
      </c>
      <c r="EM47" s="283">
        <f aca="1">IFERROR(INDEX(RTO1CV,$EL47,1),0)</f>
        <v>0</v>
      </c>
      <c r="EN47" s="179">
        <f aca="1">IFERROR(INDEX(RTO1CF,$EL47,'ANVA-MDS'!EB$3),0)</f>
        <v>0</v>
      </c>
      <c r="EO47" s="179">
        <f aca="1">IFERROR(INDEX(RTO1CF,$EL47,'ANVA-MDS'!EC$3),0)</f>
        <v>0</v>
      </c>
      <c r="EP47" s="179">
        <f aca="1">IFERROR(INDEX(RTO1CF,$EL47,'ANVA-MDS'!ED$3),0)</f>
        <v>0</v>
      </c>
      <c r="EQ47" s="179">
        <f aca="1">IFERROR(INDEX(RTO1CF,$EL47,'ANVA-MDS'!EE$3),0)</f>
        <v>0</v>
      </c>
      <c r="ER47" s="179">
        <f>_xlfn.COUNTIFS(EN47:EQ47,"&gt;1")</f>
        <v>0</v>
      </c>
      <c r="ES47" s="179">
        <f>IFERROR(_xlfn.SUMIFS(EN47:EQ47,EN47:EQ47,"&gt;1"),0)</f>
        <v>0</v>
      </c>
      <c r="ET47" s="176"/>
      <c r="EU47" s="176"/>
      <c r="EV47" s="176"/>
      <c r="EW47" s="177"/>
      <c r="EX47" s="179">
        <f>EG47+ES47</f>
        <v>0</v>
      </c>
      <c r="EY47" s="177"/>
      <c r="EZ47" s="177"/>
    </row>
    <row r="48" spans="10:156" ht="12.75" customHeight="1">
      <c r="J48" s="89" t="n">
        <v>44</v>
      </c>
      <c r="K48" s="187">
        <f aca="1">IFERROR(INDEX(RTO1SF_ORD,J48,1),"sd")</f>
        <v>0</v>
      </c>
      <c r="L48" s="188">
        <f aca="1">IFERROR(INDEX(RTO1SF_ORD,J48,2),"sd")</f>
        <v>0.00006</v>
      </c>
      <c r="M48" s="188" t="str">
        <f aca="1">IF(M$4&gt;$J48,"",IF($F$9&gt;$G$9,"ns",IF($B$16&gt;$C$16,"ns",IF(ABS($L48-INDEX(RTO1SF_ORD,M$4,2))&gt;$B$24,"s","ns"))))</f>
        <v>ns</v>
      </c>
      <c r="N48" s="188" t="str">
        <f aca="1">IF(N$4&gt;$J48,"",IF($F$9&gt;$G$9,"ns",IF($B$16&gt;$C$16,"ns",IF(ABS($L48-INDEX(RTO1SF_ORD,N$4,2))&gt;$B$24,"s","ns"))))</f>
        <v>ns</v>
      </c>
      <c r="O48" s="188" t="str">
        <f aca="1">IF(O$4&gt;$J48,"",IF($F$9&gt;$G$9,"ns",IF($B$16&gt;$C$16,"ns",IF(ABS($L48-INDEX(RTO1SF_ORD,O$4,2))&gt;$B$24,"s","ns"))))</f>
        <v>ns</v>
      </c>
      <c r="P48" s="188" t="str">
        <f aca="1">IF(P$4&gt;$J48,"",IF($F$9&gt;$G$9,"ns",IF($B$16&gt;$C$16,"ns",IF(ABS($L48-INDEX(RTO1SF_ORD,P$4,2))&gt;$B$24,"s","ns"))))</f>
        <v>ns</v>
      </c>
      <c r="Q48" s="188" t="str">
        <f aca="1">IF(Q$4&gt;$J48,"",IF($F$9&gt;$G$9,"ns",IF($B$16&gt;$C$16,"ns",IF(ABS($L48-INDEX(RTO1SF_ORD,Q$4,2))&gt;$B$24,"s","ns"))))</f>
        <v>ns</v>
      </c>
      <c r="R48" s="188" t="str">
        <f aca="1">IF(R$4&gt;$J48,"",IF($F$9&gt;$G$9,"ns",IF($B$16&gt;$C$16,"ns",IF(ABS($L48-INDEX(RTO1SF_ORD,R$4,2))&gt;$B$24,"s","ns"))))</f>
        <v>ns</v>
      </c>
      <c r="S48" s="188" t="str">
        <f aca="1">IF(S$4&gt;$J48,"",IF($F$9&gt;$G$9,"ns",IF($B$16&gt;$C$16,"ns",IF(ABS($L48-INDEX(RTO1SF_ORD,S$4,2))&gt;$B$24,"s","ns"))))</f>
        <v>ns</v>
      </c>
      <c r="T48" s="188" t="str">
        <f aca="1">IF(T$4&gt;$J48,"",IF($F$9&gt;$G$9,"ns",IF($B$16&gt;$C$16,"ns",IF(ABS($L48-INDEX(RTO1SF_ORD,T$4,2))&gt;$B$24,"s","ns"))))</f>
        <v>ns</v>
      </c>
      <c r="U48" s="188" t="str">
        <f aca="1">IF(U$4&gt;$J48,"",IF($F$9&gt;$G$9,"ns",IF($B$16&gt;$C$16,"ns",IF(ABS($L48-INDEX(RTO1SF_ORD,U$4,2))&gt;$B$24,"s","ns"))))</f>
        <v>ns</v>
      </c>
      <c r="V48" s="188" t="str">
        <f aca="1">IF(V$4&gt;$J48,"",IF($F$9&gt;$G$9,"ns",IF($B$16&gt;$C$16,"ns",IF(ABS($L48-INDEX(RTO1SF_ORD,V$4,2))&gt;$B$24,"s","ns"))))</f>
        <v>ns</v>
      </c>
      <c r="W48" s="188" t="str">
        <f aca="1">IF(W$4&gt;$J48,"",IF($F$9&gt;$G$9,"ns",IF($B$16&gt;$C$16,"ns",IF(ABS($L48-INDEX(RTO1SF_ORD,W$4,2))&gt;$B$24,"s","ns"))))</f>
        <v>ns</v>
      </c>
      <c r="X48" s="188" t="str">
        <f aca="1">IF(X$4&gt;$J48,"",IF($F$9&gt;$G$9,"ns",IF($B$16&gt;$C$16,"ns",IF(ABS($L48-INDEX(RTO1SF_ORD,X$4,2))&gt;$B$24,"s","ns"))))</f>
        <v>ns</v>
      </c>
      <c r="Y48" s="188" t="str">
        <f aca="1">IF(Y$4&gt;$J48,"",IF($F$9&gt;$G$9,"ns",IF($B$16&gt;$C$16,"ns",IF(ABS($L48-INDEX(RTO1SF_ORD,Y$4,2))&gt;$B$24,"s","ns"))))</f>
        <v>ns</v>
      </c>
      <c r="Z48" s="188" t="str">
        <f aca="1">IF(Z$4&gt;$J48,"",IF($F$9&gt;$G$9,"ns",IF($B$16&gt;$C$16,"ns",IF(ABS($L48-INDEX(RTO1SF_ORD,Z$4,2))&gt;$B$24,"s","ns"))))</f>
        <v>ns</v>
      </c>
      <c r="AA48" s="188" t="str">
        <f aca="1">IF(AA$4&gt;$J48,"",IF($F$9&gt;$G$9,"ns",IF($B$16&gt;$C$16,"ns",IF(ABS($L48-INDEX(RTO1SF_ORD,AA$4,2))&gt;$B$24,"s","ns"))))</f>
        <v>ns</v>
      </c>
      <c r="AB48" s="188" t="str">
        <f aca="1">IF(AB$4&gt;$J48,"",IF($F$9&gt;$G$9,"ns",IF($B$16&gt;$C$16,"ns",IF(ABS($L48-INDEX(RTO1SF_ORD,AB$4,2))&gt;$B$24,"s","ns"))))</f>
        <v>ns</v>
      </c>
      <c r="AC48" s="188" t="str">
        <f aca="1">IF(AC$4&gt;$J48,"",IF($F$9&gt;$G$9,"ns",IF($B$16&gt;$C$16,"ns",IF(ABS($L48-INDEX(RTO1SF_ORD,AC$4,2))&gt;$B$24,"s","ns"))))</f>
        <v>ns</v>
      </c>
      <c r="AD48" s="188" t="str">
        <f aca="1">IF(AD$4&gt;$J48,"",IF($F$9&gt;$G$9,"ns",IF($B$16&gt;$C$16,"ns",IF(ABS($L48-INDEX(RTO1SF_ORD,AD$4,2))&gt;$B$24,"s","ns"))))</f>
        <v>ns</v>
      </c>
      <c r="AE48" s="188" t="str">
        <f aca="1">IF(AE$4&gt;$J48,"",IF($F$9&gt;$G$9,"ns",IF($B$16&gt;$C$16,"ns",IF(ABS($L48-INDEX(RTO1SF_ORD,AE$4,2))&gt;$B$24,"s","ns"))))</f>
        <v>ns</v>
      </c>
      <c r="AF48" s="188" t="str">
        <f aca="1">IF(AF$4&gt;$J48,"",IF($F$9&gt;$G$9,"ns",IF($B$16&gt;$C$16,"ns",IF(ABS($L48-INDEX(RTO1SF_ORD,AF$4,2))&gt;$B$24,"s","ns"))))</f>
        <v>ns</v>
      </c>
      <c r="AG48" s="188" t="str">
        <f aca="1">IF(AG$4&gt;$J48,"",IF($F$9&gt;$G$9,"ns",IF($B$16&gt;$C$16,"ns",IF(ABS($L48-INDEX(RTO1SF_ORD,AG$4,2))&gt;$B$24,"s","ns"))))</f>
        <v>ns</v>
      </c>
      <c r="AH48" s="188" t="str">
        <f aca="1">IF(AH$4&gt;$J48,"",IF($F$9&gt;$G$9,"ns",IF($B$16&gt;$C$16,"ns",IF(ABS($L48-INDEX(RTO1SF_ORD,AH$4,2))&gt;$B$24,"s","ns"))))</f>
        <v>ns</v>
      </c>
      <c r="AI48" s="188" t="str">
        <f aca="1">IF(AI$4&gt;$J48,"",IF($F$9&gt;$G$9,"ns",IF($B$16&gt;$C$16,"ns",IF(ABS($L48-INDEX(RTO1SF_ORD,AI$4,2))&gt;$B$24,"s","ns"))))</f>
        <v>ns</v>
      </c>
      <c r="AJ48" s="188" t="str">
        <f aca="1">IF(AJ$4&gt;$J48,"",IF($F$9&gt;$G$9,"ns",IF($B$16&gt;$C$16,"ns",IF(ABS($L48-INDEX(RTO1SF_ORD,AJ$4,2))&gt;$B$24,"s","ns"))))</f>
        <v>ns</v>
      </c>
      <c r="AK48" s="188" t="str">
        <f aca="1">IF(AK$4&gt;$J48,"",IF($F$9&gt;$G$9,"ns",IF($B$16&gt;$C$16,"ns",IF(ABS($L48-INDEX(RTO1SF_ORD,AK$4,2))&gt;$B$24,"s","ns"))))</f>
        <v>ns</v>
      </c>
      <c r="AL48" s="188" t="str">
        <f aca="1">IF(AL$4&gt;$J48,"",IF($F$9&gt;$G$9,"ns",IF($B$16&gt;$C$16,"ns",IF(ABS($L48-INDEX(RTO1SF_ORD,AL$4,2))&gt;$B$24,"s","ns"))))</f>
        <v>ns</v>
      </c>
      <c r="AM48" s="188" t="str">
        <f aca="1">IF(AM$4&gt;$J48,"",IF($F$9&gt;$G$9,"ns",IF($B$16&gt;$C$16,"ns",IF(ABS($L48-INDEX(RTO1SF_ORD,AM$4,2))&gt;$B$24,"s","ns"))))</f>
        <v>ns</v>
      </c>
      <c r="AN48" s="188" t="str">
        <f aca="1">IF(AN$4&gt;$J48,"",IF($F$9&gt;$G$9,"ns",IF($B$16&gt;$C$16,"ns",IF(ABS($L48-INDEX(RTO1SF_ORD,AN$4,2))&gt;$B$24,"s","ns"))))</f>
        <v>ns</v>
      </c>
      <c r="AO48" s="188" t="str">
        <f aca="1">IF(AO$4&gt;$J48,"",IF($F$9&gt;$G$9,"ns",IF($B$16&gt;$C$16,"ns",IF(ABS($L48-INDEX(RTO1SF_ORD,AO$4,2))&gt;$B$24,"s","ns"))))</f>
        <v>ns</v>
      </c>
      <c r="AP48" s="188" t="str">
        <f aca="1">IF(AP$4&gt;$J48,"",IF($F$9&gt;$G$9,"ns",IF($B$16&gt;$C$16,"ns",IF(ABS($L48-INDEX(RTO1SF_ORD,AP$4,2))&gt;$B$24,"s","ns"))))</f>
        <v>ns</v>
      </c>
      <c r="AQ48" s="188" t="str">
        <f aca="1">IF(AQ$4&gt;$J48,"",IF($F$9&gt;$G$9,"ns",IF($B$16&gt;$C$16,"ns",IF(ABS($L48-INDEX(RTO1SF_ORD,AQ$4,2))&gt;$B$24,"s","ns"))))</f>
        <v>ns</v>
      </c>
      <c r="AR48" s="188" t="str">
        <f aca="1">IF(AR$4&gt;$J48,"",IF($F$9&gt;$G$9,"ns",IF($B$16&gt;$C$16,"ns",IF(ABS($L48-INDEX(RTO1SF_ORD,AR$4,2))&gt;$B$24,"s","ns"))))</f>
        <v>ns</v>
      </c>
      <c r="AS48" s="188" t="str">
        <f aca="1">IF(AS$4&gt;$J48,"",IF($F$9&gt;$G$9,"ns",IF($B$16&gt;$C$16,"ns",IF(ABS($L48-INDEX(RTO1SF_ORD,AS$4,2))&gt;$B$24,"s","ns"))))</f>
        <v>ns</v>
      </c>
      <c r="AT48" s="188" t="str">
        <f aca="1">IF(AT$4&gt;$J48,"",IF($F$9&gt;$G$9,"ns",IF($B$16&gt;$C$16,"ns",IF(ABS($L48-INDEX(RTO1SF_ORD,AT$4,2))&gt;$B$24,"s","ns"))))</f>
        <v>ns</v>
      </c>
      <c r="AU48" s="188" t="str">
        <f aca="1">IF(AU$4&gt;$J48,"",IF($F$9&gt;$G$9,"ns",IF($B$16&gt;$C$16,"ns",IF(ABS($L48-INDEX(RTO1SF_ORD,AU$4,2))&gt;$B$24,"s","ns"))))</f>
        <v>ns</v>
      </c>
      <c r="AV48" s="188" t="str">
        <f aca="1">IF(AV$4&gt;$J48,"",IF($F$9&gt;$G$9,"ns",IF($B$16&gt;$C$16,"ns",IF(ABS($L48-INDEX(RTO1SF_ORD,AV$4,2))&gt;$B$24,"s","ns"))))</f>
        <v>ns</v>
      </c>
      <c r="AW48" s="188" t="str">
        <f aca="1">IF(AW$4&gt;$J48,"",IF($F$9&gt;$G$9,"ns",IF($B$16&gt;$C$16,"ns",IF(ABS($L48-INDEX(RTO1SF_ORD,AW$4,2))&gt;$B$24,"s","ns"))))</f>
        <v>ns</v>
      </c>
      <c r="AX48" s="188" t="str">
        <f aca="1">IF(AX$4&gt;$J48,"",IF($F$9&gt;$G$9,"ns",IF($B$16&gt;$C$16,"ns",IF(ABS($L48-INDEX(RTO1SF_ORD,AX$4,2))&gt;$B$24,"s","ns"))))</f>
        <v>ns</v>
      </c>
      <c r="AY48" s="188" t="str">
        <f aca="1">IF(AY$4&gt;$J48,"",IF($F$9&gt;$G$9,"ns",IF($B$16&gt;$C$16,"ns",IF(ABS($L48-INDEX(RTO1SF_ORD,AY$4,2))&gt;$B$24,"s","ns"))))</f>
        <v>ns</v>
      </c>
      <c r="AZ48" s="188" t="str">
        <f aca="1">IF(AZ$4&gt;$J48,"",IF($F$9&gt;$G$9,"ns",IF($B$16&gt;$C$16,"ns",IF(ABS($L48-INDEX(RTO1SF_ORD,AZ$4,2))&gt;$B$24,"s","ns"))))</f>
        <v>ns</v>
      </c>
      <c r="BA48" s="188" t="str">
        <f aca="1">IF(BA$4&gt;$J48,"",IF($F$9&gt;$G$9,"ns",IF($B$16&gt;$C$16,"ns",IF(ABS($L48-INDEX(RTO1SF_ORD,BA$4,2))&gt;$B$24,"s","ns"))))</f>
        <v>ns</v>
      </c>
      <c r="BB48" s="188" t="str">
        <f aca="1">IF(BB$4&gt;$J48,"",IF($F$9&gt;$G$9,"ns",IF($B$16&gt;$C$16,"ns",IF(ABS($L48-INDEX(RTO1SF_ORD,BB$4,2))&gt;$B$24,"s","ns"))))</f>
        <v>ns</v>
      </c>
      <c r="BC48" s="188" t="str">
        <f aca="1">IF(BC$4&gt;$J48,"",IF($F$9&gt;$G$9,"ns",IF($B$16&gt;$C$16,"ns",IF(ABS($L48-INDEX(RTO1SF_ORD,BC$4,2))&gt;$B$24,"s","ns"))))</f>
        <v>ns</v>
      </c>
      <c r="BD48" s="188" t="str">
        <f aca="1">IF(BD$4&gt;$J48,"",IF($F$9&gt;$G$9,"ns",IF($B$16&gt;$C$16,"ns",IF(ABS($L48-INDEX(RTO1SF_ORD,BD$4,2))&gt;$B$24,"s","ns"))))</f>
        <v>ns</v>
      </c>
      <c r="BE48" s="188" t="str">
        <f aca="1">IF(BE$4&gt;$J48,"",IF($F$9&gt;$G$9,"ns",IF($B$16&gt;$C$16,"ns",IF(ABS($L48-INDEX(RTO1SF_ORD,BE$4,2))&gt;$B$24,"s","ns"))))</f>
        <v/>
      </c>
      <c r="BF48" s="188" t="str">
        <f aca="1">IF(BF$4&gt;$J48,"",IF($F$9&gt;$G$9,"ns",IF($B$16&gt;$C$16,"ns",IF(ABS($L48-INDEX(RTO1SF_ORD,BF$4,2))&gt;$B$24,"s","ns"))))</f>
        <v/>
      </c>
      <c r="BG48" s="188" t="str">
        <f aca="1">IF(BG$4&gt;$J48,"",IF($F$9&gt;$G$9,"ns",IF($B$16&gt;$C$16,"ns",IF(ABS($L48-INDEX(RTO1SF_ORD,BG$4,2))&gt;$B$24,"s","ns"))))</f>
        <v/>
      </c>
      <c r="BH48" s="188" t="str">
        <f aca="1">IF(BH$4&gt;$J48,"",IF($F$9&gt;$G$9,"ns",IF($B$16&gt;$C$16,"ns",IF(ABS($L48-INDEX(RTO1SF_ORD,BH$4,2))&gt;$B$24,"s","ns"))))</f>
        <v/>
      </c>
      <c r="BI48" s="188" t="str">
        <f aca="1">IF(BI$4&gt;$J48,"",IF($F$9&gt;$G$9,"ns",IF($B$16&gt;$C$16,"ns",IF(ABS($L48-INDEX(RTO1SF_ORD,BI$4,2))&gt;$B$24,"s","ns"))))</f>
        <v/>
      </c>
      <c r="BJ48" s="188" t="str">
        <f aca="1">IF(BJ$4&gt;$J48,"",IF($F$9&gt;$G$9,"ns",IF($B$16&gt;$C$16,"ns",IF(ABS($L48-INDEX(RTO1SF_ORD,BJ$4,2))&gt;$B$24,"s","ns"))))</f>
        <v/>
      </c>
      <c r="BS48" s="10"/>
      <c r="BT48" s="10"/>
      <c r="BV48" s="89" t="n">
        <v>44</v>
      </c>
      <c r="BW48" s="187">
        <f aca="1">IFERROR(INDEX(RTO1CF_ORD,BV48,1),"sd")</f>
        <v>0</v>
      </c>
      <c r="BX48" s="188">
        <f aca="1">IFERROR(INDEX(RTO1CF_ORD,BV48,2),"sd")</f>
        <v>0.00006</v>
      </c>
      <c r="BY48" s="186" t="str">
        <f aca="1">IF(BY$4&gt;$BV48,"",IF($BR$9&gt;$BS$9,"ns",IF($BN$16&gt;$BO$16,"ns",IF(ABS($BX48-INDEX(RTO1CF_ORD,BY$4,2))&gt;$BN$24,"s","ns"))))</f>
        <v>s</v>
      </c>
      <c r="BZ48" s="186" t="str">
        <f aca="1">IF(BZ$4&gt;$BV48,"",IF($BR$9&gt;$BS$9,"ns",IF($BN$16&gt;$BO$16,"ns",IF(ABS($BX48-INDEX(RTO1CF_ORD,BZ$4,2))&gt;$BN$24,"s","ns"))))</f>
        <v>s</v>
      </c>
      <c r="CA48" s="186" t="str">
        <f aca="1">IF(CA$4&gt;$BV48,"",IF($BR$9&gt;$BS$9,"ns",IF($BN$16&gt;$BO$16,"ns",IF(ABS($BX48-INDEX(RTO1CF_ORD,CA$4,2))&gt;$BN$24,"s","ns"))))</f>
        <v>s</v>
      </c>
      <c r="CB48" s="186" t="str">
        <f aca="1">IF(CB$4&gt;$BV48,"",IF($BR$9&gt;$BS$9,"ns",IF($BN$16&gt;$BO$16,"ns",IF(ABS($BX48-INDEX(RTO1CF_ORD,CB$4,2))&gt;$BN$24,"s","ns"))))</f>
        <v>s</v>
      </c>
      <c r="CC48" s="186" t="str">
        <f aca="1">IF(CC$4&gt;$BV48,"",IF($BR$9&gt;$BS$9,"ns",IF($BN$16&gt;$BO$16,"ns",IF(ABS($BX48-INDEX(RTO1CF_ORD,CC$4,2))&gt;$BN$24,"s","ns"))))</f>
        <v>s</v>
      </c>
      <c r="CD48" s="186" t="str">
        <f aca="1">IF(CD$4&gt;$BV48,"",IF($BR$9&gt;$BS$9,"ns",IF($BN$16&gt;$BO$16,"ns",IF(ABS($BX48-INDEX(RTO1CF_ORD,CD$4,2))&gt;$BN$24,"s","ns"))))</f>
        <v>s</v>
      </c>
      <c r="CE48" s="186" t="str">
        <f aca="1">IF(CE$4&gt;$BV48,"",IF($BR$9&gt;$BS$9,"ns",IF($BN$16&gt;$BO$16,"ns",IF(ABS($BX48-INDEX(RTO1CF_ORD,CE$4,2))&gt;$BN$24,"s","ns"))))</f>
        <v>s</v>
      </c>
      <c r="CF48" s="186" t="str">
        <f aca="1">IF(CF$4&gt;$BV48,"",IF($BR$9&gt;$BS$9,"ns",IF($BN$16&gt;$BO$16,"ns",IF(ABS($BX48-INDEX(RTO1CF_ORD,CF$4,2))&gt;$BN$24,"s","ns"))))</f>
        <v>s</v>
      </c>
      <c r="CG48" s="186" t="str">
        <f aca="1">IF(CG$4&gt;$BV48,"",IF($BR$9&gt;$BS$9,"ns",IF($BN$16&gt;$BO$16,"ns",IF(ABS($BX48-INDEX(RTO1CF_ORD,CG$4,2))&gt;$BN$24,"s","ns"))))</f>
        <v>s</v>
      </c>
      <c r="CH48" s="186" t="str">
        <f aca="1">IF(CH$4&gt;$BV48,"",IF($BR$9&gt;$BS$9,"ns",IF($BN$16&gt;$BO$16,"ns",IF(ABS($BX48-INDEX(RTO1CF_ORD,CH$4,2))&gt;$BN$24,"s","ns"))))</f>
        <v>s</v>
      </c>
      <c r="CI48" s="186" t="str">
        <f aca="1">IF(CI$4&gt;$BV48,"",IF($BR$9&gt;$BS$9,"ns",IF($BN$16&gt;$BO$16,"ns",IF(ABS($BX48-INDEX(RTO1CF_ORD,CI$4,2))&gt;$BN$24,"s","ns"))))</f>
        <v>s</v>
      </c>
      <c r="CJ48" s="186" t="str">
        <f aca="1">IF(CJ$4&gt;$BV48,"",IF($BR$9&gt;$BS$9,"ns",IF($BN$16&gt;$BO$16,"ns",IF(ABS($BX48-INDEX(RTO1CF_ORD,CJ$4,2))&gt;$BN$24,"s","ns"))))</f>
        <v>s</v>
      </c>
      <c r="CK48" s="186" t="str">
        <f aca="1">IF(CK$4&gt;$BV48,"",IF($BR$9&gt;$BS$9,"ns",IF($BN$16&gt;$BO$16,"ns",IF(ABS($BX48-INDEX(RTO1CF_ORD,CK$4,2))&gt;$BN$24,"s","ns"))))</f>
        <v>s</v>
      </c>
      <c r="CL48" s="186" t="str">
        <f aca="1">IF(CL$4&gt;$BV48,"",IF($BR$9&gt;$BS$9,"ns",IF($BN$16&gt;$BO$16,"ns",IF(ABS($BX48-INDEX(RTO1CF_ORD,CL$4,2))&gt;$BN$24,"s","ns"))))</f>
        <v>s</v>
      </c>
      <c r="CM48" s="186" t="str">
        <f aca="1">IF(CM$4&gt;$BV48,"",IF($BR$9&gt;$BS$9,"ns",IF($BN$16&gt;$BO$16,"ns",IF(ABS($BX48-INDEX(RTO1CF_ORD,CM$4,2))&gt;$BN$24,"s","ns"))))</f>
        <v>s</v>
      </c>
      <c r="CN48" s="186" t="str">
        <f aca="1">IF(CN$4&gt;$BV48,"",IF($BR$9&gt;$BS$9,"ns",IF($BN$16&gt;$BO$16,"ns",IF(ABS($BX48-INDEX(RTO1CF_ORD,CN$4,2))&gt;$BN$24,"s","ns"))))</f>
        <v>s</v>
      </c>
      <c r="CO48" s="186" t="str">
        <f aca="1">IF(CO$4&gt;$BV48,"",IF($BR$9&gt;$BS$9,"ns",IF($BN$16&gt;$BO$16,"ns",IF(ABS($BX48-INDEX(RTO1CF_ORD,CO$4,2))&gt;$BN$24,"s","ns"))))</f>
        <v>s</v>
      </c>
      <c r="CP48" s="186" t="str">
        <f aca="1">IF(CP$4&gt;$BV48,"",IF($BR$9&gt;$BS$9,"ns",IF($BN$16&gt;$BO$16,"ns",IF(ABS($BX48-INDEX(RTO1CF_ORD,CP$4,2))&gt;$BN$24,"s","ns"))))</f>
        <v>s</v>
      </c>
      <c r="CQ48" s="186" t="str">
        <f aca="1">IF(CQ$4&gt;$BV48,"",IF($BR$9&gt;$BS$9,"ns",IF($BN$16&gt;$BO$16,"ns",IF(ABS($BX48-INDEX(RTO1CF_ORD,CQ$4,2))&gt;$BN$24,"s","ns"))))</f>
        <v>s</v>
      </c>
      <c r="CR48" s="186" t="str">
        <f aca="1">IF(CR$4&gt;$BV48,"",IF($BR$9&gt;$BS$9,"ns",IF($BN$16&gt;$BO$16,"ns",IF(ABS($BX48-INDEX(RTO1CF_ORD,CR$4,2))&gt;$BN$24,"s","ns"))))</f>
        <v>s</v>
      </c>
      <c r="CS48" s="186" t="str">
        <f aca="1">IF(CS$4&gt;$BV48,"",IF($BR$9&gt;$BS$9,"ns",IF($BN$16&gt;$BO$16,"ns",IF(ABS($BX48-INDEX(RTO1CF_ORD,CS$4,2))&gt;$BN$24,"s","ns"))))</f>
        <v>s</v>
      </c>
      <c r="CT48" s="186" t="str">
        <f aca="1">IF(CT$4&gt;$BV48,"",IF($BR$9&gt;$BS$9,"ns",IF($BN$16&gt;$BO$16,"ns",IF(ABS($BX48-INDEX(RTO1CF_ORD,CT$4,2))&gt;$BN$24,"s","ns"))))</f>
        <v>s</v>
      </c>
      <c r="CU48" s="186" t="str">
        <f aca="1">IF(CU$4&gt;$BV48,"",IF($BR$9&gt;$BS$9,"ns",IF($BN$16&gt;$BO$16,"ns",IF(ABS($BX48-INDEX(RTO1CF_ORD,CU$4,2))&gt;$BN$24,"s","ns"))))</f>
        <v>s</v>
      </c>
      <c r="CV48" s="186" t="str">
        <f aca="1">IF(CV$4&gt;$BV48,"",IF($BR$9&gt;$BS$9,"ns",IF($BN$16&gt;$BO$16,"ns",IF(ABS($BX48-INDEX(RTO1CF_ORD,CV$4,2))&gt;$BN$24,"s","ns"))))</f>
        <v>s</v>
      </c>
      <c r="CW48" s="186" t="str">
        <f aca="1">IF(CW$4&gt;$BV48,"",IF($BR$9&gt;$BS$9,"ns",IF($BN$16&gt;$BO$16,"ns",IF(ABS($BX48-INDEX(RTO1CF_ORD,CW$4,2))&gt;$BN$24,"s","ns"))))</f>
        <v>s</v>
      </c>
      <c r="CX48" s="186" t="str">
        <f aca="1">IF(CX$4&gt;$BV48,"",IF($BR$9&gt;$BS$9,"ns",IF($BN$16&gt;$BO$16,"ns",IF(ABS($BX48-INDEX(RTO1CF_ORD,CX$4,2))&gt;$BN$24,"s","ns"))))</f>
        <v>s</v>
      </c>
      <c r="CY48" s="186" t="str">
        <f aca="1">IF(CY$4&gt;$BV48,"",IF($BR$9&gt;$BS$9,"ns",IF($BN$16&gt;$BO$16,"ns",IF(ABS($BX48-INDEX(RTO1CF_ORD,CY$4,2))&gt;$BN$24,"s","ns"))))</f>
        <v>s</v>
      </c>
      <c r="CZ48" s="186" t="str">
        <f aca="1">IF(CZ$4&gt;$BV48,"",IF($BR$9&gt;$BS$9,"ns",IF($BN$16&gt;$BO$16,"ns",IF(ABS($BX48-INDEX(RTO1CF_ORD,CZ$4,2))&gt;$BN$24,"s","ns"))))</f>
        <v>s</v>
      </c>
      <c r="DA48" s="186" t="str">
        <f aca="1">IF(DA$4&gt;$BV48,"",IF($BR$9&gt;$BS$9,"ns",IF($BN$16&gt;$BO$16,"ns",IF(ABS($BX48-INDEX(RTO1CF_ORD,DA$4,2))&gt;$BN$24,"s","ns"))))</f>
        <v>s</v>
      </c>
      <c r="DB48" s="186" t="str">
        <f aca="1">IF(DB$4&gt;$BV48,"",IF($BR$9&gt;$BS$9,"ns",IF($BN$16&gt;$BO$16,"ns",IF(ABS($BX48-INDEX(RTO1CF_ORD,DB$4,2))&gt;$BN$24,"s","ns"))))</f>
        <v>ns</v>
      </c>
      <c r="DC48" s="186" t="str">
        <f aca="1">IF(DC$4&gt;$BV48,"",IF($BR$9&gt;$BS$9,"ns",IF($BN$16&gt;$BO$16,"ns",IF(ABS($BX48-INDEX(RTO1CF_ORD,DC$4,2))&gt;$BN$24,"s","ns"))))</f>
        <v>ns</v>
      </c>
      <c r="DD48" s="186" t="str">
        <f aca="1">IF(DD$4&gt;$BV48,"",IF($BR$9&gt;$BS$9,"ns",IF($BN$16&gt;$BO$16,"ns",IF(ABS($BX48-INDEX(RTO1CF_ORD,DD$4,2))&gt;$BN$24,"s","ns"))))</f>
        <v>ns</v>
      </c>
      <c r="DE48" s="186" t="str">
        <f aca="1">IF(DE$4&gt;$BV48,"",IF($BR$9&gt;$BS$9,"ns",IF($BN$16&gt;$BO$16,"ns",IF(ABS($BX48-INDEX(RTO1CF_ORD,DE$4,2))&gt;$BN$24,"s","ns"))))</f>
        <v>ns</v>
      </c>
      <c r="DF48" s="186" t="str">
        <f aca="1">IF(DF$4&gt;$BV48,"",IF($BR$9&gt;$BS$9,"ns",IF($BN$16&gt;$BO$16,"ns",IF(ABS($BX48-INDEX(RTO1CF_ORD,DF$4,2))&gt;$BN$24,"s","ns"))))</f>
        <v>ns</v>
      </c>
      <c r="DG48" s="186" t="str">
        <f aca="1">IF(DG$4&gt;$BV48,"",IF($BR$9&gt;$BS$9,"ns",IF($BN$16&gt;$BO$16,"ns",IF(ABS($BX48-INDEX(RTO1CF_ORD,DG$4,2))&gt;$BN$24,"s","ns"))))</f>
        <v>ns</v>
      </c>
      <c r="DH48" s="186" t="str">
        <f aca="1">IF(DH$4&gt;$BV48,"",IF($BR$9&gt;$BS$9,"ns",IF($BN$16&gt;$BO$16,"ns",IF(ABS($BX48-INDEX(RTO1CF_ORD,DH$4,2))&gt;$BN$24,"s","ns"))))</f>
        <v>ns</v>
      </c>
      <c r="DI48" s="186" t="str">
        <f aca="1">IF(DI$4&gt;$BV48,"",IF($BR$9&gt;$BS$9,"ns",IF($BN$16&gt;$BO$16,"ns",IF(ABS($BX48-INDEX(RTO1CF_ORD,DI$4,2))&gt;$BN$24,"s","ns"))))</f>
        <v>ns</v>
      </c>
      <c r="DJ48" s="186" t="str">
        <f aca="1">IF(DJ$4&gt;$BV48,"",IF($BR$9&gt;$BS$9,"ns",IF($BN$16&gt;$BO$16,"ns",IF(ABS($BX48-INDEX(RTO1CF_ORD,DJ$4,2))&gt;$BN$24,"s","ns"))))</f>
        <v>ns</v>
      </c>
      <c r="DK48" s="186" t="str">
        <f aca="1">IF(DK$4&gt;$BV48,"",IF($BR$9&gt;$BS$9,"ns",IF($BN$16&gt;$BO$16,"ns",IF(ABS($BX48-INDEX(RTO1CF_ORD,DK$4,2))&gt;$BN$24,"s","ns"))))</f>
        <v>ns</v>
      </c>
      <c r="DL48" s="186" t="str">
        <f aca="1">IF(DL$4&gt;$BV48,"",IF($BR$9&gt;$BS$9,"ns",IF($BN$16&gt;$BO$16,"ns",IF(ABS($BX48-INDEX(RTO1CF_ORD,DL$4,2))&gt;$BN$24,"s","ns"))))</f>
        <v>ns</v>
      </c>
      <c r="DM48" s="186" t="str">
        <f aca="1">IF(DM$4&gt;$BV48,"",IF($BR$9&gt;$BS$9,"ns",IF($BN$16&gt;$BO$16,"ns",IF(ABS($BX48-INDEX(RTO1CF_ORD,DM$4,2))&gt;$BN$24,"s","ns"))))</f>
        <v>ns</v>
      </c>
      <c r="DN48" s="186" t="str">
        <f aca="1">IF(DN$4&gt;$BV48,"",IF($BR$9&gt;$BS$9,"ns",IF($BN$16&gt;$BO$16,"ns",IF(ABS($BX48-INDEX(RTO1CF_ORD,DN$4,2))&gt;$BN$24,"s","ns"))))</f>
        <v>ns</v>
      </c>
      <c r="DO48" s="186" t="str">
        <f aca="1">IF(DO$4&gt;$BV48,"",IF($BR$9&gt;$BS$9,"ns",IF($BN$16&gt;$BO$16,"ns",IF(ABS($BX48-INDEX(RTO1CF_ORD,DO$4,2))&gt;$BN$24,"s","ns"))))</f>
        <v>ns</v>
      </c>
      <c r="DP48" s="186" t="str">
        <f aca="1">IF(DP$4&gt;$BV48,"",IF($BR$9&gt;$BS$9,"ns",IF($BN$16&gt;$BO$16,"ns",IF(ABS($BX48-INDEX(RTO1CF_ORD,DP$4,2))&gt;$BN$24,"s","ns"))))</f>
        <v>ns</v>
      </c>
      <c r="DQ48" s="186" t="str">
        <f aca="1">IF(DQ$4&gt;$BV48,"",IF($BR$9&gt;$BS$9,"ns",IF($BN$16&gt;$BO$16,"ns",IF(ABS($BX48-INDEX(RTO1CF_ORD,DQ$4,2))&gt;$BN$24,"s","ns"))))</f>
        <v/>
      </c>
      <c r="DR48" s="186" t="str">
        <f aca="1">IF(DR$4&gt;$BV48,"",IF($BR$9&gt;$BS$9,"ns",IF($BN$16&gt;$BO$16,"ns",IF(ABS($BX48-INDEX(RTO1CF_ORD,DR$4,2))&gt;$BN$24,"s","ns"))))</f>
        <v/>
      </c>
      <c r="DS48" s="186" t="str">
        <f aca="1">IF(DS$4&gt;$BV48,"",IF($BR$9&gt;$BS$9,"ns",IF($BN$16&gt;$BO$16,"ns",IF(ABS($BX48-INDEX(RTO1CF_ORD,DS$4,2))&gt;$BN$24,"s","ns"))))</f>
        <v/>
      </c>
      <c r="DT48" s="186" t="str">
        <f aca="1">IF(DT$4&gt;$BV48,"",IF($BR$9&gt;$BS$9,"ns",IF($BN$16&gt;$BO$16,"ns",IF(ABS($BX48-INDEX(RTO1CF_ORD,DT$4,2))&gt;$BN$24,"s","ns"))))</f>
        <v/>
      </c>
      <c r="DU48" s="186" t="str">
        <f aca="1">IF(DU$4&gt;$BV48,"",IF($BR$9&gt;$BS$9,"ns",IF($BN$16&gt;$BO$16,"ns",IF(ABS($BX48-INDEX(RTO1CF_ORD,DU$4,2))&gt;$BN$24,"s","ns"))))</f>
        <v/>
      </c>
      <c r="DV48" s="186" t="str">
        <f aca="1">IF(DV$4&gt;$BV48,"",IF($BR$9&gt;$BS$9,"ns",IF($BN$16&gt;$BO$16,"ns",IF(ABS($BX48-INDEX(RTO1CF_ORD,DV$4,2))&gt;$BN$24,"s","ns"))))</f>
        <v/>
      </c>
      <c r="DW48" s="158"/>
      <c r="DX48" s="158"/>
      <c r="DZ48" s="176">
        <f>DZ47+1</f>
        <v>45</v>
      </c>
      <c r="EA48" s="283">
        <f aca="1">IFERROR(INDEX(RTO1CV,$DZ48,1),0)</f>
        <v>0</v>
      </c>
      <c r="EB48" s="179">
        <f aca="1">IFERROR(INDEX(RTO1SF,$DZ48,EB$3),0)</f>
        <v>0</v>
      </c>
      <c r="EC48" s="179">
        <f aca="1">IFERROR(INDEX(RTO1SF,$DZ48,EC$3),0)</f>
        <v>0</v>
      </c>
      <c r="ED48" s="179">
        <f aca="1">IFERROR(INDEX(RTO1SF,$DZ48,ED$3),0)</f>
        <v>0</v>
      </c>
      <c r="EE48" s="179">
        <f aca="1">IFERROR(INDEX(RTO1SF,$DZ48,EE$3),0)</f>
        <v>0</v>
      </c>
      <c r="EF48" s="179">
        <f>_xlfn.COUNTIFS(EB48:EE48,"&gt;1")</f>
        <v>0</v>
      </c>
      <c r="EG48" s="179">
        <f>IFERROR(_xlfn.SUMIFS(EB48:EE48,EB48:EE48,"&gt;1"),0)</f>
        <v>0</v>
      </c>
      <c r="EH48" s="176"/>
      <c r="EI48" s="176"/>
      <c r="EJ48" s="176"/>
      <c r="EK48" s="177"/>
      <c r="EL48" s="176">
        <f>EL47+1</f>
        <v>45</v>
      </c>
      <c r="EM48" s="283">
        <f aca="1">IFERROR(INDEX(RTO1CV,$EL48,1),0)</f>
        <v>0</v>
      </c>
      <c r="EN48" s="179">
        <f aca="1">IFERROR(INDEX(RTO1CF,$EL48,'ANVA-MDS'!EB$3),0)</f>
        <v>0</v>
      </c>
      <c r="EO48" s="179">
        <f aca="1">IFERROR(INDEX(RTO1CF,$EL48,'ANVA-MDS'!EC$3),0)</f>
        <v>0</v>
      </c>
      <c r="EP48" s="179">
        <f aca="1">IFERROR(INDEX(RTO1CF,$EL48,'ANVA-MDS'!ED$3),0)</f>
        <v>0</v>
      </c>
      <c r="EQ48" s="179">
        <f aca="1">IFERROR(INDEX(RTO1CF,$EL48,'ANVA-MDS'!EE$3),0)</f>
        <v>0</v>
      </c>
      <c r="ER48" s="179">
        <f>_xlfn.COUNTIFS(EN48:EQ48,"&gt;1")</f>
        <v>0</v>
      </c>
      <c r="ES48" s="179">
        <f>IFERROR(_xlfn.SUMIFS(EN48:EQ48,EN48:EQ48,"&gt;1"),0)</f>
        <v>0</v>
      </c>
      <c r="ET48" s="176"/>
      <c r="EU48" s="176"/>
      <c r="EV48" s="176"/>
      <c r="EW48" s="177"/>
      <c r="EX48" s="179">
        <f>EG48+ES48</f>
        <v>0</v>
      </c>
      <c r="EY48" s="177"/>
      <c r="EZ48" s="177"/>
    </row>
    <row r="49" spans="10:156" ht="12.75" customHeight="1">
      <c r="J49" s="89" t="n">
        <v>45</v>
      </c>
      <c r="K49" s="187">
        <f aca="1">IFERROR(INDEX(RTO1SF_ORD,J49,1),"sd")</f>
        <v>0</v>
      </c>
      <c r="L49" s="188">
        <f aca="1">IFERROR(INDEX(RTO1SF_ORD,J49,2),"sd")</f>
        <v>0.00005</v>
      </c>
      <c r="M49" s="188" t="str">
        <f aca="1">IF(M$4&gt;$J49,"",IF($F$9&gt;$G$9,"ns",IF($B$16&gt;$C$16,"ns",IF(ABS($L49-INDEX(RTO1SF_ORD,M$4,2))&gt;$B$24,"s","ns"))))</f>
        <v>ns</v>
      </c>
      <c r="N49" s="188" t="str">
        <f aca="1">IF(N$4&gt;$J49,"",IF($F$9&gt;$G$9,"ns",IF($B$16&gt;$C$16,"ns",IF(ABS($L49-INDEX(RTO1SF_ORD,N$4,2))&gt;$B$24,"s","ns"))))</f>
        <v>ns</v>
      </c>
      <c r="O49" s="188" t="str">
        <f aca="1">IF(O$4&gt;$J49,"",IF($F$9&gt;$G$9,"ns",IF($B$16&gt;$C$16,"ns",IF(ABS($L49-INDEX(RTO1SF_ORD,O$4,2))&gt;$B$24,"s","ns"))))</f>
        <v>ns</v>
      </c>
      <c r="P49" s="188" t="str">
        <f aca="1">IF(P$4&gt;$J49,"",IF($F$9&gt;$G$9,"ns",IF($B$16&gt;$C$16,"ns",IF(ABS($L49-INDEX(RTO1SF_ORD,P$4,2))&gt;$B$24,"s","ns"))))</f>
        <v>ns</v>
      </c>
      <c r="Q49" s="188" t="str">
        <f aca="1">IF(Q$4&gt;$J49,"",IF($F$9&gt;$G$9,"ns",IF($B$16&gt;$C$16,"ns",IF(ABS($L49-INDEX(RTO1SF_ORD,Q$4,2))&gt;$B$24,"s","ns"))))</f>
        <v>ns</v>
      </c>
      <c r="R49" s="188" t="str">
        <f aca="1">IF(R$4&gt;$J49,"",IF($F$9&gt;$G$9,"ns",IF($B$16&gt;$C$16,"ns",IF(ABS($L49-INDEX(RTO1SF_ORD,R$4,2))&gt;$B$24,"s","ns"))))</f>
        <v>ns</v>
      </c>
      <c r="S49" s="188" t="str">
        <f aca="1">IF(S$4&gt;$J49,"",IF($F$9&gt;$G$9,"ns",IF($B$16&gt;$C$16,"ns",IF(ABS($L49-INDEX(RTO1SF_ORD,S$4,2))&gt;$B$24,"s","ns"))))</f>
        <v>ns</v>
      </c>
      <c r="T49" s="188" t="str">
        <f aca="1">IF(T$4&gt;$J49,"",IF($F$9&gt;$G$9,"ns",IF($B$16&gt;$C$16,"ns",IF(ABS($L49-INDEX(RTO1SF_ORD,T$4,2))&gt;$B$24,"s","ns"))))</f>
        <v>ns</v>
      </c>
      <c r="U49" s="188" t="str">
        <f aca="1">IF(U$4&gt;$J49,"",IF($F$9&gt;$G$9,"ns",IF($B$16&gt;$C$16,"ns",IF(ABS($L49-INDEX(RTO1SF_ORD,U$4,2))&gt;$B$24,"s","ns"))))</f>
        <v>ns</v>
      </c>
      <c r="V49" s="188" t="str">
        <f aca="1">IF(V$4&gt;$J49,"",IF($F$9&gt;$G$9,"ns",IF($B$16&gt;$C$16,"ns",IF(ABS($L49-INDEX(RTO1SF_ORD,V$4,2))&gt;$B$24,"s","ns"))))</f>
        <v>ns</v>
      </c>
      <c r="W49" s="188" t="str">
        <f aca="1">IF(W$4&gt;$J49,"",IF($F$9&gt;$G$9,"ns",IF($B$16&gt;$C$16,"ns",IF(ABS($L49-INDEX(RTO1SF_ORD,W$4,2))&gt;$B$24,"s","ns"))))</f>
        <v>ns</v>
      </c>
      <c r="X49" s="188" t="str">
        <f aca="1">IF(X$4&gt;$J49,"",IF($F$9&gt;$G$9,"ns",IF($B$16&gt;$C$16,"ns",IF(ABS($L49-INDEX(RTO1SF_ORD,X$4,2))&gt;$B$24,"s","ns"))))</f>
        <v>ns</v>
      </c>
      <c r="Y49" s="188" t="str">
        <f aca="1">IF(Y$4&gt;$J49,"",IF($F$9&gt;$G$9,"ns",IF($B$16&gt;$C$16,"ns",IF(ABS($L49-INDEX(RTO1SF_ORD,Y$4,2))&gt;$B$24,"s","ns"))))</f>
        <v>ns</v>
      </c>
      <c r="Z49" s="188" t="str">
        <f aca="1">IF(Z$4&gt;$J49,"",IF($F$9&gt;$G$9,"ns",IF($B$16&gt;$C$16,"ns",IF(ABS($L49-INDEX(RTO1SF_ORD,Z$4,2))&gt;$B$24,"s","ns"))))</f>
        <v>ns</v>
      </c>
      <c r="AA49" s="188" t="str">
        <f aca="1">IF(AA$4&gt;$J49,"",IF($F$9&gt;$G$9,"ns",IF($B$16&gt;$C$16,"ns",IF(ABS($L49-INDEX(RTO1SF_ORD,AA$4,2))&gt;$B$24,"s","ns"))))</f>
        <v>ns</v>
      </c>
      <c r="AB49" s="188" t="str">
        <f aca="1">IF(AB$4&gt;$J49,"",IF($F$9&gt;$G$9,"ns",IF($B$16&gt;$C$16,"ns",IF(ABS($L49-INDEX(RTO1SF_ORD,AB$4,2))&gt;$B$24,"s","ns"))))</f>
        <v>ns</v>
      </c>
      <c r="AC49" s="188" t="str">
        <f aca="1">IF(AC$4&gt;$J49,"",IF($F$9&gt;$G$9,"ns",IF($B$16&gt;$C$16,"ns",IF(ABS($L49-INDEX(RTO1SF_ORD,AC$4,2))&gt;$B$24,"s","ns"))))</f>
        <v>ns</v>
      </c>
      <c r="AD49" s="188" t="str">
        <f aca="1">IF(AD$4&gt;$J49,"",IF($F$9&gt;$G$9,"ns",IF($B$16&gt;$C$16,"ns",IF(ABS($L49-INDEX(RTO1SF_ORD,AD$4,2))&gt;$B$24,"s","ns"))))</f>
        <v>ns</v>
      </c>
      <c r="AE49" s="188" t="str">
        <f aca="1">IF(AE$4&gt;$J49,"",IF($F$9&gt;$G$9,"ns",IF($B$16&gt;$C$16,"ns",IF(ABS($L49-INDEX(RTO1SF_ORD,AE$4,2))&gt;$B$24,"s","ns"))))</f>
        <v>ns</v>
      </c>
      <c r="AF49" s="188" t="str">
        <f aca="1">IF(AF$4&gt;$J49,"",IF($F$9&gt;$G$9,"ns",IF($B$16&gt;$C$16,"ns",IF(ABS($L49-INDEX(RTO1SF_ORD,AF$4,2))&gt;$B$24,"s","ns"))))</f>
        <v>ns</v>
      </c>
      <c r="AG49" s="188" t="str">
        <f aca="1">IF(AG$4&gt;$J49,"",IF($F$9&gt;$G$9,"ns",IF($B$16&gt;$C$16,"ns",IF(ABS($L49-INDEX(RTO1SF_ORD,AG$4,2))&gt;$B$24,"s","ns"))))</f>
        <v>ns</v>
      </c>
      <c r="AH49" s="188" t="str">
        <f aca="1">IF(AH$4&gt;$J49,"",IF($F$9&gt;$G$9,"ns",IF($B$16&gt;$C$16,"ns",IF(ABS($L49-INDEX(RTO1SF_ORD,AH$4,2))&gt;$B$24,"s","ns"))))</f>
        <v>ns</v>
      </c>
      <c r="AI49" s="188" t="str">
        <f aca="1">IF(AI$4&gt;$J49,"",IF($F$9&gt;$G$9,"ns",IF($B$16&gt;$C$16,"ns",IF(ABS($L49-INDEX(RTO1SF_ORD,AI$4,2))&gt;$B$24,"s","ns"))))</f>
        <v>ns</v>
      </c>
      <c r="AJ49" s="188" t="str">
        <f aca="1">IF(AJ$4&gt;$J49,"",IF($F$9&gt;$G$9,"ns",IF($B$16&gt;$C$16,"ns",IF(ABS($L49-INDEX(RTO1SF_ORD,AJ$4,2))&gt;$B$24,"s","ns"))))</f>
        <v>ns</v>
      </c>
      <c r="AK49" s="188" t="str">
        <f aca="1">IF(AK$4&gt;$J49,"",IF($F$9&gt;$G$9,"ns",IF($B$16&gt;$C$16,"ns",IF(ABS($L49-INDEX(RTO1SF_ORD,AK$4,2))&gt;$B$24,"s","ns"))))</f>
        <v>ns</v>
      </c>
      <c r="AL49" s="188" t="str">
        <f aca="1">IF(AL$4&gt;$J49,"",IF($F$9&gt;$G$9,"ns",IF($B$16&gt;$C$16,"ns",IF(ABS($L49-INDEX(RTO1SF_ORD,AL$4,2))&gt;$B$24,"s","ns"))))</f>
        <v>ns</v>
      </c>
      <c r="AM49" s="188" t="str">
        <f aca="1">IF(AM$4&gt;$J49,"",IF($F$9&gt;$G$9,"ns",IF($B$16&gt;$C$16,"ns",IF(ABS($L49-INDEX(RTO1SF_ORD,AM$4,2))&gt;$B$24,"s","ns"))))</f>
        <v>ns</v>
      </c>
      <c r="AN49" s="188" t="str">
        <f aca="1">IF(AN$4&gt;$J49,"",IF($F$9&gt;$G$9,"ns",IF($B$16&gt;$C$16,"ns",IF(ABS($L49-INDEX(RTO1SF_ORD,AN$4,2))&gt;$B$24,"s","ns"))))</f>
        <v>ns</v>
      </c>
      <c r="AO49" s="188" t="str">
        <f aca="1">IF(AO$4&gt;$J49,"",IF($F$9&gt;$G$9,"ns",IF($B$16&gt;$C$16,"ns",IF(ABS($L49-INDEX(RTO1SF_ORD,AO$4,2))&gt;$B$24,"s","ns"))))</f>
        <v>ns</v>
      </c>
      <c r="AP49" s="188" t="str">
        <f aca="1">IF(AP$4&gt;$J49,"",IF($F$9&gt;$G$9,"ns",IF($B$16&gt;$C$16,"ns",IF(ABS($L49-INDEX(RTO1SF_ORD,AP$4,2))&gt;$B$24,"s","ns"))))</f>
        <v>ns</v>
      </c>
      <c r="AQ49" s="188" t="str">
        <f aca="1">IF(AQ$4&gt;$J49,"",IF($F$9&gt;$G$9,"ns",IF($B$16&gt;$C$16,"ns",IF(ABS($L49-INDEX(RTO1SF_ORD,AQ$4,2))&gt;$B$24,"s","ns"))))</f>
        <v>ns</v>
      </c>
      <c r="AR49" s="188" t="str">
        <f aca="1">IF(AR$4&gt;$J49,"",IF($F$9&gt;$G$9,"ns",IF($B$16&gt;$C$16,"ns",IF(ABS($L49-INDEX(RTO1SF_ORD,AR$4,2))&gt;$B$24,"s","ns"))))</f>
        <v>ns</v>
      </c>
      <c r="AS49" s="188" t="str">
        <f aca="1">IF(AS$4&gt;$J49,"",IF($F$9&gt;$G$9,"ns",IF($B$16&gt;$C$16,"ns",IF(ABS($L49-INDEX(RTO1SF_ORD,AS$4,2))&gt;$B$24,"s","ns"))))</f>
        <v>ns</v>
      </c>
      <c r="AT49" s="188" t="str">
        <f aca="1">IF(AT$4&gt;$J49,"",IF($F$9&gt;$G$9,"ns",IF($B$16&gt;$C$16,"ns",IF(ABS($L49-INDEX(RTO1SF_ORD,AT$4,2))&gt;$B$24,"s","ns"))))</f>
        <v>ns</v>
      </c>
      <c r="AU49" s="188" t="str">
        <f aca="1">IF(AU$4&gt;$J49,"",IF($F$9&gt;$G$9,"ns",IF($B$16&gt;$C$16,"ns",IF(ABS($L49-INDEX(RTO1SF_ORD,AU$4,2))&gt;$B$24,"s","ns"))))</f>
        <v>ns</v>
      </c>
      <c r="AV49" s="188" t="str">
        <f aca="1">IF(AV$4&gt;$J49,"",IF($F$9&gt;$G$9,"ns",IF($B$16&gt;$C$16,"ns",IF(ABS($L49-INDEX(RTO1SF_ORD,AV$4,2))&gt;$B$24,"s","ns"))))</f>
        <v>ns</v>
      </c>
      <c r="AW49" s="188" t="str">
        <f aca="1">IF(AW$4&gt;$J49,"",IF($F$9&gt;$G$9,"ns",IF($B$16&gt;$C$16,"ns",IF(ABS($L49-INDEX(RTO1SF_ORD,AW$4,2))&gt;$B$24,"s","ns"))))</f>
        <v>ns</v>
      </c>
      <c r="AX49" s="188" t="str">
        <f aca="1">IF(AX$4&gt;$J49,"",IF($F$9&gt;$G$9,"ns",IF($B$16&gt;$C$16,"ns",IF(ABS($L49-INDEX(RTO1SF_ORD,AX$4,2))&gt;$B$24,"s","ns"))))</f>
        <v>ns</v>
      </c>
      <c r="AY49" s="188" t="str">
        <f aca="1">IF(AY$4&gt;$J49,"",IF($F$9&gt;$G$9,"ns",IF($B$16&gt;$C$16,"ns",IF(ABS($L49-INDEX(RTO1SF_ORD,AY$4,2))&gt;$B$24,"s","ns"))))</f>
        <v>ns</v>
      </c>
      <c r="AZ49" s="188" t="str">
        <f aca="1">IF(AZ$4&gt;$J49,"",IF($F$9&gt;$G$9,"ns",IF($B$16&gt;$C$16,"ns",IF(ABS($L49-INDEX(RTO1SF_ORD,AZ$4,2))&gt;$B$24,"s","ns"))))</f>
        <v>ns</v>
      </c>
      <c r="BA49" s="188" t="str">
        <f aca="1">IF(BA$4&gt;$J49,"",IF($F$9&gt;$G$9,"ns",IF($B$16&gt;$C$16,"ns",IF(ABS($L49-INDEX(RTO1SF_ORD,BA$4,2))&gt;$B$24,"s","ns"))))</f>
        <v>ns</v>
      </c>
      <c r="BB49" s="188" t="str">
        <f aca="1">IF(BB$4&gt;$J49,"",IF($F$9&gt;$G$9,"ns",IF($B$16&gt;$C$16,"ns",IF(ABS($L49-INDEX(RTO1SF_ORD,BB$4,2))&gt;$B$24,"s","ns"))))</f>
        <v>ns</v>
      </c>
      <c r="BC49" s="188" t="str">
        <f aca="1">IF(BC$4&gt;$J49,"",IF($F$9&gt;$G$9,"ns",IF($B$16&gt;$C$16,"ns",IF(ABS($L49-INDEX(RTO1SF_ORD,BC$4,2))&gt;$B$24,"s","ns"))))</f>
        <v>ns</v>
      </c>
      <c r="BD49" s="188" t="str">
        <f aca="1">IF(BD$4&gt;$J49,"",IF($F$9&gt;$G$9,"ns",IF($B$16&gt;$C$16,"ns",IF(ABS($L49-INDEX(RTO1SF_ORD,BD$4,2))&gt;$B$24,"s","ns"))))</f>
        <v>ns</v>
      </c>
      <c r="BE49" s="188" t="str">
        <f aca="1">IF(BE$4&gt;$J49,"",IF($F$9&gt;$G$9,"ns",IF($B$16&gt;$C$16,"ns",IF(ABS($L49-INDEX(RTO1SF_ORD,BE$4,2))&gt;$B$24,"s","ns"))))</f>
        <v>ns</v>
      </c>
      <c r="BF49" s="188" t="str">
        <f aca="1">IF(BF$4&gt;$J49,"",IF($F$9&gt;$G$9,"ns",IF($B$16&gt;$C$16,"ns",IF(ABS($L49-INDEX(RTO1SF_ORD,BF$4,2))&gt;$B$24,"s","ns"))))</f>
        <v/>
      </c>
      <c r="BG49" s="188" t="str">
        <f aca="1">IF(BG$4&gt;$J49,"",IF($F$9&gt;$G$9,"ns",IF($B$16&gt;$C$16,"ns",IF(ABS($L49-INDEX(RTO1SF_ORD,BG$4,2))&gt;$B$24,"s","ns"))))</f>
        <v/>
      </c>
      <c r="BH49" s="188" t="str">
        <f aca="1">IF(BH$4&gt;$J49,"",IF($F$9&gt;$G$9,"ns",IF($B$16&gt;$C$16,"ns",IF(ABS($L49-INDEX(RTO1SF_ORD,BH$4,2))&gt;$B$24,"s","ns"))))</f>
        <v/>
      </c>
      <c r="BI49" s="188" t="str">
        <f aca="1">IF(BI$4&gt;$J49,"",IF($F$9&gt;$G$9,"ns",IF($B$16&gt;$C$16,"ns",IF(ABS($L49-INDEX(RTO1SF_ORD,BI$4,2))&gt;$B$24,"s","ns"))))</f>
        <v/>
      </c>
      <c r="BJ49" s="188" t="str">
        <f aca="1">IF(BJ$4&gt;$J49,"",IF($F$9&gt;$G$9,"ns",IF($B$16&gt;$C$16,"ns",IF(ABS($L49-INDEX(RTO1SF_ORD,BJ$4,2))&gt;$B$24,"s","ns"))))</f>
        <v/>
      </c>
      <c r="BS49" s="10"/>
      <c r="BT49" s="10"/>
      <c r="BV49" s="89" t="n">
        <v>45</v>
      </c>
      <c r="BW49" s="187">
        <f aca="1">IFERROR(INDEX(RTO1CF_ORD,BV49,1),"sd")</f>
        <v>0</v>
      </c>
      <c r="BX49" s="188">
        <f aca="1">IFERROR(INDEX(RTO1CF_ORD,BV49,2),"sd")</f>
        <v>0.00005</v>
      </c>
      <c r="BY49" s="186" t="str">
        <f aca="1">IF(BY$4&gt;$BV49,"",IF($BR$9&gt;$BS$9,"ns",IF($BN$16&gt;$BO$16,"ns",IF(ABS($BX49-INDEX(RTO1CF_ORD,BY$4,2))&gt;$BN$24,"s","ns"))))</f>
        <v>s</v>
      </c>
      <c r="BZ49" s="186" t="str">
        <f aca="1">IF(BZ$4&gt;$BV49,"",IF($BR$9&gt;$BS$9,"ns",IF($BN$16&gt;$BO$16,"ns",IF(ABS($BX49-INDEX(RTO1CF_ORD,BZ$4,2))&gt;$BN$24,"s","ns"))))</f>
        <v>s</v>
      </c>
      <c r="CA49" s="186" t="str">
        <f aca="1">IF(CA$4&gt;$BV49,"",IF($BR$9&gt;$BS$9,"ns",IF($BN$16&gt;$BO$16,"ns",IF(ABS($BX49-INDEX(RTO1CF_ORD,CA$4,2))&gt;$BN$24,"s","ns"))))</f>
        <v>s</v>
      </c>
      <c r="CB49" s="186" t="str">
        <f aca="1">IF(CB$4&gt;$BV49,"",IF($BR$9&gt;$BS$9,"ns",IF($BN$16&gt;$BO$16,"ns",IF(ABS($BX49-INDEX(RTO1CF_ORD,CB$4,2))&gt;$BN$24,"s","ns"))))</f>
        <v>s</v>
      </c>
      <c r="CC49" s="186" t="str">
        <f aca="1">IF(CC$4&gt;$BV49,"",IF($BR$9&gt;$BS$9,"ns",IF($BN$16&gt;$BO$16,"ns",IF(ABS($BX49-INDEX(RTO1CF_ORD,CC$4,2))&gt;$BN$24,"s","ns"))))</f>
        <v>s</v>
      </c>
      <c r="CD49" s="186" t="str">
        <f aca="1">IF(CD$4&gt;$BV49,"",IF($BR$9&gt;$BS$9,"ns",IF($BN$16&gt;$BO$16,"ns",IF(ABS($BX49-INDEX(RTO1CF_ORD,CD$4,2))&gt;$BN$24,"s","ns"))))</f>
        <v>s</v>
      </c>
      <c r="CE49" s="186" t="str">
        <f aca="1">IF(CE$4&gt;$BV49,"",IF($BR$9&gt;$BS$9,"ns",IF($BN$16&gt;$BO$16,"ns",IF(ABS($BX49-INDEX(RTO1CF_ORD,CE$4,2))&gt;$BN$24,"s","ns"))))</f>
        <v>s</v>
      </c>
      <c r="CF49" s="186" t="str">
        <f aca="1">IF(CF$4&gt;$BV49,"",IF($BR$9&gt;$BS$9,"ns",IF($BN$16&gt;$BO$16,"ns",IF(ABS($BX49-INDEX(RTO1CF_ORD,CF$4,2))&gt;$BN$24,"s","ns"))))</f>
        <v>s</v>
      </c>
      <c r="CG49" s="186" t="str">
        <f aca="1">IF(CG$4&gt;$BV49,"",IF($BR$9&gt;$BS$9,"ns",IF($BN$16&gt;$BO$16,"ns",IF(ABS($BX49-INDEX(RTO1CF_ORD,CG$4,2))&gt;$BN$24,"s","ns"))))</f>
        <v>s</v>
      </c>
      <c r="CH49" s="186" t="str">
        <f aca="1">IF(CH$4&gt;$BV49,"",IF($BR$9&gt;$BS$9,"ns",IF($BN$16&gt;$BO$16,"ns",IF(ABS($BX49-INDEX(RTO1CF_ORD,CH$4,2))&gt;$BN$24,"s","ns"))))</f>
        <v>s</v>
      </c>
      <c r="CI49" s="186" t="str">
        <f aca="1">IF(CI$4&gt;$BV49,"",IF($BR$9&gt;$BS$9,"ns",IF($BN$16&gt;$BO$16,"ns",IF(ABS($BX49-INDEX(RTO1CF_ORD,CI$4,2))&gt;$BN$24,"s","ns"))))</f>
        <v>s</v>
      </c>
      <c r="CJ49" s="186" t="str">
        <f aca="1">IF(CJ$4&gt;$BV49,"",IF($BR$9&gt;$BS$9,"ns",IF($BN$16&gt;$BO$16,"ns",IF(ABS($BX49-INDEX(RTO1CF_ORD,CJ$4,2))&gt;$BN$24,"s","ns"))))</f>
        <v>s</v>
      </c>
      <c r="CK49" s="186" t="str">
        <f aca="1">IF(CK$4&gt;$BV49,"",IF($BR$9&gt;$BS$9,"ns",IF($BN$16&gt;$BO$16,"ns",IF(ABS($BX49-INDEX(RTO1CF_ORD,CK$4,2))&gt;$BN$24,"s","ns"))))</f>
        <v>s</v>
      </c>
      <c r="CL49" s="186" t="str">
        <f aca="1">IF(CL$4&gt;$BV49,"",IF($BR$9&gt;$BS$9,"ns",IF($BN$16&gt;$BO$16,"ns",IF(ABS($BX49-INDEX(RTO1CF_ORD,CL$4,2))&gt;$BN$24,"s","ns"))))</f>
        <v>s</v>
      </c>
      <c r="CM49" s="186" t="str">
        <f aca="1">IF(CM$4&gt;$BV49,"",IF($BR$9&gt;$BS$9,"ns",IF($BN$16&gt;$BO$16,"ns",IF(ABS($BX49-INDEX(RTO1CF_ORD,CM$4,2))&gt;$BN$24,"s","ns"))))</f>
        <v>s</v>
      </c>
      <c r="CN49" s="186" t="str">
        <f aca="1">IF(CN$4&gt;$BV49,"",IF($BR$9&gt;$BS$9,"ns",IF($BN$16&gt;$BO$16,"ns",IF(ABS($BX49-INDEX(RTO1CF_ORD,CN$4,2))&gt;$BN$24,"s","ns"))))</f>
        <v>s</v>
      </c>
      <c r="CO49" s="186" t="str">
        <f aca="1">IF(CO$4&gt;$BV49,"",IF($BR$9&gt;$BS$9,"ns",IF($BN$16&gt;$BO$16,"ns",IF(ABS($BX49-INDEX(RTO1CF_ORD,CO$4,2))&gt;$BN$24,"s","ns"))))</f>
        <v>s</v>
      </c>
      <c r="CP49" s="186" t="str">
        <f aca="1">IF(CP$4&gt;$BV49,"",IF($BR$9&gt;$BS$9,"ns",IF($BN$16&gt;$BO$16,"ns",IF(ABS($BX49-INDEX(RTO1CF_ORD,CP$4,2))&gt;$BN$24,"s","ns"))))</f>
        <v>s</v>
      </c>
      <c r="CQ49" s="186" t="str">
        <f aca="1">IF(CQ$4&gt;$BV49,"",IF($BR$9&gt;$BS$9,"ns",IF($BN$16&gt;$BO$16,"ns",IF(ABS($BX49-INDEX(RTO1CF_ORD,CQ$4,2))&gt;$BN$24,"s","ns"))))</f>
        <v>s</v>
      </c>
      <c r="CR49" s="186" t="str">
        <f aca="1">IF(CR$4&gt;$BV49,"",IF($BR$9&gt;$BS$9,"ns",IF($BN$16&gt;$BO$16,"ns",IF(ABS($BX49-INDEX(RTO1CF_ORD,CR$4,2))&gt;$BN$24,"s","ns"))))</f>
        <v>s</v>
      </c>
      <c r="CS49" s="186" t="str">
        <f aca="1">IF(CS$4&gt;$BV49,"",IF($BR$9&gt;$BS$9,"ns",IF($BN$16&gt;$BO$16,"ns",IF(ABS($BX49-INDEX(RTO1CF_ORD,CS$4,2))&gt;$BN$24,"s","ns"))))</f>
        <v>s</v>
      </c>
      <c r="CT49" s="186" t="str">
        <f aca="1">IF(CT$4&gt;$BV49,"",IF($BR$9&gt;$BS$9,"ns",IF($BN$16&gt;$BO$16,"ns",IF(ABS($BX49-INDEX(RTO1CF_ORD,CT$4,2))&gt;$BN$24,"s","ns"))))</f>
        <v>s</v>
      </c>
      <c r="CU49" s="186" t="str">
        <f aca="1">IF(CU$4&gt;$BV49,"",IF($BR$9&gt;$BS$9,"ns",IF($BN$16&gt;$BO$16,"ns",IF(ABS($BX49-INDEX(RTO1CF_ORD,CU$4,2))&gt;$BN$24,"s","ns"))))</f>
        <v>s</v>
      </c>
      <c r="CV49" s="186" t="str">
        <f aca="1">IF(CV$4&gt;$BV49,"",IF($BR$9&gt;$BS$9,"ns",IF($BN$16&gt;$BO$16,"ns",IF(ABS($BX49-INDEX(RTO1CF_ORD,CV$4,2))&gt;$BN$24,"s","ns"))))</f>
        <v>s</v>
      </c>
      <c r="CW49" s="186" t="str">
        <f aca="1">IF(CW$4&gt;$BV49,"",IF($BR$9&gt;$BS$9,"ns",IF($BN$16&gt;$BO$16,"ns",IF(ABS($BX49-INDEX(RTO1CF_ORD,CW$4,2))&gt;$BN$24,"s","ns"))))</f>
        <v>s</v>
      </c>
      <c r="CX49" s="186" t="str">
        <f aca="1">IF(CX$4&gt;$BV49,"",IF($BR$9&gt;$BS$9,"ns",IF($BN$16&gt;$BO$16,"ns",IF(ABS($BX49-INDEX(RTO1CF_ORD,CX$4,2))&gt;$BN$24,"s","ns"))))</f>
        <v>s</v>
      </c>
      <c r="CY49" s="186" t="str">
        <f aca="1">IF(CY$4&gt;$BV49,"",IF($BR$9&gt;$BS$9,"ns",IF($BN$16&gt;$BO$16,"ns",IF(ABS($BX49-INDEX(RTO1CF_ORD,CY$4,2))&gt;$BN$24,"s","ns"))))</f>
        <v>s</v>
      </c>
      <c r="CZ49" s="186" t="str">
        <f aca="1">IF(CZ$4&gt;$BV49,"",IF($BR$9&gt;$BS$9,"ns",IF($BN$16&gt;$BO$16,"ns",IF(ABS($BX49-INDEX(RTO1CF_ORD,CZ$4,2))&gt;$BN$24,"s","ns"))))</f>
        <v>s</v>
      </c>
      <c r="DA49" s="186" t="str">
        <f aca="1">IF(DA$4&gt;$BV49,"",IF($BR$9&gt;$BS$9,"ns",IF($BN$16&gt;$BO$16,"ns",IF(ABS($BX49-INDEX(RTO1CF_ORD,DA$4,2))&gt;$BN$24,"s","ns"))))</f>
        <v>s</v>
      </c>
      <c r="DB49" s="186" t="str">
        <f aca="1">IF(DB$4&gt;$BV49,"",IF($BR$9&gt;$BS$9,"ns",IF($BN$16&gt;$BO$16,"ns",IF(ABS($BX49-INDEX(RTO1CF_ORD,DB$4,2))&gt;$BN$24,"s","ns"))))</f>
        <v>ns</v>
      </c>
      <c r="DC49" s="186" t="str">
        <f aca="1">IF(DC$4&gt;$BV49,"",IF($BR$9&gt;$BS$9,"ns",IF($BN$16&gt;$BO$16,"ns",IF(ABS($BX49-INDEX(RTO1CF_ORD,DC$4,2))&gt;$BN$24,"s","ns"))))</f>
        <v>ns</v>
      </c>
      <c r="DD49" s="186" t="str">
        <f aca="1">IF(DD$4&gt;$BV49,"",IF($BR$9&gt;$BS$9,"ns",IF($BN$16&gt;$BO$16,"ns",IF(ABS($BX49-INDEX(RTO1CF_ORD,DD$4,2))&gt;$BN$24,"s","ns"))))</f>
        <v>ns</v>
      </c>
      <c r="DE49" s="186" t="str">
        <f aca="1">IF(DE$4&gt;$BV49,"",IF($BR$9&gt;$BS$9,"ns",IF($BN$16&gt;$BO$16,"ns",IF(ABS($BX49-INDEX(RTO1CF_ORD,DE$4,2))&gt;$BN$24,"s","ns"))))</f>
        <v>ns</v>
      </c>
      <c r="DF49" s="186" t="str">
        <f aca="1">IF(DF$4&gt;$BV49,"",IF($BR$9&gt;$BS$9,"ns",IF($BN$16&gt;$BO$16,"ns",IF(ABS($BX49-INDEX(RTO1CF_ORD,DF$4,2))&gt;$BN$24,"s","ns"))))</f>
        <v>ns</v>
      </c>
      <c r="DG49" s="186" t="str">
        <f aca="1">IF(DG$4&gt;$BV49,"",IF($BR$9&gt;$BS$9,"ns",IF($BN$16&gt;$BO$16,"ns",IF(ABS($BX49-INDEX(RTO1CF_ORD,DG$4,2))&gt;$BN$24,"s","ns"))))</f>
        <v>ns</v>
      </c>
      <c r="DH49" s="186" t="str">
        <f aca="1">IF(DH$4&gt;$BV49,"",IF($BR$9&gt;$BS$9,"ns",IF($BN$16&gt;$BO$16,"ns",IF(ABS($BX49-INDEX(RTO1CF_ORD,DH$4,2))&gt;$BN$24,"s","ns"))))</f>
        <v>ns</v>
      </c>
      <c r="DI49" s="186" t="str">
        <f aca="1">IF(DI$4&gt;$BV49,"",IF($BR$9&gt;$BS$9,"ns",IF($BN$16&gt;$BO$16,"ns",IF(ABS($BX49-INDEX(RTO1CF_ORD,DI$4,2))&gt;$BN$24,"s","ns"))))</f>
        <v>ns</v>
      </c>
      <c r="DJ49" s="186" t="str">
        <f aca="1">IF(DJ$4&gt;$BV49,"",IF($BR$9&gt;$BS$9,"ns",IF($BN$16&gt;$BO$16,"ns",IF(ABS($BX49-INDEX(RTO1CF_ORD,DJ$4,2))&gt;$BN$24,"s","ns"))))</f>
        <v>ns</v>
      </c>
      <c r="DK49" s="186" t="str">
        <f aca="1">IF(DK$4&gt;$BV49,"",IF($BR$9&gt;$BS$9,"ns",IF($BN$16&gt;$BO$16,"ns",IF(ABS($BX49-INDEX(RTO1CF_ORD,DK$4,2))&gt;$BN$24,"s","ns"))))</f>
        <v>ns</v>
      </c>
      <c r="DL49" s="186" t="str">
        <f aca="1">IF(DL$4&gt;$BV49,"",IF($BR$9&gt;$BS$9,"ns",IF($BN$16&gt;$BO$16,"ns",IF(ABS($BX49-INDEX(RTO1CF_ORD,DL$4,2))&gt;$BN$24,"s","ns"))))</f>
        <v>ns</v>
      </c>
      <c r="DM49" s="186" t="str">
        <f aca="1">IF(DM$4&gt;$BV49,"",IF($BR$9&gt;$BS$9,"ns",IF($BN$16&gt;$BO$16,"ns",IF(ABS($BX49-INDEX(RTO1CF_ORD,DM$4,2))&gt;$BN$24,"s","ns"))))</f>
        <v>ns</v>
      </c>
      <c r="DN49" s="186" t="str">
        <f aca="1">IF(DN$4&gt;$BV49,"",IF($BR$9&gt;$BS$9,"ns",IF($BN$16&gt;$BO$16,"ns",IF(ABS($BX49-INDEX(RTO1CF_ORD,DN$4,2))&gt;$BN$24,"s","ns"))))</f>
        <v>ns</v>
      </c>
      <c r="DO49" s="186" t="str">
        <f aca="1">IF(DO$4&gt;$BV49,"",IF($BR$9&gt;$BS$9,"ns",IF($BN$16&gt;$BO$16,"ns",IF(ABS($BX49-INDEX(RTO1CF_ORD,DO$4,2))&gt;$BN$24,"s","ns"))))</f>
        <v>ns</v>
      </c>
      <c r="DP49" s="186" t="str">
        <f aca="1">IF(DP$4&gt;$BV49,"",IF($BR$9&gt;$BS$9,"ns",IF($BN$16&gt;$BO$16,"ns",IF(ABS($BX49-INDEX(RTO1CF_ORD,DP$4,2))&gt;$BN$24,"s","ns"))))</f>
        <v>ns</v>
      </c>
      <c r="DQ49" s="186" t="str">
        <f aca="1">IF(DQ$4&gt;$BV49,"",IF($BR$9&gt;$BS$9,"ns",IF($BN$16&gt;$BO$16,"ns",IF(ABS($BX49-INDEX(RTO1CF_ORD,DQ$4,2))&gt;$BN$24,"s","ns"))))</f>
        <v>ns</v>
      </c>
      <c r="DR49" s="186" t="str">
        <f aca="1">IF(DR$4&gt;$BV49,"",IF($BR$9&gt;$BS$9,"ns",IF($BN$16&gt;$BO$16,"ns",IF(ABS($BX49-INDEX(RTO1CF_ORD,DR$4,2))&gt;$BN$24,"s","ns"))))</f>
        <v/>
      </c>
      <c r="DS49" s="186" t="str">
        <f aca="1">IF(DS$4&gt;$BV49,"",IF($BR$9&gt;$BS$9,"ns",IF($BN$16&gt;$BO$16,"ns",IF(ABS($BX49-INDEX(RTO1CF_ORD,DS$4,2))&gt;$BN$24,"s","ns"))))</f>
        <v/>
      </c>
      <c r="DT49" s="186" t="str">
        <f aca="1">IF(DT$4&gt;$BV49,"",IF($BR$9&gt;$BS$9,"ns",IF($BN$16&gt;$BO$16,"ns",IF(ABS($BX49-INDEX(RTO1CF_ORD,DT$4,2))&gt;$BN$24,"s","ns"))))</f>
        <v/>
      </c>
      <c r="DU49" s="186" t="str">
        <f aca="1">IF(DU$4&gt;$BV49,"",IF($BR$9&gt;$BS$9,"ns",IF($BN$16&gt;$BO$16,"ns",IF(ABS($BX49-INDEX(RTO1CF_ORD,DU$4,2))&gt;$BN$24,"s","ns"))))</f>
        <v/>
      </c>
      <c r="DV49" s="186" t="str">
        <f aca="1">IF(DV$4&gt;$BV49,"",IF($BR$9&gt;$BS$9,"ns",IF($BN$16&gt;$BO$16,"ns",IF(ABS($BX49-INDEX(RTO1CF_ORD,DV$4,2))&gt;$BN$24,"s","ns"))))</f>
        <v/>
      </c>
      <c r="DW49" s="158"/>
      <c r="DX49" s="158"/>
      <c r="DZ49" s="176">
        <f>DZ48+1</f>
        <v>46</v>
      </c>
      <c r="EA49" s="283">
        <f aca="1">IFERROR(INDEX(RTO1CV,$DZ49,1),0)</f>
        <v>0</v>
      </c>
      <c r="EB49" s="179">
        <f aca="1">IFERROR(INDEX(RTO1SF,$DZ49,EB$3),0)</f>
        <v>0</v>
      </c>
      <c r="EC49" s="179">
        <f aca="1">IFERROR(INDEX(RTO1SF,$DZ49,EC$3),0)</f>
        <v>0</v>
      </c>
      <c r="ED49" s="179">
        <f aca="1">IFERROR(INDEX(RTO1SF,$DZ49,ED$3),0)</f>
        <v>0</v>
      </c>
      <c r="EE49" s="179">
        <f aca="1">IFERROR(INDEX(RTO1SF,$DZ49,EE$3),0)</f>
        <v>0</v>
      </c>
      <c r="EF49" s="179">
        <f>_xlfn.COUNTIFS(EB49:EE49,"&gt;1")</f>
        <v>0</v>
      </c>
      <c r="EG49" s="179">
        <f>IFERROR(_xlfn.SUMIFS(EB49:EE49,EB49:EE49,"&gt;1"),0)</f>
        <v>0</v>
      </c>
      <c r="EH49" s="176"/>
      <c r="EI49" s="176"/>
      <c r="EJ49" s="176"/>
      <c r="EK49" s="177"/>
      <c r="EL49" s="176">
        <f>EL48+1</f>
        <v>46</v>
      </c>
      <c r="EM49" s="283">
        <f aca="1">IFERROR(INDEX(RTO1CV,$EL49,1),0)</f>
        <v>0</v>
      </c>
      <c r="EN49" s="179">
        <f aca="1">IFERROR(INDEX(RTO1CF,$EL49,'ANVA-MDS'!EB$3),0)</f>
        <v>0</v>
      </c>
      <c r="EO49" s="179">
        <f aca="1">IFERROR(INDEX(RTO1CF,$EL49,'ANVA-MDS'!EC$3),0)</f>
        <v>0</v>
      </c>
      <c r="EP49" s="179">
        <f aca="1">IFERROR(INDEX(RTO1CF,$EL49,'ANVA-MDS'!ED$3),0)</f>
        <v>0</v>
      </c>
      <c r="EQ49" s="179">
        <f aca="1">IFERROR(INDEX(RTO1CF,$EL49,'ANVA-MDS'!EE$3),0)</f>
        <v>0</v>
      </c>
      <c r="ER49" s="179">
        <f>_xlfn.COUNTIFS(EN49:EQ49,"&gt;1")</f>
        <v>0</v>
      </c>
      <c r="ES49" s="179">
        <f>IFERROR(_xlfn.SUMIFS(EN49:EQ49,EN49:EQ49,"&gt;1"),0)</f>
        <v>0</v>
      </c>
      <c r="ET49" s="176"/>
      <c r="EU49" s="176"/>
      <c r="EV49" s="176"/>
      <c r="EW49" s="177"/>
      <c r="EX49" s="179">
        <f>EG49+ES49</f>
        <v>0</v>
      </c>
      <c r="EY49" s="177"/>
      <c r="EZ49" s="177"/>
    </row>
    <row r="50" spans="10:156" ht="12.75" customHeight="1">
      <c r="J50" s="89" t="n">
        <v>46</v>
      </c>
      <c r="K50" s="187">
        <f aca="1">IFERROR(INDEX(RTO1SF_ORD,J50,1),"sd")</f>
        <v>0</v>
      </c>
      <c r="L50" s="188">
        <f aca="1">IFERROR(INDEX(RTO1SF_ORD,J50,2),"sd")</f>
        <v>0.00004</v>
      </c>
      <c r="M50" s="188" t="str">
        <f aca="1">IF(M$4&gt;$J50,"",IF($F$9&gt;$G$9,"ns",IF($B$16&gt;$C$16,"ns",IF(ABS($L50-INDEX(RTO1SF_ORD,M$4,2))&gt;$B$24,"s","ns"))))</f>
        <v>ns</v>
      </c>
      <c r="N50" s="188" t="str">
        <f aca="1">IF(N$4&gt;$J50,"",IF($F$9&gt;$G$9,"ns",IF($B$16&gt;$C$16,"ns",IF(ABS($L50-INDEX(RTO1SF_ORD,N$4,2))&gt;$B$24,"s","ns"))))</f>
        <v>ns</v>
      </c>
      <c r="O50" s="188" t="str">
        <f aca="1">IF(O$4&gt;$J50,"",IF($F$9&gt;$G$9,"ns",IF($B$16&gt;$C$16,"ns",IF(ABS($L50-INDEX(RTO1SF_ORD,O$4,2))&gt;$B$24,"s","ns"))))</f>
        <v>ns</v>
      </c>
      <c r="P50" s="188" t="str">
        <f aca="1">IF(P$4&gt;$J50,"",IF($F$9&gt;$G$9,"ns",IF($B$16&gt;$C$16,"ns",IF(ABS($L50-INDEX(RTO1SF_ORD,P$4,2))&gt;$B$24,"s","ns"))))</f>
        <v>ns</v>
      </c>
      <c r="Q50" s="188" t="str">
        <f aca="1">IF(Q$4&gt;$J50,"",IF($F$9&gt;$G$9,"ns",IF($B$16&gt;$C$16,"ns",IF(ABS($L50-INDEX(RTO1SF_ORD,Q$4,2))&gt;$B$24,"s","ns"))))</f>
        <v>ns</v>
      </c>
      <c r="R50" s="188" t="str">
        <f aca="1">IF(R$4&gt;$J50,"",IF($F$9&gt;$G$9,"ns",IF($B$16&gt;$C$16,"ns",IF(ABS($L50-INDEX(RTO1SF_ORD,R$4,2))&gt;$B$24,"s","ns"))))</f>
        <v>ns</v>
      </c>
      <c r="S50" s="188" t="str">
        <f aca="1">IF(S$4&gt;$J50,"",IF($F$9&gt;$G$9,"ns",IF($B$16&gt;$C$16,"ns",IF(ABS($L50-INDEX(RTO1SF_ORD,S$4,2))&gt;$B$24,"s","ns"))))</f>
        <v>ns</v>
      </c>
      <c r="T50" s="188" t="str">
        <f aca="1">IF(T$4&gt;$J50,"",IF($F$9&gt;$G$9,"ns",IF($B$16&gt;$C$16,"ns",IF(ABS($L50-INDEX(RTO1SF_ORD,T$4,2))&gt;$B$24,"s","ns"))))</f>
        <v>ns</v>
      </c>
      <c r="U50" s="188" t="str">
        <f aca="1">IF(U$4&gt;$J50,"",IF($F$9&gt;$G$9,"ns",IF($B$16&gt;$C$16,"ns",IF(ABS($L50-INDEX(RTO1SF_ORD,U$4,2))&gt;$B$24,"s","ns"))))</f>
        <v>ns</v>
      </c>
      <c r="V50" s="188" t="str">
        <f aca="1">IF(V$4&gt;$J50,"",IF($F$9&gt;$G$9,"ns",IF($B$16&gt;$C$16,"ns",IF(ABS($L50-INDEX(RTO1SF_ORD,V$4,2))&gt;$B$24,"s","ns"))))</f>
        <v>ns</v>
      </c>
      <c r="W50" s="188" t="str">
        <f aca="1">IF(W$4&gt;$J50,"",IF($F$9&gt;$G$9,"ns",IF($B$16&gt;$C$16,"ns",IF(ABS($L50-INDEX(RTO1SF_ORD,W$4,2))&gt;$B$24,"s","ns"))))</f>
        <v>ns</v>
      </c>
      <c r="X50" s="188" t="str">
        <f aca="1">IF(X$4&gt;$J50,"",IF($F$9&gt;$G$9,"ns",IF($B$16&gt;$C$16,"ns",IF(ABS($L50-INDEX(RTO1SF_ORD,X$4,2))&gt;$B$24,"s","ns"))))</f>
        <v>ns</v>
      </c>
      <c r="Y50" s="188" t="str">
        <f aca="1">IF(Y$4&gt;$J50,"",IF($F$9&gt;$G$9,"ns",IF($B$16&gt;$C$16,"ns",IF(ABS($L50-INDEX(RTO1SF_ORD,Y$4,2))&gt;$B$24,"s","ns"))))</f>
        <v>ns</v>
      </c>
      <c r="Z50" s="188" t="str">
        <f aca="1">IF(Z$4&gt;$J50,"",IF($F$9&gt;$G$9,"ns",IF($B$16&gt;$C$16,"ns",IF(ABS($L50-INDEX(RTO1SF_ORD,Z$4,2))&gt;$B$24,"s","ns"))))</f>
        <v>ns</v>
      </c>
      <c r="AA50" s="188" t="str">
        <f aca="1">IF(AA$4&gt;$J50,"",IF($F$9&gt;$G$9,"ns",IF($B$16&gt;$C$16,"ns",IF(ABS($L50-INDEX(RTO1SF_ORD,AA$4,2))&gt;$B$24,"s","ns"))))</f>
        <v>ns</v>
      </c>
      <c r="AB50" s="188" t="str">
        <f aca="1">IF(AB$4&gt;$J50,"",IF($F$9&gt;$G$9,"ns",IF($B$16&gt;$C$16,"ns",IF(ABS($L50-INDEX(RTO1SF_ORD,AB$4,2))&gt;$B$24,"s","ns"))))</f>
        <v>ns</v>
      </c>
      <c r="AC50" s="188" t="str">
        <f aca="1">IF(AC$4&gt;$J50,"",IF($F$9&gt;$G$9,"ns",IF($B$16&gt;$C$16,"ns",IF(ABS($L50-INDEX(RTO1SF_ORD,AC$4,2))&gt;$B$24,"s","ns"))))</f>
        <v>ns</v>
      </c>
      <c r="AD50" s="188" t="str">
        <f aca="1">IF(AD$4&gt;$J50,"",IF($F$9&gt;$G$9,"ns",IF($B$16&gt;$C$16,"ns",IF(ABS($L50-INDEX(RTO1SF_ORD,AD$4,2))&gt;$B$24,"s","ns"))))</f>
        <v>ns</v>
      </c>
      <c r="AE50" s="188" t="str">
        <f aca="1">IF(AE$4&gt;$J50,"",IF($F$9&gt;$G$9,"ns",IF($B$16&gt;$C$16,"ns",IF(ABS($L50-INDEX(RTO1SF_ORD,AE$4,2))&gt;$B$24,"s","ns"))))</f>
        <v>ns</v>
      </c>
      <c r="AF50" s="188" t="str">
        <f aca="1">IF(AF$4&gt;$J50,"",IF($F$9&gt;$G$9,"ns",IF($B$16&gt;$C$16,"ns",IF(ABS($L50-INDEX(RTO1SF_ORD,AF$4,2))&gt;$B$24,"s","ns"))))</f>
        <v>ns</v>
      </c>
      <c r="AG50" s="188" t="str">
        <f aca="1">IF(AG$4&gt;$J50,"",IF($F$9&gt;$G$9,"ns",IF($B$16&gt;$C$16,"ns",IF(ABS($L50-INDEX(RTO1SF_ORD,AG$4,2))&gt;$B$24,"s","ns"))))</f>
        <v>ns</v>
      </c>
      <c r="AH50" s="188" t="str">
        <f aca="1">IF(AH$4&gt;$J50,"",IF($F$9&gt;$G$9,"ns",IF($B$16&gt;$C$16,"ns",IF(ABS($L50-INDEX(RTO1SF_ORD,AH$4,2))&gt;$B$24,"s","ns"))))</f>
        <v>ns</v>
      </c>
      <c r="AI50" s="188" t="str">
        <f aca="1">IF(AI$4&gt;$J50,"",IF($F$9&gt;$G$9,"ns",IF($B$16&gt;$C$16,"ns",IF(ABS($L50-INDEX(RTO1SF_ORD,AI$4,2))&gt;$B$24,"s","ns"))))</f>
        <v>ns</v>
      </c>
      <c r="AJ50" s="188" t="str">
        <f aca="1">IF(AJ$4&gt;$J50,"",IF($F$9&gt;$G$9,"ns",IF($B$16&gt;$C$16,"ns",IF(ABS($L50-INDEX(RTO1SF_ORD,AJ$4,2))&gt;$B$24,"s","ns"))))</f>
        <v>ns</v>
      </c>
      <c r="AK50" s="188" t="str">
        <f aca="1">IF(AK$4&gt;$J50,"",IF($F$9&gt;$G$9,"ns",IF($B$16&gt;$C$16,"ns",IF(ABS($L50-INDEX(RTO1SF_ORD,AK$4,2))&gt;$B$24,"s","ns"))))</f>
        <v>ns</v>
      </c>
      <c r="AL50" s="188" t="str">
        <f aca="1">IF(AL$4&gt;$J50,"",IF($F$9&gt;$G$9,"ns",IF($B$16&gt;$C$16,"ns",IF(ABS($L50-INDEX(RTO1SF_ORD,AL$4,2))&gt;$B$24,"s","ns"))))</f>
        <v>ns</v>
      </c>
      <c r="AM50" s="188" t="str">
        <f aca="1">IF(AM$4&gt;$J50,"",IF($F$9&gt;$G$9,"ns",IF($B$16&gt;$C$16,"ns",IF(ABS($L50-INDEX(RTO1SF_ORD,AM$4,2))&gt;$B$24,"s","ns"))))</f>
        <v>ns</v>
      </c>
      <c r="AN50" s="188" t="str">
        <f aca="1">IF(AN$4&gt;$J50,"",IF($F$9&gt;$G$9,"ns",IF($B$16&gt;$C$16,"ns",IF(ABS($L50-INDEX(RTO1SF_ORD,AN$4,2))&gt;$B$24,"s","ns"))))</f>
        <v>ns</v>
      </c>
      <c r="AO50" s="188" t="str">
        <f aca="1">IF(AO$4&gt;$J50,"",IF($F$9&gt;$G$9,"ns",IF($B$16&gt;$C$16,"ns",IF(ABS($L50-INDEX(RTO1SF_ORD,AO$4,2))&gt;$B$24,"s","ns"))))</f>
        <v>ns</v>
      </c>
      <c r="AP50" s="188" t="str">
        <f aca="1">IF(AP$4&gt;$J50,"",IF($F$9&gt;$G$9,"ns",IF($B$16&gt;$C$16,"ns",IF(ABS($L50-INDEX(RTO1SF_ORD,AP$4,2))&gt;$B$24,"s","ns"))))</f>
        <v>ns</v>
      </c>
      <c r="AQ50" s="188" t="str">
        <f aca="1">IF(AQ$4&gt;$J50,"",IF($F$9&gt;$G$9,"ns",IF($B$16&gt;$C$16,"ns",IF(ABS($L50-INDEX(RTO1SF_ORD,AQ$4,2))&gt;$B$24,"s","ns"))))</f>
        <v>ns</v>
      </c>
      <c r="AR50" s="188" t="str">
        <f aca="1">IF(AR$4&gt;$J50,"",IF($F$9&gt;$G$9,"ns",IF($B$16&gt;$C$16,"ns",IF(ABS($L50-INDEX(RTO1SF_ORD,AR$4,2))&gt;$B$24,"s","ns"))))</f>
        <v>ns</v>
      </c>
      <c r="AS50" s="188" t="str">
        <f aca="1">IF(AS$4&gt;$J50,"",IF($F$9&gt;$G$9,"ns",IF($B$16&gt;$C$16,"ns",IF(ABS($L50-INDEX(RTO1SF_ORD,AS$4,2))&gt;$B$24,"s","ns"))))</f>
        <v>ns</v>
      </c>
      <c r="AT50" s="188" t="str">
        <f aca="1">IF(AT$4&gt;$J50,"",IF($F$9&gt;$G$9,"ns",IF($B$16&gt;$C$16,"ns",IF(ABS($L50-INDEX(RTO1SF_ORD,AT$4,2))&gt;$B$24,"s","ns"))))</f>
        <v>ns</v>
      </c>
      <c r="AU50" s="188" t="str">
        <f aca="1">IF(AU$4&gt;$J50,"",IF($F$9&gt;$G$9,"ns",IF($B$16&gt;$C$16,"ns",IF(ABS($L50-INDEX(RTO1SF_ORD,AU$4,2))&gt;$B$24,"s","ns"))))</f>
        <v>ns</v>
      </c>
      <c r="AV50" s="188" t="str">
        <f aca="1">IF(AV$4&gt;$J50,"",IF($F$9&gt;$G$9,"ns",IF($B$16&gt;$C$16,"ns",IF(ABS($L50-INDEX(RTO1SF_ORD,AV$4,2))&gt;$B$24,"s","ns"))))</f>
        <v>ns</v>
      </c>
      <c r="AW50" s="188" t="str">
        <f aca="1">IF(AW$4&gt;$J50,"",IF($F$9&gt;$G$9,"ns",IF($B$16&gt;$C$16,"ns",IF(ABS($L50-INDEX(RTO1SF_ORD,AW$4,2))&gt;$B$24,"s","ns"))))</f>
        <v>ns</v>
      </c>
      <c r="AX50" s="188" t="str">
        <f aca="1">IF(AX$4&gt;$J50,"",IF($F$9&gt;$G$9,"ns",IF($B$16&gt;$C$16,"ns",IF(ABS($L50-INDEX(RTO1SF_ORD,AX$4,2))&gt;$B$24,"s","ns"))))</f>
        <v>ns</v>
      </c>
      <c r="AY50" s="188" t="str">
        <f aca="1">IF(AY$4&gt;$J50,"",IF($F$9&gt;$G$9,"ns",IF($B$16&gt;$C$16,"ns",IF(ABS($L50-INDEX(RTO1SF_ORD,AY$4,2))&gt;$B$24,"s","ns"))))</f>
        <v>ns</v>
      </c>
      <c r="AZ50" s="188" t="str">
        <f aca="1">IF(AZ$4&gt;$J50,"",IF($F$9&gt;$G$9,"ns",IF($B$16&gt;$C$16,"ns",IF(ABS($L50-INDEX(RTO1SF_ORD,AZ$4,2))&gt;$B$24,"s","ns"))))</f>
        <v>ns</v>
      </c>
      <c r="BA50" s="188" t="str">
        <f aca="1">IF(BA$4&gt;$J50,"",IF($F$9&gt;$G$9,"ns",IF($B$16&gt;$C$16,"ns",IF(ABS($L50-INDEX(RTO1SF_ORD,BA$4,2))&gt;$B$24,"s","ns"))))</f>
        <v>ns</v>
      </c>
      <c r="BB50" s="188" t="str">
        <f aca="1">IF(BB$4&gt;$J50,"",IF($F$9&gt;$G$9,"ns",IF($B$16&gt;$C$16,"ns",IF(ABS($L50-INDEX(RTO1SF_ORD,BB$4,2))&gt;$B$24,"s","ns"))))</f>
        <v>ns</v>
      </c>
      <c r="BC50" s="188" t="str">
        <f aca="1">IF(BC$4&gt;$J50,"",IF($F$9&gt;$G$9,"ns",IF($B$16&gt;$C$16,"ns",IF(ABS($L50-INDEX(RTO1SF_ORD,BC$4,2))&gt;$B$24,"s","ns"))))</f>
        <v>ns</v>
      </c>
      <c r="BD50" s="188" t="str">
        <f aca="1">IF(BD$4&gt;$J50,"",IF($F$9&gt;$G$9,"ns",IF($B$16&gt;$C$16,"ns",IF(ABS($L50-INDEX(RTO1SF_ORD,BD$4,2))&gt;$B$24,"s","ns"))))</f>
        <v>ns</v>
      </c>
      <c r="BE50" s="188" t="str">
        <f aca="1">IF(BE$4&gt;$J50,"",IF($F$9&gt;$G$9,"ns",IF($B$16&gt;$C$16,"ns",IF(ABS($L50-INDEX(RTO1SF_ORD,BE$4,2))&gt;$B$24,"s","ns"))))</f>
        <v>ns</v>
      </c>
      <c r="BF50" s="188" t="str">
        <f aca="1">IF(BF$4&gt;$J50,"",IF($F$9&gt;$G$9,"ns",IF($B$16&gt;$C$16,"ns",IF(ABS($L50-INDEX(RTO1SF_ORD,BF$4,2))&gt;$B$24,"s","ns"))))</f>
        <v>ns</v>
      </c>
      <c r="BG50" s="188" t="str">
        <f aca="1">IF(BG$4&gt;$J50,"",IF($F$9&gt;$G$9,"ns",IF($B$16&gt;$C$16,"ns",IF(ABS($L50-INDEX(RTO1SF_ORD,BG$4,2))&gt;$B$24,"s","ns"))))</f>
        <v/>
      </c>
      <c r="BH50" s="188" t="str">
        <f aca="1">IF(BH$4&gt;$J50,"",IF($F$9&gt;$G$9,"ns",IF($B$16&gt;$C$16,"ns",IF(ABS($L50-INDEX(RTO1SF_ORD,BH$4,2))&gt;$B$24,"s","ns"))))</f>
        <v/>
      </c>
      <c r="BI50" s="188" t="str">
        <f aca="1">IF(BI$4&gt;$J50,"",IF($F$9&gt;$G$9,"ns",IF($B$16&gt;$C$16,"ns",IF(ABS($L50-INDEX(RTO1SF_ORD,BI$4,2))&gt;$B$24,"s","ns"))))</f>
        <v/>
      </c>
      <c r="BJ50" s="188" t="str">
        <f aca="1">IF(BJ$4&gt;$J50,"",IF($F$9&gt;$G$9,"ns",IF($B$16&gt;$C$16,"ns",IF(ABS($L50-INDEX(RTO1SF_ORD,BJ$4,2))&gt;$B$24,"s","ns"))))</f>
        <v/>
      </c>
      <c r="BS50" s="10"/>
      <c r="BT50" s="10"/>
      <c r="BV50" s="89" t="n">
        <v>46</v>
      </c>
      <c r="BW50" s="187">
        <f aca="1">IFERROR(INDEX(RTO1CF_ORD,BV50,1),"sd")</f>
        <v>0</v>
      </c>
      <c r="BX50" s="188">
        <f aca="1">IFERROR(INDEX(RTO1CF_ORD,BV50,2),"sd")</f>
        <v>0.00004</v>
      </c>
      <c r="BY50" s="186" t="str">
        <f aca="1">IF(BY$4&gt;$BV50,"",IF($BR$9&gt;$BS$9,"ns",IF($BN$16&gt;$BO$16,"ns",IF(ABS($BX50-INDEX(RTO1CF_ORD,BY$4,2))&gt;$BN$24,"s","ns"))))</f>
        <v>s</v>
      </c>
      <c r="BZ50" s="186" t="str">
        <f aca="1">IF(BZ$4&gt;$BV50,"",IF($BR$9&gt;$BS$9,"ns",IF($BN$16&gt;$BO$16,"ns",IF(ABS($BX50-INDEX(RTO1CF_ORD,BZ$4,2))&gt;$BN$24,"s","ns"))))</f>
        <v>s</v>
      </c>
      <c r="CA50" s="186" t="str">
        <f aca="1">IF(CA$4&gt;$BV50,"",IF($BR$9&gt;$BS$9,"ns",IF($BN$16&gt;$BO$16,"ns",IF(ABS($BX50-INDEX(RTO1CF_ORD,CA$4,2))&gt;$BN$24,"s","ns"))))</f>
        <v>s</v>
      </c>
      <c r="CB50" s="186" t="str">
        <f aca="1">IF(CB$4&gt;$BV50,"",IF($BR$9&gt;$BS$9,"ns",IF($BN$16&gt;$BO$16,"ns",IF(ABS($BX50-INDEX(RTO1CF_ORD,CB$4,2))&gt;$BN$24,"s","ns"))))</f>
        <v>s</v>
      </c>
      <c r="CC50" s="186" t="str">
        <f aca="1">IF(CC$4&gt;$BV50,"",IF($BR$9&gt;$BS$9,"ns",IF($BN$16&gt;$BO$16,"ns",IF(ABS($BX50-INDEX(RTO1CF_ORD,CC$4,2))&gt;$BN$24,"s","ns"))))</f>
        <v>s</v>
      </c>
      <c r="CD50" s="186" t="str">
        <f aca="1">IF(CD$4&gt;$BV50,"",IF($BR$9&gt;$BS$9,"ns",IF($BN$16&gt;$BO$16,"ns",IF(ABS($BX50-INDEX(RTO1CF_ORD,CD$4,2))&gt;$BN$24,"s","ns"))))</f>
        <v>s</v>
      </c>
      <c r="CE50" s="186" t="str">
        <f aca="1">IF(CE$4&gt;$BV50,"",IF($BR$9&gt;$BS$9,"ns",IF($BN$16&gt;$BO$16,"ns",IF(ABS($BX50-INDEX(RTO1CF_ORD,CE$4,2))&gt;$BN$24,"s","ns"))))</f>
        <v>s</v>
      </c>
      <c r="CF50" s="186" t="str">
        <f aca="1">IF(CF$4&gt;$BV50,"",IF($BR$9&gt;$BS$9,"ns",IF($BN$16&gt;$BO$16,"ns",IF(ABS($BX50-INDEX(RTO1CF_ORD,CF$4,2))&gt;$BN$24,"s","ns"))))</f>
        <v>s</v>
      </c>
      <c r="CG50" s="186" t="str">
        <f aca="1">IF(CG$4&gt;$BV50,"",IF($BR$9&gt;$BS$9,"ns",IF($BN$16&gt;$BO$16,"ns",IF(ABS($BX50-INDEX(RTO1CF_ORD,CG$4,2))&gt;$BN$24,"s","ns"))))</f>
        <v>s</v>
      </c>
      <c r="CH50" s="186" t="str">
        <f aca="1">IF(CH$4&gt;$BV50,"",IF($BR$9&gt;$BS$9,"ns",IF($BN$16&gt;$BO$16,"ns",IF(ABS($BX50-INDEX(RTO1CF_ORD,CH$4,2))&gt;$BN$24,"s","ns"))))</f>
        <v>s</v>
      </c>
      <c r="CI50" s="186" t="str">
        <f aca="1">IF(CI$4&gt;$BV50,"",IF($BR$9&gt;$BS$9,"ns",IF($BN$16&gt;$BO$16,"ns",IF(ABS($BX50-INDEX(RTO1CF_ORD,CI$4,2))&gt;$BN$24,"s","ns"))))</f>
        <v>s</v>
      </c>
      <c r="CJ50" s="186" t="str">
        <f aca="1">IF(CJ$4&gt;$BV50,"",IF($BR$9&gt;$BS$9,"ns",IF($BN$16&gt;$BO$16,"ns",IF(ABS($BX50-INDEX(RTO1CF_ORD,CJ$4,2))&gt;$BN$24,"s","ns"))))</f>
        <v>s</v>
      </c>
      <c r="CK50" s="186" t="str">
        <f aca="1">IF(CK$4&gt;$BV50,"",IF($BR$9&gt;$BS$9,"ns",IF($BN$16&gt;$BO$16,"ns",IF(ABS($BX50-INDEX(RTO1CF_ORD,CK$4,2))&gt;$BN$24,"s","ns"))))</f>
        <v>s</v>
      </c>
      <c r="CL50" s="186" t="str">
        <f aca="1">IF(CL$4&gt;$BV50,"",IF($BR$9&gt;$BS$9,"ns",IF($BN$16&gt;$BO$16,"ns",IF(ABS($BX50-INDEX(RTO1CF_ORD,CL$4,2))&gt;$BN$24,"s","ns"))))</f>
        <v>s</v>
      </c>
      <c r="CM50" s="186" t="str">
        <f aca="1">IF(CM$4&gt;$BV50,"",IF($BR$9&gt;$BS$9,"ns",IF($BN$16&gt;$BO$16,"ns",IF(ABS($BX50-INDEX(RTO1CF_ORD,CM$4,2))&gt;$BN$24,"s","ns"))))</f>
        <v>s</v>
      </c>
      <c r="CN50" s="186" t="str">
        <f aca="1">IF(CN$4&gt;$BV50,"",IF($BR$9&gt;$BS$9,"ns",IF($BN$16&gt;$BO$16,"ns",IF(ABS($BX50-INDEX(RTO1CF_ORD,CN$4,2))&gt;$BN$24,"s","ns"))))</f>
        <v>s</v>
      </c>
      <c r="CO50" s="186" t="str">
        <f aca="1">IF(CO$4&gt;$BV50,"",IF($BR$9&gt;$BS$9,"ns",IF($BN$16&gt;$BO$16,"ns",IF(ABS($BX50-INDEX(RTO1CF_ORD,CO$4,2))&gt;$BN$24,"s","ns"))))</f>
        <v>s</v>
      </c>
      <c r="CP50" s="186" t="str">
        <f aca="1">IF(CP$4&gt;$BV50,"",IF($BR$9&gt;$BS$9,"ns",IF($BN$16&gt;$BO$16,"ns",IF(ABS($BX50-INDEX(RTO1CF_ORD,CP$4,2))&gt;$BN$24,"s","ns"))))</f>
        <v>s</v>
      </c>
      <c r="CQ50" s="186" t="str">
        <f aca="1">IF(CQ$4&gt;$BV50,"",IF($BR$9&gt;$BS$9,"ns",IF($BN$16&gt;$BO$16,"ns",IF(ABS($BX50-INDEX(RTO1CF_ORD,CQ$4,2))&gt;$BN$24,"s","ns"))))</f>
        <v>s</v>
      </c>
      <c r="CR50" s="186" t="str">
        <f aca="1">IF(CR$4&gt;$BV50,"",IF($BR$9&gt;$BS$9,"ns",IF($BN$16&gt;$BO$16,"ns",IF(ABS($BX50-INDEX(RTO1CF_ORD,CR$4,2))&gt;$BN$24,"s","ns"))))</f>
        <v>s</v>
      </c>
      <c r="CS50" s="186" t="str">
        <f aca="1">IF(CS$4&gt;$BV50,"",IF($BR$9&gt;$BS$9,"ns",IF($BN$16&gt;$BO$16,"ns",IF(ABS($BX50-INDEX(RTO1CF_ORD,CS$4,2))&gt;$BN$24,"s","ns"))))</f>
        <v>s</v>
      </c>
      <c r="CT50" s="186" t="str">
        <f aca="1">IF(CT$4&gt;$BV50,"",IF($BR$9&gt;$BS$9,"ns",IF($BN$16&gt;$BO$16,"ns",IF(ABS($BX50-INDEX(RTO1CF_ORD,CT$4,2))&gt;$BN$24,"s","ns"))))</f>
        <v>s</v>
      </c>
      <c r="CU50" s="186" t="str">
        <f aca="1">IF(CU$4&gt;$BV50,"",IF($BR$9&gt;$BS$9,"ns",IF($BN$16&gt;$BO$16,"ns",IF(ABS($BX50-INDEX(RTO1CF_ORD,CU$4,2))&gt;$BN$24,"s","ns"))))</f>
        <v>s</v>
      </c>
      <c r="CV50" s="186" t="str">
        <f aca="1">IF(CV$4&gt;$BV50,"",IF($BR$9&gt;$BS$9,"ns",IF($BN$16&gt;$BO$16,"ns",IF(ABS($BX50-INDEX(RTO1CF_ORD,CV$4,2))&gt;$BN$24,"s","ns"))))</f>
        <v>s</v>
      </c>
      <c r="CW50" s="186" t="str">
        <f aca="1">IF(CW$4&gt;$BV50,"",IF($BR$9&gt;$BS$9,"ns",IF($BN$16&gt;$BO$16,"ns",IF(ABS($BX50-INDEX(RTO1CF_ORD,CW$4,2))&gt;$BN$24,"s","ns"))))</f>
        <v>s</v>
      </c>
      <c r="CX50" s="186" t="str">
        <f aca="1">IF(CX$4&gt;$BV50,"",IF($BR$9&gt;$BS$9,"ns",IF($BN$16&gt;$BO$16,"ns",IF(ABS($BX50-INDEX(RTO1CF_ORD,CX$4,2))&gt;$BN$24,"s","ns"))))</f>
        <v>s</v>
      </c>
      <c r="CY50" s="186" t="str">
        <f aca="1">IF(CY$4&gt;$BV50,"",IF($BR$9&gt;$BS$9,"ns",IF($BN$16&gt;$BO$16,"ns",IF(ABS($BX50-INDEX(RTO1CF_ORD,CY$4,2))&gt;$BN$24,"s","ns"))))</f>
        <v>s</v>
      </c>
      <c r="CZ50" s="186" t="str">
        <f aca="1">IF(CZ$4&gt;$BV50,"",IF($BR$9&gt;$BS$9,"ns",IF($BN$16&gt;$BO$16,"ns",IF(ABS($BX50-INDEX(RTO1CF_ORD,CZ$4,2))&gt;$BN$24,"s","ns"))))</f>
        <v>s</v>
      </c>
      <c r="DA50" s="186" t="str">
        <f aca="1">IF(DA$4&gt;$BV50,"",IF($BR$9&gt;$BS$9,"ns",IF($BN$16&gt;$BO$16,"ns",IF(ABS($BX50-INDEX(RTO1CF_ORD,DA$4,2))&gt;$BN$24,"s","ns"))))</f>
        <v>s</v>
      </c>
      <c r="DB50" s="186" t="str">
        <f aca="1">IF(DB$4&gt;$BV50,"",IF($BR$9&gt;$BS$9,"ns",IF($BN$16&gt;$BO$16,"ns",IF(ABS($BX50-INDEX(RTO1CF_ORD,DB$4,2))&gt;$BN$24,"s","ns"))))</f>
        <v>ns</v>
      </c>
      <c r="DC50" s="186" t="str">
        <f aca="1">IF(DC$4&gt;$BV50,"",IF($BR$9&gt;$BS$9,"ns",IF($BN$16&gt;$BO$16,"ns",IF(ABS($BX50-INDEX(RTO1CF_ORD,DC$4,2))&gt;$BN$24,"s","ns"))))</f>
        <v>ns</v>
      </c>
      <c r="DD50" s="186" t="str">
        <f aca="1">IF(DD$4&gt;$BV50,"",IF($BR$9&gt;$BS$9,"ns",IF($BN$16&gt;$BO$16,"ns",IF(ABS($BX50-INDEX(RTO1CF_ORD,DD$4,2))&gt;$BN$24,"s","ns"))))</f>
        <v>ns</v>
      </c>
      <c r="DE50" s="186" t="str">
        <f aca="1">IF(DE$4&gt;$BV50,"",IF($BR$9&gt;$BS$9,"ns",IF($BN$16&gt;$BO$16,"ns",IF(ABS($BX50-INDEX(RTO1CF_ORD,DE$4,2))&gt;$BN$24,"s","ns"))))</f>
        <v>ns</v>
      </c>
      <c r="DF50" s="186" t="str">
        <f aca="1">IF(DF$4&gt;$BV50,"",IF($BR$9&gt;$BS$9,"ns",IF($BN$16&gt;$BO$16,"ns",IF(ABS($BX50-INDEX(RTO1CF_ORD,DF$4,2))&gt;$BN$24,"s","ns"))))</f>
        <v>ns</v>
      </c>
      <c r="DG50" s="186" t="str">
        <f aca="1">IF(DG$4&gt;$BV50,"",IF($BR$9&gt;$BS$9,"ns",IF($BN$16&gt;$BO$16,"ns",IF(ABS($BX50-INDEX(RTO1CF_ORD,DG$4,2))&gt;$BN$24,"s","ns"))))</f>
        <v>ns</v>
      </c>
      <c r="DH50" s="186" t="str">
        <f aca="1">IF(DH$4&gt;$BV50,"",IF($BR$9&gt;$BS$9,"ns",IF($BN$16&gt;$BO$16,"ns",IF(ABS($BX50-INDEX(RTO1CF_ORD,DH$4,2))&gt;$BN$24,"s","ns"))))</f>
        <v>ns</v>
      </c>
      <c r="DI50" s="186" t="str">
        <f aca="1">IF(DI$4&gt;$BV50,"",IF($BR$9&gt;$BS$9,"ns",IF($BN$16&gt;$BO$16,"ns",IF(ABS($BX50-INDEX(RTO1CF_ORD,DI$4,2))&gt;$BN$24,"s","ns"))))</f>
        <v>ns</v>
      </c>
      <c r="DJ50" s="186" t="str">
        <f aca="1">IF(DJ$4&gt;$BV50,"",IF($BR$9&gt;$BS$9,"ns",IF($BN$16&gt;$BO$16,"ns",IF(ABS($BX50-INDEX(RTO1CF_ORD,DJ$4,2))&gt;$BN$24,"s","ns"))))</f>
        <v>ns</v>
      </c>
      <c r="DK50" s="186" t="str">
        <f aca="1">IF(DK$4&gt;$BV50,"",IF($BR$9&gt;$BS$9,"ns",IF($BN$16&gt;$BO$16,"ns",IF(ABS($BX50-INDEX(RTO1CF_ORD,DK$4,2))&gt;$BN$24,"s","ns"))))</f>
        <v>ns</v>
      </c>
      <c r="DL50" s="186" t="str">
        <f aca="1">IF(DL$4&gt;$BV50,"",IF($BR$9&gt;$BS$9,"ns",IF($BN$16&gt;$BO$16,"ns",IF(ABS($BX50-INDEX(RTO1CF_ORD,DL$4,2))&gt;$BN$24,"s","ns"))))</f>
        <v>ns</v>
      </c>
      <c r="DM50" s="186" t="str">
        <f aca="1">IF(DM$4&gt;$BV50,"",IF($BR$9&gt;$BS$9,"ns",IF($BN$16&gt;$BO$16,"ns",IF(ABS($BX50-INDEX(RTO1CF_ORD,DM$4,2))&gt;$BN$24,"s","ns"))))</f>
        <v>ns</v>
      </c>
      <c r="DN50" s="186" t="str">
        <f aca="1">IF(DN$4&gt;$BV50,"",IF($BR$9&gt;$BS$9,"ns",IF($BN$16&gt;$BO$16,"ns",IF(ABS($BX50-INDEX(RTO1CF_ORD,DN$4,2))&gt;$BN$24,"s","ns"))))</f>
        <v>ns</v>
      </c>
      <c r="DO50" s="186" t="str">
        <f aca="1">IF(DO$4&gt;$BV50,"",IF($BR$9&gt;$BS$9,"ns",IF($BN$16&gt;$BO$16,"ns",IF(ABS($BX50-INDEX(RTO1CF_ORD,DO$4,2))&gt;$BN$24,"s","ns"))))</f>
        <v>ns</v>
      </c>
      <c r="DP50" s="186" t="str">
        <f aca="1">IF(DP$4&gt;$BV50,"",IF($BR$9&gt;$BS$9,"ns",IF($BN$16&gt;$BO$16,"ns",IF(ABS($BX50-INDEX(RTO1CF_ORD,DP$4,2))&gt;$BN$24,"s","ns"))))</f>
        <v>ns</v>
      </c>
      <c r="DQ50" s="186" t="str">
        <f aca="1">IF(DQ$4&gt;$BV50,"",IF($BR$9&gt;$BS$9,"ns",IF($BN$16&gt;$BO$16,"ns",IF(ABS($BX50-INDEX(RTO1CF_ORD,DQ$4,2))&gt;$BN$24,"s","ns"))))</f>
        <v>ns</v>
      </c>
      <c r="DR50" s="186" t="str">
        <f aca="1">IF(DR$4&gt;$BV50,"",IF($BR$9&gt;$BS$9,"ns",IF($BN$16&gt;$BO$16,"ns",IF(ABS($BX50-INDEX(RTO1CF_ORD,DR$4,2))&gt;$BN$24,"s","ns"))))</f>
        <v>ns</v>
      </c>
      <c r="DS50" s="186" t="str">
        <f aca="1">IF(DS$4&gt;$BV50,"",IF($BR$9&gt;$BS$9,"ns",IF($BN$16&gt;$BO$16,"ns",IF(ABS($BX50-INDEX(RTO1CF_ORD,DS$4,2))&gt;$BN$24,"s","ns"))))</f>
        <v/>
      </c>
      <c r="DT50" s="186" t="str">
        <f aca="1">IF(DT$4&gt;$BV50,"",IF($BR$9&gt;$BS$9,"ns",IF($BN$16&gt;$BO$16,"ns",IF(ABS($BX50-INDEX(RTO1CF_ORD,DT$4,2))&gt;$BN$24,"s","ns"))))</f>
        <v/>
      </c>
      <c r="DU50" s="186" t="str">
        <f aca="1">IF(DU$4&gt;$BV50,"",IF($BR$9&gt;$BS$9,"ns",IF($BN$16&gt;$BO$16,"ns",IF(ABS($BX50-INDEX(RTO1CF_ORD,DU$4,2))&gt;$BN$24,"s","ns"))))</f>
        <v/>
      </c>
      <c r="DV50" s="186" t="str">
        <f aca="1">IF(DV$4&gt;$BV50,"",IF($BR$9&gt;$BS$9,"ns",IF($BN$16&gt;$BO$16,"ns",IF(ABS($BX50-INDEX(RTO1CF_ORD,DV$4,2))&gt;$BN$24,"s","ns"))))</f>
        <v/>
      </c>
      <c r="DW50" s="158"/>
      <c r="DX50" s="158"/>
      <c r="DZ50" s="176">
        <f>DZ49+1</f>
        <v>47</v>
      </c>
      <c r="EA50" s="283">
        <f aca="1">IFERROR(INDEX(RTO1CV,$DZ50,1),0)</f>
        <v>0</v>
      </c>
      <c r="EB50" s="179">
        <f aca="1">IFERROR(INDEX(RTO1SF,$DZ50,EB$3),0)</f>
        <v>0</v>
      </c>
      <c r="EC50" s="179">
        <f aca="1">IFERROR(INDEX(RTO1SF,$DZ50,EC$3),0)</f>
        <v>0</v>
      </c>
      <c r="ED50" s="179">
        <f aca="1">IFERROR(INDEX(RTO1SF,$DZ50,ED$3),0)</f>
        <v>0</v>
      </c>
      <c r="EE50" s="179">
        <f aca="1">IFERROR(INDEX(RTO1SF,$DZ50,EE$3),0)</f>
        <v>0</v>
      </c>
      <c r="EF50" s="179">
        <f>_xlfn.COUNTIFS(EB50:EE50,"&gt;1")</f>
        <v>0</v>
      </c>
      <c r="EG50" s="179">
        <f>IFERROR(_xlfn.SUMIFS(EB50:EE50,EB50:EE50,"&gt;1"),0)</f>
        <v>0</v>
      </c>
      <c r="EH50" s="176"/>
      <c r="EI50" s="176"/>
      <c r="EJ50" s="176"/>
      <c r="EK50" s="177"/>
      <c r="EL50" s="176">
        <f>EL49+1</f>
        <v>47</v>
      </c>
      <c r="EM50" s="283">
        <f aca="1">IFERROR(INDEX(RTO1CV,$EL50,1),0)</f>
        <v>0</v>
      </c>
      <c r="EN50" s="179">
        <f aca="1">IFERROR(INDEX(RTO1CF,$EL50,'ANVA-MDS'!EB$3),0)</f>
        <v>0</v>
      </c>
      <c r="EO50" s="179">
        <f aca="1">IFERROR(INDEX(RTO1CF,$EL50,'ANVA-MDS'!EC$3),0)</f>
        <v>0</v>
      </c>
      <c r="EP50" s="179">
        <f aca="1">IFERROR(INDEX(RTO1CF,$EL50,'ANVA-MDS'!ED$3),0)</f>
        <v>0</v>
      </c>
      <c r="EQ50" s="179">
        <f aca="1">IFERROR(INDEX(RTO1CF,$EL50,'ANVA-MDS'!EE$3),0)</f>
        <v>0</v>
      </c>
      <c r="ER50" s="179">
        <f>_xlfn.COUNTIFS(EN50:EQ50,"&gt;1")</f>
        <v>0</v>
      </c>
      <c r="ES50" s="179">
        <f>IFERROR(_xlfn.SUMIFS(EN50:EQ50,EN50:EQ50,"&gt;1"),0)</f>
        <v>0</v>
      </c>
      <c r="ET50" s="176"/>
      <c r="EU50" s="176"/>
      <c r="EV50" s="176"/>
      <c r="EW50" s="177"/>
      <c r="EX50" s="179">
        <f>EG50+ES50</f>
        <v>0</v>
      </c>
      <c r="EY50" s="177"/>
      <c r="EZ50" s="177"/>
    </row>
    <row r="51" spans="10:156" ht="12.75" customHeight="1">
      <c r="J51" s="89" t="n">
        <v>47</v>
      </c>
      <c r="K51" s="187">
        <f aca="1">IFERROR(INDEX(RTO1SF_ORD,J51,1),"sd")</f>
        <v>0</v>
      </c>
      <c r="L51" s="188">
        <f aca="1">IFERROR(INDEX(RTO1SF_ORD,J51,2),"sd")</f>
        <v>0.00003</v>
      </c>
      <c r="M51" s="188" t="str">
        <f aca="1">IF(M$4&gt;$J51,"",IF($F$9&gt;$G$9,"ns",IF($B$16&gt;$C$16,"ns",IF(ABS($L51-INDEX(RTO1SF_ORD,M$4,2))&gt;$B$24,"s","ns"))))</f>
        <v>ns</v>
      </c>
      <c r="N51" s="188" t="str">
        <f aca="1">IF(N$4&gt;$J51,"",IF($F$9&gt;$G$9,"ns",IF($B$16&gt;$C$16,"ns",IF(ABS($L51-INDEX(RTO1SF_ORD,N$4,2))&gt;$B$24,"s","ns"))))</f>
        <v>ns</v>
      </c>
      <c r="O51" s="188" t="str">
        <f aca="1">IF(O$4&gt;$J51,"",IF($F$9&gt;$G$9,"ns",IF($B$16&gt;$C$16,"ns",IF(ABS($L51-INDEX(RTO1SF_ORD,O$4,2))&gt;$B$24,"s","ns"))))</f>
        <v>ns</v>
      </c>
      <c r="P51" s="188" t="str">
        <f aca="1">IF(P$4&gt;$J51,"",IF($F$9&gt;$G$9,"ns",IF($B$16&gt;$C$16,"ns",IF(ABS($L51-INDEX(RTO1SF_ORD,P$4,2))&gt;$B$24,"s","ns"))))</f>
        <v>ns</v>
      </c>
      <c r="Q51" s="188" t="str">
        <f aca="1">IF(Q$4&gt;$J51,"",IF($F$9&gt;$G$9,"ns",IF($B$16&gt;$C$16,"ns",IF(ABS($L51-INDEX(RTO1SF_ORD,Q$4,2))&gt;$B$24,"s","ns"))))</f>
        <v>ns</v>
      </c>
      <c r="R51" s="188" t="str">
        <f aca="1">IF(R$4&gt;$J51,"",IF($F$9&gt;$G$9,"ns",IF($B$16&gt;$C$16,"ns",IF(ABS($L51-INDEX(RTO1SF_ORD,R$4,2))&gt;$B$24,"s","ns"))))</f>
        <v>ns</v>
      </c>
      <c r="S51" s="188" t="str">
        <f aca="1">IF(S$4&gt;$J51,"",IF($F$9&gt;$G$9,"ns",IF($B$16&gt;$C$16,"ns",IF(ABS($L51-INDEX(RTO1SF_ORD,S$4,2))&gt;$B$24,"s","ns"))))</f>
        <v>ns</v>
      </c>
      <c r="T51" s="188" t="str">
        <f aca="1">IF(T$4&gt;$J51,"",IF($F$9&gt;$G$9,"ns",IF($B$16&gt;$C$16,"ns",IF(ABS($L51-INDEX(RTO1SF_ORD,T$4,2))&gt;$B$24,"s","ns"))))</f>
        <v>ns</v>
      </c>
      <c r="U51" s="188" t="str">
        <f aca="1">IF(U$4&gt;$J51,"",IF($F$9&gt;$G$9,"ns",IF($B$16&gt;$C$16,"ns",IF(ABS($L51-INDEX(RTO1SF_ORD,U$4,2))&gt;$B$24,"s","ns"))))</f>
        <v>ns</v>
      </c>
      <c r="V51" s="188" t="str">
        <f aca="1">IF(V$4&gt;$J51,"",IF($F$9&gt;$G$9,"ns",IF($B$16&gt;$C$16,"ns",IF(ABS($L51-INDEX(RTO1SF_ORD,V$4,2))&gt;$B$24,"s","ns"))))</f>
        <v>ns</v>
      </c>
      <c r="W51" s="188" t="str">
        <f aca="1">IF(W$4&gt;$J51,"",IF($F$9&gt;$G$9,"ns",IF($B$16&gt;$C$16,"ns",IF(ABS($L51-INDEX(RTO1SF_ORD,W$4,2))&gt;$B$24,"s","ns"))))</f>
        <v>ns</v>
      </c>
      <c r="X51" s="188" t="str">
        <f aca="1">IF(X$4&gt;$J51,"",IF($F$9&gt;$G$9,"ns",IF($B$16&gt;$C$16,"ns",IF(ABS($L51-INDEX(RTO1SF_ORD,X$4,2))&gt;$B$24,"s","ns"))))</f>
        <v>ns</v>
      </c>
      <c r="Y51" s="188" t="str">
        <f aca="1">IF(Y$4&gt;$J51,"",IF($F$9&gt;$G$9,"ns",IF($B$16&gt;$C$16,"ns",IF(ABS($L51-INDEX(RTO1SF_ORD,Y$4,2))&gt;$B$24,"s","ns"))))</f>
        <v>ns</v>
      </c>
      <c r="Z51" s="188" t="str">
        <f aca="1">IF(Z$4&gt;$J51,"",IF($F$9&gt;$G$9,"ns",IF($B$16&gt;$C$16,"ns",IF(ABS($L51-INDEX(RTO1SF_ORD,Z$4,2))&gt;$B$24,"s","ns"))))</f>
        <v>ns</v>
      </c>
      <c r="AA51" s="188" t="str">
        <f aca="1">IF(AA$4&gt;$J51,"",IF($F$9&gt;$G$9,"ns",IF($B$16&gt;$C$16,"ns",IF(ABS($L51-INDEX(RTO1SF_ORD,AA$4,2))&gt;$B$24,"s","ns"))))</f>
        <v>ns</v>
      </c>
      <c r="AB51" s="188" t="str">
        <f aca="1">IF(AB$4&gt;$J51,"",IF($F$9&gt;$G$9,"ns",IF($B$16&gt;$C$16,"ns",IF(ABS($L51-INDEX(RTO1SF_ORD,AB$4,2))&gt;$B$24,"s","ns"))))</f>
        <v>ns</v>
      </c>
      <c r="AC51" s="188" t="str">
        <f aca="1">IF(AC$4&gt;$J51,"",IF($F$9&gt;$G$9,"ns",IF($B$16&gt;$C$16,"ns",IF(ABS($L51-INDEX(RTO1SF_ORD,AC$4,2))&gt;$B$24,"s","ns"))))</f>
        <v>ns</v>
      </c>
      <c r="AD51" s="188" t="str">
        <f aca="1">IF(AD$4&gt;$J51,"",IF($F$9&gt;$G$9,"ns",IF($B$16&gt;$C$16,"ns",IF(ABS($L51-INDEX(RTO1SF_ORD,AD$4,2))&gt;$B$24,"s","ns"))))</f>
        <v>ns</v>
      </c>
      <c r="AE51" s="188" t="str">
        <f aca="1">IF(AE$4&gt;$J51,"",IF($F$9&gt;$G$9,"ns",IF($B$16&gt;$C$16,"ns",IF(ABS($L51-INDEX(RTO1SF_ORD,AE$4,2))&gt;$B$24,"s","ns"))))</f>
        <v>ns</v>
      </c>
      <c r="AF51" s="188" t="str">
        <f aca="1">IF(AF$4&gt;$J51,"",IF($F$9&gt;$G$9,"ns",IF($B$16&gt;$C$16,"ns",IF(ABS($L51-INDEX(RTO1SF_ORD,AF$4,2))&gt;$B$24,"s","ns"))))</f>
        <v>ns</v>
      </c>
      <c r="AG51" s="188" t="str">
        <f aca="1">IF(AG$4&gt;$J51,"",IF($F$9&gt;$G$9,"ns",IF($B$16&gt;$C$16,"ns",IF(ABS($L51-INDEX(RTO1SF_ORD,AG$4,2))&gt;$B$24,"s","ns"))))</f>
        <v>ns</v>
      </c>
      <c r="AH51" s="188" t="str">
        <f aca="1">IF(AH$4&gt;$J51,"",IF($F$9&gt;$G$9,"ns",IF($B$16&gt;$C$16,"ns",IF(ABS($L51-INDEX(RTO1SF_ORD,AH$4,2))&gt;$B$24,"s","ns"))))</f>
        <v>ns</v>
      </c>
      <c r="AI51" s="188" t="str">
        <f aca="1">IF(AI$4&gt;$J51,"",IF($F$9&gt;$G$9,"ns",IF($B$16&gt;$C$16,"ns",IF(ABS($L51-INDEX(RTO1SF_ORD,AI$4,2))&gt;$B$24,"s","ns"))))</f>
        <v>ns</v>
      </c>
      <c r="AJ51" s="188" t="str">
        <f aca="1">IF(AJ$4&gt;$J51,"",IF($F$9&gt;$G$9,"ns",IF($B$16&gt;$C$16,"ns",IF(ABS($L51-INDEX(RTO1SF_ORD,AJ$4,2))&gt;$B$24,"s","ns"))))</f>
        <v>ns</v>
      </c>
      <c r="AK51" s="188" t="str">
        <f aca="1">IF(AK$4&gt;$J51,"",IF($F$9&gt;$G$9,"ns",IF($B$16&gt;$C$16,"ns",IF(ABS($L51-INDEX(RTO1SF_ORD,AK$4,2))&gt;$B$24,"s","ns"))))</f>
        <v>ns</v>
      </c>
      <c r="AL51" s="188" t="str">
        <f aca="1">IF(AL$4&gt;$J51,"",IF($F$9&gt;$G$9,"ns",IF($B$16&gt;$C$16,"ns",IF(ABS($L51-INDEX(RTO1SF_ORD,AL$4,2))&gt;$B$24,"s","ns"))))</f>
        <v>ns</v>
      </c>
      <c r="AM51" s="188" t="str">
        <f aca="1">IF(AM$4&gt;$J51,"",IF($F$9&gt;$G$9,"ns",IF($B$16&gt;$C$16,"ns",IF(ABS($L51-INDEX(RTO1SF_ORD,AM$4,2))&gt;$B$24,"s","ns"))))</f>
        <v>ns</v>
      </c>
      <c r="AN51" s="188" t="str">
        <f aca="1">IF(AN$4&gt;$J51,"",IF($F$9&gt;$G$9,"ns",IF($B$16&gt;$C$16,"ns",IF(ABS($L51-INDEX(RTO1SF_ORD,AN$4,2))&gt;$B$24,"s","ns"))))</f>
        <v>ns</v>
      </c>
      <c r="AO51" s="188" t="str">
        <f aca="1">IF(AO$4&gt;$J51,"",IF($F$9&gt;$G$9,"ns",IF($B$16&gt;$C$16,"ns",IF(ABS($L51-INDEX(RTO1SF_ORD,AO$4,2))&gt;$B$24,"s","ns"))))</f>
        <v>ns</v>
      </c>
      <c r="AP51" s="188" t="str">
        <f aca="1">IF(AP$4&gt;$J51,"",IF($F$9&gt;$G$9,"ns",IF($B$16&gt;$C$16,"ns",IF(ABS($L51-INDEX(RTO1SF_ORD,AP$4,2))&gt;$B$24,"s","ns"))))</f>
        <v>ns</v>
      </c>
      <c r="AQ51" s="188" t="str">
        <f aca="1">IF(AQ$4&gt;$J51,"",IF($F$9&gt;$G$9,"ns",IF($B$16&gt;$C$16,"ns",IF(ABS($L51-INDEX(RTO1SF_ORD,AQ$4,2))&gt;$B$24,"s","ns"))))</f>
        <v>ns</v>
      </c>
      <c r="AR51" s="188" t="str">
        <f aca="1">IF(AR$4&gt;$J51,"",IF($F$9&gt;$G$9,"ns",IF($B$16&gt;$C$16,"ns",IF(ABS($L51-INDEX(RTO1SF_ORD,AR$4,2))&gt;$B$24,"s","ns"))))</f>
        <v>ns</v>
      </c>
      <c r="AS51" s="188" t="str">
        <f aca="1">IF(AS$4&gt;$J51,"",IF($F$9&gt;$G$9,"ns",IF($B$16&gt;$C$16,"ns",IF(ABS($L51-INDEX(RTO1SF_ORD,AS$4,2))&gt;$B$24,"s","ns"))))</f>
        <v>ns</v>
      </c>
      <c r="AT51" s="188" t="str">
        <f aca="1">IF(AT$4&gt;$J51,"",IF($F$9&gt;$G$9,"ns",IF($B$16&gt;$C$16,"ns",IF(ABS($L51-INDEX(RTO1SF_ORD,AT$4,2))&gt;$B$24,"s","ns"))))</f>
        <v>ns</v>
      </c>
      <c r="AU51" s="188" t="str">
        <f aca="1">IF(AU$4&gt;$J51,"",IF($F$9&gt;$G$9,"ns",IF($B$16&gt;$C$16,"ns",IF(ABS($L51-INDEX(RTO1SF_ORD,AU$4,2))&gt;$B$24,"s","ns"))))</f>
        <v>ns</v>
      </c>
      <c r="AV51" s="188" t="str">
        <f aca="1">IF(AV$4&gt;$J51,"",IF($F$9&gt;$G$9,"ns",IF($B$16&gt;$C$16,"ns",IF(ABS($L51-INDEX(RTO1SF_ORD,AV$4,2))&gt;$B$24,"s","ns"))))</f>
        <v>ns</v>
      </c>
      <c r="AW51" s="188" t="str">
        <f aca="1">IF(AW$4&gt;$J51,"",IF($F$9&gt;$G$9,"ns",IF($B$16&gt;$C$16,"ns",IF(ABS($L51-INDEX(RTO1SF_ORD,AW$4,2))&gt;$B$24,"s","ns"))))</f>
        <v>ns</v>
      </c>
      <c r="AX51" s="188" t="str">
        <f aca="1">IF(AX$4&gt;$J51,"",IF($F$9&gt;$G$9,"ns",IF($B$16&gt;$C$16,"ns",IF(ABS($L51-INDEX(RTO1SF_ORD,AX$4,2))&gt;$B$24,"s","ns"))))</f>
        <v>ns</v>
      </c>
      <c r="AY51" s="188" t="str">
        <f aca="1">IF(AY$4&gt;$J51,"",IF($F$9&gt;$G$9,"ns",IF($B$16&gt;$C$16,"ns",IF(ABS($L51-INDEX(RTO1SF_ORD,AY$4,2))&gt;$B$24,"s","ns"))))</f>
        <v>ns</v>
      </c>
      <c r="AZ51" s="188" t="str">
        <f aca="1">IF(AZ$4&gt;$J51,"",IF($F$9&gt;$G$9,"ns",IF($B$16&gt;$C$16,"ns",IF(ABS($L51-INDEX(RTO1SF_ORD,AZ$4,2))&gt;$B$24,"s","ns"))))</f>
        <v>ns</v>
      </c>
      <c r="BA51" s="188" t="str">
        <f aca="1">IF(BA$4&gt;$J51,"",IF($F$9&gt;$G$9,"ns",IF($B$16&gt;$C$16,"ns",IF(ABS($L51-INDEX(RTO1SF_ORD,BA$4,2))&gt;$B$24,"s","ns"))))</f>
        <v>ns</v>
      </c>
      <c r="BB51" s="188" t="str">
        <f aca="1">IF(BB$4&gt;$J51,"",IF($F$9&gt;$G$9,"ns",IF($B$16&gt;$C$16,"ns",IF(ABS($L51-INDEX(RTO1SF_ORD,BB$4,2))&gt;$B$24,"s","ns"))))</f>
        <v>ns</v>
      </c>
      <c r="BC51" s="188" t="str">
        <f aca="1">IF(BC$4&gt;$J51,"",IF($F$9&gt;$G$9,"ns",IF($B$16&gt;$C$16,"ns",IF(ABS($L51-INDEX(RTO1SF_ORD,BC$4,2))&gt;$B$24,"s","ns"))))</f>
        <v>ns</v>
      </c>
      <c r="BD51" s="188" t="str">
        <f aca="1">IF(BD$4&gt;$J51,"",IF($F$9&gt;$G$9,"ns",IF($B$16&gt;$C$16,"ns",IF(ABS($L51-INDEX(RTO1SF_ORD,BD$4,2))&gt;$B$24,"s","ns"))))</f>
        <v>ns</v>
      </c>
      <c r="BE51" s="188" t="str">
        <f aca="1">IF(BE$4&gt;$J51,"",IF($F$9&gt;$G$9,"ns",IF($B$16&gt;$C$16,"ns",IF(ABS($L51-INDEX(RTO1SF_ORD,BE$4,2))&gt;$B$24,"s","ns"))))</f>
        <v>ns</v>
      </c>
      <c r="BF51" s="188" t="str">
        <f aca="1">IF(BF$4&gt;$J51,"",IF($F$9&gt;$G$9,"ns",IF($B$16&gt;$C$16,"ns",IF(ABS($L51-INDEX(RTO1SF_ORD,BF$4,2))&gt;$B$24,"s","ns"))))</f>
        <v>ns</v>
      </c>
      <c r="BG51" s="188" t="str">
        <f aca="1">IF(BG$4&gt;$J51,"",IF($F$9&gt;$G$9,"ns",IF($B$16&gt;$C$16,"ns",IF(ABS($L51-INDEX(RTO1SF_ORD,BG$4,2))&gt;$B$24,"s","ns"))))</f>
        <v>ns</v>
      </c>
      <c r="BH51" s="188" t="str">
        <f aca="1">IF(BH$4&gt;$J51,"",IF($F$9&gt;$G$9,"ns",IF($B$16&gt;$C$16,"ns",IF(ABS($L51-INDEX(RTO1SF_ORD,BH$4,2))&gt;$B$24,"s","ns"))))</f>
        <v/>
      </c>
      <c r="BI51" s="188" t="str">
        <f aca="1">IF(BI$4&gt;$J51,"",IF($F$9&gt;$G$9,"ns",IF($B$16&gt;$C$16,"ns",IF(ABS($L51-INDEX(RTO1SF_ORD,BI$4,2))&gt;$B$24,"s","ns"))))</f>
        <v/>
      </c>
      <c r="BJ51" s="188" t="str">
        <f aca="1">IF(BJ$4&gt;$J51,"",IF($F$9&gt;$G$9,"ns",IF($B$16&gt;$C$16,"ns",IF(ABS($L51-INDEX(RTO1SF_ORD,BJ$4,2))&gt;$B$24,"s","ns"))))</f>
        <v/>
      </c>
      <c r="BS51" s="10"/>
      <c r="BT51" s="10"/>
      <c r="BV51" s="89" t="n">
        <v>47</v>
      </c>
      <c r="BW51" s="187">
        <f aca="1">IFERROR(INDEX(RTO1CF_ORD,BV51,1),"sd")</f>
        <v>0</v>
      </c>
      <c r="BX51" s="188">
        <f aca="1">IFERROR(INDEX(RTO1CF_ORD,BV51,2),"sd")</f>
        <v>0.00003</v>
      </c>
      <c r="BY51" s="186" t="str">
        <f aca="1">IF(BY$4&gt;$BV51,"",IF($BR$9&gt;$BS$9,"ns",IF($BN$16&gt;$BO$16,"ns",IF(ABS($BX51-INDEX(RTO1CF_ORD,BY$4,2))&gt;$BN$24,"s","ns"))))</f>
        <v>s</v>
      </c>
      <c r="BZ51" s="186" t="str">
        <f aca="1">IF(BZ$4&gt;$BV51,"",IF($BR$9&gt;$BS$9,"ns",IF($BN$16&gt;$BO$16,"ns",IF(ABS($BX51-INDEX(RTO1CF_ORD,BZ$4,2))&gt;$BN$24,"s","ns"))))</f>
        <v>s</v>
      </c>
      <c r="CA51" s="186" t="str">
        <f aca="1">IF(CA$4&gt;$BV51,"",IF($BR$9&gt;$BS$9,"ns",IF($BN$16&gt;$BO$16,"ns",IF(ABS($BX51-INDEX(RTO1CF_ORD,CA$4,2))&gt;$BN$24,"s","ns"))))</f>
        <v>s</v>
      </c>
      <c r="CB51" s="186" t="str">
        <f aca="1">IF(CB$4&gt;$BV51,"",IF($BR$9&gt;$BS$9,"ns",IF($BN$16&gt;$BO$16,"ns",IF(ABS($BX51-INDEX(RTO1CF_ORD,CB$4,2))&gt;$BN$24,"s","ns"))))</f>
        <v>s</v>
      </c>
      <c r="CC51" s="186" t="str">
        <f aca="1">IF(CC$4&gt;$BV51,"",IF($BR$9&gt;$BS$9,"ns",IF($BN$16&gt;$BO$16,"ns",IF(ABS($BX51-INDEX(RTO1CF_ORD,CC$4,2))&gt;$BN$24,"s","ns"))))</f>
        <v>s</v>
      </c>
      <c r="CD51" s="186" t="str">
        <f aca="1">IF(CD$4&gt;$BV51,"",IF($BR$9&gt;$BS$9,"ns",IF($BN$16&gt;$BO$16,"ns",IF(ABS($BX51-INDEX(RTO1CF_ORD,CD$4,2))&gt;$BN$24,"s","ns"))))</f>
        <v>s</v>
      </c>
      <c r="CE51" s="186" t="str">
        <f aca="1">IF(CE$4&gt;$BV51,"",IF($BR$9&gt;$BS$9,"ns",IF($BN$16&gt;$BO$16,"ns",IF(ABS($BX51-INDEX(RTO1CF_ORD,CE$4,2))&gt;$BN$24,"s","ns"))))</f>
        <v>s</v>
      </c>
      <c r="CF51" s="186" t="str">
        <f aca="1">IF(CF$4&gt;$BV51,"",IF($BR$9&gt;$BS$9,"ns",IF($BN$16&gt;$BO$16,"ns",IF(ABS($BX51-INDEX(RTO1CF_ORD,CF$4,2))&gt;$BN$24,"s","ns"))))</f>
        <v>s</v>
      </c>
      <c r="CG51" s="186" t="str">
        <f aca="1">IF(CG$4&gt;$BV51,"",IF($BR$9&gt;$BS$9,"ns",IF($BN$16&gt;$BO$16,"ns",IF(ABS($BX51-INDEX(RTO1CF_ORD,CG$4,2))&gt;$BN$24,"s","ns"))))</f>
        <v>s</v>
      </c>
      <c r="CH51" s="186" t="str">
        <f aca="1">IF(CH$4&gt;$BV51,"",IF($BR$9&gt;$BS$9,"ns",IF($BN$16&gt;$BO$16,"ns",IF(ABS($BX51-INDEX(RTO1CF_ORD,CH$4,2))&gt;$BN$24,"s","ns"))))</f>
        <v>s</v>
      </c>
      <c r="CI51" s="186" t="str">
        <f aca="1">IF(CI$4&gt;$BV51,"",IF($BR$9&gt;$BS$9,"ns",IF($BN$16&gt;$BO$16,"ns",IF(ABS($BX51-INDEX(RTO1CF_ORD,CI$4,2))&gt;$BN$24,"s","ns"))))</f>
        <v>s</v>
      </c>
      <c r="CJ51" s="186" t="str">
        <f aca="1">IF(CJ$4&gt;$BV51,"",IF($BR$9&gt;$BS$9,"ns",IF($BN$16&gt;$BO$16,"ns",IF(ABS($BX51-INDEX(RTO1CF_ORD,CJ$4,2))&gt;$BN$24,"s","ns"))))</f>
        <v>s</v>
      </c>
      <c r="CK51" s="186" t="str">
        <f aca="1">IF(CK$4&gt;$BV51,"",IF($BR$9&gt;$BS$9,"ns",IF($BN$16&gt;$BO$16,"ns",IF(ABS($BX51-INDEX(RTO1CF_ORD,CK$4,2))&gt;$BN$24,"s","ns"))))</f>
        <v>s</v>
      </c>
      <c r="CL51" s="186" t="str">
        <f aca="1">IF(CL$4&gt;$BV51,"",IF($BR$9&gt;$BS$9,"ns",IF($BN$16&gt;$BO$16,"ns",IF(ABS($BX51-INDEX(RTO1CF_ORD,CL$4,2))&gt;$BN$24,"s","ns"))))</f>
        <v>s</v>
      </c>
      <c r="CM51" s="186" t="str">
        <f aca="1">IF(CM$4&gt;$BV51,"",IF($BR$9&gt;$BS$9,"ns",IF($BN$16&gt;$BO$16,"ns",IF(ABS($BX51-INDEX(RTO1CF_ORD,CM$4,2))&gt;$BN$24,"s","ns"))))</f>
        <v>s</v>
      </c>
      <c r="CN51" s="186" t="str">
        <f aca="1">IF(CN$4&gt;$BV51,"",IF($BR$9&gt;$BS$9,"ns",IF($BN$16&gt;$BO$16,"ns",IF(ABS($BX51-INDEX(RTO1CF_ORD,CN$4,2))&gt;$BN$24,"s","ns"))))</f>
        <v>s</v>
      </c>
      <c r="CO51" s="186" t="str">
        <f aca="1">IF(CO$4&gt;$BV51,"",IF($BR$9&gt;$BS$9,"ns",IF($BN$16&gt;$BO$16,"ns",IF(ABS($BX51-INDEX(RTO1CF_ORD,CO$4,2))&gt;$BN$24,"s","ns"))))</f>
        <v>s</v>
      </c>
      <c r="CP51" s="186" t="str">
        <f aca="1">IF(CP$4&gt;$BV51,"",IF($BR$9&gt;$BS$9,"ns",IF($BN$16&gt;$BO$16,"ns",IF(ABS($BX51-INDEX(RTO1CF_ORD,CP$4,2))&gt;$BN$24,"s","ns"))))</f>
        <v>s</v>
      </c>
      <c r="CQ51" s="186" t="str">
        <f aca="1">IF(CQ$4&gt;$BV51,"",IF($BR$9&gt;$BS$9,"ns",IF($BN$16&gt;$BO$16,"ns",IF(ABS($BX51-INDEX(RTO1CF_ORD,CQ$4,2))&gt;$BN$24,"s","ns"))))</f>
        <v>s</v>
      </c>
      <c r="CR51" s="186" t="str">
        <f aca="1">IF(CR$4&gt;$BV51,"",IF($BR$9&gt;$BS$9,"ns",IF($BN$16&gt;$BO$16,"ns",IF(ABS($BX51-INDEX(RTO1CF_ORD,CR$4,2))&gt;$BN$24,"s","ns"))))</f>
        <v>s</v>
      </c>
      <c r="CS51" s="186" t="str">
        <f aca="1">IF(CS$4&gt;$BV51,"",IF($BR$9&gt;$BS$9,"ns",IF($BN$16&gt;$BO$16,"ns",IF(ABS($BX51-INDEX(RTO1CF_ORD,CS$4,2))&gt;$BN$24,"s","ns"))))</f>
        <v>s</v>
      </c>
      <c r="CT51" s="186" t="str">
        <f aca="1">IF(CT$4&gt;$BV51,"",IF($BR$9&gt;$BS$9,"ns",IF($BN$16&gt;$BO$16,"ns",IF(ABS($BX51-INDEX(RTO1CF_ORD,CT$4,2))&gt;$BN$24,"s","ns"))))</f>
        <v>s</v>
      </c>
      <c r="CU51" s="186" t="str">
        <f aca="1">IF(CU$4&gt;$BV51,"",IF($BR$9&gt;$BS$9,"ns",IF($BN$16&gt;$BO$16,"ns",IF(ABS($BX51-INDEX(RTO1CF_ORD,CU$4,2))&gt;$BN$24,"s","ns"))))</f>
        <v>s</v>
      </c>
      <c r="CV51" s="186" t="str">
        <f aca="1">IF(CV$4&gt;$BV51,"",IF($BR$9&gt;$BS$9,"ns",IF($BN$16&gt;$BO$16,"ns",IF(ABS($BX51-INDEX(RTO1CF_ORD,CV$4,2))&gt;$BN$24,"s","ns"))))</f>
        <v>s</v>
      </c>
      <c r="CW51" s="186" t="str">
        <f aca="1">IF(CW$4&gt;$BV51,"",IF($BR$9&gt;$BS$9,"ns",IF($BN$16&gt;$BO$16,"ns",IF(ABS($BX51-INDEX(RTO1CF_ORD,CW$4,2))&gt;$BN$24,"s","ns"))))</f>
        <v>s</v>
      </c>
      <c r="CX51" s="186" t="str">
        <f aca="1">IF(CX$4&gt;$BV51,"",IF($BR$9&gt;$BS$9,"ns",IF($BN$16&gt;$BO$16,"ns",IF(ABS($BX51-INDEX(RTO1CF_ORD,CX$4,2))&gt;$BN$24,"s","ns"))))</f>
        <v>s</v>
      </c>
      <c r="CY51" s="186" t="str">
        <f aca="1">IF(CY$4&gt;$BV51,"",IF($BR$9&gt;$BS$9,"ns",IF($BN$16&gt;$BO$16,"ns",IF(ABS($BX51-INDEX(RTO1CF_ORD,CY$4,2))&gt;$BN$24,"s","ns"))))</f>
        <v>s</v>
      </c>
      <c r="CZ51" s="186" t="str">
        <f aca="1">IF(CZ$4&gt;$BV51,"",IF($BR$9&gt;$BS$9,"ns",IF($BN$16&gt;$BO$16,"ns",IF(ABS($BX51-INDEX(RTO1CF_ORD,CZ$4,2))&gt;$BN$24,"s","ns"))))</f>
        <v>s</v>
      </c>
      <c r="DA51" s="186" t="str">
        <f aca="1">IF(DA$4&gt;$BV51,"",IF($BR$9&gt;$BS$9,"ns",IF($BN$16&gt;$BO$16,"ns",IF(ABS($BX51-INDEX(RTO1CF_ORD,DA$4,2))&gt;$BN$24,"s","ns"))))</f>
        <v>s</v>
      </c>
      <c r="DB51" s="186" t="str">
        <f aca="1">IF(DB$4&gt;$BV51,"",IF($BR$9&gt;$BS$9,"ns",IF($BN$16&gt;$BO$16,"ns",IF(ABS($BX51-INDEX(RTO1CF_ORD,DB$4,2))&gt;$BN$24,"s","ns"))))</f>
        <v>ns</v>
      </c>
      <c r="DC51" s="186" t="str">
        <f aca="1">IF(DC$4&gt;$BV51,"",IF($BR$9&gt;$BS$9,"ns",IF($BN$16&gt;$BO$16,"ns",IF(ABS($BX51-INDEX(RTO1CF_ORD,DC$4,2))&gt;$BN$24,"s","ns"))))</f>
        <v>ns</v>
      </c>
      <c r="DD51" s="186" t="str">
        <f aca="1">IF(DD$4&gt;$BV51,"",IF($BR$9&gt;$BS$9,"ns",IF($BN$16&gt;$BO$16,"ns",IF(ABS($BX51-INDEX(RTO1CF_ORD,DD$4,2))&gt;$BN$24,"s","ns"))))</f>
        <v>ns</v>
      </c>
      <c r="DE51" s="186" t="str">
        <f aca="1">IF(DE$4&gt;$BV51,"",IF($BR$9&gt;$BS$9,"ns",IF($BN$16&gt;$BO$16,"ns",IF(ABS($BX51-INDEX(RTO1CF_ORD,DE$4,2))&gt;$BN$24,"s","ns"))))</f>
        <v>ns</v>
      </c>
      <c r="DF51" s="186" t="str">
        <f aca="1">IF(DF$4&gt;$BV51,"",IF($BR$9&gt;$BS$9,"ns",IF($BN$16&gt;$BO$16,"ns",IF(ABS($BX51-INDEX(RTO1CF_ORD,DF$4,2))&gt;$BN$24,"s","ns"))))</f>
        <v>ns</v>
      </c>
      <c r="DG51" s="186" t="str">
        <f aca="1">IF(DG$4&gt;$BV51,"",IF($BR$9&gt;$BS$9,"ns",IF($BN$16&gt;$BO$16,"ns",IF(ABS($BX51-INDEX(RTO1CF_ORD,DG$4,2))&gt;$BN$24,"s","ns"))))</f>
        <v>ns</v>
      </c>
      <c r="DH51" s="186" t="str">
        <f aca="1">IF(DH$4&gt;$BV51,"",IF($BR$9&gt;$BS$9,"ns",IF($BN$16&gt;$BO$16,"ns",IF(ABS($BX51-INDEX(RTO1CF_ORD,DH$4,2))&gt;$BN$24,"s","ns"))))</f>
        <v>ns</v>
      </c>
      <c r="DI51" s="186" t="str">
        <f aca="1">IF(DI$4&gt;$BV51,"",IF($BR$9&gt;$BS$9,"ns",IF($BN$16&gt;$BO$16,"ns",IF(ABS($BX51-INDEX(RTO1CF_ORD,DI$4,2))&gt;$BN$24,"s","ns"))))</f>
        <v>ns</v>
      </c>
      <c r="DJ51" s="186" t="str">
        <f aca="1">IF(DJ$4&gt;$BV51,"",IF($BR$9&gt;$BS$9,"ns",IF($BN$16&gt;$BO$16,"ns",IF(ABS($BX51-INDEX(RTO1CF_ORD,DJ$4,2))&gt;$BN$24,"s","ns"))))</f>
        <v>ns</v>
      </c>
      <c r="DK51" s="186" t="str">
        <f aca="1">IF(DK$4&gt;$BV51,"",IF($BR$9&gt;$BS$9,"ns",IF($BN$16&gt;$BO$16,"ns",IF(ABS($BX51-INDEX(RTO1CF_ORD,DK$4,2))&gt;$BN$24,"s","ns"))))</f>
        <v>ns</v>
      </c>
      <c r="DL51" s="186" t="str">
        <f aca="1">IF(DL$4&gt;$BV51,"",IF($BR$9&gt;$BS$9,"ns",IF($BN$16&gt;$BO$16,"ns",IF(ABS($BX51-INDEX(RTO1CF_ORD,DL$4,2))&gt;$BN$24,"s","ns"))))</f>
        <v>ns</v>
      </c>
      <c r="DM51" s="186" t="str">
        <f aca="1">IF(DM$4&gt;$BV51,"",IF($BR$9&gt;$BS$9,"ns",IF($BN$16&gt;$BO$16,"ns",IF(ABS($BX51-INDEX(RTO1CF_ORD,DM$4,2))&gt;$BN$24,"s","ns"))))</f>
        <v>ns</v>
      </c>
      <c r="DN51" s="186" t="str">
        <f aca="1">IF(DN$4&gt;$BV51,"",IF($BR$9&gt;$BS$9,"ns",IF($BN$16&gt;$BO$16,"ns",IF(ABS($BX51-INDEX(RTO1CF_ORD,DN$4,2))&gt;$BN$24,"s","ns"))))</f>
        <v>ns</v>
      </c>
      <c r="DO51" s="186" t="str">
        <f aca="1">IF(DO$4&gt;$BV51,"",IF($BR$9&gt;$BS$9,"ns",IF($BN$16&gt;$BO$16,"ns",IF(ABS($BX51-INDEX(RTO1CF_ORD,DO$4,2))&gt;$BN$24,"s","ns"))))</f>
        <v>ns</v>
      </c>
      <c r="DP51" s="186" t="str">
        <f aca="1">IF(DP$4&gt;$BV51,"",IF($BR$9&gt;$BS$9,"ns",IF($BN$16&gt;$BO$16,"ns",IF(ABS($BX51-INDEX(RTO1CF_ORD,DP$4,2))&gt;$BN$24,"s","ns"))))</f>
        <v>ns</v>
      </c>
      <c r="DQ51" s="186" t="str">
        <f aca="1">IF(DQ$4&gt;$BV51,"",IF($BR$9&gt;$BS$9,"ns",IF($BN$16&gt;$BO$16,"ns",IF(ABS($BX51-INDEX(RTO1CF_ORD,DQ$4,2))&gt;$BN$24,"s","ns"))))</f>
        <v>ns</v>
      </c>
      <c r="DR51" s="186" t="str">
        <f aca="1">IF(DR$4&gt;$BV51,"",IF($BR$9&gt;$BS$9,"ns",IF($BN$16&gt;$BO$16,"ns",IF(ABS($BX51-INDEX(RTO1CF_ORD,DR$4,2))&gt;$BN$24,"s","ns"))))</f>
        <v>ns</v>
      </c>
      <c r="DS51" s="186" t="str">
        <f aca="1">IF(DS$4&gt;$BV51,"",IF($BR$9&gt;$BS$9,"ns",IF($BN$16&gt;$BO$16,"ns",IF(ABS($BX51-INDEX(RTO1CF_ORD,DS$4,2))&gt;$BN$24,"s","ns"))))</f>
        <v>ns</v>
      </c>
      <c r="DT51" s="186" t="str">
        <f aca="1">IF(DT$4&gt;$BV51,"",IF($BR$9&gt;$BS$9,"ns",IF($BN$16&gt;$BO$16,"ns",IF(ABS($BX51-INDEX(RTO1CF_ORD,DT$4,2))&gt;$BN$24,"s","ns"))))</f>
        <v/>
      </c>
      <c r="DU51" s="186" t="str">
        <f aca="1">IF(DU$4&gt;$BV51,"",IF($BR$9&gt;$BS$9,"ns",IF($BN$16&gt;$BO$16,"ns",IF(ABS($BX51-INDEX(RTO1CF_ORD,DU$4,2))&gt;$BN$24,"s","ns"))))</f>
        <v/>
      </c>
      <c r="DV51" s="186" t="str">
        <f aca="1">IF(DV$4&gt;$BV51,"",IF($BR$9&gt;$BS$9,"ns",IF($BN$16&gt;$BO$16,"ns",IF(ABS($BX51-INDEX(RTO1CF_ORD,DV$4,2))&gt;$BN$24,"s","ns"))))</f>
        <v/>
      </c>
      <c r="DW51" s="158"/>
      <c r="DX51" s="158"/>
      <c r="DZ51" s="176">
        <f>DZ50+1</f>
        <v>48</v>
      </c>
      <c r="EA51" s="283">
        <f aca="1">IFERROR(INDEX(RTO1CV,$DZ51,1),0)</f>
        <v>0</v>
      </c>
      <c r="EB51" s="179">
        <f aca="1">IFERROR(INDEX(RTO1SF,$DZ51,EB$3),0)</f>
        <v>0</v>
      </c>
      <c r="EC51" s="179">
        <f aca="1">IFERROR(INDEX(RTO1SF,$DZ51,EC$3),0)</f>
        <v>0</v>
      </c>
      <c r="ED51" s="179">
        <f aca="1">IFERROR(INDEX(RTO1SF,$DZ51,ED$3),0)</f>
        <v>0</v>
      </c>
      <c r="EE51" s="179">
        <f aca="1">IFERROR(INDEX(RTO1SF,$DZ51,EE$3),0)</f>
        <v>0</v>
      </c>
      <c r="EF51" s="179">
        <f>_xlfn.COUNTIFS(EB51:EE51,"&gt;1")</f>
        <v>0</v>
      </c>
      <c r="EG51" s="179">
        <f>IFERROR(_xlfn.SUMIFS(EB51:EE51,EB51:EE51,"&gt;1"),0)</f>
        <v>0</v>
      </c>
      <c r="EH51" s="176"/>
      <c r="EI51" s="176"/>
      <c r="EJ51" s="176"/>
      <c r="EK51" s="177"/>
      <c r="EL51" s="176">
        <f>EL50+1</f>
        <v>48</v>
      </c>
      <c r="EM51" s="283">
        <f aca="1">IFERROR(INDEX(RTO1CV,$EL51,1),0)</f>
        <v>0</v>
      </c>
      <c r="EN51" s="179">
        <f aca="1">IFERROR(INDEX(RTO1CF,$EL51,'ANVA-MDS'!EB$3),0)</f>
        <v>0</v>
      </c>
      <c r="EO51" s="179">
        <f aca="1">IFERROR(INDEX(RTO1CF,$EL51,'ANVA-MDS'!EC$3),0)</f>
        <v>0</v>
      </c>
      <c r="EP51" s="179">
        <f aca="1">IFERROR(INDEX(RTO1CF,$EL51,'ANVA-MDS'!ED$3),0)</f>
        <v>0</v>
      </c>
      <c r="EQ51" s="179">
        <f aca="1">IFERROR(INDEX(RTO1CF,$EL51,'ANVA-MDS'!EE$3),0)</f>
        <v>0</v>
      </c>
      <c r="ER51" s="179">
        <f>_xlfn.COUNTIFS(EN51:EQ51,"&gt;1")</f>
        <v>0</v>
      </c>
      <c r="ES51" s="179">
        <f>IFERROR(_xlfn.SUMIFS(EN51:EQ51,EN51:EQ51,"&gt;1"),0)</f>
        <v>0</v>
      </c>
      <c r="ET51" s="176"/>
      <c r="EU51" s="176"/>
      <c r="EV51" s="176"/>
      <c r="EW51" s="177"/>
      <c r="EX51" s="179">
        <f>EG51+ES51</f>
        <v>0</v>
      </c>
      <c r="EY51" s="177"/>
      <c r="EZ51" s="177"/>
    </row>
    <row r="52" spans="10:156" ht="12.75" customHeight="1">
      <c r="J52" s="89" t="n">
        <v>48</v>
      </c>
      <c r="K52" s="187">
        <f aca="1">IFERROR(INDEX(RTO1SF_ORD,J52,1),"sd")</f>
        <v>0</v>
      </c>
      <c r="L52" s="188">
        <f aca="1">IFERROR(INDEX(RTO1SF_ORD,J52,2),"sd")</f>
        <v>0.00002</v>
      </c>
      <c r="M52" s="188" t="str">
        <f aca="1">IF(M$4&gt;$J52,"",IF($F$9&gt;$G$9,"ns",IF($B$16&gt;$C$16,"ns",IF(ABS($L52-INDEX(RTO1SF_ORD,M$4,2))&gt;$B$24,"s","ns"))))</f>
        <v>ns</v>
      </c>
      <c r="N52" s="188" t="str">
        <f aca="1">IF(N$4&gt;$J52,"",IF($F$9&gt;$G$9,"ns",IF($B$16&gt;$C$16,"ns",IF(ABS($L52-INDEX(RTO1SF_ORD,N$4,2))&gt;$B$24,"s","ns"))))</f>
        <v>ns</v>
      </c>
      <c r="O52" s="188" t="str">
        <f aca="1">IF(O$4&gt;$J52,"",IF($F$9&gt;$G$9,"ns",IF($B$16&gt;$C$16,"ns",IF(ABS($L52-INDEX(RTO1SF_ORD,O$4,2))&gt;$B$24,"s","ns"))))</f>
        <v>ns</v>
      </c>
      <c r="P52" s="188" t="str">
        <f aca="1">IF(P$4&gt;$J52,"",IF($F$9&gt;$G$9,"ns",IF($B$16&gt;$C$16,"ns",IF(ABS($L52-INDEX(RTO1SF_ORD,P$4,2))&gt;$B$24,"s","ns"))))</f>
        <v>ns</v>
      </c>
      <c r="Q52" s="188" t="str">
        <f aca="1">IF(Q$4&gt;$J52,"",IF($F$9&gt;$G$9,"ns",IF($B$16&gt;$C$16,"ns",IF(ABS($L52-INDEX(RTO1SF_ORD,Q$4,2))&gt;$B$24,"s","ns"))))</f>
        <v>ns</v>
      </c>
      <c r="R52" s="188" t="str">
        <f aca="1">IF(R$4&gt;$J52,"",IF($F$9&gt;$G$9,"ns",IF($B$16&gt;$C$16,"ns",IF(ABS($L52-INDEX(RTO1SF_ORD,R$4,2))&gt;$B$24,"s","ns"))))</f>
        <v>ns</v>
      </c>
      <c r="S52" s="188" t="str">
        <f aca="1">IF(S$4&gt;$J52,"",IF($F$9&gt;$G$9,"ns",IF($B$16&gt;$C$16,"ns",IF(ABS($L52-INDEX(RTO1SF_ORD,S$4,2))&gt;$B$24,"s","ns"))))</f>
        <v>ns</v>
      </c>
      <c r="T52" s="188" t="str">
        <f aca="1">IF(T$4&gt;$J52,"",IF($F$9&gt;$G$9,"ns",IF($B$16&gt;$C$16,"ns",IF(ABS($L52-INDEX(RTO1SF_ORD,T$4,2))&gt;$B$24,"s","ns"))))</f>
        <v>ns</v>
      </c>
      <c r="U52" s="188" t="str">
        <f aca="1">IF(U$4&gt;$J52,"",IF($F$9&gt;$G$9,"ns",IF($B$16&gt;$C$16,"ns",IF(ABS($L52-INDEX(RTO1SF_ORD,U$4,2))&gt;$B$24,"s","ns"))))</f>
        <v>ns</v>
      </c>
      <c r="V52" s="188" t="str">
        <f aca="1">IF(V$4&gt;$J52,"",IF($F$9&gt;$G$9,"ns",IF($B$16&gt;$C$16,"ns",IF(ABS($L52-INDEX(RTO1SF_ORD,V$4,2))&gt;$B$24,"s","ns"))))</f>
        <v>ns</v>
      </c>
      <c r="W52" s="188" t="str">
        <f aca="1">IF(W$4&gt;$J52,"",IF($F$9&gt;$G$9,"ns",IF($B$16&gt;$C$16,"ns",IF(ABS($L52-INDEX(RTO1SF_ORD,W$4,2))&gt;$B$24,"s","ns"))))</f>
        <v>ns</v>
      </c>
      <c r="X52" s="188" t="str">
        <f aca="1">IF(X$4&gt;$J52,"",IF($F$9&gt;$G$9,"ns",IF($B$16&gt;$C$16,"ns",IF(ABS($L52-INDEX(RTO1SF_ORD,X$4,2))&gt;$B$24,"s","ns"))))</f>
        <v>ns</v>
      </c>
      <c r="Y52" s="188" t="str">
        <f aca="1">IF(Y$4&gt;$J52,"",IF($F$9&gt;$G$9,"ns",IF($B$16&gt;$C$16,"ns",IF(ABS($L52-INDEX(RTO1SF_ORD,Y$4,2))&gt;$B$24,"s","ns"))))</f>
        <v>ns</v>
      </c>
      <c r="Z52" s="188" t="str">
        <f aca="1">IF(Z$4&gt;$J52,"",IF($F$9&gt;$G$9,"ns",IF($B$16&gt;$C$16,"ns",IF(ABS($L52-INDEX(RTO1SF_ORD,Z$4,2))&gt;$B$24,"s","ns"))))</f>
        <v>ns</v>
      </c>
      <c r="AA52" s="188" t="str">
        <f aca="1">IF(AA$4&gt;$J52,"",IF($F$9&gt;$G$9,"ns",IF($B$16&gt;$C$16,"ns",IF(ABS($L52-INDEX(RTO1SF_ORD,AA$4,2))&gt;$B$24,"s","ns"))))</f>
        <v>ns</v>
      </c>
      <c r="AB52" s="188" t="str">
        <f aca="1">IF(AB$4&gt;$J52,"",IF($F$9&gt;$G$9,"ns",IF($B$16&gt;$C$16,"ns",IF(ABS($L52-INDEX(RTO1SF_ORD,AB$4,2))&gt;$B$24,"s","ns"))))</f>
        <v>ns</v>
      </c>
      <c r="AC52" s="188" t="str">
        <f aca="1">IF(AC$4&gt;$J52,"",IF($F$9&gt;$G$9,"ns",IF($B$16&gt;$C$16,"ns",IF(ABS($L52-INDEX(RTO1SF_ORD,AC$4,2))&gt;$B$24,"s","ns"))))</f>
        <v>ns</v>
      </c>
      <c r="AD52" s="188" t="str">
        <f aca="1">IF(AD$4&gt;$J52,"",IF($F$9&gt;$G$9,"ns",IF($B$16&gt;$C$16,"ns",IF(ABS($L52-INDEX(RTO1SF_ORD,AD$4,2))&gt;$B$24,"s","ns"))))</f>
        <v>ns</v>
      </c>
      <c r="AE52" s="188" t="str">
        <f aca="1">IF(AE$4&gt;$J52,"",IF($F$9&gt;$G$9,"ns",IF($B$16&gt;$C$16,"ns",IF(ABS($L52-INDEX(RTO1SF_ORD,AE$4,2))&gt;$B$24,"s","ns"))))</f>
        <v>ns</v>
      </c>
      <c r="AF52" s="188" t="str">
        <f aca="1">IF(AF$4&gt;$J52,"",IF($F$9&gt;$G$9,"ns",IF($B$16&gt;$C$16,"ns",IF(ABS($L52-INDEX(RTO1SF_ORD,AF$4,2))&gt;$B$24,"s","ns"))))</f>
        <v>ns</v>
      </c>
      <c r="AG52" s="188" t="str">
        <f aca="1">IF(AG$4&gt;$J52,"",IF($F$9&gt;$G$9,"ns",IF($B$16&gt;$C$16,"ns",IF(ABS($L52-INDEX(RTO1SF_ORD,AG$4,2))&gt;$B$24,"s","ns"))))</f>
        <v>ns</v>
      </c>
      <c r="AH52" s="188" t="str">
        <f aca="1">IF(AH$4&gt;$J52,"",IF($F$9&gt;$G$9,"ns",IF($B$16&gt;$C$16,"ns",IF(ABS($L52-INDEX(RTO1SF_ORD,AH$4,2))&gt;$B$24,"s","ns"))))</f>
        <v>ns</v>
      </c>
      <c r="AI52" s="188" t="str">
        <f aca="1">IF(AI$4&gt;$J52,"",IF($F$9&gt;$G$9,"ns",IF($B$16&gt;$C$16,"ns",IF(ABS($L52-INDEX(RTO1SF_ORD,AI$4,2))&gt;$B$24,"s","ns"))))</f>
        <v>ns</v>
      </c>
      <c r="AJ52" s="188" t="str">
        <f aca="1">IF(AJ$4&gt;$J52,"",IF($F$9&gt;$G$9,"ns",IF($B$16&gt;$C$16,"ns",IF(ABS($L52-INDEX(RTO1SF_ORD,AJ$4,2))&gt;$B$24,"s","ns"))))</f>
        <v>ns</v>
      </c>
      <c r="AK52" s="188" t="str">
        <f aca="1">IF(AK$4&gt;$J52,"",IF($F$9&gt;$G$9,"ns",IF($B$16&gt;$C$16,"ns",IF(ABS($L52-INDEX(RTO1SF_ORD,AK$4,2))&gt;$B$24,"s","ns"))))</f>
        <v>ns</v>
      </c>
      <c r="AL52" s="188" t="str">
        <f aca="1">IF(AL$4&gt;$J52,"",IF($F$9&gt;$G$9,"ns",IF($B$16&gt;$C$16,"ns",IF(ABS($L52-INDEX(RTO1SF_ORD,AL$4,2))&gt;$B$24,"s","ns"))))</f>
        <v>ns</v>
      </c>
      <c r="AM52" s="188" t="str">
        <f aca="1">IF(AM$4&gt;$J52,"",IF($F$9&gt;$G$9,"ns",IF($B$16&gt;$C$16,"ns",IF(ABS($L52-INDEX(RTO1SF_ORD,AM$4,2))&gt;$B$24,"s","ns"))))</f>
        <v>ns</v>
      </c>
      <c r="AN52" s="188" t="str">
        <f aca="1">IF(AN$4&gt;$J52,"",IF($F$9&gt;$G$9,"ns",IF($B$16&gt;$C$16,"ns",IF(ABS($L52-INDEX(RTO1SF_ORD,AN$4,2))&gt;$B$24,"s","ns"))))</f>
        <v>ns</v>
      </c>
      <c r="AO52" s="188" t="str">
        <f aca="1">IF(AO$4&gt;$J52,"",IF($F$9&gt;$G$9,"ns",IF($B$16&gt;$C$16,"ns",IF(ABS($L52-INDEX(RTO1SF_ORD,AO$4,2))&gt;$B$24,"s","ns"))))</f>
        <v>ns</v>
      </c>
      <c r="AP52" s="188" t="str">
        <f aca="1">IF(AP$4&gt;$J52,"",IF($F$9&gt;$G$9,"ns",IF($B$16&gt;$C$16,"ns",IF(ABS($L52-INDEX(RTO1SF_ORD,AP$4,2))&gt;$B$24,"s","ns"))))</f>
        <v>ns</v>
      </c>
      <c r="AQ52" s="188" t="str">
        <f aca="1">IF(AQ$4&gt;$J52,"",IF($F$9&gt;$G$9,"ns",IF($B$16&gt;$C$16,"ns",IF(ABS($L52-INDEX(RTO1SF_ORD,AQ$4,2))&gt;$B$24,"s","ns"))))</f>
        <v>ns</v>
      </c>
      <c r="AR52" s="188" t="str">
        <f aca="1">IF(AR$4&gt;$J52,"",IF($F$9&gt;$G$9,"ns",IF($B$16&gt;$C$16,"ns",IF(ABS($L52-INDEX(RTO1SF_ORD,AR$4,2))&gt;$B$24,"s","ns"))))</f>
        <v>ns</v>
      </c>
      <c r="AS52" s="188" t="str">
        <f aca="1">IF(AS$4&gt;$J52,"",IF($F$9&gt;$G$9,"ns",IF($B$16&gt;$C$16,"ns",IF(ABS($L52-INDEX(RTO1SF_ORD,AS$4,2))&gt;$B$24,"s","ns"))))</f>
        <v>ns</v>
      </c>
      <c r="AT52" s="188" t="str">
        <f aca="1">IF(AT$4&gt;$J52,"",IF($F$9&gt;$G$9,"ns",IF($B$16&gt;$C$16,"ns",IF(ABS($L52-INDEX(RTO1SF_ORD,AT$4,2))&gt;$B$24,"s","ns"))))</f>
        <v>ns</v>
      </c>
      <c r="AU52" s="188" t="str">
        <f aca="1">IF(AU$4&gt;$J52,"",IF($F$9&gt;$G$9,"ns",IF($B$16&gt;$C$16,"ns",IF(ABS($L52-INDEX(RTO1SF_ORD,AU$4,2))&gt;$B$24,"s","ns"))))</f>
        <v>ns</v>
      </c>
      <c r="AV52" s="188" t="str">
        <f aca="1">IF(AV$4&gt;$J52,"",IF($F$9&gt;$G$9,"ns",IF($B$16&gt;$C$16,"ns",IF(ABS($L52-INDEX(RTO1SF_ORD,AV$4,2))&gt;$B$24,"s","ns"))))</f>
        <v>ns</v>
      </c>
      <c r="AW52" s="188" t="str">
        <f aca="1">IF(AW$4&gt;$J52,"",IF($F$9&gt;$G$9,"ns",IF($B$16&gt;$C$16,"ns",IF(ABS($L52-INDEX(RTO1SF_ORD,AW$4,2))&gt;$B$24,"s","ns"))))</f>
        <v>ns</v>
      </c>
      <c r="AX52" s="188" t="str">
        <f aca="1">IF(AX$4&gt;$J52,"",IF($F$9&gt;$G$9,"ns",IF($B$16&gt;$C$16,"ns",IF(ABS($L52-INDEX(RTO1SF_ORD,AX$4,2))&gt;$B$24,"s","ns"))))</f>
        <v>ns</v>
      </c>
      <c r="AY52" s="188" t="str">
        <f aca="1">IF(AY$4&gt;$J52,"",IF($F$9&gt;$G$9,"ns",IF($B$16&gt;$C$16,"ns",IF(ABS($L52-INDEX(RTO1SF_ORD,AY$4,2))&gt;$B$24,"s","ns"))))</f>
        <v>ns</v>
      </c>
      <c r="AZ52" s="188" t="str">
        <f aca="1">IF(AZ$4&gt;$J52,"",IF($F$9&gt;$G$9,"ns",IF($B$16&gt;$C$16,"ns",IF(ABS($L52-INDEX(RTO1SF_ORD,AZ$4,2))&gt;$B$24,"s","ns"))))</f>
        <v>ns</v>
      </c>
      <c r="BA52" s="188" t="str">
        <f aca="1">IF(BA$4&gt;$J52,"",IF($F$9&gt;$G$9,"ns",IF($B$16&gt;$C$16,"ns",IF(ABS($L52-INDEX(RTO1SF_ORD,BA$4,2))&gt;$B$24,"s","ns"))))</f>
        <v>ns</v>
      </c>
      <c r="BB52" s="188" t="str">
        <f aca="1">IF(BB$4&gt;$J52,"",IF($F$9&gt;$G$9,"ns",IF($B$16&gt;$C$16,"ns",IF(ABS($L52-INDEX(RTO1SF_ORD,BB$4,2))&gt;$B$24,"s","ns"))))</f>
        <v>ns</v>
      </c>
      <c r="BC52" s="188" t="str">
        <f aca="1">IF(BC$4&gt;$J52,"",IF($F$9&gt;$G$9,"ns",IF($B$16&gt;$C$16,"ns",IF(ABS($L52-INDEX(RTO1SF_ORD,BC$4,2))&gt;$B$24,"s","ns"))))</f>
        <v>ns</v>
      </c>
      <c r="BD52" s="188" t="str">
        <f aca="1">IF(BD$4&gt;$J52,"",IF($F$9&gt;$G$9,"ns",IF($B$16&gt;$C$16,"ns",IF(ABS($L52-INDEX(RTO1SF_ORD,BD$4,2))&gt;$B$24,"s","ns"))))</f>
        <v>ns</v>
      </c>
      <c r="BE52" s="188" t="str">
        <f aca="1">IF(BE$4&gt;$J52,"",IF($F$9&gt;$G$9,"ns",IF($B$16&gt;$C$16,"ns",IF(ABS($L52-INDEX(RTO1SF_ORD,BE$4,2))&gt;$B$24,"s","ns"))))</f>
        <v>ns</v>
      </c>
      <c r="BF52" s="188" t="str">
        <f aca="1">IF(BF$4&gt;$J52,"",IF($F$9&gt;$G$9,"ns",IF($B$16&gt;$C$16,"ns",IF(ABS($L52-INDEX(RTO1SF_ORD,BF$4,2))&gt;$B$24,"s","ns"))))</f>
        <v>ns</v>
      </c>
      <c r="BG52" s="188" t="str">
        <f aca="1">IF(BG$4&gt;$J52,"",IF($F$9&gt;$G$9,"ns",IF($B$16&gt;$C$16,"ns",IF(ABS($L52-INDEX(RTO1SF_ORD,BG$4,2))&gt;$B$24,"s","ns"))))</f>
        <v>ns</v>
      </c>
      <c r="BH52" s="188" t="str">
        <f aca="1">IF(BH$4&gt;$J52,"",IF($F$9&gt;$G$9,"ns",IF($B$16&gt;$C$16,"ns",IF(ABS($L52-INDEX(RTO1SF_ORD,BH$4,2))&gt;$B$24,"s","ns"))))</f>
        <v>ns</v>
      </c>
      <c r="BI52" s="188" t="str">
        <f aca="1">IF(BI$4&gt;$J52,"",IF($F$9&gt;$G$9,"ns",IF($B$16&gt;$C$16,"ns",IF(ABS($L52-INDEX(RTO1SF_ORD,BI$4,2))&gt;$B$24,"s","ns"))))</f>
        <v/>
      </c>
      <c r="BJ52" s="188" t="str">
        <f aca="1">IF(BJ$4&gt;$J52,"",IF($F$9&gt;$G$9,"ns",IF($B$16&gt;$C$16,"ns",IF(ABS($L52-INDEX(RTO1SF_ORD,BJ$4,2))&gt;$B$24,"s","ns"))))</f>
        <v/>
      </c>
      <c r="BS52" s="10"/>
      <c r="BT52" s="10"/>
      <c r="BV52" s="89" t="n">
        <v>48</v>
      </c>
      <c r="BW52" s="187">
        <f aca="1">IFERROR(INDEX(RTO1CF_ORD,BV52,1),"sd")</f>
        <v>0</v>
      </c>
      <c r="BX52" s="188">
        <f aca="1">IFERROR(INDEX(RTO1CF_ORD,BV52,2),"sd")</f>
        <v>0.00002</v>
      </c>
      <c r="BY52" s="186" t="str">
        <f aca="1">IF(BY$4&gt;$BV52,"",IF($BR$9&gt;$BS$9,"ns",IF($BN$16&gt;$BO$16,"ns",IF(ABS($BX52-INDEX(RTO1CF_ORD,BY$4,2))&gt;$BN$24,"s","ns"))))</f>
        <v>s</v>
      </c>
      <c r="BZ52" s="186" t="str">
        <f aca="1">IF(BZ$4&gt;$BV52,"",IF($BR$9&gt;$BS$9,"ns",IF($BN$16&gt;$BO$16,"ns",IF(ABS($BX52-INDEX(RTO1CF_ORD,BZ$4,2))&gt;$BN$24,"s","ns"))))</f>
        <v>s</v>
      </c>
      <c r="CA52" s="186" t="str">
        <f aca="1">IF(CA$4&gt;$BV52,"",IF($BR$9&gt;$BS$9,"ns",IF($BN$16&gt;$BO$16,"ns",IF(ABS($BX52-INDEX(RTO1CF_ORD,CA$4,2))&gt;$BN$24,"s","ns"))))</f>
        <v>s</v>
      </c>
      <c r="CB52" s="186" t="str">
        <f aca="1">IF(CB$4&gt;$BV52,"",IF($BR$9&gt;$BS$9,"ns",IF($BN$16&gt;$BO$16,"ns",IF(ABS($BX52-INDEX(RTO1CF_ORD,CB$4,2))&gt;$BN$24,"s","ns"))))</f>
        <v>s</v>
      </c>
      <c r="CC52" s="186" t="str">
        <f aca="1">IF(CC$4&gt;$BV52,"",IF($BR$9&gt;$BS$9,"ns",IF($BN$16&gt;$BO$16,"ns",IF(ABS($BX52-INDEX(RTO1CF_ORD,CC$4,2))&gt;$BN$24,"s","ns"))))</f>
        <v>s</v>
      </c>
      <c r="CD52" s="186" t="str">
        <f aca="1">IF(CD$4&gt;$BV52,"",IF($BR$9&gt;$BS$9,"ns",IF($BN$16&gt;$BO$16,"ns",IF(ABS($BX52-INDEX(RTO1CF_ORD,CD$4,2))&gt;$BN$24,"s","ns"))))</f>
        <v>s</v>
      </c>
      <c r="CE52" s="186" t="str">
        <f aca="1">IF(CE$4&gt;$BV52,"",IF($BR$9&gt;$BS$9,"ns",IF($BN$16&gt;$BO$16,"ns",IF(ABS($BX52-INDEX(RTO1CF_ORD,CE$4,2))&gt;$BN$24,"s","ns"))))</f>
        <v>s</v>
      </c>
      <c r="CF52" s="186" t="str">
        <f aca="1">IF(CF$4&gt;$BV52,"",IF($BR$9&gt;$BS$9,"ns",IF($BN$16&gt;$BO$16,"ns",IF(ABS($BX52-INDEX(RTO1CF_ORD,CF$4,2))&gt;$BN$24,"s","ns"))))</f>
        <v>s</v>
      </c>
      <c r="CG52" s="186" t="str">
        <f aca="1">IF(CG$4&gt;$BV52,"",IF($BR$9&gt;$BS$9,"ns",IF($BN$16&gt;$BO$16,"ns",IF(ABS($BX52-INDEX(RTO1CF_ORD,CG$4,2))&gt;$BN$24,"s","ns"))))</f>
        <v>s</v>
      </c>
      <c r="CH52" s="186" t="str">
        <f aca="1">IF(CH$4&gt;$BV52,"",IF($BR$9&gt;$BS$9,"ns",IF($BN$16&gt;$BO$16,"ns",IF(ABS($BX52-INDEX(RTO1CF_ORD,CH$4,2))&gt;$BN$24,"s","ns"))))</f>
        <v>s</v>
      </c>
      <c r="CI52" s="186" t="str">
        <f aca="1">IF(CI$4&gt;$BV52,"",IF($BR$9&gt;$BS$9,"ns",IF($BN$16&gt;$BO$16,"ns",IF(ABS($BX52-INDEX(RTO1CF_ORD,CI$4,2))&gt;$BN$24,"s","ns"))))</f>
        <v>s</v>
      </c>
      <c r="CJ52" s="186" t="str">
        <f aca="1">IF(CJ$4&gt;$BV52,"",IF($BR$9&gt;$BS$9,"ns",IF($BN$16&gt;$BO$16,"ns",IF(ABS($BX52-INDEX(RTO1CF_ORD,CJ$4,2))&gt;$BN$24,"s","ns"))))</f>
        <v>s</v>
      </c>
      <c r="CK52" s="186" t="str">
        <f aca="1">IF(CK$4&gt;$BV52,"",IF($BR$9&gt;$BS$9,"ns",IF($BN$16&gt;$BO$16,"ns",IF(ABS($BX52-INDEX(RTO1CF_ORD,CK$4,2))&gt;$BN$24,"s","ns"))))</f>
        <v>s</v>
      </c>
      <c r="CL52" s="186" t="str">
        <f aca="1">IF(CL$4&gt;$BV52,"",IF($BR$9&gt;$BS$9,"ns",IF($BN$16&gt;$BO$16,"ns",IF(ABS($BX52-INDEX(RTO1CF_ORD,CL$4,2))&gt;$BN$24,"s","ns"))))</f>
        <v>s</v>
      </c>
      <c r="CM52" s="186" t="str">
        <f aca="1">IF(CM$4&gt;$BV52,"",IF($BR$9&gt;$BS$9,"ns",IF($BN$16&gt;$BO$16,"ns",IF(ABS($BX52-INDEX(RTO1CF_ORD,CM$4,2))&gt;$BN$24,"s","ns"))))</f>
        <v>s</v>
      </c>
      <c r="CN52" s="186" t="str">
        <f aca="1">IF(CN$4&gt;$BV52,"",IF($BR$9&gt;$BS$9,"ns",IF($BN$16&gt;$BO$16,"ns",IF(ABS($BX52-INDEX(RTO1CF_ORD,CN$4,2))&gt;$BN$24,"s","ns"))))</f>
        <v>s</v>
      </c>
      <c r="CO52" s="186" t="str">
        <f aca="1">IF(CO$4&gt;$BV52,"",IF($BR$9&gt;$BS$9,"ns",IF($BN$16&gt;$BO$16,"ns",IF(ABS($BX52-INDEX(RTO1CF_ORD,CO$4,2))&gt;$BN$24,"s","ns"))))</f>
        <v>s</v>
      </c>
      <c r="CP52" s="186" t="str">
        <f aca="1">IF(CP$4&gt;$BV52,"",IF($BR$9&gt;$BS$9,"ns",IF($BN$16&gt;$BO$16,"ns",IF(ABS($BX52-INDEX(RTO1CF_ORD,CP$4,2))&gt;$BN$24,"s","ns"))))</f>
        <v>s</v>
      </c>
      <c r="CQ52" s="186" t="str">
        <f aca="1">IF(CQ$4&gt;$BV52,"",IF($BR$9&gt;$BS$9,"ns",IF($BN$16&gt;$BO$16,"ns",IF(ABS($BX52-INDEX(RTO1CF_ORD,CQ$4,2))&gt;$BN$24,"s","ns"))))</f>
        <v>s</v>
      </c>
      <c r="CR52" s="186" t="str">
        <f aca="1">IF(CR$4&gt;$BV52,"",IF($BR$9&gt;$BS$9,"ns",IF($BN$16&gt;$BO$16,"ns",IF(ABS($BX52-INDEX(RTO1CF_ORD,CR$4,2))&gt;$BN$24,"s","ns"))))</f>
        <v>s</v>
      </c>
      <c r="CS52" s="186" t="str">
        <f aca="1">IF(CS$4&gt;$BV52,"",IF($BR$9&gt;$BS$9,"ns",IF($BN$16&gt;$BO$16,"ns",IF(ABS($BX52-INDEX(RTO1CF_ORD,CS$4,2))&gt;$BN$24,"s","ns"))))</f>
        <v>s</v>
      </c>
      <c r="CT52" s="186" t="str">
        <f aca="1">IF(CT$4&gt;$BV52,"",IF($BR$9&gt;$BS$9,"ns",IF($BN$16&gt;$BO$16,"ns",IF(ABS($BX52-INDEX(RTO1CF_ORD,CT$4,2))&gt;$BN$24,"s","ns"))))</f>
        <v>s</v>
      </c>
      <c r="CU52" s="186" t="str">
        <f aca="1">IF(CU$4&gt;$BV52,"",IF($BR$9&gt;$BS$9,"ns",IF($BN$16&gt;$BO$16,"ns",IF(ABS($BX52-INDEX(RTO1CF_ORD,CU$4,2))&gt;$BN$24,"s","ns"))))</f>
        <v>s</v>
      </c>
      <c r="CV52" s="186" t="str">
        <f aca="1">IF(CV$4&gt;$BV52,"",IF($BR$9&gt;$BS$9,"ns",IF($BN$16&gt;$BO$16,"ns",IF(ABS($BX52-INDEX(RTO1CF_ORD,CV$4,2))&gt;$BN$24,"s","ns"))))</f>
        <v>s</v>
      </c>
      <c r="CW52" s="186" t="str">
        <f aca="1">IF(CW$4&gt;$BV52,"",IF($BR$9&gt;$BS$9,"ns",IF($BN$16&gt;$BO$16,"ns",IF(ABS($BX52-INDEX(RTO1CF_ORD,CW$4,2))&gt;$BN$24,"s","ns"))))</f>
        <v>s</v>
      </c>
      <c r="CX52" s="186" t="str">
        <f aca="1">IF(CX$4&gt;$BV52,"",IF($BR$9&gt;$BS$9,"ns",IF($BN$16&gt;$BO$16,"ns",IF(ABS($BX52-INDEX(RTO1CF_ORD,CX$4,2))&gt;$BN$24,"s","ns"))))</f>
        <v>s</v>
      </c>
      <c r="CY52" s="186" t="str">
        <f aca="1">IF(CY$4&gt;$BV52,"",IF($BR$9&gt;$BS$9,"ns",IF($BN$16&gt;$BO$16,"ns",IF(ABS($BX52-INDEX(RTO1CF_ORD,CY$4,2))&gt;$BN$24,"s","ns"))))</f>
        <v>s</v>
      </c>
      <c r="CZ52" s="186" t="str">
        <f aca="1">IF(CZ$4&gt;$BV52,"",IF($BR$9&gt;$BS$9,"ns",IF($BN$16&gt;$BO$16,"ns",IF(ABS($BX52-INDEX(RTO1CF_ORD,CZ$4,2))&gt;$BN$24,"s","ns"))))</f>
        <v>s</v>
      </c>
      <c r="DA52" s="186" t="str">
        <f aca="1">IF(DA$4&gt;$BV52,"",IF($BR$9&gt;$BS$9,"ns",IF($BN$16&gt;$BO$16,"ns",IF(ABS($BX52-INDEX(RTO1CF_ORD,DA$4,2))&gt;$BN$24,"s","ns"))))</f>
        <v>s</v>
      </c>
      <c r="DB52" s="186" t="str">
        <f aca="1">IF(DB$4&gt;$BV52,"",IF($BR$9&gt;$BS$9,"ns",IF($BN$16&gt;$BO$16,"ns",IF(ABS($BX52-INDEX(RTO1CF_ORD,DB$4,2))&gt;$BN$24,"s","ns"))))</f>
        <v>ns</v>
      </c>
      <c r="DC52" s="186" t="str">
        <f aca="1">IF(DC$4&gt;$BV52,"",IF($BR$9&gt;$BS$9,"ns",IF($BN$16&gt;$BO$16,"ns",IF(ABS($BX52-INDEX(RTO1CF_ORD,DC$4,2))&gt;$BN$24,"s","ns"))))</f>
        <v>ns</v>
      </c>
      <c r="DD52" s="186" t="str">
        <f aca="1">IF(DD$4&gt;$BV52,"",IF($BR$9&gt;$BS$9,"ns",IF($BN$16&gt;$BO$16,"ns",IF(ABS($BX52-INDEX(RTO1CF_ORD,DD$4,2))&gt;$BN$24,"s","ns"))))</f>
        <v>ns</v>
      </c>
      <c r="DE52" s="186" t="str">
        <f aca="1">IF(DE$4&gt;$BV52,"",IF($BR$9&gt;$BS$9,"ns",IF($BN$16&gt;$BO$16,"ns",IF(ABS($BX52-INDEX(RTO1CF_ORD,DE$4,2))&gt;$BN$24,"s","ns"))))</f>
        <v>ns</v>
      </c>
      <c r="DF52" s="186" t="str">
        <f aca="1">IF(DF$4&gt;$BV52,"",IF($BR$9&gt;$BS$9,"ns",IF($BN$16&gt;$BO$16,"ns",IF(ABS($BX52-INDEX(RTO1CF_ORD,DF$4,2))&gt;$BN$24,"s","ns"))))</f>
        <v>ns</v>
      </c>
      <c r="DG52" s="186" t="str">
        <f aca="1">IF(DG$4&gt;$BV52,"",IF($BR$9&gt;$BS$9,"ns",IF($BN$16&gt;$BO$16,"ns",IF(ABS($BX52-INDEX(RTO1CF_ORD,DG$4,2))&gt;$BN$24,"s","ns"))))</f>
        <v>ns</v>
      </c>
      <c r="DH52" s="186" t="str">
        <f aca="1">IF(DH$4&gt;$BV52,"",IF($BR$9&gt;$BS$9,"ns",IF($BN$16&gt;$BO$16,"ns",IF(ABS($BX52-INDEX(RTO1CF_ORD,DH$4,2))&gt;$BN$24,"s","ns"))))</f>
        <v>ns</v>
      </c>
      <c r="DI52" s="186" t="str">
        <f aca="1">IF(DI$4&gt;$BV52,"",IF($BR$9&gt;$BS$9,"ns",IF($BN$16&gt;$BO$16,"ns",IF(ABS($BX52-INDEX(RTO1CF_ORD,DI$4,2))&gt;$BN$24,"s","ns"))))</f>
        <v>ns</v>
      </c>
      <c r="DJ52" s="186" t="str">
        <f aca="1">IF(DJ$4&gt;$BV52,"",IF($BR$9&gt;$BS$9,"ns",IF($BN$16&gt;$BO$16,"ns",IF(ABS($BX52-INDEX(RTO1CF_ORD,DJ$4,2))&gt;$BN$24,"s","ns"))))</f>
        <v>ns</v>
      </c>
      <c r="DK52" s="186" t="str">
        <f aca="1">IF(DK$4&gt;$BV52,"",IF($BR$9&gt;$BS$9,"ns",IF($BN$16&gt;$BO$16,"ns",IF(ABS($BX52-INDEX(RTO1CF_ORD,DK$4,2))&gt;$BN$24,"s","ns"))))</f>
        <v>ns</v>
      </c>
      <c r="DL52" s="186" t="str">
        <f aca="1">IF(DL$4&gt;$BV52,"",IF($BR$9&gt;$BS$9,"ns",IF($BN$16&gt;$BO$16,"ns",IF(ABS($BX52-INDEX(RTO1CF_ORD,DL$4,2))&gt;$BN$24,"s","ns"))))</f>
        <v>ns</v>
      </c>
      <c r="DM52" s="186" t="str">
        <f aca="1">IF(DM$4&gt;$BV52,"",IF($BR$9&gt;$BS$9,"ns",IF($BN$16&gt;$BO$16,"ns",IF(ABS($BX52-INDEX(RTO1CF_ORD,DM$4,2))&gt;$BN$24,"s","ns"))))</f>
        <v>ns</v>
      </c>
      <c r="DN52" s="186" t="str">
        <f aca="1">IF(DN$4&gt;$BV52,"",IF($BR$9&gt;$BS$9,"ns",IF($BN$16&gt;$BO$16,"ns",IF(ABS($BX52-INDEX(RTO1CF_ORD,DN$4,2))&gt;$BN$24,"s","ns"))))</f>
        <v>ns</v>
      </c>
      <c r="DO52" s="186" t="str">
        <f aca="1">IF(DO$4&gt;$BV52,"",IF($BR$9&gt;$BS$9,"ns",IF($BN$16&gt;$BO$16,"ns",IF(ABS($BX52-INDEX(RTO1CF_ORD,DO$4,2))&gt;$BN$24,"s","ns"))))</f>
        <v>ns</v>
      </c>
      <c r="DP52" s="186" t="str">
        <f aca="1">IF(DP$4&gt;$BV52,"",IF($BR$9&gt;$BS$9,"ns",IF($BN$16&gt;$BO$16,"ns",IF(ABS($BX52-INDEX(RTO1CF_ORD,DP$4,2))&gt;$BN$24,"s","ns"))))</f>
        <v>ns</v>
      </c>
      <c r="DQ52" s="186" t="str">
        <f aca="1">IF(DQ$4&gt;$BV52,"",IF($BR$9&gt;$BS$9,"ns",IF($BN$16&gt;$BO$16,"ns",IF(ABS($BX52-INDEX(RTO1CF_ORD,DQ$4,2))&gt;$BN$24,"s","ns"))))</f>
        <v>ns</v>
      </c>
      <c r="DR52" s="186" t="str">
        <f aca="1">IF(DR$4&gt;$BV52,"",IF($BR$9&gt;$BS$9,"ns",IF($BN$16&gt;$BO$16,"ns",IF(ABS($BX52-INDEX(RTO1CF_ORD,DR$4,2))&gt;$BN$24,"s","ns"))))</f>
        <v>ns</v>
      </c>
      <c r="DS52" s="186" t="str">
        <f aca="1">IF(DS$4&gt;$BV52,"",IF($BR$9&gt;$BS$9,"ns",IF($BN$16&gt;$BO$16,"ns",IF(ABS($BX52-INDEX(RTO1CF_ORD,DS$4,2))&gt;$BN$24,"s","ns"))))</f>
        <v>ns</v>
      </c>
      <c r="DT52" s="186" t="str">
        <f aca="1">IF(DT$4&gt;$BV52,"",IF($BR$9&gt;$BS$9,"ns",IF($BN$16&gt;$BO$16,"ns",IF(ABS($BX52-INDEX(RTO1CF_ORD,DT$4,2))&gt;$BN$24,"s","ns"))))</f>
        <v>ns</v>
      </c>
      <c r="DU52" s="186" t="str">
        <f aca="1">IF(DU$4&gt;$BV52,"",IF($BR$9&gt;$BS$9,"ns",IF($BN$16&gt;$BO$16,"ns",IF(ABS($BX52-INDEX(RTO1CF_ORD,DU$4,2))&gt;$BN$24,"s","ns"))))</f>
        <v/>
      </c>
      <c r="DV52" s="186" t="str">
        <f aca="1">IF(DV$4&gt;$BV52,"",IF($BR$9&gt;$BS$9,"ns",IF($BN$16&gt;$BO$16,"ns",IF(ABS($BX52-INDEX(RTO1CF_ORD,DV$4,2))&gt;$BN$24,"s","ns"))))</f>
        <v/>
      </c>
      <c r="DW52" s="158"/>
      <c r="DX52" s="158"/>
      <c r="DZ52" s="176">
        <f>DZ51+1</f>
        <v>49</v>
      </c>
      <c r="EA52" s="283">
        <f aca="1">IFERROR(INDEX(RTO1CV,$DZ52,1),0)</f>
        <v>0</v>
      </c>
      <c r="EB52" s="179">
        <f aca="1">IFERROR(INDEX(RTO1SF,$DZ52,EB$3),0)</f>
        <v>0</v>
      </c>
      <c r="EC52" s="179">
        <f aca="1">IFERROR(INDEX(RTO1SF,$DZ52,EC$3),0)</f>
        <v>0</v>
      </c>
      <c r="ED52" s="179">
        <f aca="1">IFERROR(INDEX(RTO1SF,$DZ52,ED$3),0)</f>
        <v>0</v>
      </c>
      <c r="EE52" s="179">
        <f aca="1">IFERROR(INDEX(RTO1SF,$DZ52,EE$3),0)</f>
        <v>0</v>
      </c>
      <c r="EF52" s="179">
        <f>_xlfn.COUNTIFS(EB52:EE52,"&gt;1")</f>
        <v>0</v>
      </c>
      <c r="EG52" s="179">
        <f>IFERROR(_xlfn.SUMIFS(EB52:EE52,EB52:EE52,"&gt;1"),0)</f>
        <v>0</v>
      </c>
      <c r="EH52" s="176"/>
      <c r="EI52" s="176"/>
      <c r="EJ52" s="176"/>
      <c r="EK52" s="177"/>
      <c r="EL52" s="176">
        <f>EL51+1</f>
        <v>49</v>
      </c>
      <c r="EM52" s="283">
        <f aca="1">IFERROR(INDEX(RTO1CV,$EL52,1),0)</f>
        <v>0</v>
      </c>
      <c r="EN52" s="179">
        <f aca="1">IFERROR(INDEX(RTO1CF,$EL52,'ANVA-MDS'!EB$3),0)</f>
        <v>0</v>
      </c>
      <c r="EO52" s="179">
        <f aca="1">IFERROR(INDEX(RTO1CF,$EL52,'ANVA-MDS'!EC$3),0)</f>
        <v>0</v>
      </c>
      <c r="EP52" s="179">
        <f aca="1">IFERROR(INDEX(RTO1CF,$EL52,'ANVA-MDS'!ED$3),0)</f>
        <v>0</v>
      </c>
      <c r="EQ52" s="179">
        <f aca="1">IFERROR(INDEX(RTO1CF,$EL52,'ANVA-MDS'!EE$3),0)</f>
        <v>0</v>
      </c>
      <c r="ER52" s="179">
        <f>_xlfn.COUNTIFS(EN52:EQ52,"&gt;1")</f>
        <v>0</v>
      </c>
      <c r="ES52" s="179">
        <f>IFERROR(_xlfn.SUMIFS(EN52:EQ52,EN52:EQ52,"&gt;1"),0)</f>
        <v>0</v>
      </c>
      <c r="ET52" s="176"/>
      <c r="EU52" s="176"/>
      <c r="EV52" s="176"/>
      <c r="EW52" s="177"/>
      <c r="EX52" s="179">
        <f>EG52+ES52</f>
        <v>0</v>
      </c>
      <c r="EY52" s="177"/>
      <c r="EZ52" s="177"/>
    </row>
    <row r="53" spans="10:156" ht="12.75" customHeight="1">
      <c r="J53" s="89" t="n">
        <v>49</v>
      </c>
      <c r="K53" s="187">
        <f aca="1">IFERROR(INDEX(RTO1SF_ORD,J53,1),"sd")</f>
        <v>0</v>
      </c>
      <c r="L53" s="188">
        <f aca="1">IFERROR(INDEX(RTO1SF_ORD,J53,2),"sd")</f>
        <v>0.00001</v>
      </c>
      <c r="M53" s="188" t="str">
        <f aca="1">IF(M$4&gt;$J53,"",IF($F$9&gt;$G$9,"ns",IF($B$16&gt;$C$16,"ns",IF(ABS($L53-INDEX(RTO1SF_ORD,M$4,2))&gt;$B$24,"s","ns"))))</f>
        <v>ns</v>
      </c>
      <c r="N53" s="188" t="str">
        <f aca="1">IF(N$4&gt;$J53,"",IF($F$9&gt;$G$9,"ns",IF($B$16&gt;$C$16,"ns",IF(ABS($L53-INDEX(RTO1SF_ORD,N$4,2))&gt;$B$24,"s","ns"))))</f>
        <v>ns</v>
      </c>
      <c r="O53" s="188" t="str">
        <f aca="1">IF(O$4&gt;$J53,"",IF($F$9&gt;$G$9,"ns",IF($B$16&gt;$C$16,"ns",IF(ABS($L53-INDEX(RTO1SF_ORD,O$4,2))&gt;$B$24,"s","ns"))))</f>
        <v>ns</v>
      </c>
      <c r="P53" s="188" t="str">
        <f aca="1">IF(P$4&gt;$J53,"",IF($F$9&gt;$G$9,"ns",IF($B$16&gt;$C$16,"ns",IF(ABS($L53-INDEX(RTO1SF_ORD,P$4,2))&gt;$B$24,"s","ns"))))</f>
        <v>ns</v>
      </c>
      <c r="Q53" s="188" t="str">
        <f aca="1">IF(Q$4&gt;$J53,"",IF($F$9&gt;$G$9,"ns",IF($B$16&gt;$C$16,"ns",IF(ABS($L53-INDEX(RTO1SF_ORD,Q$4,2))&gt;$B$24,"s","ns"))))</f>
        <v>ns</v>
      </c>
      <c r="R53" s="188" t="str">
        <f aca="1">IF(R$4&gt;$J53,"",IF($F$9&gt;$G$9,"ns",IF($B$16&gt;$C$16,"ns",IF(ABS($L53-INDEX(RTO1SF_ORD,R$4,2))&gt;$B$24,"s","ns"))))</f>
        <v>ns</v>
      </c>
      <c r="S53" s="188" t="str">
        <f aca="1">IF(S$4&gt;$J53,"",IF($F$9&gt;$G$9,"ns",IF($B$16&gt;$C$16,"ns",IF(ABS($L53-INDEX(RTO1SF_ORD,S$4,2))&gt;$B$24,"s","ns"))))</f>
        <v>ns</v>
      </c>
      <c r="T53" s="188" t="str">
        <f aca="1">IF(T$4&gt;$J53,"",IF($F$9&gt;$G$9,"ns",IF($B$16&gt;$C$16,"ns",IF(ABS($L53-INDEX(RTO1SF_ORD,T$4,2))&gt;$B$24,"s","ns"))))</f>
        <v>ns</v>
      </c>
      <c r="U53" s="188" t="str">
        <f aca="1">IF(U$4&gt;$J53,"",IF($F$9&gt;$G$9,"ns",IF($B$16&gt;$C$16,"ns",IF(ABS($L53-INDEX(RTO1SF_ORD,U$4,2))&gt;$B$24,"s","ns"))))</f>
        <v>ns</v>
      </c>
      <c r="V53" s="188" t="str">
        <f aca="1">IF(V$4&gt;$J53,"",IF($F$9&gt;$G$9,"ns",IF($B$16&gt;$C$16,"ns",IF(ABS($L53-INDEX(RTO1SF_ORD,V$4,2))&gt;$B$24,"s","ns"))))</f>
        <v>ns</v>
      </c>
      <c r="W53" s="188" t="str">
        <f aca="1">IF(W$4&gt;$J53,"",IF($F$9&gt;$G$9,"ns",IF($B$16&gt;$C$16,"ns",IF(ABS($L53-INDEX(RTO1SF_ORD,W$4,2))&gt;$B$24,"s","ns"))))</f>
        <v>ns</v>
      </c>
      <c r="X53" s="188" t="str">
        <f aca="1">IF(X$4&gt;$J53,"",IF($F$9&gt;$G$9,"ns",IF($B$16&gt;$C$16,"ns",IF(ABS($L53-INDEX(RTO1SF_ORD,X$4,2))&gt;$B$24,"s","ns"))))</f>
        <v>ns</v>
      </c>
      <c r="Y53" s="188" t="str">
        <f aca="1">IF(Y$4&gt;$J53,"",IF($F$9&gt;$G$9,"ns",IF($B$16&gt;$C$16,"ns",IF(ABS($L53-INDEX(RTO1SF_ORD,Y$4,2))&gt;$B$24,"s","ns"))))</f>
        <v>ns</v>
      </c>
      <c r="Z53" s="188" t="str">
        <f aca="1">IF(Z$4&gt;$J53,"",IF($F$9&gt;$G$9,"ns",IF($B$16&gt;$C$16,"ns",IF(ABS($L53-INDEX(RTO1SF_ORD,Z$4,2))&gt;$B$24,"s","ns"))))</f>
        <v>ns</v>
      </c>
      <c r="AA53" s="188" t="str">
        <f aca="1">IF(AA$4&gt;$J53,"",IF($F$9&gt;$G$9,"ns",IF($B$16&gt;$C$16,"ns",IF(ABS($L53-INDEX(RTO1SF_ORD,AA$4,2))&gt;$B$24,"s","ns"))))</f>
        <v>ns</v>
      </c>
      <c r="AB53" s="188" t="str">
        <f aca="1">IF(AB$4&gt;$J53,"",IF($F$9&gt;$G$9,"ns",IF($B$16&gt;$C$16,"ns",IF(ABS($L53-INDEX(RTO1SF_ORD,AB$4,2))&gt;$B$24,"s","ns"))))</f>
        <v>ns</v>
      </c>
      <c r="AC53" s="188" t="str">
        <f aca="1">IF(AC$4&gt;$J53,"",IF($F$9&gt;$G$9,"ns",IF($B$16&gt;$C$16,"ns",IF(ABS($L53-INDEX(RTO1SF_ORD,AC$4,2))&gt;$B$24,"s","ns"))))</f>
        <v>ns</v>
      </c>
      <c r="AD53" s="188" t="str">
        <f aca="1">IF(AD$4&gt;$J53,"",IF($F$9&gt;$G$9,"ns",IF($B$16&gt;$C$16,"ns",IF(ABS($L53-INDEX(RTO1SF_ORD,AD$4,2))&gt;$B$24,"s","ns"))))</f>
        <v>ns</v>
      </c>
      <c r="AE53" s="188" t="str">
        <f aca="1">IF(AE$4&gt;$J53,"",IF($F$9&gt;$G$9,"ns",IF($B$16&gt;$C$16,"ns",IF(ABS($L53-INDEX(RTO1SF_ORD,AE$4,2))&gt;$B$24,"s","ns"))))</f>
        <v>ns</v>
      </c>
      <c r="AF53" s="188" t="str">
        <f aca="1">IF(AF$4&gt;$J53,"",IF($F$9&gt;$G$9,"ns",IF($B$16&gt;$C$16,"ns",IF(ABS($L53-INDEX(RTO1SF_ORD,AF$4,2))&gt;$B$24,"s","ns"))))</f>
        <v>ns</v>
      </c>
      <c r="AG53" s="188" t="str">
        <f aca="1">IF(AG$4&gt;$J53,"",IF($F$9&gt;$G$9,"ns",IF($B$16&gt;$C$16,"ns",IF(ABS($L53-INDEX(RTO1SF_ORD,AG$4,2))&gt;$B$24,"s","ns"))))</f>
        <v>ns</v>
      </c>
      <c r="AH53" s="188" t="str">
        <f aca="1">IF(AH$4&gt;$J53,"",IF($F$9&gt;$G$9,"ns",IF($B$16&gt;$C$16,"ns",IF(ABS($L53-INDEX(RTO1SF_ORD,AH$4,2))&gt;$B$24,"s","ns"))))</f>
        <v>ns</v>
      </c>
      <c r="AI53" s="188" t="str">
        <f aca="1">IF(AI$4&gt;$J53,"",IF($F$9&gt;$G$9,"ns",IF($B$16&gt;$C$16,"ns",IF(ABS($L53-INDEX(RTO1SF_ORD,AI$4,2))&gt;$B$24,"s","ns"))))</f>
        <v>ns</v>
      </c>
      <c r="AJ53" s="188" t="str">
        <f aca="1">IF(AJ$4&gt;$J53,"",IF($F$9&gt;$G$9,"ns",IF($B$16&gt;$C$16,"ns",IF(ABS($L53-INDEX(RTO1SF_ORD,AJ$4,2))&gt;$B$24,"s","ns"))))</f>
        <v>ns</v>
      </c>
      <c r="AK53" s="188" t="str">
        <f aca="1">IF(AK$4&gt;$J53,"",IF($F$9&gt;$G$9,"ns",IF($B$16&gt;$C$16,"ns",IF(ABS($L53-INDEX(RTO1SF_ORD,AK$4,2))&gt;$B$24,"s","ns"))))</f>
        <v>ns</v>
      </c>
      <c r="AL53" s="188" t="str">
        <f aca="1">IF(AL$4&gt;$J53,"",IF($F$9&gt;$G$9,"ns",IF($B$16&gt;$C$16,"ns",IF(ABS($L53-INDEX(RTO1SF_ORD,AL$4,2))&gt;$B$24,"s","ns"))))</f>
        <v>ns</v>
      </c>
      <c r="AM53" s="188" t="str">
        <f aca="1">IF(AM$4&gt;$J53,"",IF($F$9&gt;$G$9,"ns",IF($B$16&gt;$C$16,"ns",IF(ABS($L53-INDEX(RTO1SF_ORD,AM$4,2))&gt;$B$24,"s","ns"))))</f>
        <v>ns</v>
      </c>
      <c r="AN53" s="188" t="str">
        <f aca="1">IF(AN$4&gt;$J53,"",IF($F$9&gt;$G$9,"ns",IF($B$16&gt;$C$16,"ns",IF(ABS($L53-INDEX(RTO1SF_ORD,AN$4,2))&gt;$B$24,"s","ns"))))</f>
        <v>ns</v>
      </c>
      <c r="AO53" s="188" t="str">
        <f aca="1">IF(AO$4&gt;$J53,"",IF($F$9&gt;$G$9,"ns",IF($B$16&gt;$C$16,"ns",IF(ABS($L53-INDEX(RTO1SF_ORD,AO$4,2))&gt;$B$24,"s","ns"))))</f>
        <v>ns</v>
      </c>
      <c r="AP53" s="188" t="str">
        <f aca="1">IF(AP$4&gt;$J53,"",IF($F$9&gt;$G$9,"ns",IF($B$16&gt;$C$16,"ns",IF(ABS($L53-INDEX(RTO1SF_ORD,AP$4,2))&gt;$B$24,"s","ns"))))</f>
        <v>ns</v>
      </c>
      <c r="AQ53" s="188" t="str">
        <f aca="1">IF(AQ$4&gt;$J53,"",IF($F$9&gt;$G$9,"ns",IF($B$16&gt;$C$16,"ns",IF(ABS($L53-INDEX(RTO1SF_ORD,AQ$4,2))&gt;$B$24,"s","ns"))))</f>
        <v>ns</v>
      </c>
      <c r="AR53" s="188" t="str">
        <f aca="1">IF(AR$4&gt;$J53,"",IF($F$9&gt;$G$9,"ns",IF($B$16&gt;$C$16,"ns",IF(ABS($L53-INDEX(RTO1SF_ORD,AR$4,2))&gt;$B$24,"s","ns"))))</f>
        <v>ns</v>
      </c>
      <c r="AS53" s="188" t="str">
        <f aca="1">IF(AS$4&gt;$J53,"",IF($F$9&gt;$G$9,"ns",IF($B$16&gt;$C$16,"ns",IF(ABS($L53-INDEX(RTO1SF_ORD,AS$4,2))&gt;$B$24,"s","ns"))))</f>
        <v>ns</v>
      </c>
      <c r="AT53" s="188" t="str">
        <f aca="1">IF(AT$4&gt;$J53,"",IF($F$9&gt;$G$9,"ns",IF($B$16&gt;$C$16,"ns",IF(ABS($L53-INDEX(RTO1SF_ORD,AT$4,2))&gt;$B$24,"s","ns"))))</f>
        <v>ns</v>
      </c>
      <c r="AU53" s="188" t="str">
        <f aca="1">IF(AU$4&gt;$J53,"",IF($F$9&gt;$G$9,"ns",IF($B$16&gt;$C$16,"ns",IF(ABS($L53-INDEX(RTO1SF_ORD,AU$4,2))&gt;$B$24,"s","ns"))))</f>
        <v>ns</v>
      </c>
      <c r="AV53" s="188" t="str">
        <f aca="1">IF(AV$4&gt;$J53,"",IF($F$9&gt;$G$9,"ns",IF($B$16&gt;$C$16,"ns",IF(ABS($L53-INDEX(RTO1SF_ORD,AV$4,2))&gt;$B$24,"s","ns"))))</f>
        <v>ns</v>
      </c>
      <c r="AW53" s="188" t="str">
        <f aca="1">IF(AW$4&gt;$J53,"",IF($F$9&gt;$G$9,"ns",IF($B$16&gt;$C$16,"ns",IF(ABS($L53-INDEX(RTO1SF_ORD,AW$4,2))&gt;$B$24,"s","ns"))))</f>
        <v>ns</v>
      </c>
      <c r="AX53" s="188" t="str">
        <f aca="1">IF(AX$4&gt;$J53,"",IF($F$9&gt;$G$9,"ns",IF($B$16&gt;$C$16,"ns",IF(ABS($L53-INDEX(RTO1SF_ORD,AX$4,2))&gt;$B$24,"s","ns"))))</f>
        <v>ns</v>
      </c>
      <c r="AY53" s="188" t="str">
        <f aca="1">IF(AY$4&gt;$J53,"",IF($F$9&gt;$G$9,"ns",IF($B$16&gt;$C$16,"ns",IF(ABS($L53-INDEX(RTO1SF_ORD,AY$4,2))&gt;$B$24,"s","ns"))))</f>
        <v>ns</v>
      </c>
      <c r="AZ53" s="188" t="str">
        <f aca="1">IF(AZ$4&gt;$J53,"",IF($F$9&gt;$G$9,"ns",IF($B$16&gt;$C$16,"ns",IF(ABS($L53-INDEX(RTO1SF_ORD,AZ$4,2))&gt;$B$24,"s","ns"))))</f>
        <v>ns</v>
      </c>
      <c r="BA53" s="188" t="str">
        <f aca="1">IF(BA$4&gt;$J53,"",IF($F$9&gt;$G$9,"ns",IF($B$16&gt;$C$16,"ns",IF(ABS($L53-INDEX(RTO1SF_ORD,BA$4,2))&gt;$B$24,"s","ns"))))</f>
        <v>ns</v>
      </c>
      <c r="BB53" s="188" t="str">
        <f aca="1">IF(BB$4&gt;$J53,"",IF($F$9&gt;$G$9,"ns",IF($B$16&gt;$C$16,"ns",IF(ABS($L53-INDEX(RTO1SF_ORD,BB$4,2))&gt;$B$24,"s","ns"))))</f>
        <v>ns</v>
      </c>
      <c r="BC53" s="188" t="str">
        <f aca="1">IF(BC$4&gt;$J53,"",IF($F$9&gt;$G$9,"ns",IF($B$16&gt;$C$16,"ns",IF(ABS($L53-INDEX(RTO1SF_ORD,BC$4,2))&gt;$B$24,"s","ns"))))</f>
        <v>ns</v>
      </c>
      <c r="BD53" s="188" t="str">
        <f aca="1">IF(BD$4&gt;$J53,"",IF($F$9&gt;$G$9,"ns",IF($B$16&gt;$C$16,"ns",IF(ABS($L53-INDEX(RTO1SF_ORD,BD$4,2))&gt;$B$24,"s","ns"))))</f>
        <v>ns</v>
      </c>
      <c r="BE53" s="188" t="str">
        <f aca="1">IF(BE$4&gt;$J53,"",IF($F$9&gt;$G$9,"ns",IF($B$16&gt;$C$16,"ns",IF(ABS($L53-INDEX(RTO1SF_ORD,BE$4,2))&gt;$B$24,"s","ns"))))</f>
        <v>ns</v>
      </c>
      <c r="BF53" s="188" t="str">
        <f aca="1">IF(BF$4&gt;$J53,"",IF($F$9&gt;$G$9,"ns",IF($B$16&gt;$C$16,"ns",IF(ABS($L53-INDEX(RTO1SF_ORD,BF$4,2))&gt;$B$24,"s","ns"))))</f>
        <v>ns</v>
      </c>
      <c r="BG53" s="188" t="str">
        <f aca="1">IF(BG$4&gt;$J53,"",IF($F$9&gt;$G$9,"ns",IF($B$16&gt;$C$16,"ns",IF(ABS($L53-INDEX(RTO1SF_ORD,BG$4,2))&gt;$B$24,"s","ns"))))</f>
        <v>ns</v>
      </c>
      <c r="BH53" s="188" t="str">
        <f aca="1">IF(BH$4&gt;$J53,"",IF($F$9&gt;$G$9,"ns",IF($B$16&gt;$C$16,"ns",IF(ABS($L53-INDEX(RTO1SF_ORD,BH$4,2))&gt;$B$24,"s","ns"))))</f>
        <v>ns</v>
      </c>
      <c r="BI53" s="188" t="str">
        <f aca="1">IF(BI$4&gt;$J53,"",IF($F$9&gt;$G$9,"ns",IF($B$16&gt;$C$16,"ns",IF(ABS($L53-INDEX(RTO1SF_ORD,BI$4,2))&gt;$B$24,"s","ns"))))</f>
        <v>ns</v>
      </c>
      <c r="BJ53" s="188" t="str">
        <f aca="1">IF(BJ$4&gt;$J53,"",IF($F$9&gt;$G$9,"ns",IF($B$16&gt;$C$16,"ns",IF(ABS($L53-INDEX(RTO1SF_ORD,BJ$4,2))&gt;$B$24,"s","ns"))))</f>
        <v/>
      </c>
      <c r="BS53" s="10"/>
      <c r="BT53" s="10"/>
      <c r="BV53" s="89" t="n">
        <v>49</v>
      </c>
      <c r="BW53" s="187">
        <f aca="1">IFERROR(INDEX(RTO1CF_ORD,BV53,1),"sd")</f>
        <v>0</v>
      </c>
      <c r="BX53" s="188">
        <f aca="1">IFERROR(INDEX(RTO1CF_ORD,BV53,2),"sd")</f>
        <v>0.00001</v>
      </c>
      <c r="BY53" s="186" t="str">
        <f aca="1">IF(BY$4&gt;$BV53,"",IF($BR$9&gt;$BS$9,"ns",IF($BN$16&gt;$BO$16,"ns",IF(ABS($BX53-INDEX(RTO1CF_ORD,BY$4,2))&gt;$BN$24,"s","ns"))))</f>
        <v>s</v>
      </c>
      <c r="BZ53" s="186" t="str">
        <f aca="1">IF(BZ$4&gt;$BV53,"",IF($BR$9&gt;$BS$9,"ns",IF($BN$16&gt;$BO$16,"ns",IF(ABS($BX53-INDEX(RTO1CF_ORD,BZ$4,2))&gt;$BN$24,"s","ns"))))</f>
        <v>s</v>
      </c>
      <c r="CA53" s="186" t="str">
        <f aca="1">IF(CA$4&gt;$BV53,"",IF($BR$9&gt;$BS$9,"ns",IF($BN$16&gt;$BO$16,"ns",IF(ABS($BX53-INDEX(RTO1CF_ORD,CA$4,2))&gt;$BN$24,"s","ns"))))</f>
        <v>s</v>
      </c>
      <c r="CB53" s="186" t="str">
        <f aca="1">IF(CB$4&gt;$BV53,"",IF($BR$9&gt;$BS$9,"ns",IF($BN$16&gt;$BO$16,"ns",IF(ABS($BX53-INDEX(RTO1CF_ORD,CB$4,2))&gt;$BN$24,"s","ns"))))</f>
        <v>s</v>
      </c>
      <c r="CC53" s="186" t="str">
        <f aca="1">IF(CC$4&gt;$BV53,"",IF($BR$9&gt;$BS$9,"ns",IF($BN$16&gt;$BO$16,"ns",IF(ABS($BX53-INDEX(RTO1CF_ORD,CC$4,2))&gt;$BN$24,"s","ns"))))</f>
        <v>s</v>
      </c>
      <c r="CD53" s="186" t="str">
        <f aca="1">IF(CD$4&gt;$BV53,"",IF($BR$9&gt;$BS$9,"ns",IF($BN$16&gt;$BO$16,"ns",IF(ABS($BX53-INDEX(RTO1CF_ORD,CD$4,2))&gt;$BN$24,"s","ns"))))</f>
        <v>s</v>
      </c>
      <c r="CE53" s="186" t="str">
        <f aca="1">IF(CE$4&gt;$BV53,"",IF($BR$9&gt;$BS$9,"ns",IF($BN$16&gt;$BO$16,"ns",IF(ABS($BX53-INDEX(RTO1CF_ORD,CE$4,2))&gt;$BN$24,"s","ns"))))</f>
        <v>s</v>
      </c>
      <c r="CF53" s="186" t="str">
        <f aca="1">IF(CF$4&gt;$BV53,"",IF($BR$9&gt;$BS$9,"ns",IF($BN$16&gt;$BO$16,"ns",IF(ABS($BX53-INDEX(RTO1CF_ORD,CF$4,2))&gt;$BN$24,"s","ns"))))</f>
        <v>s</v>
      </c>
      <c r="CG53" s="186" t="str">
        <f aca="1">IF(CG$4&gt;$BV53,"",IF($BR$9&gt;$BS$9,"ns",IF($BN$16&gt;$BO$16,"ns",IF(ABS($BX53-INDEX(RTO1CF_ORD,CG$4,2))&gt;$BN$24,"s","ns"))))</f>
        <v>s</v>
      </c>
      <c r="CH53" s="186" t="str">
        <f aca="1">IF(CH$4&gt;$BV53,"",IF($BR$9&gt;$BS$9,"ns",IF($BN$16&gt;$BO$16,"ns",IF(ABS($BX53-INDEX(RTO1CF_ORD,CH$4,2))&gt;$BN$24,"s","ns"))))</f>
        <v>s</v>
      </c>
      <c r="CI53" s="186" t="str">
        <f aca="1">IF(CI$4&gt;$BV53,"",IF($BR$9&gt;$BS$9,"ns",IF($BN$16&gt;$BO$16,"ns",IF(ABS($BX53-INDEX(RTO1CF_ORD,CI$4,2))&gt;$BN$24,"s","ns"))))</f>
        <v>s</v>
      </c>
      <c r="CJ53" s="186" t="str">
        <f aca="1">IF(CJ$4&gt;$BV53,"",IF($BR$9&gt;$BS$9,"ns",IF($BN$16&gt;$BO$16,"ns",IF(ABS($BX53-INDEX(RTO1CF_ORD,CJ$4,2))&gt;$BN$24,"s","ns"))))</f>
        <v>s</v>
      </c>
      <c r="CK53" s="186" t="str">
        <f aca="1">IF(CK$4&gt;$BV53,"",IF($BR$9&gt;$BS$9,"ns",IF($BN$16&gt;$BO$16,"ns",IF(ABS($BX53-INDEX(RTO1CF_ORD,CK$4,2))&gt;$BN$24,"s","ns"))))</f>
        <v>s</v>
      </c>
      <c r="CL53" s="186" t="str">
        <f aca="1">IF(CL$4&gt;$BV53,"",IF($BR$9&gt;$BS$9,"ns",IF($BN$16&gt;$BO$16,"ns",IF(ABS($BX53-INDEX(RTO1CF_ORD,CL$4,2))&gt;$BN$24,"s","ns"))))</f>
        <v>s</v>
      </c>
      <c r="CM53" s="186" t="str">
        <f aca="1">IF(CM$4&gt;$BV53,"",IF($BR$9&gt;$BS$9,"ns",IF($BN$16&gt;$BO$16,"ns",IF(ABS($BX53-INDEX(RTO1CF_ORD,CM$4,2))&gt;$BN$24,"s","ns"))))</f>
        <v>s</v>
      </c>
      <c r="CN53" s="186" t="str">
        <f aca="1">IF(CN$4&gt;$BV53,"",IF($BR$9&gt;$BS$9,"ns",IF($BN$16&gt;$BO$16,"ns",IF(ABS($BX53-INDEX(RTO1CF_ORD,CN$4,2))&gt;$BN$24,"s","ns"))))</f>
        <v>s</v>
      </c>
      <c r="CO53" s="186" t="str">
        <f aca="1">IF(CO$4&gt;$BV53,"",IF($BR$9&gt;$BS$9,"ns",IF($BN$16&gt;$BO$16,"ns",IF(ABS($BX53-INDEX(RTO1CF_ORD,CO$4,2))&gt;$BN$24,"s","ns"))))</f>
        <v>s</v>
      </c>
      <c r="CP53" s="186" t="str">
        <f aca="1">IF(CP$4&gt;$BV53,"",IF($BR$9&gt;$BS$9,"ns",IF($BN$16&gt;$BO$16,"ns",IF(ABS($BX53-INDEX(RTO1CF_ORD,CP$4,2))&gt;$BN$24,"s","ns"))))</f>
        <v>s</v>
      </c>
      <c r="CQ53" s="186" t="str">
        <f aca="1">IF(CQ$4&gt;$BV53,"",IF($BR$9&gt;$BS$9,"ns",IF($BN$16&gt;$BO$16,"ns",IF(ABS($BX53-INDEX(RTO1CF_ORD,CQ$4,2))&gt;$BN$24,"s","ns"))))</f>
        <v>s</v>
      </c>
      <c r="CR53" s="186" t="str">
        <f aca="1">IF(CR$4&gt;$BV53,"",IF($BR$9&gt;$BS$9,"ns",IF($BN$16&gt;$BO$16,"ns",IF(ABS($BX53-INDEX(RTO1CF_ORD,CR$4,2))&gt;$BN$24,"s","ns"))))</f>
        <v>s</v>
      </c>
      <c r="CS53" s="186" t="str">
        <f aca="1">IF(CS$4&gt;$BV53,"",IF($BR$9&gt;$BS$9,"ns",IF($BN$16&gt;$BO$16,"ns",IF(ABS($BX53-INDEX(RTO1CF_ORD,CS$4,2))&gt;$BN$24,"s","ns"))))</f>
        <v>s</v>
      </c>
      <c r="CT53" s="186" t="str">
        <f aca="1">IF(CT$4&gt;$BV53,"",IF($BR$9&gt;$BS$9,"ns",IF($BN$16&gt;$BO$16,"ns",IF(ABS($BX53-INDEX(RTO1CF_ORD,CT$4,2))&gt;$BN$24,"s","ns"))))</f>
        <v>s</v>
      </c>
      <c r="CU53" s="186" t="str">
        <f aca="1">IF(CU$4&gt;$BV53,"",IF($BR$9&gt;$BS$9,"ns",IF($BN$16&gt;$BO$16,"ns",IF(ABS($BX53-INDEX(RTO1CF_ORD,CU$4,2))&gt;$BN$24,"s","ns"))))</f>
        <v>s</v>
      </c>
      <c r="CV53" s="186" t="str">
        <f aca="1">IF(CV$4&gt;$BV53,"",IF($BR$9&gt;$BS$9,"ns",IF($BN$16&gt;$BO$16,"ns",IF(ABS($BX53-INDEX(RTO1CF_ORD,CV$4,2))&gt;$BN$24,"s","ns"))))</f>
        <v>s</v>
      </c>
      <c r="CW53" s="186" t="str">
        <f aca="1">IF(CW$4&gt;$BV53,"",IF($BR$9&gt;$BS$9,"ns",IF($BN$16&gt;$BO$16,"ns",IF(ABS($BX53-INDEX(RTO1CF_ORD,CW$4,2))&gt;$BN$24,"s","ns"))))</f>
        <v>s</v>
      </c>
      <c r="CX53" s="186" t="str">
        <f aca="1">IF(CX$4&gt;$BV53,"",IF($BR$9&gt;$BS$9,"ns",IF($BN$16&gt;$BO$16,"ns",IF(ABS($BX53-INDEX(RTO1CF_ORD,CX$4,2))&gt;$BN$24,"s","ns"))))</f>
        <v>s</v>
      </c>
      <c r="CY53" s="186" t="str">
        <f aca="1">IF(CY$4&gt;$BV53,"",IF($BR$9&gt;$BS$9,"ns",IF($BN$16&gt;$BO$16,"ns",IF(ABS($BX53-INDEX(RTO1CF_ORD,CY$4,2))&gt;$BN$24,"s","ns"))))</f>
        <v>s</v>
      </c>
      <c r="CZ53" s="186" t="str">
        <f aca="1">IF(CZ$4&gt;$BV53,"",IF($BR$9&gt;$BS$9,"ns",IF($BN$16&gt;$BO$16,"ns",IF(ABS($BX53-INDEX(RTO1CF_ORD,CZ$4,2))&gt;$BN$24,"s","ns"))))</f>
        <v>s</v>
      </c>
      <c r="DA53" s="186" t="str">
        <f aca="1">IF(DA$4&gt;$BV53,"",IF($BR$9&gt;$BS$9,"ns",IF($BN$16&gt;$BO$16,"ns",IF(ABS($BX53-INDEX(RTO1CF_ORD,DA$4,2))&gt;$BN$24,"s","ns"))))</f>
        <v>s</v>
      </c>
      <c r="DB53" s="186" t="str">
        <f aca="1">IF(DB$4&gt;$BV53,"",IF($BR$9&gt;$BS$9,"ns",IF($BN$16&gt;$BO$16,"ns",IF(ABS($BX53-INDEX(RTO1CF_ORD,DB$4,2))&gt;$BN$24,"s","ns"))))</f>
        <v>ns</v>
      </c>
      <c r="DC53" s="186" t="str">
        <f aca="1">IF(DC$4&gt;$BV53,"",IF($BR$9&gt;$BS$9,"ns",IF($BN$16&gt;$BO$16,"ns",IF(ABS($BX53-INDEX(RTO1CF_ORD,DC$4,2))&gt;$BN$24,"s","ns"))))</f>
        <v>ns</v>
      </c>
      <c r="DD53" s="186" t="str">
        <f aca="1">IF(DD$4&gt;$BV53,"",IF($BR$9&gt;$BS$9,"ns",IF($BN$16&gt;$BO$16,"ns",IF(ABS($BX53-INDEX(RTO1CF_ORD,DD$4,2))&gt;$BN$24,"s","ns"))))</f>
        <v>ns</v>
      </c>
      <c r="DE53" s="186" t="str">
        <f aca="1">IF(DE$4&gt;$BV53,"",IF($BR$9&gt;$BS$9,"ns",IF($BN$16&gt;$BO$16,"ns",IF(ABS($BX53-INDEX(RTO1CF_ORD,DE$4,2))&gt;$BN$24,"s","ns"))))</f>
        <v>ns</v>
      </c>
      <c r="DF53" s="186" t="str">
        <f aca="1">IF(DF$4&gt;$BV53,"",IF($BR$9&gt;$BS$9,"ns",IF($BN$16&gt;$BO$16,"ns",IF(ABS($BX53-INDEX(RTO1CF_ORD,DF$4,2))&gt;$BN$24,"s","ns"))))</f>
        <v>ns</v>
      </c>
      <c r="DG53" s="186" t="str">
        <f aca="1">IF(DG$4&gt;$BV53,"",IF($BR$9&gt;$BS$9,"ns",IF($BN$16&gt;$BO$16,"ns",IF(ABS($BX53-INDEX(RTO1CF_ORD,DG$4,2))&gt;$BN$24,"s","ns"))))</f>
        <v>ns</v>
      </c>
      <c r="DH53" s="186" t="str">
        <f aca="1">IF(DH$4&gt;$BV53,"",IF($BR$9&gt;$BS$9,"ns",IF($BN$16&gt;$BO$16,"ns",IF(ABS($BX53-INDEX(RTO1CF_ORD,DH$4,2))&gt;$BN$24,"s","ns"))))</f>
        <v>ns</v>
      </c>
      <c r="DI53" s="186" t="str">
        <f aca="1">IF(DI$4&gt;$BV53,"",IF($BR$9&gt;$BS$9,"ns",IF($BN$16&gt;$BO$16,"ns",IF(ABS($BX53-INDEX(RTO1CF_ORD,DI$4,2))&gt;$BN$24,"s","ns"))))</f>
        <v>ns</v>
      </c>
      <c r="DJ53" s="186" t="str">
        <f aca="1">IF(DJ$4&gt;$BV53,"",IF($BR$9&gt;$BS$9,"ns",IF($BN$16&gt;$BO$16,"ns",IF(ABS($BX53-INDEX(RTO1CF_ORD,DJ$4,2))&gt;$BN$24,"s","ns"))))</f>
        <v>ns</v>
      </c>
      <c r="DK53" s="186" t="str">
        <f aca="1">IF(DK$4&gt;$BV53,"",IF($BR$9&gt;$BS$9,"ns",IF($BN$16&gt;$BO$16,"ns",IF(ABS($BX53-INDEX(RTO1CF_ORD,DK$4,2))&gt;$BN$24,"s","ns"))))</f>
        <v>ns</v>
      </c>
      <c r="DL53" s="186" t="str">
        <f aca="1">IF(DL$4&gt;$BV53,"",IF($BR$9&gt;$BS$9,"ns",IF($BN$16&gt;$BO$16,"ns",IF(ABS($BX53-INDEX(RTO1CF_ORD,DL$4,2))&gt;$BN$24,"s","ns"))))</f>
        <v>ns</v>
      </c>
      <c r="DM53" s="186" t="str">
        <f aca="1">IF(DM$4&gt;$BV53,"",IF($BR$9&gt;$BS$9,"ns",IF($BN$16&gt;$BO$16,"ns",IF(ABS($BX53-INDEX(RTO1CF_ORD,DM$4,2))&gt;$BN$24,"s","ns"))))</f>
        <v>ns</v>
      </c>
      <c r="DN53" s="186" t="str">
        <f aca="1">IF(DN$4&gt;$BV53,"",IF($BR$9&gt;$BS$9,"ns",IF($BN$16&gt;$BO$16,"ns",IF(ABS($BX53-INDEX(RTO1CF_ORD,DN$4,2))&gt;$BN$24,"s","ns"))))</f>
        <v>ns</v>
      </c>
      <c r="DO53" s="186" t="str">
        <f aca="1">IF(DO$4&gt;$BV53,"",IF($BR$9&gt;$BS$9,"ns",IF($BN$16&gt;$BO$16,"ns",IF(ABS($BX53-INDEX(RTO1CF_ORD,DO$4,2))&gt;$BN$24,"s","ns"))))</f>
        <v>ns</v>
      </c>
      <c r="DP53" s="186" t="str">
        <f aca="1">IF(DP$4&gt;$BV53,"",IF($BR$9&gt;$BS$9,"ns",IF($BN$16&gt;$BO$16,"ns",IF(ABS($BX53-INDEX(RTO1CF_ORD,DP$4,2))&gt;$BN$24,"s","ns"))))</f>
        <v>ns</v>
      </c>
      <c r="DQ53" s="186" t="str">
        <f aca="1">IF(DQ$4&gt;$BV53,"",IF($BR$9&gt;$BS$9,"ns",IF($BN$16&gt;$BO$16,"ns",IF(ABS($BX53-INDEX(RTO1CF_ORD,DQ$4,2))&gt;$BN$24,"s","ns"))))</f>
        <v>ns</v>
      </c>
      <c r="DR53" s="186" t="str">
        <f aca="1">IF(DR$4&gt;$BV53,"",IF($BR$9&gt;$BS$9,"ns",IF($BN$16&gt;$BO$16,"ns",IF(ABS($BX53-INDEX(RTO1CF_ORD,DR$4,2))&gt;$BN$24,"s","ns"))))</f>
        <v>ns</v>
      </c>
      <c r="DS53" s="186" t="str">
        <f aca="1">IF(DS$4&gt;$BV53,"",IF($BR$9&gt;$BS$9,"ns",IF($BN$16&gt;$BO$16,"ns",IF(ABS($BX53-INDEX(RTO1CF_ORD,DS$4,2))&gt;$BN$24,"s","ns"))))</f>
        <v>ns</v>
      </c>
      <c r="DT53" s="186" t="str">
        <f aca="1">IF(DT$4&gt;$BV53,"",IF($BR$9&gt;$BS$9,"ns",IF($BN$16&gt;$BO$16,"ns",IF(ABS($BX53-INDEX(RTO1CF_ORD,DT$4,2))&gt;$BN$24,"s","ns"))))</f>
        <v>ns</v>
      </c>
      <c r="DU53" s="186" t="str">
        <f aca="1">IF(DU$4&gt;$BV53,"",IF($BR$9&gt;$BS$9,"ns",IF($BN$16&gt;$BO$16,"ns",IF(ABS($BX53-INDEX(RTO1CF_ORD,DU$4,2))&gt;$BN$24,"s","ns"))))</f>
        <v>ns</v>
      </c>
      <c r="DV53" s="186" t="str">
        <f aca="1">IF(DV$4&gt;$BV53,"",IF($BR$9&gt;$BS$9,"ns",IF($BN$16&gt;$BO$16,"ns",IF(ABS($BX53-INDEX(RTO1CF_ORD,DV$4,2))&gt;$BN$24,"s","ns"))))</f>
        <v/>
      </c>
      <c r="DW53" s="158"/>
      <c r="DX53" s="158"/>
      <c r="DZ53" s="176">
        <f>DZ52+1</f>
        <v>50</v>
      </c>
      <c r="EA53" s="283">
        <f aca="1">IFERROR(INDEX(RTO1CV,$DZ53,1),0)</f>
        <v>0</v>
      </c>
      <c r="EB53" s="179">
        <f aca="1">IFERROR(INDEX(RTO1SF,$DZ53,EB$3),0)</f>
        <v>0</v>
      </c>
      <c r="EC53" s="179">
        <f aca="1">IFERROR(INDEX(RTO1SF,$DZ53,EC$3),0)</f>
        <v>0</v>
      </c>
      <c r="ED53" s="179">
        <f aca="1">IFERROR(INDEX(RTO1SF,$DZ53,ED$3),0)</f>
        <v>0</v>
      </c>
      <c r="EE53" s="179">
        <f aca="1">IFERROR(INDEX(RTO1SF,$DZ53,EE$3),0)</f>
        <v>0</v>
      </c>
      <c r="EF53" s="179">
        <f>_xlfn.COUNTIFS(EB53:EE53,"&gt;1")</f>
        <v>0</v>
      </c>
      <c r="EG53" s="179">
        <f>IFERROR(_xlfn.SUMIFS(EB53:EE53,EB53:EE53,"&gt;1"),0)</f>
        <v>0</v>
      </c>
      <c r="EH53" s="176"/>
      <c r="EI53" s="176"/>
      <c r="EJ53" s="176"/>
      <c r="EK53" s="177"/>
      <c r="EL53" s="176">
        <f>EL52+1</f>
        <v>50</v>
      </c>
      <c r="EM53" s="283">
        <f aca="1">IFERROR(INDEX(RTO1CV,$EL53,1),0)</f>
        <v>0</v>
      </c>
      <c r="EN53" s="179">
        <f aca="1">IFERROR(INDEX(RTO1CF,$EL53,'ANVA-MDS'!EB$3),0)</f>
        <v>0</v>
      </c>
      <c r="EO53" s="179">
        <f aca="1">IFERROR(INDEX(RTO1CF,$EL53,'ANVA-MDS'!EC$3),0)</f>
        <v>0</v>
      </c>
      <c r="EP53" s="179">
        <f aca="1">IFERROR(INDEX(RTO1CF,$EL53,'ANVA-MDS'!ED$3),0)</f>
        <v>0</v>
      </c>
      <c r="EQ53" s="179">
        <f aca="1">IFERROR(INDEX(RTO1CF,$EL53,'ANVA-MDS'!EE$3),0)</f>
        <v>0</v>
      </c>
      <c r="ER53" s="179">
        <f>_xlfn.COUNTIFS(EN53:EQ53,"&gt;1")</f>
        <v>0</v>
      </c>
      <c r="ES53" s="179">
        <f>IFERROR(_xlfn.SUMIFS(EN53:EQ53,EN53:EQ53,"&gt;1"),0)</f>
        <v>0</v>
      </c>
      <c r="ET53" s="176"/>
      <c r="EU53" s="176"/>
      <c r="EV53" s="176"/>
      <c r="EW53" s="177"/>
      <c r="EX53" s="179">
        <f>EG53+ES53</f>
        <v>0</v>
      </c>
      <c r="EY53" s="177"/>
      <c r="EZ53" s="177"/>
    </row>
    <row r="54" spans="10:156" ht="12.75" customHeight="1">
      <c r="J54" s="89" t="n">
        <v>50</v>
      </c>
      <c r="K54" s="187">
        <f aca="1">IFERROR(INDEX(RTO1SF_ORD,J54,1),"sd")</f>
        <v>0</v>
      </c>
      <c r="L54" s="188">
        <f aca="1">IFERROR(INDEX(RTO1SF_ORD,J54,2),"sd")</f>
        <v>0</v>
      </c>
      <c r="M54" s="188" t="str">
        <f aca="1">IF(M$4&gt;$J54,"",IF($F$9&gt;$G$9,"ns",IF($B$16&gt;$C$16,"ns",IF(ABS($L54-INDEX(RTO1SF_ORD,M$4,2))&gt;$B$24,"s","ns"))))</f>
        <v>ns</v>
      </c>
      <c r="N54" s="188" t="str">
        <f aca="1">IF(N$4&gt;$J54,"",IF($F$9&gt;$G$9,"ns",IF($B$16&gt;$C$16,"ns",IF(ABS($L54-INDEX(RTO1SF_ORD,N$4,2))&gt;$B$24,"s","ns"))))</f>
        <v>ns</v>
      </c>
      <c r="O54" s="188" t="str">
        <f aca="1">IF(O$4&gt;$J54,"",IF($F$9&gt;$G$9,"ns",IF($B$16&gt;$C$16,"ns",IF(ABS($L54-INDEX(RTO1SF_ORD,O$4,2))&gt;$B$24,"s","ns"))))</f>
        <v>ns</v>
      </c>
      <c r="P54" s="188" t="str">
        <f aca="1">IF(P$4&gt;$J54,"",IF($F$9&gt;$G$9,"ns",IF($B$16&gt;$C$16,"ns",IF(ABS($L54-INDEX(RTO1SF_ORD,P$4,2))&gt;$B$24,"s","ns"))))</f>
        <v>ns</v>
      </c>
      <c r="Q54" s="188" t="str">
        <f aca="1">IF(Q$4&gt;$J54,"",IF($F$9&gt;$G$9,"ns",IF($B$16&gt;$C$16,"ns",IF(ABS($L54-INDEX(RTO1SF_ORD,Q$4,2))&gt;$B$24,"s","ns"))))</f>
        <v>ns</v>
      </c>
      <c r="R54" s="188" t="str">
        <f aca="1">IF(R$4&gt;$J54,"",IF($F$9&gt;$G$9,"ns",IF($B$16&gt;$C$16,"ns",IF(ABS($L54-INDEX(RTO1SF_ORD,R$4,2))&gt;$B$24,"s","ns"))))</f>
        <v>ns</v>
      </c>
      <c r="S54" s="188" t="str">
        <f aca="1">IF(S$4&gt;$J54,"",IF($F$9&gt;$G$9,"ns",IF($B$16&gt;$C$16,"ns",IF(ABS($L54-INDEX(RTO1SF_ORD,S$4,2))&gt;$B$24,"s","ns"))))</f>
        <v>ns</v>
      </c>
      <c r="T54" s="188" t="str">
        <f aca="1">IF(T$4&gt;$J54,"",IF($F$9&gt;$G$9,"ns",IF($B$16&gt;$C$16,"ns",IF(ABS($L54-INDEX(RTO1SF_ORD,T$4,2))&gt;$B$24,"s","ns"))))</f>
        <v>ns</v>
      </c>
      <c r="U54" s="188" t="str">
        <f aca="1">IF(U$4&gt;$J54,"",IF($F$9&gt;$G$9,"ns",IF($B$16&gt;$C$16,"ns",IF(ABS($L54-INDEX(RTO1SF_ORD,U$4,2))&gt;$B$24,"s","ns"))))</f>
        <v>ns</v>
      </c>
      <c r="V54" s="188" t="str">
        <f aca="1">IF(V$4&gt;$J54,"",IF($F$9&gt;$G$9,"ns",IF($B$16&gt;$C$16,"ns",IF(ABS($L54-INDEX(RTO1SF_ORD,V$4,2))&gt;$B$24,"s","ns"))))</f>
        <v>ns</v>
      </c>
      <c r="W54" s="188" t="str">
        <f aca="1">IF(W$4&gt;$J54,"",IF($F$9&gt;$G$9,"ns",IF($B$16&gt;$C$16,"ns",IF(ABS($L54-INDEX(RTO1SF_ORD,W$4,2))&gt;$B$24,"s","ns"))))</f>
        <v>ns</v>
      </c>
      <c r="X54" s="188" t="str">
        <f aca="1">IF(X$4&gt;$J54,"",IF($F$9&gt;$G$9,"ns",IF($B$16&gt;$C$16,"ns",IF(ABS($L54-INDEX(RTO1SF_ORD,X$4,2))&gt;$B$24,"s","ns"))))</f>
        <v>ns</v>
      </c>
      <c r="Y54" s="188" t="str">
        <f aca="1">IF(Y$4&gt;$J54,"",IF($F$9&gt;$G$9,"ns",IF($B$16&gt;$C$16,"ns",IF(ABS($L54-INDEX(RTO1SF_ORD,Y$4,2))&gt;$B$24,"s","ns"))))</f>
        <v>ns</v>
      </c>
      <c r="Z54" s="188" t="str">
        <f aca="1">IF(Z$4&gt;$J54,"",IF($F$9&gt;$G$9,"ns",IF($B$16&gt;$C$16,"ns",IF(ABS($L54-INDEX(RTO1SF_ORD,Z$4,2))&gt;$B$24,"s","ns"))))</f>
        <v>ns</v>
      </c>
      <c r="AA54" s="188" t="str">
        <f aca="1">IF(AA$4&gt;$J54,"",IF($F$9&gt;$G$9,"ns",IF($B$16&gt;$C$16,"ns",IF(ABS($L54-INDEX(RTO1SF_ORD,AA$4,2))&gt;$B$24,"s","ns"))))</f>
        <v>ns</v>
      </c>
      <c r="AB54" s="188" t="str">
        <f aca="1">IF(AB$4&gt;$J54,"",IF($F$9&gt;$G$9,"ns",IF($B$16&gt;$C$16,"ns",IF(ABS($L54-INDEX(RTO1SF_ORD,AB$4,2))&gt;$B$24,"s","ns"))))</f>
        <v>ns</v>
      </c>
      <c r="AC54" s="188" t="str">
        <f aca="1">IF(AC$4&gt;$J54,"",IF($F$9&gt;$G$9,"ns",IF($B$16&gt;$C$16,"ns",IF(ABS($L54-INDEX(RTO1SF_ORD,AC$4,2))&gt;$B$24,"s","ns"))))</f>
        <v>ns</v>
      </c>
      <c r="AD54" s="188" t="str">
        <f aca="1">IF(AD$4&gt;$J54,"",IF($F$9&gt;$G$9,"ns",IF($B$16&gt;$C$16,"ns",IF(ABS($L54-INDEX(RTO1SF_ORD,AD$4,2))&gt;$B$24,"s","ns"))))</f>
        <v>ns</v>
      </c>
      <c r="AE54" s="188" t="str">
        <f aca="1">IF(AE$4&gt;$J54,"",IF($F$9&gt;$G$9,"ns",IF($B$16&gt;$C$16,"ns",IF(ABS($L54-INDEX(RTO1SF_ORD,AE$4,2))&gt;$B$24,"s","ns"))))</f>
        <v>ns</v>
      </c>
      <c r="AF54" s="188" t="str">
        <f aca="1">IF(AF$4&gt;$J54,"",IF($F$9&gt;$G$9,"ns",IF($B$16&gt;$C$16,"ns",IF(ABS($L54-INDEX(RTO1SF_ORD,AF$4,2))&gt;$B$24,"s","ns"))))</f>
        <v>ns</v>
      </c>
      <c r="AG54" s="188" t="str">
        <f aca="1">IF(AG$4&gt;$J54,"",IF($F$9&gt;$G$9,"ns",IF($B$16&gt;$C$16,"ns",IF(ABS($L54-INDEX(RTO1SF_ORD,AG$4,2))&gt;$B$24,"s","ns"))))</f>
        <v>ns</v>
      </c>
      <c r="AH54" s="188" t="str">
        <f aca="1">IF(AH$4&gt;$J54,"",IF($F$9&gt;$G$9,"ns",IF($B$16&gt;$C$16,"ns",IF(ABS($L54-INDEX(RTO1SF_ORD,AH$4,2))&gt;$B$24,"s","ns"))))</f>
        <v>ns</v>
      </c>
      <c r="AI54" s="188" t="str">
        <f aca="1">IF(AI$4&gt;$J54,"",IF($F$9&gt;$G$9,"ns",IF($B$16&gt;$C$16,"ns",IF(ABS($L54-INDEX(RTO1SF_ORD,AI$4,2))&gt;$B$24,"s","ns"))))</f>
        <v>ns</v>
      </c>
      <c r="AJ54" s="188" t="str">
        <f aca="1">IF(AJ$4&gt;$J54,"",IF($F$9&gt;$G$9,"ns",IF($B$16&gt;$C$16,"ns",IF(ABS($L54-INDEX(RTO1SF_ORD,AJ$4,2))&gt;$B$24,"s","ns"))))</f>
        <v>ns</v>
      </c>
      <c r="AK54" s="188" t="str">
        <f aca="1">IF(AK$4&gt;$J54,"",IF($F$9&gt;$G$9,"ns",IF($B$16&gt;$C$16,"ns",IF(ABS($L54-INDEX(RTO1SF_ORD,AK$4,2))&gt;$B$24,"s","ns"))))</f>
        <v>ns</v>
      </c>
      <c r="AL54" s="188" t="str">
        <f aca="1">IF(AL$4&gt;$J54,"",IF($F$9&gt;$G$9,"ns",IF($B$16&gt;$C$16,"ns",IF(ABS($L54-INDEX(RTO1SF_ORD,AL$4,2))&gt;$B$24,"s","ns"))))</f>
        <v>ns</v>
      </c>
      <c r="AM54" s="188" t="str">
        <f aca="1">IF(AM$4&gt;$J54,"",IF($F$9&gt;$G$9,"ns",IF($B$16&gt;$C$16,"ns",IF(ABS($L54-INDEX(RTO1SF_ORD,AM$4,2))&gt;$B$24,"s","ns"))))</f>
        <v>ns</v>
      </c>
      <c r="AN54" s="188" t="str">
        <f aca="1">IF(AN$4&gt;$J54,"",IF($F$9&gt;$G$9,"ns",IF($B$16&gt;$C$16,"ns",IF(ABS($L54-INDEX(RTO1SF_ORD,AN$4,2))&gt;$B$24,"s","ns"))))</f>
        <v>ns</v>
      </c>
      <c r="AO54" s="188" t="str">
        <f aca="1">IF(AO$4&gt;$J54,"",IF($F$9&gt;$G$9,"ns",IF($B$16&gt;$C$16,"ns",IF(ABS($L54-INDEX(RTO1SF_ORD,AO$4,2))&gt;$B$24,"s","ns"))))</f>
        <v>ns</v>
      </c>
      <c r="AP54" s="188" t="str">
        <f aca="1">IF(AP$4&gt;$J54,"",IF($F$9&gt;$G$9,"ns",IF($B$16&gt;$C$16,"ns",IF(ABS($L54-INDEX(RTO1SF_ORD,AP$4,2))&gt;$B$24,"s","ns"))))</f>
        <v>ns</v>
      </c>
      <c r="AQ54" s="188" t="str">
        <f aca="1">IF(AQ$4&gt;$J54,"",IF($F$9&gt;$G$9,"ns",IF($B$16&gt;$C$16,"ns",IF(ABS($L54-INDEX(RTO1SF_ORD,AQ$4,2))&gt;$B$24,"s","ns"))))</f>
        <v>ns</v>
      </c>
      <c r="AR54" s="188" t="str">
        <f aca="1">IF(AR$4&gt;$J54,"",IF($F$9&gt;$G$9,"ns",IF($B$16&gt;$C$16,"ns",IF(ABS($L54-INDEX(RTO1SF_ORD,AR$4,2))&gt;$B$24,"s","ns"))))</f>
        <v>ns</v>
      </c>
      <c r="AS54" s="188" t="str">
        <f aca="1">IF(AS$4&gt;$J54,"",IF($F$9&gt;$G$9,"ns",IF($B$16&gt;$C$16,"ns",IF(ABS($L54-INDEX(RTO1SF_ORD,AS$4,2))&gt;$B$24,"s","ns"))))</f>
        <v>ns</v>
      </c>
      <c r="AT54" s="188" t="str">
        <f aca="1">IF(AT$4&gt;$J54,"",IF($F$9&gt;$G$9,"ns",IF($B$16&gt;$C$16,"ns",IF(ABS($L54-INDEX(RTO1SF_ORD,AT$4,2))&gt;$B$24,"s","ns"))))</f>
        <v>ns</v>
      </c>
      <c r="AU54" s="188" t="str">
        <f aca="1">IF(AU$4&gt;$J54,"",IF($F$9&gt;$G$9,"ns",IF($B$16&gt;$C$16,"ns",IF(ABS($L54-INDEX(RTO1SF_ORD,AU$4,2))&gt;$B$24,"s","ns"))))</f>
        <v>ns</v>
      </c>
      <c r="AV54" s="188" t="str">
        <f aca="1">IF(AV$4&gt;$J54,"",IF($F$9&gt;$G$9,"ns",IF($B$16&gt;$C$16,"ns",IF(ABS($L54-INDEX(RTO1SF_ORD,AV$4,2))&gt;$B$24,"s","ns"))))</f>
        <v>ns</v>
      </c>
      <c r="AW54" s="188" t="str">
        <f aca="1">IF(AW$4&gt;$J54,"",IF($F$9&gt;$G$9,"ns",IF($B$16&gt;$C$16,"ns",IF(ABS($L54-INDEX(RTO1SF_ORD,AW$4,2))&gt;$B$24,"s","ns"))))</f>
        <v>ns</v>
      </c>
      <c r="AX54" s="188" t="str">
        <f aca="1">IF(AX$4&gt;$J54,"",IF($F$9&gt;$G$9,"ns",IF($B$16&gt;$C$16,"ns",IF(ABS($L54-INDEX(RTO1SF_ORD,AX$4,2))&gt;$B$24,"s","ns"))))</f>
        <v>ns</v>
      </c>
      <c r="AY54" s="188" t="str">
        <f aca="1">IF(AY$4&gt;$J54,"",IF($F$9&gt;$G$9,"ns",IF($B$16&gt;$C$16,"ns",IF(ABS($L54-INDEX(RTO1SF_ORD,AY$4,2))&gt;$B$24,"s","ns"))))</f>
        <v>ns</v>
      </c>
      <c r="AZ54" s="188" t="str">
        <f aca="1">IF(AZ$4&gt;$J54,"",IF($F$9&gt;$G$9,"ns",IF($B$16&gt;$C$16,"ns",IF(ABS($L54-INDEX(RTO1SF_ORD,AZ$4,2))&gt;$B$24,"s","ns"))))</f>
        <v>ns</v>
      </c>
      <c r="BA54" s="188" t="str">
        <f aca="1">IF(BA$4&gt;$J54,"",IF($F$9&gt;$G$9,"ns",IF($B$16&gt;$C$16,"ns",IF(ABS($L54-INDEX(RTO1SF_ORD,BA$4,2))&gt;$B$24,"s","ns"))))</f>
        <v>ns</v>
      </c>
      <c r="BB54" s="188" t="str">
        <f aca="1">IF(BB$4&gt;$J54,"",IF($F$9&gt;$G$9,"ns",IF($B$16&gt;$C$16,"ns",IF(ABS($L54-INDEX(RTO1SF_ORD,BB$4,2))&gt;$B$24,"s","ns"))))</f>
        <v>ns</v>
      </c>
      <c r="BC54" s="188" t="str">
        <f aca="1">IF(BC$4&gt;$J54,"",IF($F$9&gt;$G$9,"ns",IF($B$16&gt;$C$16,"ns",IF(ABS($L54-INDEX(RTO1SF_ORD,BC$4,2))&gt;$B$24,"s","ns"))))</f>
        <v>ns</v>
      </c>
      <c r="BD54" s="188" t="str">
        <f aca="1">IF(BD$4&gt;$J54,"",IF($F$9&gt;$G$9,"ns",IF($B$16&gt;$C$16,"ns",IF(ABS($L54-INDEX(RTO1SF_ORD,BD$4,2))&gt;$B$24,"s","ns"))))</f>
        <v>ns</v>
      </c>
      <c r="BE54" s="188" t="str">
        <f aca="1">IF(BE$4&gt;$J54,"",IF($F$9&gt;$G$9,"ns",IF($B$16&gt;$C$16,"ns",IF(ABS($L54-INDEX(RTO1SF_ORD,BE$4,2))&gt;$B$24,"s","ns"))))</f>
        <v>ns</v>
      </c>
      <c r="BF54" s="188" t="str">
        <f aca="1">IF(BF$4&gt;$J54,"",IF($F$9&gt;$G$9,"ns",IF($B$16&gt;$C$16,"ns",IF(ABS($L54-INDEX(RTO1SF_ORD,BF$4,2))&gt;$B$24,"s","ns"))))</f>
        <v>ns</v>
      </c>
      <c r="BG54" s="188" t="str">
        <f aca="1">IF(BG$4&gt;$J54,"",IF($F$9&gt;$G$9,"ns",IF($B$16&gt;$C$16,"ns",IF(ABS($L54-INDEX(RTO1SF_ORD,BG$4,2))&gt;$B$24,"s","ns"))))</f>
        <v>ns</v>
      </c>
      <c r="BH54" s="188" t="str">
        <f aca="1">IF(BH$4&gt;$J54,"",IF($F$9&gt;$G$9,"ns",IF($B$16&gt;$C$16,"ns",IF(ABS($L54-INDEX(RTO1SF_ORD,BH$4,2))&gt;$B$24,"s","ns"))))</f>
        <v>ns</v>
      </c>
      <c r="BI54" s="188" t="str">
        <f aca="1">IF(BI$4&gt;$J54,"",IF($F$9&gt;$G$9,"ns",IF($B$16&gt;$C$16,"ns",IF(ABS($L54-INDEX(RTO1SF_ORD,BI$4,2))&gt;$B$24,"s","ns"))))</f>
        <v>ns</v>
      </c>
      <c r="BJ54" s="188" t="str">
        <f aca="1">IF(BJ$4&gt;$J54,"",IF($F$9&gt;$G$9,"ns",IF($B$16&gt;$C$16,"ns",IF(ABS($L54-INDEX(RTO1SF_ORD,BJ$4,2))&gt;$B$24,"s","ns"))))</f>
        <v>ns</v>
      </c>
      <c r="BS54" s="10"/>
      <c r="BT54" s="10"/>
      <c r="BV54" s="89" t="n">
        <v>50</v>
      </c>
      <c r="BW54" s="187">
        <f aca="1">IFERROR(INDEX(RTO1CF_ORD,BV54,1),"sd")</f>
        <v>0</v>
      </c>
      <c r="BX54" s="188">
        <f aca="1">IFERROR(INDEX(RTO1CF_ORD,BV54,2),"sd")</f>
        <v>0</v>
      </c>
      <c r="BY54" s="186" t="str">
        <f aca="1">IF(BY$4&gt;$BV54,"",IF($BR$9&gt;$BS$9,"ns",IF($BN$16&gt;$BO$16,"ns",IF(ABS($BX54-INDEX(RTO1CF_ORD,BY$4,2))&gt;$BN$24,"s","ns"))))</f>
        <v>s</v>
      </c>
      <c r="BZ54" s="186" t="str">
        <f aca="1">IF(BZ$4&gt;$BV54,"",IF($BR$9&gt;$BS$9,"ns",IF($BN$16&gt;$BO$16,"ns",IF(ABS($BX54-INDEX(RTO1CF_ORD,BZ$4,2))&gt;$BN$24,"s","ns"))))</f>
        <v>s</v>
      </c>
      <c r="CA54" s="186" t="str">
        <f aca="1">IF(CA$4&gt;$BV54,"",IF($BR$9&gt;$BS$9,"ns",IF($BN$16&gt;$BO$16,"ns",IF(ABS($BX54-INDEX(RTO1CF_ORD,CA$4,2))&gt;$BN$24,"s","ns"))))</f>
        <v>s</v>
      </c>
      <c r="CB54" s="186" t="str">
        <f aca="1">IF(CB$4&gt;$BV54,"",IF($BR$9&gt;$BS$9,"ns",IF($BN$16&gt;$BO$16,"ns",IF(ABS($BX54-INDEX(RTO1CF_ORD,CB$4,2))&gt;$BN$24,"s","ns"))))</f>
        <v>s</v>
      </c>
      <c r="CC54" s="186" t="str">
        <f aca="1">IF(CC$4&gt;$BV54,"",IF($BR$9&gt;$BS$9,"ns",IF($BN$16&gt;$BO$16,"ns",IF(ABS($BX54-INDEX(RTO1CF_ORD,CC$4,2))&gt;$BN$24,"s","ns"))))</f>
        <v>s</v>
      </c>
      <c r="CD54" s="186" t="str">
        <f aca="1">IF(CD$4&gt;$BV54,"",IF($BR$9&gt;$BS$9,"ns",IF($BN$16&gt;$BO$16,"ns",IF(ABS($BX54-INDEX(RTO1CF_ORD,CD$4,2))&gt;$BN$24,"s","ns"))))</f>
        <v>s</v>
      </c>
      <c r="CE54" s="186" t="str">
        <f aca="1">IF(CE$4&gt;$BV54,"",IF($BR$9&gt;$BS$9,"ns",IF($BN$16&gt;$BO$16,"ns",IF(ABS($BX54-INDEX(RTO1CF_ORD,CE$4,2))&gt;$BN$24,"s","ns"))))</f>
        <v>s</v>
      </c>
      <c r="CF54" s="186" t="str">
        <f aca="1">IF(CF$4&gt;$BV54,"",IF($BR$9&gt;$BS$9,"ns",IF($BN$16&gt;$BO$16,"ns",IF(ABS($BX54-INDEX(RTO1CF_ORD,CF$4,2))&gt;$BN$24,"s","ns"))))</f>
        <v>s</v>
      </c>
      <c r="CG54" s="186" t="str">
        <f aca="1">IF(CG$4&gt;$BV54,"",IF($BR$9&gt;$BS$9,"ns",IF($BN$16&gt;$BO$16,"ns",IF(ABS($BX54-INDEX(RTO1CF_ORD,CG$4,2))&gt;$BN$24,"s","ns"))))</f>
        <v>s</v>
      </c>
      <c r="CH54" s="186" t="str">
        <f aca="1">IF(CH$4&gt;$BV54,"",IF($BR$9&gt;$BS$9,"ns",IF($BN$16&gt;$BO$16,"ns",IF(ABS($BX54-INDEX(RTO1CF_ORD,CH$4,2))&gt;$BN$24,"s","ns"))))</f>
        <v>s</v>
      </c>
      <c r="CI54" s="186" t="str">
        <f aca="1">IF(CI$4&gt;$BV54,"",IF($BR$9&gt;$BS$9,"ns",IF($BN$16&gt;$BO$16,"ns",IF(ABS($BX54-INDEX(RTO1CF_ORD,CI$4,2))&gt;$BN$24,"s","ns"))))</f>
        <v>s</v>
      </c>
      <c r="CJ54" s="186" t="str">
        <f aca="1">IF(CJ$4&gt;$BV54,"",IF($BR$9&gt;$BS$9,"ns",IF($BN$16&gt;$BO$16,"ns",IF(ABS($BX54-INDEX(RTO1CF_ORD,CJ$4,2))&gt;$BN$24,"s","ns"))))</f>
        <v>s</v>
      </c>
      <c r="CK54" s="186" t="str">
        <f aca="1">IF(CK$4&gt;$BV54,"",IF($BR$9&gt;$BS$9,"ns",IF($BN$16&gt;$BO$16,"ns",IF(ABS($BX54-INDEX(RTO1CF_ORD,CK$4,2))&gt;$BN$24,"s","ns"))))</f>
        <v>s</v>
      </c>
      <c r="CL54" s="186" t="str">
        <f aca="1">IF(CL$4&gt;$BV54,"",IF($BR$9&gt;$BS$9,"ns",IF($BN$16&gt;$BO$16,"ns",IF(ABS($BX54-INDEX(RTO1CF_ORD,CL$4,2))&gt;$BN$24,"s","ns"))))</f>
        <v>s</v>
      </c>
      <c r="CM54" s="186" t="str">
        <f aca="1">IF(CM$4&gt;$BV54,"",IF($BR$9&gt;$BS$9,"ns",IF($BN$16&gt;$BO$16,"ns",IF(ABS($BX54-INDEX(RTO1CF_ORD,CM$4,2))&gt;$BN$24,"s","ns"))))</f>
        <v>s</v>
      </c>
      <c r="CN54" s="186" t="str">
        <f aca="1">IF(CN$4&gt;$BV54,"",IF($BR$9&gt;$BS$9,"ns",IF($BN$16&gt;$BO$16,"ns",IF(ABS($BX54-INDEX(RTO1CF_ORD,CN$4,2))&gt;$BN$24,"s","ns"))))</f>
        <v>s</v>
      </c>
      <c r="CO54" s="186" t="str">
        <f aca="1">IF(CO$4&gt;$BV54,"",IF($BR$9&gt;$BS$9,"ns",IF($BN$16&gt;$BO$16,"ns",IF(ABS($BX54-INDEX(RTO1CF_ORD,CO$4,2))&gt;$BN$24,"s","ns"))))</f>
        <v>s</v>
      </c>
      <c r="CP54" s="186" t="str">
        <f aca="1">IF(CP$4&gt;$BV54,"",IF($BR$9&gt;$BS$9,"ns",IF($BN$16&gt;$BO$16,"ns",IF(ABS($BX54-INDEX(RTO1CF_ORD,CP$4,2))&gt;$BN$24,"s","ns"))))</f>
        <v>s</v>
      </c>
      <c r="CQ54" s="186" t="str">
        <f aca="1">IF(CQ$4&gt;$BV54,"",IF($BR$9&gt;$BS$9,"ns",IF($BN$16&gt;$BO$16,"ns",IF(ABS($BX54-INDEX(RTO1CF_ORD,CQ$4,2))&gt;$BN$24,"s","ns"))))</f>
        <v>s</v>
      </c>
      <c r="CR54" s="186" t="str">
        <f aca="1">IF(CR$4&gt;$BV54,"",IF($BR$9&gt;$BS$9,"ns",IF($BN$16&gt;$BO$16,"ns",IF(ABS($BX54-INDEX(RTO1CF_ORD,CR$4,2))&gt;$BN$24,"s","ns"))))</f>
        <v>s</v>
      </c>
      <c r="CS54" s="186" t="str">
        <f aca="1">IF(CS$4&gt;$BV54,"",IF($BR$9&gt;$BS$9,"ns",IF($BN$16&gt;$BO$16,"ns",IF(ABS($BX54-INDEX(RTO1CF_ORD,CS$4,2))&gt;$BN$24,"s","ns"))))</f>
        <v>s</v>
      </c>
      <c r="CT54" s="186" t="str">
        <f aca="1">IF(CT$4&gt;$BV54,"",IF($BR$9&gt;$BS$9,"ns",IF($BN$16&gt;$BO$16,"ns",IF(ABS($BX54-INDEX(RTO1CF_ORD,CT$4,2))&gt;$BN$24,"s","ns"))))</f>
        <v>s</v>
      </c>
      <c r="CU54" s="186" t="str">
        <f aca="1">IF(CU$4&gt;$BV54,"",IF($BR$9&gt;$BS$9,"ns",IF($BN$16&gt;$BO$16,"ns",IF(ABS($BX54-INDEX(RTO1CF_ORD,CU$4,2))&gt;$BN$24,"s","ns"))))</f>
        <v>s</v>
      </c>
      <c r="CV54" s="186" t="str">
        <f aca="1">IF(CV$4&gt;$BV54,"",IF($BR$9&gt;$BS$9,"ns",IF($BN$16&gt;$BO$16,"ns",IF(ABS($BX54-INDEX(RTO1CF_ORD,CV$4,2))&gt;$BN$24,"s","ns"))))</f>
        <v>s</v>
      </c>
      <c r="CW54" s="186" t="str">
        <f aca="1">IF(CW$4&gt;$BV54,"",IF($BR$9&gt;$BS$9,"ns",IF($BN$16&gt;$BO$16,"ns",IF(ABS($BX54-INDEX(RTO1CF_ORD,CW$4,2))&gt;$BN$24,"s","ns"))))</f>
        <v>s</v>
      </c>
      <c r="CX54" s="186" t="str">
        <f aca="1">IF(CX$4&gt;$BV54,"",IF($BR$9&gt;$BS$9,"ns",IF($BN$16&gt;$BO$16,"ns",IF(ABS($BX54-INDEX(RTO1CF_ORD,CX$4,2))&gt;$BN$24,"s","ns"))))</f>
        <v>s</v>
      </c>
      <c r="CY54" s="186" t="str">
        <f aca="1">IF(CY$4&gt;$BV54,"",IF($BR$9&gt;$BS$9,"ns",IF($BN$16&gt;$BO$16,"ns",IF(ABS($BX54-INDEX(RTO1CF_ORD,CY$4,2))&gt;$BN$24,"s","ns"))))</f>
        <v>s</v>
      </c>
      <c r="CZ54" s="186" t="str">
        <f aca="1">IF(CZ$4&gt;$BV54,"",IF($BR$9&gt;$BS$9,"ns",IF($BN$16&gt;$BO$16,"ns",IF(ABS($BX54-INDEX(RTO1CF_ORD,CZ$4,2))&gt;$BN$24,"s","ns"))))</f>
        <v>s</v>
      </c>
      <c r="DA54" s="186" t="str">
        <f aca="1">IF(DA$4&gt;$BV54,"",IF($BR$9&gt;$BS$9,"ns",IF($BN$16&gt;$BO$16,"ns",IF(ABS($BX54-INDEX(RTO1CF_ORD,DA$4,2))&gt;$BN$24,"s","ns"))))</f>
        <v>s</v>
      </c>
      <c r="DB54" s="186" t="str">
        <f aca="1">IF(DB$4&gt;$BV54,"",IF($BR$9&gt;$BS$9,"ns",IF($BN$16&gt;$BO$16,"ns",IF(ABS($BX54-INDEX(RTO1CF_ORD,DB$4,2))&gt;$BN$24,"s","ns"))))</f>
        <v>ns</v>
      </c>
      <c r="DC54" s="186" t="str">
        <f aca="1">IF(DC$4&gt;$BV54,"",IF($BR$9&gt;$BS$9,"ns",IF($BN$16&gt;$BO$16,"ns",IF(ABS($BX54-INDEX(RTO1CF_ORD,DC$4,2))&gt;$BN$24,"s","ns"))))</f>
        <v>ns</v>
      </c>
      <c r="DD54" s="186" t="str">
        <f aca="1">IF(DD$4&gt;$BV54,"",IF($BR$9&gt;$BS$9,"ns",IF($BN$16&gt;$BO$16,"ns",IF(ABS($BX54-INDEX(RTO1CF_ORD,DD$4,2))&gt;$BN$24,"s","ns"))))</f>
        <v>ns</v>
      </c>
      <c r="DE54" s="186" t="str">
        <f aca="1">IF(DE$4&gt;$BV54,"",IF($BR$9&gt;$BS$9,"ns",IF($BN$16&gt;$BO$16,"ns",IF(ABS($BX54-INDEX(RTO1CF_ORD,DE$4,2))&gt;$BN$24,"s","ns"))))</f>
        <v>ns</v>
      </c>
      <c r="DF54" s="186" t="str">
        <f aca="1">IF(DF$4&gt;$BV54,"",IF($BR$9&gt;$BS$9,"ns",IF($BN$16&gt;$BO$16,"ns",IF(ABS($BX54-INDEX(RTO1CF_ORD,DF$4,2))&gt;$BN$24,"s","ns"))))</f>
        <v>ns</v>
      </c>
      <c r="DG54" s="186" t="str">
        <f aca="1">IF(DG$4&gt;$BV54,"",IF($BR$9&gt;$BS$9,"ns",IF($BN$16&gt;$BO$16,"ns",IF(ABS($BX54-INDEX(RTO1CF_ORD,DG$4,2))&gt;$BN$24,"s","ns"))))</f>
        <v>ns</v>
      </c>
      <c r="DH54" s="186" t="str">
        <f aca="1">IF(DH$4&gt;$BV54,"",IF($BR$9&gt;$BS$9,"ns",IF($BN$16&gt;$BO$16,"ns",IF(ABS($BX54-INDEX(RTO1CF_ORD,DH$4,2))&gt;$BN$24,"s","ns"))))</f>
        <v>ns</v>
      </c>
      <c r="DI54" s="186" t="str">
        <f aca="1">IF(DI$4&gt;$BV54,"",IF($BR$9&gt;$BS$9,"ns",IF($BN$16&gt;$BO$16,"ns",IF(ABS($BX54-INDEX(RTO1CF_ORD,DI$4,2))&gt;$BN$24,"s","ns"))))</f>
        <v>ns</v>
      </c>
      <c r="DJ54" s="186" t="str">
        <f aca="1">IF(DJ$4&gt;$BV54,"",IF($BR$9&gt;$BS$9,"ns",IF($BN$16&gt;$BO$16,"ns",IF(ABS($BX54-INDEX(RTO1CF_ORD,DJ$4,2))&gt;$BN$24,"s","ns"))))</f>
        <v>ns</v>
      </c>
      <c r="DK54" s="186" t="str">
        <f aca="1">IF(DK$4&gt;$BV54,"",IF($BR$9&gt;$BS$9,"ns",IF($BN$16&gt;$BO$16,"ns",IF(ABS($BX54-INDEX(RTO1CF_ORD,DK$4,2))&gt;$BN$24,"s","ns"))))</f>
        <v>ns</v>
      </c>
      <c r="DL54" s="186" t="str">
        <f aca="1">IF(DL$4&gt;$BV54,"",IF($BR$9&gt;$BS$9,"ns",IF($BN$16&gt;$BO$16,"ns",IF(ABS($BX54-INDEX(RTO1CF_ORD,DL$4,2))&gt;$BN$24,"s","ns"))))</f>
        <v>ns</v>
      </c>
      <c r="DM54" s="186" t="str">
        <f aca="1">IF(DM$4&gt;$BV54,"",IF($BR$9&gt;$BS$9,"ns",IF($BN$16&gt;$BO$16,"ns",IF(ABS($BX54-INDEX(RTO1CF_ORD,DM$4,2))&gt;$BN$24,"s","ns"))))</f>
        <v>ns</v>
      </c>
      <c r="DN54" s="186" t="str">
        <f aca="1">IF(DN$4&gt;$BV54,"",IF($BR$9&gt;$BS$9,"ns",IF($BN$16&gt;$BO$16,"ns",IF(ABS($BX54-INDEX(RTO1CF_ORD,DN$4,2))&gt;$BN$24,"s","ns"))))</f>
        <v>ns</v>
      </c>
      <c r="DO54" s="186" t="str">
        <f aca="1">IF(DO$4&gt;$BV54,"",IF($BR$9&gt;$BS$9,"ns",IF($BN$16&gt;$BO$16,"ns",IF(ABS($BX54-INDEX(RTO1CF_ORD,DO$4,2))&gt;$BN$24,"s","ns"))))</f>
        <v>ns</v>
      </c>
      <c r="DP54" s="186" t="str">
        <f aca="1">IF(DP$4&gt;$BV54,"",IF($BR$9&gt;$BS$9,"ns",IF($BN$16&gt;$BO$16,"ns",IF(ABS($BX54-INDEX(RTO1CF_ORD,DP$4,2))&gt;$BN$24,"s","ns"))))</f>
        <v>ns</v>
      </c>
      <c r="DQ54" s="186" t="str">
        <f aca="1">IF(DQ$4&gt;$BV54,"",IF($BR$9&gt;$BS$9,"ns",IF($BN$16&gt;$BO$16,"ns",IF(ABS($BX54-INDEX(RTO1CF_ORD,DQ$4,2))&gt;$BN$24,"s","ns"))))</f>
        <v>ns</v>
      </c>
      <c r="DR54" s="186" t="str">
        <f aca="1">IF(DR$4&gt;$BV54,"",IF($BR$9&gt;$BS$9,"ns",IF($BN$16&gt;$BO$16,"ns",IF(ABS($BX54-INDEX(RTO1CF_ORD,DR$4,2))&gt;$BN$24,"s","ns"))))</f>
        <v>ns</v>
      </c>
      <c r="DS54" s="186" t="str">
        <f aca="1">IF(DS$4&gt;$BV54,"",IF($BR$9&gt;$BS$9,"ns",IF($BN$16&gt;$BO$16,"ns",IF(ABS($BX54-INDEX(RTO1CF_ORD,DS$4,2))&gt;$BN$24,"s","ns"))))</f>
        <v>ns</v>
      </c>
      <c r="DT54" s="186" t="str">
        <f aca="1">IF(DT$4&gt;$BV54,"",IF($BR$9&gt;$BS$9,"ns",IF($BN$16&gt;$BO$16,"ns",IF(ABS($BX54-INDEX(RTO1CF_ORD,DT$4,2))&gt;$BN$24,"s","ns"))))</f>
        <v>ns</v>
      </c>
      <c r="DU54" s="186" t="str">
        <f aca="1">IF(DU$4&gt;$BV54,"",IF($BR$9&gt;$BS$9,"ns",IF($BN$16&gt;$BO$16,"ns",IF(ABS($BX54-INDEX(RTO1CF_ORD,DU$4,2))&gt;$BN$24,"s","ns"))))</f>
        <v>ns</v>
      </c>
      <c r="DV54" s="186" t="str">
        <f aca="1">IF(DV$4&gt;$BV54,"",IF($BR$9&gt;$BS$9,"ns",IF($BN$16&gt;$BO$16,"ns",IF(ABS($BX54-INDEX(RTO1CF_ORD,DV$4,2))&gt;$BN$24,"s","ns"))))</f>
        <v>ns</v>
      </c>
      <c r="DW54" s="158"/>
      <c r="DX54" s="158"/>
      <c r="DZ54" s="311" t="s">
        <v>353</v>
      </c>
      <c r="EA54" s="179"/>
      <c r="EB54" s="179">
        <f>_xlfn.COUNTIFS(EB4:EB53,"&gt;1")</f>
        <v>0</v>
      </c>
      <c r="EC54" s="179">
        <f>_xlfn.COUNTIFS(EC4:EC53,"&gt;1")</f>
        <v>0</v>
      </c>
      <c r="ED54" s="179">
        <f>_xlfn.COUNTIFS(ED4:ED53,"&gt;1")</f>
        <v>0</v>
      </c>
      <c r="EE54" s="179">
        <f>_xlfn.COUNTIFS(EE4:EE53,"&gt;1")</f>
        <v>0</v>
      </c>
      <c r="EF54" s="182">
        <f>IF(EF4=0,0,IF(_xlfn.COUNTIFS(EB4:EE53,"&gt;1")&lt;&gt;EF4*EB54,0,1))</f>
        <v>0</v>
      </c>
      <c r="EG54" s="179"/>
      <c r="EH54" s="179"/>
      <c r="EI54" s="176"/>
      <c r="EJ54" s="176"/>
      <c r="EK54" s="177"/>
      <c r="EL54" s="311" t="s">
        <v>353</v>
      </c>
      <c r="EM54" s="179"/>
      <c r="EN54" s="179">
        <f>_xlfn.COUNTIFS(EN4:EN53,"&gt;1")</f>
        <v>29</v>
      </c>
      <c r="EO54" s="179">
        <f>_xlfn.COUNTIFS(EO4:EO53,"&gt;1")</f>
        <v>29</v>
      </c>
      <c r="EP54" s="179">
        <f>_xlfn.COUNTIFS(EP4:EP53,"&gt;1")</f>
        <v>29</v>
      </c>
      <c r="EQ54" s="179">
        <f>_xlfn.COUNTIFS(EQ4:EQ53,"&gt;1")</f>
        <v>0</v>
      </c>
      <c r="ER54" s="182">
        <f>IF(ER4=0,0,IF(_xlfn.COUNTIFS(EN4:EQ53,"&gt;1")&lt;&gt;ER4*EN54,0,1))</f>
        <v>1</v>
      </c>
      <c r="ES54" s="179"/>
      <c r="ET54" s="179"/>
      <c r="EU54" s="176"/>
      <c r="EV54" s="176"/>
      <c r="EW54" s="177"/>
      <c r="EX54" s="179"/>
      <c r="EY54" s="177"/>
      <c r="EZ54" s="177"/>
    </row>
    <row r="55" spans="130:156" ht="12.75" customHeight="1">
      <c r="DZ55" s="175" t="s">
        <v>303</v>
      </c>
      <c r="EA55" s="175"/>
      <c r="EB55" s="183">
        <f>IFERROR(_xlfn.SUMIFS(EB4:EB53,EB4:EB53,"&gt;1"),0)</f>
        <v>0</v>
      </c>
      <c r="EC55" s="183">
        <f>IFERROR(_xlfn.SUMIFS(EC4:EC53,EC4:EC53,"&gt;1"),0)</f>
        <v>0</v>
      </c>
      <c r="ED55" s="183">
        <f>IFERROR(_xlfn.SUMIFS(ED4:ED53,ED4:ED53,"&gt;1"),0)</f>
        <v>0</v>
      </c>
      <c r="EE55" s="183">
        <f>IFERROR(_xlfn.SUMIFS(EE4:EE53,EE4:EE53,"&gt;1"),0)</f>
        <v>0</v>
      </c>
      <c r="EF55" s="176"/>
      <c r="EG55" s="176"/>
      <c r="EH55" s="176"/>
      <c r="EI55" s="176"/>
      <c r="EJ55" s="176"/>
      <c r="EK55" s="177"/>
      <c r="EL55" s="175" t="s">
        <v>303</v>
      </c>
      <c r="EM55" s="175"/>
      <c r="EN55" s="183">
        <f>IFERROR(_xlfn.SUMIFS(EN4:EN53,EN4:EN53,"&gt;1"),0)</f>
        <v>181141.659474285989</v>
      </c>
      <c r="EO55" s="183">
        <f>IFERROR(_xlfn.SUMIFS(EO4:EO53,EO4:EO53,"&gt;1"),0)</f>
        <v>185841.791645713995</v>
      </c>
      <c r="EP55" s="183">
        <f>IFERROR(_xlfn.SUMIFS(EP4:EP53,EP4:EP53,"&gt;1"),0)</f>
        <v>180520.910365713993</v>
      </c>
      <c r="EQ55" s="183">
        <f>IFERROR(_xlfn.SUMIFS(EQ4:EQ53,EQ4:EQ53,"&gt;1"),0)</f>
        <v>0</v>
      </c>
      <c r="ER55" s="176"/>
      <c r="ES55" s="176"/>
      <c r="ET55" s="176"/>
      <c r="EU55" s="176"/>
      <c r="EV55" s="176"/>
      <c r="EW55" s="177"/>
      <c r="EX55" s="176"/>
      <c r="EY55" s="177"/>
      <c r="EZ55" s="177"/>
    </row>
    <row r="56" spans="130:156" ht="12.75" customHeight="1">
      <c r="DZ56" s="177"/>
      <c r="EA56" s="177"/>
      <c r="EB56" s="177"/>
      <c r="EC56" s="177"/>
      <c r="ED56" s="177"/>
      <c r="EE56" s="177"/>
      <c r="EF56" s="177"/>
      <c r="EG56" s="177"/>
      <c r="EH56" s="177"/>
      <c r="EI56" s="177"/>
      <c r="EJ56" s="177"/>
      <c r="EK56" s="177"/>
      <c r="EL56" s="177"/>
      <c r="EM56" s="177"/>
      <c r="EN56" s="177"/>
      <c r="EO56" s="177"/>
      <c r="EP56" s="177"/>
      <c r="EQ56" s="177"/>
      <c r="ER56" s="177"/>
      <c r="ES56" s="177"/>
      <c r="ET56" s="177"/>
      <c r="EU56" s="177"/>
      <c r="EV56" s="177"/>
      <c r="EW56" s="177"/>
      <c r="EX56" s="177"/>
      <c r="EY56" s="177"/>
      <c r="EZ56" s="177"/>
    </row>
    <row r="57" spans="130:156" ht="12.75" customHeight="1">
      <c r="DZ57" s="177"/>
      <c r="EA57" s="177"/>
      <c r="EB57" s="177"/>
      <c r="EC57" s="177"/>
      <c r="ED57" s="177"/>
      <c r="EE57" s="177"/>
      <c r="EF57" s="177"/>
      <c r="EG57" s="177"/>
      <c r="EH57" s="177"/>
      <c r="EI57" s="177"/>
      <c r="EJ57" s="177"/>
      <c r="EK57" s="177"/>
      <c r="EL57" s="177"/>
      <c r="EM57" s="177"/>
      <c r="EN57" s="177"/>
      <c r="EO57" s="177"/>
      <c r="EP57" s="177"/>
      <c r="EQ57" s="177"/>
      <c r="ER57" s="177"/>
      <c r="ES57" s="177"/>
      <c r="ET57" s="177"/>
      <c r="EU57" s="177"/>
      <c r="EV57" s="177"/>
      <c r="EW57" s="177"/>
      <c r="EX57" s="177"/>
      <c r="EY57" s="177"/>
      <c r="EZ57" s="177"/>
    </row>
    <row r="58" spans="130:156" ht="12.75" customHeight="1">
      <c r="DZ58" s="177"/>
      <c r="EA58" s="177"/>
      <c r="EB58" s="177"/>
      <c r="EC58" s="177"/>
      <c r="ED58" s="177"/>
      <c r="EE58" s="177"/>
      <c r="EF58" s="177"/>
      <c r="EG58" s="177"/>
      <c r="EH58" s="177"/>
      <c r="EI58" s="177"/>
      <c r="EJ58" s="177"/>
      <c r="EK58" s="177"/>
      <c r="EL58" s="177"/>
      <c r="EM58" s="177"/>
      <c r="EN58" s="177"/>
      <c r="EO58" s="177"/>
      <c r="EP58" s="177"/>
      <c r="EQ58" s="177"/>
      <c r="ER58" s="177"/>
      <c r="ES58" s="177"/>
      <c r="ET58" s="177"/>
      <c r="EU58" s="177"/>
      <c r="EV58" s="177"/>
      <c r="EW58" s="177"/>
      <c r="EX58" s="177"/>
      <c r="EY58" s="177"/>
      <c r="EZ58" s="177"/>
    </row>
    <row r="59" spans="10:156" ht="103.50" customHeight="1">
      <c r="J59" s="10"/>
      <c r="K59" s="10"/>
      <c r="M59" s="281">
        <f aca="1">IFERROR(INDEX(RTO2SF_ORD,M60,1),"sd")</f>
        <v>603</v>
      </c>
      <c r="N59" s="185" t="str">
        <f aca="1">IFERROR(INDEX(RTO2SF_ORD,N60,1),"sd")</f>
        <v>ACA 308</v>
      </c>
      <c r="O59" s="185" t="str">
        <f aca="1">IFERROR(INDEX(RTO2SF_ORD,O60,1),"sd")</f>
        <v>ACA 363</v>
      </c>
      <c r="P59" s="185" t="str">
        <f aca="1">IFERROR(INDEX(RTO2SF_ORD,P60,1),"sd")</f>
        <v>ACA 364</v>
      </c>
      <c r="Q59" s="185" t="str">
        <f aca="1">IFERROR(INDEX(RTO2SF_ORD,Q60,1),"sd")</f>
        <v>ACA 502</v>
      </c>
      <c r="R59" s="185" t="str">
        <f aca="1">IFERROR(INDEX(RTO2SF_ORD,R60,1),"sd")</f>
        <v>ACA 604</v>
      </c>
      <c r="S59" s="185" t="str">
        <f aca="1">IFERROR(INDEX(RTO2SF_ORD,S60,1),"sd")</f>
        <v>ACA 605</v>
      </c>
      <c r="T59" s="185" t="str">
        <f aca="1">IFERROR(INDEX(RTO2SF_ORD,T60,1),"sd")</f>
        <v>FRESNO</v>
      </c>
      <c r="U59" s="185" t="str">
        <f aca="1">IFERROR(INDEX(RTO2SF_ORD,U60,1),"sd")</f>
        <v>AGUARIBAY</v>
      </c>
      <c r="V59" s="185" t="str">
        <f aca="1">IFERROR(INDEX(RTO2SF_ORD,V60,1),"sd")</f>
        <v>JACARANDA</v>
      </c>
      <c r="W59" s="185" t="str">
        <f aca="1">IFERROR(INDEX(RTO2SF_ORD,W60,1),"sd")</f>
        <v>BASILIO</v>
      </c>
      <c r="X59" s="185" t="str">
        <f aca="1">IFERROR(INDEX(RTO2SF_ORD,X60,1),"sd")</f>
        <v>TIMBO</v>
      </c>
      <c r="Y59" s="185" t="str">
        <f aca="1">IFERROR(INDEX(RTO2SF_ORD,Y60,1),"sd")</f>
        <v>B AIMARA</v>
      </c>
      <c r="Z59" s="185" t="str">
        <f aca="1">IFERROR(INDEX(RTO2SF_ORD,Z60,1),"sd")</f>
        <v>B COLIHUE</v>
      </c>
      <c r="AA59" s="185" t="str">
        <f aca="1">IFERROR(INDEX(RTO2SF_ORD,AA60,1),"sd")</f>
        <v>B CUMELEN</v>
      </c>
      <c r="AB59" s="185" t="str">
        <f aca="1">IFERROR(INDEX(RTO2SF_ORD,AB60,1),"sd")</f>
        <v>B DESTELLO</v>
      </c>
      <c r="AC59" s="185" t="str">
        <f aca="1">IFERROR(INDEX(RTO2SF_ORD,AC60,1),"sd")</f>
        <v>B PACIFICO</v>
      </c>
      <c r="AD59" s="185" t="str">
        <f aca="1">IFERROR(INDEX(RTO2SF_ORD,AD60,1),"sd")</f>
        <v>B PEREGRINO</v>
      </c>
      <c r="AE59" s="185" t="str">
        <f aca="1">IFERROR(INDEX(RTO2SF_ORD,AE60,1),"sd")</f>
        <v>SY 109</v>
      </c>
      <c r="AF59" s="185" t="str">
        <f aca="1">IFERROR(INDEX(RTO2SF_ORD,AF60,1),"sd")</f>
        <v>SY 120</v>
      </c>
      <c r="AG59" s="185" t="str">
        <f aca="1">IFERROR(INDEX(RTO2SF_ORD,AG60,1),"sd")</f>
        <v>SY 211</v>
      </c>
      <c r="AH59" s="185" t="str">
        <f aca="1">IFERROR(INDEX(RTO2SF_ORD,AH60,1),"sd")</f>
        <v>CATALPA</v>
      </c>
      <c r="AI59" s="185" t="str">
        <f aca="1">IFERROR(INDEX(RTO2SF_ORD,AI60,1),"sd")</f>
        <v>ÑANDUBAY</v>
      </c>
      <c r="AJ59" s="185" t="str">
        <f aca="1">IFERROR(INDEX(RTO2SF_ORD,AJ60,1),"sd")</f>
        <v>PEHUEN</v>
      </c>
      <c r="AK59" s="185" t="str">
        <f aca="1">IFERROR(INDEX(RTO2SF_ORD,AK60,1),"sd")</f>
        <v>SAUCE</v>
      </c>
      <c r="AL59" s="185" t="str">
        <f aca="1">IFERROR(INDEX(RTO2SF_ORD,AL60,1),"sd")</f>
        <v>IS TERO</v>
      </c>
      <c r="AM59" s="185" t="str">
        <f aca="1">IFERROR(INDEX(RTO2SF_ORD,AM60,1),"sd")</f>
        <v>K CIEN AÑOS</v>
      </c>
      <c r="AN59" s="185" t="str">
        <f aca="1">IFERROR(INDEX(RTO2SF_ORD,AN60,1),"sd")</f>
        <v>K FAVORITO II</v>
      </c>
      <c r="AO59" s="185" t="str">
        <f aca="1">IFERROR(INDEX(RTO2SF_ORD,AO60,1),"sd")</f>
        <v>K GEMINIS</v>
      </c>
      <c r="AP59" s="185" t="str">
        <f aca="1">IFERROR(INDEX(RTO2SF_ORD,AP60,1),"sd")</f>
        <v>K LIEBRE</v>
      </c>
      <c r="AQ59" s="185" t="str">
        <f aca="1">IFERROR(INDEX(RTO2SF_ORD,AQ60,1),"sd")</f>
        <v>K POTRO</v>
      </c>
      <c r="AR59" s="185" t="str">
        <f aca="1">IFERROR(INDEX(RTO2SF_ORD,AR60,1),"sd")</f>
        <v>K VALOR</v>
      </c>
      <c r="AS59" s="185" t="str">
        <f aca="1">IFERROR(INDEX(RTO2SF_ORD,AS60,1),"sd")</f>
        <v>K PROMETEO</v>
      </c>
      <c r="AT59" s="185" t="str">
        <f aca="1">IFERROR(INDEX(RTO2SF_ORD,AT60,1),"sd")</f>
        <v>ALHAMBRA</v>
      </c>
      <c r="AU59" s="185" t="str">
        <f aca="1">IFERROR(INDEX(RTO2SF_ORD,AU60,1),"sd")</f>
        <v>LG ARLASK</v>
      </c>
      <c r="AV59" s="185" t="str">
        <f aca="1">IFERROR(INDEX(RTO2SF_ORD,AV60,1),"sd")</f>
        <v>LG MORO</v>
      </c>
      <c r="AW59" s="185" t="str">
        <f aca="1">IFERROR(INDEX(RTO2SF_ORD,AW60,1),"sd")</f>
        <v>LGWA11-0169</v>
      </c>
      <c r="AX59" s="185" t="str">
        <f aca="1">IFERROR(INDEX(RTO2SF_ORD,AX60,1),"sd")</f>
        <v>LIMAY</v>
      </c>
      <c r="AY59" s="185" t="str">
        <f aca="1">IFERROR(INDEX(RTO2SF_ORD,AY60,1),"sd")</f>
        <v>MS INTA 119</v>
      </c>
      <c r="AZ59" s="185" t="str">
        <f aca="1">IFERROR(INDEX(RTO2SF_ORD,AZ60,1),"sd")</f>
        <v>MS INTA 221</v>
      </c>
      <c r="BA59" s="185" t="str">
        <f aca="1">IFERROR(INDEX(RTO2SF_ORD,BA60,1),"sd")</f>
        <v>MS INTA 415</v>
      </c>
      <c r="BB59" s="185" t="str">
        <f aca="1">IFERROR(INDEX(RTO2SF_ORD,BB60,1),"sd")</f>
        <v>MS INTA 521</v>
      </c>
      <c r="BC59" s="185" t="str">
        <f aca="1">IFERROR(INDEX(RTO2SF_ORD,BC60,1),"sd")</f>
        <v>MA INTA 122</v>
      </c>
      <c r="BD59" s="185" t="str">
        <f aca="1">IFERROR(INDEX(RTO2SF_ORD,BD60,1),"sd")</f>
        <v>B 620</v>
      </c>
      <c r="BE59" s="185" t="str">
        <f aca="1">IFERROR(INDEX(RTO2SF_ORD,BE60,1),"sd")</f>
        <v>B 750</v>
      </c>
      <c r="BF59" s="185" t="str">
        <f aca="1">IFERROR(INDEX(RTO2SF_ORD,BF60,1),"sd")</f>
        <v>B 820</v>
      </c>
      <c r="BG59" s="185" t="str">
        <f aca="1">IFERROR(INDEX(RTO2SF_ORD,BG60,1),"sd")</f>
        <v>RGT QUIRIKO</v>
      </c>
      <c r="BH59" s="185" t="str">
        <f aca="1">IFERROR(INDEX(RTO2SF_ORD,BH60,1),"sd")</f>
        <v>LAPACHO</v>
      </c>
      <c r="BI59" s="281">
        <f aca="1">IFERROR(INDEX(RTO2SF_ORD,BI60,1),"sd")</f>
        <v>0</v>
      </c>
      <c r="BJ59" s="281">
        <f aca="1">IFERROR(INDEX(RTO2SF_ORD,BJ60,1),"sd")</f>
        <v>0</v>
      </c>
      <c r="BS59" s="10"/>
      <c r="BT59" s="10"/>
      <c r="BV59" s="10"/>
      <c r="BW59" s="10"/>
      <c r="BX59" s="30"/>
      <c r="BY59" s="185" t="str">
        <f aca="1">IFERROR(INDEX(RTO2CF_ORD,BY60,1),"sd")</f>
        <v>IS TERO</v>
      </c>
      <c r="BZ59" s="185" t="str">
        <f aca="1">IFERROR(INDEX(RTO2CF_ORD,BZ60,1),"sd")</f>
        <v>ALHAMBRA</v>
      </c>
      <c r="CA59" s="185" t="str">
        <f aca="1">IFERROR(INDEX(RTO2CF_ORD,CA60,1),"sd")</f>
        <v>ACA 502</v>
      </c>
      <c r="CB59" s="185" t="str">
        <f aca="1">IFERROR(INDEX(RTO2CF_ORD,CB60,1),"sd")</f>
        <v>B AIMARA</v>
      </c>
      <c r="CC59" s="185" t="str">
        <f aca="1">IFERROR(INDEX(RTO2CF_ORD,CC60,1),"sd")</f>
        <v>MS INTA 119</v>
      </c>
      <c r="CD59" s="185" t="str">
        <f aca="1">IFERROR(INDEX(RTO2CF_ORD,CD60,1),"sd")</f>
        <v>ACA 364</v>
      </c>
      <c r="CE59" s="185" t="str">
        <f aca="1">IFERROR(INDEX(RTO2CF_ORD,CE60,1),"sd")</f>
        <v>CATALPA</v>
      </c>
      <c r="CF59" s="281">
        <f aca="1">IFERROR(INDEX(RTO2CF_ORD,CF60,1),"sd")</f>
        <v>603</v>
      </c>
      <c r="CG59" s="185" t="str">
        <f aca="1">IFERROR(INDEX(RTO2CF_ORD,CG60,1),"sd")</f>
        <v>K LIEBRE</v>
      </c>
      <c r="CH59" s="185" t="str">
        <f aca="1">IFERROR(INDEX(RTO2CF_ORD,CH60,1),"sd")</f>
        <v>RGT QUIRIKO</v>
      </c>
      <c r="CI59" s="185" t="str">
        <f aca="1">IFERROR(INDEX(RTO2CF_ORD,CI60,1),"sd")</f>
        <v>B 820</v>
      </c>
      <c r="CJ59" s="185" t="str">
        <f aca="1">IFERROR(INDEX(RTO2CF_ORD,CJ60,1),"sd")</f>
        <v>SAUCE</v>
      </c>
      <c r="CK59" s="185" t="str">
        <f aca="1">IFERROR(INDEX(RTO2CF_ORD,CK60,1),"sd")</f>
        <v>ACA 604</v>
      </c>
      <c r="CL59" s="185" t="str">
        <f aca="1">IFERROR(INDEX(RTO2CF_ORD,CL60,1),"sd")</f>
        <v>B COLIHUE</v>
      </c>
      <c r="CM59" s="185" t="str">
        <f aca="1">IFERROR(INDEX(RTO2CF_ORD,CM60,1),"sd")</f>
        <v>BASILIO</v>
      </c>
      <c r="CN59" s="185" t="str">
        <f aca="1">IFERROR(INDEX(RTO2CF_ORD,CN60,1),"sd")</f>
        <v>ACA 363</v>
      </c>
      <c r="CO59" s="185" t="str">
        <f aca="1">IFERROR(INDEX(RTO2CF_ORD,CO60,1),"sd")</f>
        <v>SY 211</v>
      </c>
      <c r="CP59" s="185" t="str">
        <f aca="1">IFERROR(INDEX(RTO2CF_ORD,CP60,1),"sd")</f>
        <v>B 750</v>
      </c>
      <c r="CQ59" s="185" t="str">
        <f aca="1">IFERROR(INDEX(RTO2CF_ORD,CQ60,1),"sd")</f>
        <v>LG ARLASK</v>
      </c>
      <c r="CR59" s="185" t="str">
        <f aca="1">IFERROR(INDEX(RTO2CF_ORD,CR60,1),"sd")</f>
        <v>LAPACHO</v>
      </c>
      <c r="CS59" s="185" t="str">
        <f aca="1">IFERROR(INDEX(RTO2CF_ORD,CS60,1),"sd")</f>
        <v>B PACIFICO</v>
      </c>
      <c r="CT59" s="185" t="str">
        <f aca="1">IFERROR(INDEX(RTO2CF_ORD,CT60,1),"sd")</f>
        <v>LIMAY</v>
      </c>
      <c r="CU59" s="185" t="str">
        <f aca="1">IFERROR(INDEX(RTO2CF_ORD,CU60,1),"sd")</f>
        <v>ÑANDUBAY</v>
      </c>
      <c r="CV59" s="185" t="str">
        <f aca="1">IFERROR(INDEX(RTO2CF_ORD,CV60,1),"sd")</f>
        <v>SY 109</v>
      </c>
      <c r="CW59" s="185" t="str">
        <f aca="1">IFERROR(INDEX(RTO2CF_ORD,CW60,1),"sd")</f>
        <v>JACARANDA</v>
      </c>
      <c r="CX59" s="185" t="str">
        <f aca="1">IFERROR(INDEX(RTO2CF_ORD,CX60,1),"sd")</f>
        <v>LG MORO</v>
      </c>
      <c r="CY59" s="185" t="str">
        <f aca="1">IFERROR(INDEX(RTO2CF_ORD,CY60,1),"sd")</f>
        <v>FRESNO</v>
      </c>
      <c r="CZ59" s="185" t="str">
        <f aca="1">IFERROR(INDEX(RTO2CF_ORD,CZ60,1),"sd")</f>
        <v>K VALOR</v>
      </c>
      <c r="DA59" s="185" t="str">
        <f aca="1">IFERROR(INDEX(RTO2CF_ORD,DA60,1),"sd")</f>
        <v>B 620</v>
      </c>
      <c r="DB59" s="185" t="str">
        <f aca="1">IFERROR(INDEX(RTO2CF_ORD,DB60,1),"sd")</f>
        <v>ACA 308</v>
      </c>
      <c r="DC59" s="185" t="str">
        <f aca="1">IFERROR(INDEX(RTO2CF_ORD,DC60,1),"sd")</f>
        <v>PEHUEN</v>
      </c>
      <c r="DD59" s="185" t="str">
        <f aca="1">IFERROR(INDEX(RTO2CF_ORD,DD60,1),"sd")</f>
        <v>B PEREGRINO</v>
      </c>
      <c r="DE59" s="185" t="str">
        <f aca="1">IFERROR(INDEX(RTO2CF_ORD,DE60,1),"sd")</f>
        <v>K GEMINIS</v>
      </c>
      <c r="DF59" s="185" t="str">
        <f aca="1">IFERROR(INDEX(RTO2CF_ORD,DF60,1),"sd")</f>
        <v>ACA 605</v>
      </c>
      <c r="DG59" s="185" t="str">
        <f aca="1">IFERROR(INDEX(RTO2CF_ORD,DG60,1),"sd")</f>
        <v>K CIEN AÑOS</v>
      </c>
      <c r="DH59" s="185" t="str">
        <f aca="1">IFERROR(INDEX(RTO2CF_ORD,DH60,1),"sd")</f>
        <v>MA INTA 122</v>
      </c>
      <c r="DI59" s="185" t="str">
        <f aca="1">IFERROR(INDEX(RTO2CF_ORD,DI60,1),"sd")</f>
        <v>AGUARIBAY</v>
      </c>
      <c r="DJ59" s="185" t="str">
        <f aca="1">IFERROR(INDEX(RTO2CF_ORD,DJ60,1),"sd")</f>
        <v>B CUMELEN</v>
      </c>
      <c r="DK59" s="185" t="str">
        <f aca="1">IFERROR(INDEX(RTO2CF_ORD,DK60,1),"sd")</f>
        <v>MS INTA 415</v>
      </c>
      <c r="DL59" s="185" t="str">
        <f aca="1">IFERROR(INDEX(RTO2CF_ORD,DL60,1),"sd")</f>
        <v>MS INTA 221</v>
      </c>
      <c r="DM59" s="185" t="str">
        <f aca="1">IFERROR(INDEX(RTO2CF_ORD,DM60,1),"sd")</f>
        <v>SY 120</v>
      </c>
      <c r="DN59" s="185" t="str">
        <f aca="1">IFERROR(INDEX(RTO2CF_ORD,DN60,1),"sd")</f>
        <v>B DESTELLO</v>
      </c>
      <c r="DO59" s="185" t="str">
        <f aca="1">IFERROR(INDEX(RTO2CF_ORD,DO60,1),"sd")</f>
        <v>K FAVORITO II</v>
      </c>
      <c r="DP59" s="185" t="str">
        <f aca="1">IFERROR(INDEX(RTO2CF_ORD,DP60,1),"sd")</f>
        <v>K POTRO</v>
      </c>
      <c r="DQ59" s="185" t="str">
        <f aca="1">IFERROR(INDEX(RTO2CF_ORD,DQ60,1),"sd")</f>
        <v>TIMBO</v>
      </c>
      <c r="DR59" s="185" t="str">
        <f aca="1">IFERROR(INDEX(RTO2CF_ORD,DR60,1),"sd")</f>
        <v>MS INTA 521</v>
      </c>
      <c r="DS59" s="185" t="str">
        <f aca="1">IFERROR(INDEX(RTO2CF_ORD,DS60,1),"sd")</f>
        <v>LGWA11-0169</v>
      </c>
      <c r="DT59" s="185" t="str">
        <f aca="1">IFERROR(INDEX(RTO2CF_ORD,DT60,1),"sd")</f>
        <v>K PROMETEO</v>
      </c>
      <c r="DU59" s="281">
        <f aca="1">IFERROR(INDEX(RTO2CF_ORD,DU60,1),"sd")</f>
        <v>0</v>
      </c>
      <c r="DV59" s="281">
        <f aca="1">IFERROR(INDEX(RTO2CF_ORD,DV60,1),"sd")</f>
        <v>0</v>
      </c>
      <c r="DW59" s="117"/>
      <c r="DX59" s="117"/>
      <c r="DZ59" s="311" t="s">
        <v>354</v>
      </c>
      <c r="EA59" s="176" t="s">
        <v>120</v>
      </c>
      <c r="EB59" s="176" t="n">
        <v>1</v>
      </c>
      <c r="EC59" s="176" t="n">
        <v>2</v>
      </c>
      <c r="ED59" s="176" t="n">
        <v>3</v>
      </c>
      <c r="EE59" s="176" t="n">
        <v>4</v>
      </c>
      <c r="EF59" s="311" t="s">
        <v>302</v>
      </c>
      <c r="EG59" s="311" t="s">
        <v>303</v>
      </c>
      <c r="EH59" s="176"/>
      <c r="EI59" s="176" t="s">
        <v>304</v>
      </c>
      <c r="EJ59" s="176"/>
      <c r="EK59" s="177"/>
      <c r="EL59" s="311" t="s">
        <v>355</v>
      </c>
      <c r="EM59" s="176" t="s">
        <v>120</v>
      </c>
      <c r="EN59" s="176" t="n">
        <v>1</v>
      </c>
      <c r="EO59" s="176" t="n">
        <v>2</v>
      </c>
      <c r="EP59" s="176" t="n">
        <v>3</v>
      </c>
      <c r="EQ59" s="176" t="n">
        <v>4</v>
      </c>
      <c r="ER59" s="311" t="s">
        <v>302</v>
      </c>
      <c r="ES59" s="311" t="s">
        <v>303</v>
      </c>
      <c r="ET59" s="176"/>
      <c r="EU59" s="176" t="s">
        <v>304</v>
      </c>
      <c r="EV59" s="176"/>
      <c r="EW59" s="177"/>
      <c r="EX59" s="311" t="s">
        <v>303</v>
      </c>
      <c r="EY59" s="177" t="s">
        <v>306</v>
      </c>
      <c r="EZ59" s="177"/>
    </row>
    <row r="60" spans="1:156" ht="12.75" customHeight="1">
      <c r="A60" s="157" t="str">
        <f>Fechas!$C$59</f>
        <v>2º ÉPOCA: CICLOS LARGOS E INTERMEDIOS SIN FUNG.</v>
      </c>
      <c r="B60" s="167"/>
      <c r="C60" s="167"/>
      <c r="D60" s="167"/>
      <c r="E60" s="167"/>
      <c r="F60" s="167"/>
      <c r="G60" s="168"/>
      <c r="J60" s="10"/>
      <c r="K60" s="312" t="s">
        <v>120</v>
      </c>
      <c r="L60" s="116" t="s">
        <v>307</v>
      </c>
      <c r="M60" s="160" t="n">
        <v>1</v>
      </c>
      <c r="N60" s="160">
        <f>M60+1</f>
        <v>2</v>
      </c>
      <c r="O60" s="160">
        <f>N60+1</f>
        <v>3</v>
      </c>
      <c r="P60" s="160">
        <f>O60+1</f>
        <v>4</v>
      </c>
      <c r="Q60" s="160">
        <f>P60+1</f>
        <v>5</v>
      </c>
      <c r="R60" s="160">
        <f>Q60+1</f>
        <v>6</v>
      </c>
      <c r="S60" s="160">
        <f>R60+1</f>
        <v>7</v>
      </c>
      <c r="T60" s="160">
        <f>S60+1</f>
        <v>8</v>
      </c>
      <c r="U60" s="160">
        <f>T60+1</f>
        <v>9</v>
      </c>
      <c r="V60" s="160">
        <f>U60+1</f>
        <v>10</v>
      </c>
      <c r="W60" s="160">
        <f>V60+1</f>
        <v>11</v>
      </c>
      <c r="X60" s="160">
        <f>W60+1</f>
        <v>12</v>
      </c>
      <c r="Y60" s="160">
        <f>X60+1</f>
        <v>13</v>
      </c>
      <c r="Z60" s="160">
        <f>Y60+1</f>
        <v>14</v>
      </c>
      <c r="AA60" s="160">
        <f>Z60+1</f>
        <v>15</v>
      </c>
      <c r="AB60" s="160">
        <f>AA60+1</f>
        <v>16</v>
      </c>
      <c r="AC60" s="160">
        <f>AB60+1</f>
        <v>17</v>
      </c>
      <c r="AD60" s="160">
        <f>AC60+1</f>
        <v>18</v>
      </c>
      <c r="AE60" s="160">
        <f>AD60+1</f>
        <v>19</v>
      </c>
      <c r="AF60" s="160">
        <f>AE60+1</f>
        <v>20</v>
      </c>
      <c r="AG60" s="160">
        <f>AF60+1</f>
        <v>21</v>
      </c>
      <c r="AH60" s="160">
        <f>AG60+1</f>
        <v>22</v>
      </c>
      <c r="AI60" s="160">
        <f>AH60+1</f>
        <v>23</v>
      </c>
      <c r="AJ60" s="160">
        <f>AI60+1</f>
        <v>24</v>
      </c>
      <c r="AK60" s="160">
        <f>AJ60+1</f>
        <v>25</v>
      </c>
      <c r="AL60" s="160">
        <f>AK60+1</f>
        <v>26</v>
      </c>
      <c r="AM60" s="160">
        <f>AL60+1</f>
        <v>27</v>
      </c>
      <c r="AN60" s="160">
        <f>AM60+1</f>
        <v>28</v>
      </c>
      <c r="AO60" s="160">
        <f>AN60+1</f>
        <v>29</v>
      </c>
      <c r="AP60" s="160">
        <f>AO60+1</f>
        <v>30</v>
      </c>
      <c r="AQ60" s="160">
        <f>AP60+1</f>
        <v>31</v>
      </c>
      <c r="AR60" s="160">
        <f>AQ60+1</f>
        <v>32</v>
      </c>
      <c r="AS60" s="160">
        <f>AR60+1</f>
        <v>33</v>
      </c>
      <c r="AT60" s="160">
        <f>AS60+1</f>
        <v>34</v>
      </c>
      <c r="AU60" s="160">
        <f>AT60+1</f>
        <v>35</v>
      </c>
      <c r="AV60" s="160">
        <f>AU60+1</f>
        <v>36</v>
      </c>
      <c r="AW60" s="160">
        <f>AV60+1</f>
        <v>37</v>
      </c>
      <c r="AX60" s="160">
        <f>AW60+1</f>
        <v>38</v>
      </c>
      <c r="AY60" s="160">
        <f>AX60+1</f>
        <v>39</v>
      </c>
      <c r="AZ60" s="160">
        <f>AY60+1</f>
        <v>40</v>
      </c>
      <c r="BA60" s="160">
        <f>AZ60+1</f>
        <v>41</v>
      </c>
      <c r="BB60" s="160">
        <f>BA60+1</f>
        <v>42</v>
      </c>
      <c r="BC60" s="160">
        <f>BB60+1</f>
        <v>43</v>
      </c>
      <c r="BD60" s="160">
        <f>BC60+1</f>
        <v>44</v>
      </c>
      <c r="BE60" s="160">
        <f>BD60+1</f>
        <v>45</v>
      </c>
      <c r="BF60" s="160">
        <f>BE60+1</f>
        <v>46</v>
      </c>
      <c r="BG60" s="160">
        <f>BF60+1</f>
        <v>47</v>
      </c>
      <c r="BH60" s="160">
        <f>BG60+1</f>
        <v>48</v>
      </c>
      <c r="BI60" s="160">
        <f>BH60+1</f>
        <v>49</v>
      </c>
      <c r="BJ60" s="160">
        <f>BI60+1</f>
        <v>50</v>
      </c>
      <c r="BM60" s="155" t="str">
        <f>Fechas!$K$59</f>
        <v>2º ÉPOCA: CICLOS LARGOS E INTERMEDIOS CON FUNG.</v>
      </c>
      <c r="BN60" s="97"/>
      <c r="BO60" s="97"/>
      <c r="BP60" s="97"/>
      <c r="BQ60" s="97"/>
      <c r="BR60" s="97"/>
      <c r="BS60" s="98"/>
      <c r="BT60" s="10"/>
      <c r="BV60" s="10"/>
      <c r="BW60" s="312" t="s">
        <v>120</v>
      </c>
      <c r="BX60" s="116" t="s">
        <v>307</v>
      </c>
      <c r="BY60" s="160" t="n">
        <v>1</v>
      </c>
      <c r="BZ60" s="160">
        <f>BY60+1</f>
        <v>2</v>
      </c>
      <c r="CA60" s="160">
        <f>BZ60+1</f>
        <v>3</v>
      </c>
      <c r="CB60" s="160">
        <f>CA60+1</f>
        <v>4</v>
      </c>
      <c r="CC60" s="160">
        <f>CB60+1</f>
        <v>5</v>
      </c>
      <c r="CD60" s="160">
        <f>CC60+1</f>
        <v>6</v>
      </c>
      <c r="CE60" s="160">
        <f>CD60+1</f>
        <v>7</v>
      </c>
      <c r="CF60" s="160">
        <f>CE60+1</f>
        <v>8</v>
      </c>
      <c r="CG60" s="160">
        <f>CF60+1</f>
        <v>9</v>
      </c>
      <c r="CH60" s="160">
        <f>CG60+1</f>
        <v>10</v>
      </c>
      <c r="CI60" s="160">
        <f>CH60+1</f>
        <v>11</v>
      </c>
      <c r="CJ60" s="160">
        <f>CI60+1</f>
        <v>12</v>
      </c>
      <c r="CK60" s="160">
        <f>CJ60+1</f>
        <v>13</v>
      </c>
      <c r="CL60" s="160">
        <f>CK60+1</f>
        <v>14</v>
      </c>
      <c r="CM60" s="160">
        <f>CL60+1</f>
        <v>15</v>
      </c>
      <c r="CN60" s="160">
        <f>CM60+1</f>
        <v>16</v>
      </c>
      <c r="CO60" s="160">
        <f>CN60+1</f>
        <v>17</v>
      </c>
      <c r="CP60" s="160">
        <f>CO60+1</f>
        <v>18</v>
      </c>
      <c r="CQ60" s="160">
        <f>CP60+1</f>
        <v>19</v>
      </c>
      <c r="CR60" s="160">
        <f>CQ60+1</f>
        <v>20</v>
      </c>
      <c r="CS60" s="160">
        <f>CR60+1</f>
        <v>21</v>
      </c>
      <c r="CT60" s="160">
        <f>CS60+1</f>
        <v>22</v>
      </c>
      <c r="CU60" s="160">
        <f>CT60+1</f>
        <v>23</v>
      </c>
      <c r="CV60" s="160">
        <f>CU60+1</f>
        <v>24</v>
      </c>
      <c r="CW60" s="160">
        <f>CV60+1</f>
        <v>25</v>
      </c>
      <c r="CX60" s="160">
        <f>CW60+1</f>
        <v>26</v>
      </c>
      <c r="CY60" s="160">
        <f>CX60+1</f>
        <v>27</v>
      </c>
      <c r="CZ60" s="160">
        <f>CY60+1</f>
        <v>28</v>
      </c>
      <c r="DA60" s="160">
        <f>CZ60+1</f>
        <v>29</v>
      </c>
      <c r="DB60" s="160">
        <f>DA60+1</f>
        <v>30</v>
      </c>
      <c r="DC60" s="160">
        <f>DB60+1</f>
        <v>31</v>
      </c>
      <c r="DD60" s="160">
        <f>DC60+1</f>
        <v>32</v>
      </c>
      <c r="DE60" s="160">
        <f>DD60+1</f>
        <v>33</v>
      </c>
      <c r="DF60" s="160">
        <f>DE60+1</f>
        <v>34</v>
      </c>
      <c r="DG60" s="160">
        <f>DF60+1</f>
        <v>35</v>
      </c>
      <c r="DH60" s="160">
        <f>DG60+1</f>
        <v>36</v>
      </c>
      <c r="DI60" s="160">
        <f>DH60+1</f>
        <v>37</v>
      </c>
      <c r="DJ60" s="160">
        <f>DI60+1</f>
        <v>38</v>
      </c>
      <c r="DK60" s="160">
        <f>DJ60+1</f>
        <v>39</v>
      </c>
      <c r="DL60" s="160">
        <f>DK60+1</f>
        <v>40</v>
      </c>
      <c r="DM60" s="160">
        <f>DL60+1</f>
        <v>41</v>
      </c>
      <c r="DN60" s="160">
        <f>DM60+1</f>
        <v>42</v>
      </c>
      <c r="DO60" s="160">
        <f>DN60+1</f>
        <v>43</v>
      </c>
      <c r="DP60" s="160">
        <f>DO60+1</f>
        <v>44</v>
      </c>
      <c r="DQ60" s="160">
        <f>DP60+1</f>
        <v>45</v>
      </c>
      <c r="DR60" s="160">
        <f>DQ60+1</f>
        <v>46</v>
      </c>
      <c r="DS60" s="160">
        <f>DR60+1</f>
        <v>47</v>
      </c>
      <c r="DT60" s="160">
        <f>DS60+1</f>
        <v>48</v>
      </c>
      <c r="DU60" s="160">
        <f>DT60+1</f>
        <v>49</v>
      </c>
      <c r="DV60" s="160">
        <f>DU60+1</f>
        <v>50</v>
      </c>
      <c r="DW60" s="10"/>
      <c r="DX60" s="10"/>
      <c r="DZ60" s="176" t="n">
        <v>1</v>
      </c>
      <c r="EA60" s="283">
        <f aca="1">IFERROR(INDEX(RTO2CV,$DZ60,1),0)</f>
        <v>603</v>
      </c>
      <c r="EB60" s="179">
        <f aca="1">IFERROR(INDEX(RTO2SF,$DZ60,EB$3),0)</f>
        <v>0</v>
      </c>
      <c r="EC60" s="179">
        <f aca="1">IFERROR(INDEX(RTO2SF,$DZ60,EC$3),0)</f>
        <v>0</v>
      </c>
      <c r="ED60" s="179">
        <f aca="1">IFERROR(INDEX(RTO2SF,$DZ60,ED$3),0)</f>
        <v>0</v>
      </c>
      <c r="EE60" s="179">
        <f aca="1">IFERROR(INDEX(RTO2SF,$DZ60,EE$3),0)</f>
        <v>0</v>
      </c>
      <c r="EF60" s="179">
        <f>_xlfn.COUNTIFS(EB60:EE60,"&gt;1")</f>
        <v>0</v>
      </c>
      <c r="EG60" s="179">
        <f>IFERROR(_xlfn.SUMIFS(EB60:EE60,EB60:EE60,"&gt;1"),0)</f>
        <v>0</v>
      </c>
      <c r="EH60" s="176"/>
      <c r="EI60" s="176" t="s">
        <v>308</v>
      </c>
      <c r="EJ60" s="179">
        <f>EB110*EF110</f>
        <v>0</v>
      </c>
      <c r="EK60" s="177"/>
      <c r="EL60" s="176" t="n">
        <v>1</v>
      </c>
      <c r="EM60" s="283">
        <f aca="1">IFERROR(INDEX(RTO2CV,$EL60,1),0)</f>
        <v>603</v>
      </c>
      <c r="EN60" s="179">
        <f aca="1">IFERROR(INDEX(RTO2CF,$EL60,'ANVA-MDS'!EB$3),0)</f>
        <v>4803.65599999999995</v>
      </c>
      <c r="EO60" s="179">
        <f aca="1">IFERROR(INDEX(RTO2CF,$EL60,'ANVA-MDS'!EC$3),0)</f>
        <v>4115.3112000000001</v>
      </c>
      <c r="EP60" s="179">
        <f aca="1">IFERROR(INDEX(RTO2CF,$EL60,'ANVA-MDS'!ED$3),0)</f>
        <v>6338.01167999999961</v>
      </c>
      <c r="EQ60" s="179">
        <f aca="1">IFERROR(INDEX(RTO2CF,$EL60,'ANVA-MDS'!EE$3),0)</f>
        <v>0</v>
      </c>
      <c r="ER60" s="179">
        <f>_xlfn.COUNTIFS(EN60:EQ60,"&gt;1")</f>
        <v>3</v>
      </c>
      <c r="ES60" s="179">
        <f>IFERROR(_xlfn.SUMIFS(EN60:EQ60,EN60:EQ60,"&gt;1"),0)</f>
        <v>15256.9788800000006</v>
      </c>
      <c r="ET60" s="176"/>
      <c r="EU60" s="176" t="s">
        <v>308</v>
      </c>
      <c r="EV60" s="183">
        <f>EN110*ER110</f>
        <v>48</v>
      </c>
      <c r="EW60" s="177"/>
      <c r="EX60" s="179">
        <f>EG60+ES60</f>
        <v>15256.9788800000006</v>
      </c>
      <c r="EY60" s="176" t="s">
        <v>308</v>
      </c>
      <c r="EZ60" s="189">
        <f>EV60</f>
        <v>48</v>
      </c>
    </row>
    <row r="61" spans="10:156" ht="12.75" customHeight="1">
      <c r="J61" s="89" t="n">
        <v>1</v>
      </c>
      <c r="K61" s="187">
        <f aca="1">IFERROR(INDEX(RTO2SF_ORD,J61,1),"sd")</f>
        <v>603</v>
      </c>
      <c r="L61" s="188">
        <f aca="1">IFERROR(INDEX(RTO2SF_ORD,J61,2),"sd")</f>
        <v>0.000490000000000000036</v>
      </c>
      <c r="M61" s="188" t="str">
        <f aca="1">IF(M$4&gt;$J61,"",IF($F$65&gt;$G$65,"ns",IF($B$72&gt;$C$72,"ns",IF(ABS($L61-INDEX(RTO1SF_ORD,M$4,2))&gt;$B$80,"s","ns"))))</f>
        <v>ns</v>
      </c>
      <c r="N61" s="188" t="str">
        <f aca="1">IF(N$4&gt;$J61,"",IF($F$65&gt;$G$65,"ns",IF($B$72&gt;$C$72,"ns",IF(ABS($L61-INDEX(RTO1SF_ORD,N$4,2))&gt;$B$80,"s","ns"))))</f>
        <v/>
      </c>
      <c r="O61" s="188" t="str">
        <f aca="1">IF(O$4&gt;$J61,"",IF($F$65&gt;$G$65,"ns",IF($B$72&gt;$C$72,"ns",IF(ABS($L61-INDEX(RTO1SF_ORD,O$4,2))&gt;$B$80,"s","ns"))))</f>
        <v/>
      </c>
      <c r="P61" s="188" t="str">
        <f aca="1">IF(P$4&gt;$J61,"",IF($F$65&gt;$G$65,"ns",IF($B$72&gt;$C$72,"ns",IF(ABS($L61-INDEX(RTO1SF_ORD,P$4,2))&gt;$B$80,"s","ns"))))</f>
        <v/>
      </c>
      <c r="Q61" s="188" t="str">
        <f aca="1">IF(Q$4&gt;$J61,"",IF($F$65&gt;$G$65,"ns",IF($B$72&gt;$C$72,"ns",IF(ABS($L61-INDEX(RTO1SF_ORD,Q$4,2))&gt;$B$80,"s","ns"))))</f>
        <v/>
      </c>
      <c r="R61" s="188" t="str">
        <f aca="1">IF(R$4&gt;$J61,"",IF($F$65&gt;$G$65,"ns",IF($B$72&gt;$C$72,"ns",IF(ABS($L61-INDEX(RTO1SF_ORD,R$4,2))&gt;$B$80,"s","ns"))))</f>
        <v/>
      </c>
      <c r="S61" s="188" t="str">
        <f aca="1">IF(S$4&gt;$J61,"",IF($F$65&gt;$G$65,"ns",IF($B$72&gt;$C$72,"ns",IF(ABS($L61-INDEX(RTO1SF_ORD,S$4,2))&gt;$B$80,"s","ns"))))</f>
        <v/>
      </c>
      <c r="T61" s="188" t="str">
        <f aca="1">IF(T$4&gt;$J61,"",IF($F$65&gt;$G$65,"ns",IF($B$72&gt;$C$72,"ns",IF(ABS($L61-INDEX(RTO1SF_ORD,T$4,2))&gt;$B$80,"s","ns"))))</f>
        <v/>
      </c>
      <c r="U61" s="188" t="str">
        <f aca="1">IF(U$4&gt;$J61,"",IF($F$65&gt;$G$65,"ns",IF($B$72&gt;$C$72,"ns",IF(ABS($L61-INDEX(RTO1SF_ORD,U$4,2))&gt;$B$80,"s","ns"))))</f>
        <v/>
      </c>
      <c r="V61" s="188" t="str">
        <f aca="1">IF(V$4&gt;$J61,"",IF($F$65&gt;$G$65,"ns",IF($B$72&gt;$C$72,"ns",IF(ABS($L61-INDEX(RTO1SF_ORD,V$4,2))&gt;$B$80,"s","ns"))))</f>
        <v/>
      </c>
      <c r="W61" s="188" t="str">
        <f aca="1">IF(W$4&gt;$J61,"",IF($F$65&gt;$G$65,"ns",IF($B$72&gt;$C$72,"ns",IF(ABS($L61-INDEX(RTO1SF_ORD,W$4,2))&gt;$B$80,"s","ns"))))</f>
        <v/>
      </c>
      <c r="X61" s="188" t="str">
        <f aca="1">IF(X$4&gt;$J61,"",IF($F$65&gt;$G$65,"ns",IF($B$72&gt;$C$72,"ns",IF(ABS($L61-INDEX(RTO1SF_ORD,X$4,2))&gt;$B$80,"s","ns"))))</f>
        <v/>
      </c>
      <c r="Y61" s="188" t="str">
        <f aca="1">IF(Y$4&gt;$J61,"",IF($F$65&gt;$G$65,"ns",IF($B$72&gt;$C$72,"ns",IF(ABS($L61-INDEX(RTO1SF_ORD,Y$4,2))&gt;$B$80,"s","ns"))))</f>
        <v/>
      </c>
      <c r="Z61" s="188" t="str">
        <f aca="1">IF(Z$4&gt;$J61,"",IF($F$65&gt;$G$65,"ns",IF($B$72&gt;$C$72,"ns",IF(ABS($L61-INDEX(RTO1SF_ORD,Z$4,2))&gt;$B$80,"s","ns"))))</f>
        <v/>
      </c>
      <c r="AA61" s="188" t="str">
        <f aca="1">IF(AA$4&gt;$J61,"",IF($F$65&gt;$G$65,"ns",IF($B$72&gt;$C$72,"ns",IF(ABS($L61-INDEX(RTO1SF_ORD,AA$4,2))&gt;$B$80,"s","ns"))))</f>
        <v/>
      </c>
      <c r="AB61" s="188" t="str">
        <f aca="1">IF(AB$4&gt;$J61,"",IF($F$65&gt;$G$65,"ns",IF($B$72&gt;$C$72,"ns",IF(ABS($L61-INDEX(RTO1SF_ORD,AB$4,2))&gt;$B$80,"s","ns"))))</f>
        <v/>
      </c>
      <c r="AC61" s="188" t="str">
        <f aca="1">IF(AC$4&gt;$J61,"",IF($F$65&gt;$G$65,"ns",IF($B$72&gt;$C$72,"ns",IF(ABS($L61-INDEX(RTO1SF_ORD,AC$4,2))&gt;$B$80,"s","ns"))))</f>
        <v/>
      </c>
      <c r="AD61" s="188" t="str">
        <f aca="1">IF(AD$4&gt;$J61,"",IF($F$65&gt;$G$65,"ns",IF($B$72&gt;$C$72,"ns",IF(ABS($L61-INDEX(RTO1SF_ORD,AD$4,2))&gt;$B$80,"s","ns"))))</f>
        <v/>
      </c>
      <c r="AE61" s="188" t="str">
        <f aca="1">IF(AE$4&gt;$J61,"",IF($F$65&gt;$G$65,"ns",IF($B$72&gt;$C$72,"ns",IF(ABS($L61-INDEX(RTO1SF_ORD,AE$4,2))&gt;$B$80,"s","ns"))))</f>
        <v/>
      </c>
      <c r="AF61" s="188" t="str">
        <f aca="1">IF(AF$4&gt;$J61,"",IF($F$65&gt;$G$65,"ns",IF($B$72&gt;$C$72,"ns",IF(ABS($L61-INDEX(RTO1SF_ORD,AF$4,2))&gt;$B$80,"s","ns"))))</f>
        <v/>
      </c>
      <c r="AG61" s="188" t="str">
        <f aca="1">IF(AG$4&gt;$J61,"",IF($F$65&gt;$G$65,"ns",IF($B$72&gt;$C$72,"ns",IF(ABS($L61-INDEX(RTO1SF_ORD,AG$4,2))&gt;$B$80,"s","ns"))))</f>
        <v/>
      </c>
      <c r="AH61" s="188" t="str">
        <f aca="1">IF(AH$4&gt;$J61,"",IF($F$65&gt;$G$65,"ns",IF($B$72&gt;$C$72,"ns",IF(ABS($L61-INDEX(RTO1SF_ORD,AH$4,2))&gt;$B$80,"s","ns"))))</f>
        <v/>
      </c>
      <c r="AI61" s="188" t="str">
        <f aca="1">IF(AI$4&gt;$J61,"",IF($F$65&gt;$G$65,"ns",IF($B$72&gt;$C$72,"ns",IF(ABS($L61-INDEX(RTO1SF_ORD,AI$4,2))&gt;$B$80,"s","ns"))))</f>
        <v/>
      </c>
      <c r="AJ61" s="188" t="str">
        <f aca="1">IF(AJ$4&gt;$J61,"",IF($F$65&gt;$G$65,"ns",IF($B$72&gt;$C$72,"ns",IF(ABS($L61-INDEX(RTO1SF_ORD,AJ$4,2))&gt;$B$80,"s","ns"))))</f>
        <v/>
      </c>
      <c r="AK61" s="188" t="str">
        <f aca="1">IF(AK$4&gt;$J61,"",IF($F$65&gt;$G$65,"ns",IF($B$72&gt;$C$72,"ns",IF(ABS($L61-INDEX(RTO1SF_ORD,AK$4,2))&gt;$B$80,"s","ns"))))</f>
        <v/>
      </c>
      <c r="AL61" s="188" t="str">
        <f aca="1">IF(AL$4&gt;$J61,"",IF($F$65&gt;$G$65,"ns",IF($B$72&gt;$C$72,"ns",IF(ABS($L61-INDEX(RTO1SF_ORD,AL$4,2))&gt;$B$80,"s","ns"))))</f>
        <v/>
      </c>
      <c r="AM61" s="188" t="str">
        <f aca="1">IF(AM$4&gt;$J61,"",IF($F$65&gt;$G$65,"ns",IF($B$72&gt;$C$72,"ns",IF(ABS($L61-INDEX(RTO1SF_ORD,AM$4,2))&gt;$B$80,"s","ns"))))</f>
        <v/>
      </c>
      <c r="AN61" s="188" t="str">
        <f aca="1">IF(AN$4&gt;$J61,"",IF($F$65&gt;$G$65,"ns",IF($B$72&gt;$C$72,"ns",IF(ABS($L61-INDEX(RTO1SF_ORD,AN$4,2))&gt;$B$80,"s","ns"))))</f>
        <v/>
      </c>
      <c r="AO61" s="188" t="str">
        <f aca="1">IF(AO$4&gt;$J61,"",IF($F$65&gt;$G$65,"ns",IF($B$72&gt;$C$72,"ns",IF(ABS($L61-INDEX(RTO1SF_ORD,AO$4,2))&gt;$B$80,"s","ns"))))</f>
        <v/>
      </c>
      <c r="AP61" s="188" t="str">
        <f aca="1">IF(AP$4&gt;$J61,"",IF($F$65&gt;$G$65,"ns",IF($B$72&gt;$C$72,"ns",IF(ABS($L61-INDEX(RTO1SF_ORD,AP$4,2))&gt;$B$80,"s","ns"))))</f>
        <v/>
      </c>
      <c r="AQ61" s="188" t="str">
        <f aca="1">IF(AQ$4&gt;$J61,"",IF($F$65&gt;$G$65,"ns",IF($B$72&gt;$C$72,"ns",IF(ABS($L61-INDEX(RTO1SF_ORD,AQ$4,2))&gt;$B$80,"s","ns"))))</f>
        <v/>
      </c>
      <c r="AR61" s="188" t="str">
        <f aca="1">IF(AR$4&gt;$J61,"",IF($F$65&gt;$G$65,"ns",IF($B$72&gt;$C$72,"ns",IF(ABS($L61-INDEX(RTO1SF_ORD,AR$4,2))&gt;$B$80,"s","ns"))))</f>
        <v/>
      </c>
      <c r="AS61" s="188" t="str">
        <f aca="1">IF(AS$4&gt;$J61,"",IF($F$65&gt;$G$65,"ns",IF($B$72&gt;$C$72,"ns",IF(ABS($L61-INDEX(RTO1SF_ORD,AS$4,2))&gt;$B$80,"s","ns"))))</f>
        <v/>
      </c>
      <c r="AT61" s="188" t="str">
        <f aca="1">IF(AT$4&gt;$J61,"",IF($F$65&gt;$G$65,"ns",IF($B$72&gt;$C$72,"ns",IF(ABS($L61-INDEX(RTO1SF_ORD,AT$4,2))&gt;$B$80,"s","ns"))))</f>
        <v/>
      </c>
      <c r="AU61" s="188" t="str">
        <f aca="1">IF(AU$4&gt;$J61,"",IF($F$65&gt;$G$65,"ns",IF($B$72&gt;$C$72,"ns",IF(ABS($L61-INDEX(RTO1SF_ORD,AU$4,2))&gt;$B$80,"s","ns"))))</f>
        <v/>
      </c>
      <c r="AV61" s="188" t="str">
        <f aca="1">IF(AV$4&gt;$J61,"",IF($F$65&gt;$G$65,"ns",IF($B$72&gt;$C$72,"ns",IF(ABS($L61-INDEX(RTO1SF_ORD,AV$4,2))&gt;$B$80,"s","ns"))))</f>
        <v/>
      </c>
      <c r="AW61" s="188" t="str">
        <f aca="1">IF(AW$4&gt;$J61,"",IF($F$65&gt;$G$65,"ns",IF($B$72&gt;$C$72,"ns",IF(ABS($L61-INDEX(RTO1SF_ORD,AW$4,2))&gt;$B$80,"s","ns"))))</f>
        <v/>
      </c>
      <c r="AX61" s="188" t="str">
        <f aca="1">IF(AX$4&gt;$J61,"",IF($F$65&gt;$G$65,"ns",IF($B$72&gt;$C$72,"ns",IF(ABS($L61-INDEX(RTO1SF_ORD,AX$4,2))&gt;$B$80,"s","ns"))))</f>
        <v/>
      </c>
      <c r="AY61" s="188" t="str">
        <f aca="1">IF(AY$4&gt;$J61,"",IF($F$65&gt;$G$65,"ns",IF($B$72&gt;$C$72,"ns",IF(ABS($L61-INDEX(RTO1SF_ORD,AY$4,2))&gt;$B$80,"s","ns"))))</f>
        <v/>
      </c>
      <c r="AZ61" s="188" t="str">
        <f aca="1">IF(AZ$4&gt;$J61,"",IF($F$65&gt;$G$65,"ns",IF($B$72&gt;$C$72,"ns",IF(ABS($L61-INDEX(RTO1SF_ORD,AZ$4,2))&gt;$B$80,"s","ns"))))</f>
        <v/>
      </c>
      <c r="BA61" s="188" t="str">
        <f aca="1">IF(BA$4&gt;$J61,"",IF($F$65&gt;$G$65,"ns",IF($B$72&gt;$C$72,"ns",IF(ABS($L61-INDEX(RTO1SF_ORD,BA$4,2))&gt;$B$80,"s","ns"))))</f>
        <v/>
      </c>
      <c r="BB61" s="188" t="str">
        <f aca="1">IF(BB$4&gt;$J61,"",IF($F$65&gt;$G$65,"ns",IF($B$72&gt;$C$72,"ns",IF(ABS($L61-INDEX(RTO1SF_ORD,BB$4,2))&gt;$B$80,"s","ns"))))</f>
        <v/>
      </c>
      <c r="BC61" s="188" t="str">
        <f aca="1">IF(BC$4&gt;$J61,"",IF($F$65&gt;$G$65,"ns",IF($B$72&gt;$C$72,"ns",IF(ABS($L61-INDEX(RTO1SF_ORD,BC$4,2))&gt;$B$80,"s","ns"))))</f>
        <v/>
      </c>
      <c r="BD61" s="188" t="str">
        <f aca="1">IF(BD$4&gt;$J61,"",IF($F$65&gt;$G$65,"ns",IF($B$72&gt;$C$72,"ns",IF(ABS($L61-INDEX(RTO1SF_ORD,BD$4,2))&gt;$B$80,"s","ns"))))</f>
        <v/>
      </c>
      <c r="BE61" s="188" t="str">
        <f aca="1">IF(BE$4&gt;$J61,"",IF($F$65&gt;$G$65,"ns",IF($B$72&gt;$C$72,"ns",IF(ABS($L61-INDEX(RTO1SF_ORD,BE$4,2))&gt;$B$80,"s","ns"))))</f>
        <v/>
      </c>
      <c r="BF61" s="188" t="str">
        <f aca="1">IF(BF$4&gt;$J61,"",IF($F$65&gt;$G$65,"ns",IF($B$72&gt;$C$72,"ns",IF(ABS($L61-INDEX(RTO1SF_ORD,BF$4,2))&gt;$B$80,"s","ns"))))</f>
        <v/>
      </c>
      <c r="BG61" s="188" t="str">
        <f aca="1">IF(BG$4&gt;$J61,"",IF($F$65&gt;$G$65,"ns",IF($B$72&gt;$C$72,"ns",IF(ABS($L61-INDEX(RTO1SF_ORD,BG$4,2))&gt;$B$80,"s","ns"))))</f>
        <v/>
      </c>
      <c r="BH61" s="188" t="str">
        <f aca="1">IF(BH$4&gt;$J61,"",IF($F$65&gt;$G$65,"ns",IF($B$72&gt;$C$72,"ns",IF(ABS($L61-INDEX(RTO1SF_ORD,BH$4,2))&gt;$B$80,"s","ns"))))</f>
        <v/>
      </c>
      <c r="BI61" s="188" t="str">
        <f aca="1">IF(BI$4&gt;$J61,"",IF($F$65&gt;$G$65,"ns",IF($B$72&gt;$C$72,"ns",IF(ABS($L61-INDEX(RTO1SF_ORD,BI$4,2))&gt;$B$80,"s","ns"))))</f>
        <v/>
      </c>
      <c r="BJ61" s="188" t="str">
        <f aca="1">IF(BJ$4&gt;$J61,"",IF($F$65&gt;$G$65,"ns",IF($B$72&gt;$C$72,"ns",IF(ABS($L61-INDEX(RTO1SF_ORD,BJ$4,2))&gt;$B$80,"s","ns"))))</f>
        <v/>
      </c>
      <c r="BS61" s="10"/>
      <c r="BT61" s="10"/>
      <c r="BV61" s="89" t="n">
        <v>1</v>
      </c>
      <c r="BW61" s="187" t="str">
        <f aca="1">IFERROR(INDEX(RTO2CF_ORD,BV61,1),"sd")</f>
        <v>IS TERO</v>
      </c>
      <c r="BX61" s="188">
        <f aca="1">IFERROR(INDEX(RTO2CF_ORD,BV61,2),"sd")</f>
        <v>5570.95586666666986</v>
      </c>
      <c r="BY61" s="186" t="str">
        <f aca="1">IF(BY$4&gt;$BV61,"",IF($BR$65&gt;$BS$65,"ns",IF($BN$72&gt;$BO$72,"ns",IF(ABS($BX61-INDEX(RTO1CF_ORD,BY$4,2))&gt;$BN$80,"s","ns"))))</f>
        <v>ns</v>
      </c>
      <c r="BZ61" s="186" t="str">
        <f aca="1">IF(BZ$4&gt;$BV61,"",IF($BR$65&gt;$BS$65,"ns",IF($BN$72&gt;$BO$72,"ns",IF(ABS($BX61-INDEX(RTO1CF_ORD,BZ$4,2))&gt;$BN$80,"s","ns"))))</f>
        <v/>
      </c>
      <c r="CA61" s="186" t="str">
        <f aca="1">IF(CA$4&gt;$BV61,"",IF($BR$65&gt;$BS$65,"ns",IF($BN$72&gt;$BO$72,"ns",IF(ABS($BX61-INDEX(RTO1CF_ORD,CA$4,2))&gt;$BN$80,"s","ns"))))</f>
        <v/>
      </c>
      <c r="CB61" s="186" t="str">
        <f aca="1">IF(CB$4&gt;$BV61,"",IF($BR$65&gt;$BS$65,"ns",IF($BN$72&gt;$BO$72,"ns",IF(ABS($BX61-INDEX(RTO1CF_ORD,CB$4,2))&gt;$BN$80,"s","ns"))))</f>
        <v/>
      </c>
      <c r="CC61" s="186" t="str">
        <f aca="1">IF(CC$4&gt;$BV61,"",IF($BR$65&gt;$BS$65,"ns",IF($BN$72&gt;$BO$72,"ns",IF(ABS($BX61-INDEX(RTO1CF_ORD,CC$4,2))&gt;$BN$80,"s","ns"))))</f>
        <v/>
      </c>
      <c r="CD61" s="186" t="str">
        <f aca="1">IF(CD$4&gt;$BV61,"",IF($BR$65&gt;$BS$65,"ns",IF($BN$72&gt;$BO$72,"ns",IF(ABS($BX61-INDEX(RTO1CF_ORD,CD$4,2))&gt;$BN$80,"s","ns"))))</f>
        <v/>
      </c>
      <c r="CE61" s="186" t="str">
        <f aca="1">IF(CE$4&gt;$BV61,"",IF($BR$65&gt;$BS$65,"ns",IF($BN$72&gt;$BO$72,"ns",IF(ABS($BX61-INDEX(RTO1CF_ORD,CE$4,2))&gt;$BN$80,"s","ns"))))</f>
        <v/>
      </c>
      <c r="CF61" s="186" t="str">
        <f aca="1">IF(CF$4&gt;$BV61,"",IF($BR$65&gt;$BS$65,"ns",IF($BN$72&gt;$BO$72,"ns",IF(ABS($BX61-INDEX(RTO1CF_ORD,CF$4,2))&gt;$BN$80,"s","ns"))))</f>
        <v/>
      </c>
      <c r="CG61" s="186" t="str">
        <f aca="1">IF(CG$4&gt;$BV61,"",IF($BR$65&gt;$BS$65,"ns",IF($BN$72&gt;$BO$72,"ns",IF(ABS($BX61-INDEX(RTO1CF_ORD,CG$4,2))&gt;$BN$80,"s","ns"))))</f>
        <v/>
      </c>
      <c r="CH61" s="186" t="str">
        <f aca="1">IF(CH$4&gt;$BV61,"",IF($BR$65&gt;$BS$65,"ns",IF($BN$72&gt;$BO$72,"ns",IF(ABS($BX61-INDEX(RTO1CF_ORD,CH$4,2))&gt;$BN$80,"s","ns"))))</f>
        <v/>
      </c>
      <c r="CI61" s="186" t="str">
        <f aca="1">IF(CI$4&gt;$BV61,"",IF($BR$65&gt;$BS$65,"ns",IF($BN$72&gt;$BO$72,"ns",IF(ABS($BX61-INDEX(RTO1CF_ORD,CI$4,2))&gt;$BN$80,"s","ns"))))</f>
        <v/>
      </c>
      <c r="CJ61" s="186" t="str">
        <f aca="1">IF(CJ$4&gt;$BV61,"",IF($BR$65&gt;$BS$65,"ns",IF($BN$72&gt;$BO$72,"ns",IF(ABS($BX61-INDEX(RTO1CF_ORD,CJ$4,2))&gt;$BN$80,"s","ns"))))</f>
        <v/>
      </c>
      <c r="CK61" s="186" t="str">
        <f aca="1">IF(CK$4&gt;$BV61,"",IF($BR$65&gt;$BS$65,"ns",IF($BN$72&gt;$BO$72,"ns",IF(ABS($BX61-INDEX(RTO1CF_ORD,CK$4,2))&gt;$BN$80,"s","ns"))))</f>
        <v/>
      </c>
      <c r="CL61" s="186" t="str">
        <f aca="1">IF(CL$4&gt;$BV61,"",IF($BR$65&gt;$BS$65,"ns",IF($BN$72&gt;$BO$72,"ns",IF(ABS($BX61-INDEX(RTO1CF_ORD,CL$4,2))&gt;$BN$80,"s","ns"))))</f>
        <v/>
      </c>
      <c r="CM61" s="186" t="str">
        <f aca="1">IF(CM$4&gt;$BV61,"",IF($BR$65&gt;$BS$65,"ns",IF($BN$72&gt;$BO$72,"ns",IF(ABS($BX61-INDEX(RTO1CF_ORD,CM$4,2))&gt;$BN$80,"s","ns"))))</f>
        <v/>
      </c>
      <c r="CN61" s="186" t="str">
        <f aca="1">IF(CN$4&gt;$BV61,"",IF($BR$65&gt;$BS$65,"ns",IF($BN$72&gt;$BO$72,"ns",IF(ABS($BX61-INDEX(RTO1CF_ORD,CN$4,2))&gt;$BN$80,"s","ns"))))</f>
        <v/>
      </c>
      <c r="CO61" s="186" t="str">
        <f aca="1">IF(CO$4&gt;$BV61,"",IF($BR$65&gt;$BS$65,"ns",IF($BN$72&gt;$BO$72,"ns",IF(ABS($BX61-INDEX(RTO1CF_ORD,CO$4,2))&gt;$BN$80,"s","ns"))))</f>
        <v/>
      </c>
      <c r="CP61" s="186" t="str">
        <f aca="1">IF(CP$4&gt;$BV61,"",IF($BR$65&gt;$BS$65,"ns",IF($BN$72&gt;$BO$72,"ns",IF(ABS($BX61-INDEX(RTO1CF_ORD,CP$4,2))&gt;$BN$80,"s","ns"))))</f>
        <v/>
      </c>
      <c r="CQ61" s="186" t="str">
        <f aca="1">IF(CQ$4&gt;$BV61,"",IF($BR$65&gt;$BS$65,"ns",IF($BN$72&gt;$BO$72,"ns",IF(ABS($BX61-INDEX(RTO1CF_ORD,CQ$4,2))&gt;$BN$80,"s","ns"))))</f>
        <v/>
      </c>
      <c r="CR61" s="186" t="str">
        <f aca="1">IF(CR$4&gt;$BV61,"",IF($BR$65&gt;$BS$65,"ns",IF($BN$72&gt;$BO$72,"ns",IF(ABS($BX61-INDEX(RTO1CF_ORD,CR$4,2))&gt;$BN$80,"s","ns"))))</f>
        <v/>
      </c>
      <c r="CS61" s="186" t="str">
        <f aca="1">IF(CS$4&gt;$BV61,"",IF($BR$65&gt;$BS$65,"ns",IF($BN$72&gt;$BO$72,"ns",IF(ABS($BX61-INDEX(RTO1CF_ORD,CS$4,2))&gt;$BN$80,"s","ns"))))</f>
        <v/>
      </c>
      <c r="CT61" s="186" t="str">
        <f aca="1">IF(CT$4&gt;$BV61,"",IF($BR$65&gt;$BS$65,"ns",IF($BN$72&gt;$BO$72,"ns",IF(ABS($BX61-INDEX(RTO1CF_ORD,CT$4,2))&gt;$BN$80,"s","ns"))))</f>
        <v/>
      </c>
      <c r="CU61" s="186" t="str">
        <f aca="1">IF(CU$4&gt;$BV61,"",IF($BR$65&gt;$BS$65,"ns",IF($BN$72&gt;$BO$72,"ns",IF(ABS($BX61-INDEX(RTO1CF_ORD,CU$4,2))&gt;$BN$80,"s","ns"))))</f>
        <v/>
      </c>
      <c r="CV61" s="186" t="str">
        <f aca="1">IF(CV$4&gt;$BV61,"",IF($BR$65&gt;$BS$65,"ns",IF($BN$72&gt;$BO$72,"ns",IF(ABS($BX61-INDEX(RTO1CF_ORD,CV$4,2))&gt;$BN$80,"s","ns"))))</f>
        <v/>
      </c>
      <c r="CW61" s="186" t="str">
        <f aca="1">IF(CW$4&gt;$BV61,"",IF($BR$65&gt;$BS$65,"ns",IF($BN$72&gt;$BO$72,"ns",IF(ABS($BX61-INDEX(RTO1CF_ORD,CW$4,2))&gt;$BN$80,"s","ns"))))</f>
        <v/>
      </c>
      <c r="CX61" s="186" t="str">
        <f aca="1">IF(CX$4&gt;$BV61,"",IF($BR$65&gt;$BS$65,"ns",IF($BN$72&gt;$BO$72,"ns",IF(ABS($BX61-INDEX(RTO1CF_ORD,CX$4,2))&gt;$BN$80,"s","ns"))))</f>
        <v/>
      </c>
      <c r="CY61" s="186" t="str">
        <f aca="1">IF(CY$4&gt;$BV61,"",IF($BR$65&gt;$BS$65,"ns",IF($BN$72&gt;$BO$72,"ns",IF(ABS($BX61-INDEX(RTO1CF_ORD,CY$4,2))&gt;$BN$80,"s","ns"))))</f>
        <v/>
      </c>
      <c r="CZ61" s="186" t="str">
        <f aca="1">IF(CZ$4&gt;$BV61,"",IF($BR$65&gt;$BS$65,"ns",IF($BN$72&gt;$BO$72,"ns",IF(ABS($BX61-INDEX(RTO1CF_ORD,CZ$4,2))&gt;$BN$80,"s","ns"))))</f>
        <v/>
      </c>
      <c r="DA61" s="186" t="str">
        <f aca="1">IF(DA$4&gt;$BV61,"",IF($BR$65&gt;$BS$65,"ns",IF($BN$72&gt;$BO$72,"ns",IF(ABS($BX61-INDEX(RTO1CF_ORD,DA$4,2))&gt;$BN$80,"s","ns"))))</f>
        <v/>
      </c>
      <c r="DB61" s="186" t="str">
        <f aca="1">IF(DB$4&gt;$BV61,"",IF($BR$65&gt;$BS$65,"ns",IF($BN$72&gt;$BO$72,"ns",IF(ABS($BX61-INDEX(RTO1CF_ORD,DB$4,2))&gt;$BN$80,"s","ns"))))</f>
        <v/>
      </c>
      <c r="DC61" s="186" t="str">
        <f aca="1">IF(DC$4&gt;$BV61,"",IF($BR$65&gt;$BS$65,"ns",IF($BN$72&gt;$BO$72,"ns",IF(ABS($BX61-INDEX(RTO1CF_ORD,DC$4,2))&gt;$BN$80,"s","ns"))))</f>
        <v/>
      </c>
      <c r="DD61" s="186" t="str">
        <f aca="1">IF(DD$4&gt;$BV61,"",IF($BR$65&gt;$BS$65,"ns",IF($BN$72&gt;$BO$72,"ns",IF(ABS($BX61-INDEX(RTO1CF_ORD,DD$4,2))&gt;$BN$80,"s","ns"))))</f>
        <v/>
      </c>
      <c r="DE61" s="186" t="str">
        <f aca="1">IF(DE$4&gt;$BV61,"",IF($BR$65&gt;$BS$65,"ns",IF($BN$72&gt;$BO$72,"ns",IF(ABS($BX61-INDEX(RTO1CF_ORD,DE$4,2))&gt;$BN$80,"s","ns"))))</f>
        <v/>
      </c>
      <c r="DF61" s="186" t="str">
        <f aca="1">IF(DF$4&gt;$BV61,"",IF($BR$65&gt;$BS$65,"ns",IF($BN$72&gt;$BO$72,"ns",IF(ABS($BX61-INDEX(RTO1CF_ORD,DF$4,2))&gt;$BN$80,"s","ns"))))</f>
        <v/>
      </c>
      <c r="DG61" s="186" t="str">
        <f aca="1">IF(DG$4&gt;$BV61,"",IF($BR$65&gt;$BS$65,"ns",IF($BN$72&gt;$BO$72,"ns",IF(ABS($BX61-INDEX(RTO1CF_ORD,DG$4,2))&gt;$BN$80,"s","ns"))))</f>
        <v/>
      </c>
      <c r="DH61" s="186" t="str">
        <f aca="1">IF(DH$4&gt;$BV61,"",IF($BR$65&gt;$BS$65,"ns",IF($BN$72&gt;$BO$72,"ns",IF(ABS($BX61-INDEX(RTO1CF_ORD,DH$4,2))&gt;$BN$80,"s","ns"))))</f>
        <v/>
      </c>
      <c r="DI61" s="186" t="str">
        <f aca="1">IF(DI$4&gt;$BV61,"",IF($BR$65&gt;$BS$65,"ns",IF($BN$72&gt;$BO$72,"ns",IF(ABS($BX61-INDEX(RTO1CF_ORD,DI$4,2))&gt;$BN$80,"s","ns"))))</f>
        <v/>
      </c>
      <c r="DJ61" s="186" t="str">
        <f aca="1">IF(DJ$4&gt;$BV61,"",IF($BR$65&gt;$BS$65,"ns",IF($BN$72&gt;$BO$72,"ns",IF(ABS($BX61-INDEX(RTO1CF_ORD,DJ$4,2))&gt;$BN$80,"s","ns"))))</f>
        <v/>
      </c>
      <c r="DK61" s="186" t="str">
        <f aca="1">IF(DK$4&gt;$BV61,"",IF($BR$65&gt;$BS$65,"ns",IF($BN$72&gt;$BO$72,"ns",IF(ABS($BX61-INDEX(RTO1CF_ORD,DK$4,2))&gt;$BN$80,"s","ns"))))</f>
        <v/>
      </c>
      <c r="DL61" s="186" t="str">
        <f aca="1">IF(DL$4&gt;$BV61,"",IF($BR$65&gt;$BS$65,"ns",IF($BN$72&gt;$BO$72,"ns",IF(ABS($BX61-INDEX(RTO1CF_ORD,DL$4,2))&gt;$BN$80,"s","ns"))))</f>
        <v/>
      </c>
      <c r="DM61" s="186" t="str">
        <f aca="1">IF(DM$4&gt;$BV61,"",IF($BR$65&gt;$BS$65,"ns",IF($BN$72&gt;$BO$72,"ns",IF(ABS($BX61-INDEX(RTO1CF_ORD,DM$4,2))&gt;$BN$80,"s","ns"))))</f>
        <v/>
      </c>
      <c r="DN61" s="186" t="str">
        <f aca="1">IF(DN$4&gt;$BV61,"",IF($BR$65&gt;$BS$65,"ns",IF($BN$72&gt;$BO$72,"ns",IF(ABS($BX61-INDEX(RTO1CF_ORD,DN$4,2))&gt;$BN$80,"s","ns"))))</f>
        <v/>
      </c>
      <c r="DO61" s="186" t="str">
        <f aca="1">IF(DO$4&gt;$BV61,"",IF($BR$65&gt;$BS$65,"ns",IF($BN$72&gt;$BO$72,"ns",IF(ABS($BX61-INDEX(RTO1CF_ORD,DO$4,2))&gt;$BN$80,"s","ns"))))</f>
        <v/>
      </c>
      <c r="DP61" s="186" t="str">
        <f aca="1">IF(DP$4&gt;$BV61,"",IF($BR$65&gt;$BS$65,"ns",IF($BN$72&gt;$BO$72,"ns",IF(ABS($BX61-INDEX(RTO1CF_ORD,DP$4,2))&gt;$BN$80,"s","ns"))))</f>
        <v/>
      </c>
      <c r="DQ61" s="186" t="str">
        <f aca="1">IF(DQ$4&gt;$BV61,"",IF($BR$65&gt;$BS$65,"ns",IF($BN$72&gt;$BO$72,"ns",IF(ABS($BX61-INDEX(RTO1CF_ORD,DQ$4,2))&gt;$BN$80,"s","ns"))))</f>
        <v/>
      </c>
      <c r="DR61" s="186" t="str">
        <f aca="1">IF(DR$4&gt;$BV61,"",IF($BR$65&gt;$BS$65,"ns",IF($BN$72&gt;$BO$72,"ns",IF(ABS($BX61-INDEX(RTO1CF_ORD,DR$4,2))&gt;$BN$80,"s","ns"))))</f>
        <v/>
      </c>
      <c r="DS61" s="186" t="str">
        <f aca="1">IF(DS$4&gt;$BV61,"",IF($BR$65&gt;$BS$65,"ns",IF($BN$72&gt;$BO$72,"ns",IF(ABS($BX61-INDEX(RTO1CF_ORD,DS$4,2))&gt;$BN$80,"s","ns"))))</f>
        <v/>
      </c>
      <c r="DT61" s="186" t="str">
        <f aca="1">IF(DT$4&gt;$BV61,"",IF($BR$65&gt;$BS$65,"ns",IF($BN$72&gt;$BO$72,"ns",IF(ABS($BX61-INDEX(RTO1CF_ORD,DT$4,2))&gt;$BN$80,"s","ns"))))</f>
        <v/>
      </c>
      <c r="DU61" s="186" t="str">
        <f aca="1">IF(DU$4&gt;$BV61,"",IF($BR$65&gt;$BS$65,"ns",IF($BN$72&gt;$BO$72,"ns",IF(ABS($BX61-INDEX(RTO1CF_ORD,DU$4,2))&gt;$BN$80,"s","ns"))))</f>
        <v/>
      </c>
      <c r="DV61" s="186" t="str">
        <f aca="1">IF(DV$4&gt;$BV61,"",IF($BR$65&gt;$BS$65,"ns",IF($BN$72&gt;$BO$72,"ns",IF(ABS($BX61-INDEX(RTO1CF_ORD,DV$4,2))&gt;$BN$80,"s","ns"))))</f>
        <v/>
      </c>
      <c r="DW61" s="158"/>
      <c r="DX61" s="158"/>
      <c r="DZ61" s="176">
        <f>DZ60+1</f>
        <v>2</v>
      </c>
      <c r="EA61" s="178" t="str">
        <f aca="1">IFERROR(INDEX(RTO2CV,$DZ61,1),0)</f>
        <v>ACA 308</v>
      </c>
      <c r="EB61" s="179">
        <f aca="1">IFERROR(INDEX(RTO2SF,$DZ61,EB$3),0)</f>
        <v>0</v>
      </c>
      <c r="EC61" s="179">
        <f aca="1">IFERROR(INDEX(RTO2SF,$DZ61,EC$3),0)</f>
        <v>0</v>
      </c>
      <c r="ED61" s="179">
        <f aca="1">IFERROR(INDEX(RTO2SF,$DZ61,ED$3),0)</f>
        <v>0</v>
      </c>
      <c r="EE61" s="179">
        <f aca="1">IFERROR(INDEX(RTO2SF,$DZ61,EE$3),0)</f>
        <v>0</v>
      </c>
      <c r="EF61" s="179">
        <f>_xlfn.COUNTIFS(EB61:EE61,"&gt;1")</f>
        <v>0</v>
      </c>
      <c r="EG61" s="179">
        <f>IFERROR(_xlfn.SUMIFS(EB61:EE61,EB61:EE61,"&gt;1"),0)</f>
        <v>0</v>
      </c>
      <c r="EH61" s="176"/>
      <c r="EI61" s="176" t="s">
        <v>309</v>
      </c>
      <c r="EJ61" s="179">
        <f>EF60*EF110</f>
        <v>0</v>
      </c>
      <c r="EK61" s="177"/>
      <c r="EL61" s="176">
        <f>EL60+1</f>
        <v>2</v>
      </c>
      <c r="EM61" s="178" t="str">
        <f aca="1">IFERROR(INDEX(RTO2CV,$EL61,1),0)</f>
        <v>ACA 308</v>
      </c>
      <c r="EN61" s="179">
        <f aca="1">IFERROR(INDEX(RTO2CF,$EL61,'ANVA-MDS'!EB$3),0)</f>
        <v>4785.58079999999973</v>
      </c>
      <c r="EO61" s="179">
        <f aca="1">IFERROR(INDEX(RTO2CF,$EL61,'ANVA-MDS'!EC$3),0)</f>
        <v>4605.40080000000034</v>
      </c>
      <c r="EP61" s="179">
        <f aca="1">IFERROR(INDEX(RTO2CF,$EL61,'ANVA-MDS'!ED$3),0)</f>
        <v>4007.20319999999992</v>
      </c>
      <c r="EQ61" s="179">
        <f aca="1">IFERROR(INDEX(RTO2CF,$EL61,'ANVA-MDS'!EE$3),0)</f>
        <v>0</v>
      </c>
      <c r="ER61" s="179">
        <f>_xlfn.COUNTIFS(EN61:EQ61,"&gt;1")</f>
        <v>3</v>
      </c>
      <c r="ES61" s="179">
        <f>IFERROR(_xlfn.SUMIFS(EN61:EQ61,EN61:EQ61,"&gt;1"),0)</f>
        <v>13398.1848000000009</v>
      </c>
      <c r="ET61" s="176"/>
      <c r="EU61" s="176" t="s">
        <v>309</v>
      </c>
      <c r="EV61" s="183">
        <f>ER60*ER110</f>
        <v>3</v>
      </c>
      <c r="EW61" s="177"/>
      <c r="EX61" s="179">
        <f>EG61+ES61</f>
        <v>13398.1848000000009</v>
      </c>
      <c r="EY61" s="176" t="s">
        <v>309</v>
      </c>
      <c r="EZ61" s="189">
        <f>EV61</f>
        <v>3</v>
      </c>
    </row>
    <row r="62" spans="1:156" ht="12.75" customHeight="1">
      <c r="A62" s="7" t="s">
        <v>310</v>
      </c>
      <c r="B62" s="170" t="str">
        <f>IF(EF110&lt;&gt;1,"Error en los datos de entrada SIN FUNGICIDA !!!","")</f>
        <v>Error en los datos de entrada SIN FUNGICIDA !!!</v>
      </c>
      <c r="J62" s="89" t="n">
        <v>2</v>
      </c>
      <c r="K62" s="187" t="str">
        <f aca="1">IFERROR(INDEX(RTO2SF_ORD,J62,1),"sd")</f>
        <v>ACA 308</v>
      </c>
      <c r="L62" s="188">
        <f aca="1">IFERROR(INDEX(RTO2SF_ORD,J62,2),"sd")</f>
        <v>0.000479999999999999982</v>
      </c>
      <c r="M62" s="188" t="str">
        <f aca="1">IF(M$4&gt;$J62,"",IF($F$65&gt;$G$65,"ns",IF($B$72&gt;$C$72,"ns",IF(ABS($L62-INDEX(RTO1SF_ORD,M$4,2))&gt;$B$80,"s","ns"))))</f>
        <v>ns</v>
      </c>
      <c r="N62" s="188" t="str">
        <f aca="1">IF(N$4&gt;$J62,"",IF($F$65&gt;$G$65,"ns",IF($B$72&gt;$C$72,"ns",IF(ABS($L62-INDEX(RTO1SF_ORD,N$4,2))&gt;$B$80,"s","ns"))))</f>
        <v>ns</v>
      </c>
      <c r="O62" s="188" t="str">
        <f aca="1">IF(O$4&gt;$J62,"",IF($F$65&gt;$G$65,"ns",IF($B$72&gt;$C$72,"ns",IF(ABS($L62-INDEX(RTO1SF_ORD,O$4,2))&gt;$B$80,"s","ns"))))</f>
        <v/>
      </c>
      <c r="P62" s="188" t="str">
        <f aca="1">IF(P$4&gt;$J62,"",IF($F$65&gt;$G$65,"ns",IF($B$72&gt;$C$72,"ns",IF(ABS($L62-INDEX(RTO1SF_ORD,P$4,2))&gt;$B$80,"s","ns"))))</f>
        <v/>
      </c>
      <c r="Q62" s="188" t="str">
        <f aca="1">IF(Q$4&gt;$J62,"",IF($F$65&gt;$G$65,"ns",IF($B$72&gt;$C$72,"ns",IF(ABS($L62-INDEX(RTO1SF_ORD,Q$4,2))&gt;$B$80,"s","ns"))))</f>
        <v/>
      </c>
      <c r="R62" s="188" t="str">
        <f aca="1">IF(R$4&gt;$J62,"",IF($F$65&gt;$G$65,"ns",IF($B$72&gt;$C$72,"ns",IF(ABS($L62-INDEX(RTO1SF_ORD,R$4,2))&gt;$B$80,"s","ns"))))</f>
        <v/>
      </c>
      <c r="S62" s="188" t="str">
        <f aca="1">IF(S$4&gt;$J62,"",IF($F$65&gt;$G$65,"ns",IF($B$72&gt;$C$72,"ns",IF(ABS($L62-INDEX(RTO1SF_ORD,S$4,2))&gt;$B$80,"s","ns"))))</f>
        <v/>
      </c>
      <c r="T62" s="188" t="str">
        <f aca="1">IF(T$4&gt;$J62,"",IF($F$65&gt;$G$65,"ns",IF($B$72&gt;$C$72,"ns",IF(ABS($L62-INDEX(RTO1SF_ORD,T$4,2))&gt;$B$80,"s","ns"))))</f>
        <v/>
      </c>
      <c r="U62" s="188" t="str">
        <f aca="1">IF(U$4&gt;$J62,"",IF($F$65&gt;$G$65,"ns",IF($B$72&gt;$C$72,"ns",IF(ABS($L62-INDEX(RTO1SF_ORD,U$4,2))&gt;$B$80,"s","ns"))))</f>
        <v/>
      </c>
      <c r="V62" s="188" t="str">
        <f aca="1">IF(V$4&gt;$J62,"",IF($F$65&gt;$G$65,"ns",IF($B$72&gt;$C$72,"ns",IF(ABS($L62-INDEX(RTO1SF_ORD,V$4,2))&gt;$B$80,"s","ns"))))</f>
        <v/>
      </c>
      <c r="W62" s="188" t="str">
        <f aca="1">IF(W$4&gt;$J62,"",IF($F$65&gt;$G$65,"ns",IF($B$72&gt;$C$72,"ns",IF(ABS($L62-INDEX(RTO1SF_ORD,W$4,2))&gt;$B$80,"s","ns"))))</f>
        <v/>
      </c>
      <c r="X62" s="188" t="str">
        <f aca="1">IF(X$4&gt;$J62,"",IF($F$65&gt;$G$65,"ns",IF($B$72&gt;$C$72,"ns",IF(ABS($L62-INDEX(RTO1SF_ORD,X$4,2))&gt;$B$80,"s","ns"))))</f>
        <v/>
      </c>
      <c r="Y62" s="188" t="str">
        <f aca="1">IF(Y$4&gt;$J62,"",IF($F$65&gt;$G$65,"ns",IF($B$72&gt;$C$72,"ns",IF(ABS($L62-INDEX(RTO1SF_ORD,Y$4,2))&gt;$B$80,"s","ns"))))</f>
        <v/>
      </c>
      <c r="Z62" s="188" t="str">
        <f aca="1">IF(Z$4&gt;$J62,"",IF($F$65&gt;$G$65,"ns",IF($B$72&gt;$C$72,"ns",IF(ABS($L62-INDEX(RTO1SF_ORD,Z$4,2))&gt;$B$80,"s","ns"))))</f>
        <v/>
      </c>
      <c r="AA62" s="188" t="str">
        <f aca="1">IF(AA$4&gt;$J62,"",IF($F$65&gt;$G$65,"ns",IF($B$72&gt;$C$72,"ns",IF(ABS($L62-INDEX(RTO1SF_ORD,AA$4,2))&gt;$B$80,"s","ns"))))</f>
        <v/>
      </c>
      <c r="AB62" s="188" t="str">
        <f aca="1">IF(AB$4&gt;$J62,"",IF($F$65&gt;$G$65,"ns",IF($B$72&gt;$C$72,"ns",IF(ABS($L62-INDEX(RTO1SF_ORD,AB$4,2))&gt;$B$80,"s","ns"))))</f>
        <v/>
      </c>
      <c r="AC62" s="188" t="str">
        <f aca="1">IF(AC$4&gt;$J62,"",IF($F$65&gt;$G$65,"ns",IF($B$72&gt;$C$72,"ns",IF(ABS($L62-INDEX(RTO1SF_ORD,AC$4,2))&gt;$B$80,"s","ns"))))</f>
        <v/>
      </c>
      <c r="AD62" s="188" t="str">
        <f aca="1">IF(AD$4&gt;$J62,"",IF($F$65&gt;$G$65,"ns",IF($B$72&gt;$C$72,"ns",IF(ABS($L62-INDEX(RTO1SF_ORD,AD$4,2))&gt;$B$80,"s","ns"))))</f>
        <v/>
      </c>
      <c r="AE62" s="188" t="str">
        <f aca="1">IF(AE$4&gt;$J62,"",IF($F$65&gt;$G$65,"ns",IF($B$72&gt;$C$72,"ns",IF(ABS($L62-INDEX(RTO1SF_ORD,AE$4,2))&gt;$B$80,"s","ns"))))</f>
        <v/>
      </c>
      <c r="AF62" s="188" t="str">
        <f aca="1">IF(AF$4&gt;$J62,"",IF($F$65&gt;$G$65,"ns",IF($B$72&gt;$C$72,"ns",IF(ABS($L62-INDEX(RTO1SF_ORD,AF$4,2))&gt;$B$80,"s","ns"))))</f>
        <v/>
      </c>
      <c r="AG62" s="188" t="str">
        <f aca="1">IF(AG$4&gt;$J62,"",IF($F$65&gt;$G$65,"ns",IF($B$72&gt;$C$72,"ns",IF(ABS($L62-INDEX(RTO1SF_ORD,AG$4,2))&gt;$B$80,"s","ns"))))</f>
        <v/>
      </c>
      <c r="AH62" s="188" t="str">
        <f aca="1">IF(AH$4&gt;$J62,"",IF($F$65&gt;$G$65,"ns",IF($B$72&gt;$C$72,"ns",IF(ABS($L62-INDEX(RTO1SF_ORD,AH$4,2))&gt;$B$80,"s","ns"))))</f>
        <v/>
      </c>
      <c r="AI62" s="188" t="str">
        <f aca="1">IF(AI$4&gt;$J62,"",IF($F$65&gt;$G$65,"ns",IF($B$72&gt;$C$72,"ns",IF(ABS($L62-INDEX(RTO1SF_ORD,AI$4,2))&gt;$B$80,"s","ns"))))</f>
        <v/>
      </c>
      <c r="AJ62" s="188" t="str">
        <f aca="1">IF(AJ$4&gt;$J62,"",IF($F$65&gt;$G$65,"ns",IF($B$72&gt;$C$72,"ns",IF(ABS($L62-INDEX(RTO1SF_ORD,AJ$4,2))&gt;$B$80,"s","ns"))))</f>
        <v/>
      </c>
      <c r="AK62" s="188" t="str">
        <f aca="1">IF(AK$4&gt;$J62,"",IF($F$65&gt;$G$65,"ns",IF($B$72&gt;$C$72,"ns",IF(ABS($L62-INDEX(RTO1SF_ORD,AK$4,2))&gt;$B$80,"s","ns"))))</f>
        <v/>
      </c>
      <c r="AL62" s="188" t="str">
        <f aca="1">IF(AL$4&gt;$J62,"",IF($F$65&gt;$G$65,"ns",IF($B$72&gt;$C$72,"ns",IF(ABS($L62-INDEX(RTO1SF_ORD,AL$4,2))&gt;$B$80,"s","ns"))))</f>
        <v/>
      </c>
      <c r="AM62" s="188" t="str">
        <f aca="1">IF(AM$4&gt;$J62,"",IF($F$65&gt;$G$65,"ns",IF($B$72&gt;$C$72,"ns",IF(ABS($L62-INDEX(RTO1SF_ORD,AM$4,2))&gt;$B$80,"s","ns"))))</f>
        <v/>
      </c>
      <c r="AN62" s="188" t="str">
        <f aca="1">IF(AN$4&gt;$J62,"",IF($F$65&gt;$G$65,"ns",IF($B$72&gt;$C$72,"ns",IF(ABS($L62-INDEX(RTO1SF_ORD,AN$4,2))&gt;$B$80,"s","ns"))))</f>
        <v/>
      </c>
      <c r="AO62" s="188" t="str">
        <f aca="1">IF(AO$4&gt;$J62,"",IF($F$65&gt;$G$65,"ns",IF($B$72&gt;$C$72,"ns",IF(ABS($L62-INDEX(RTO1SF_ORD,AO$4,2))&gt;$B$80,"s","ns"))))</f>
        <v/>
      </c>
      <c r="AP62" s="188" t="str">
        <f aca="1">IF(AP$4&gt;$J62,"",IF($F$65&gt;$G$65,"ns",IF($B$72&gt;$C$72,"ns",IF(ABS($L62-INDEX(RTO1SF_ORD,AP$4,2))&gt;$B$80,"s","ns"))))</f>
        <v/>
      </c>
      <c r="AQ62" s="188" t="str">
        <f aca="1">IF(AQ$4&gt;$J62,"",IF($F$65&gt;$G$65,"ns",IF($B$72&gt;$C$72,"ns",IF(ABS($L62-INDEX(RTO1SF_ORD,AQ$4,2))&gt;$B$80,"s","ns"))))</f>
        <v/>
      </c>
      <c r="AR62" s="188" t="str">
        <f aca="1">IF(AR$4&gt;$J62,"",IF($F$65&gt;$G$65,"ns",IF($B$72&gt;$C$72,"ns",IF(ABS($L62-INDEX(RTO1SF_ORD,AR$4,2))&gt;$B$80,"s","ns"))))</f>
        <v/>
      </c>
      <c r="AS62" s="188" t="str">
        <f aca="1">IF(AS$4&gt;$J62,"",IF($F$65&gt;$G$65,"ns",IF($B$72&gt;$C$72,"ns",IF(ABS($L62-INDEX(RTO1SF_ORD,AS$4,2))&gt;$B$80,"s","ns"))))</f>
        <v/>
      </c>
      <c r="AT62" s="188" t="str">
        <f aca="1">IF(AT$4&gt;$J62,"",IF($F$65&gt;$G$65,"ns",IF($B$72&gt;$C$72,"ns",IF(ABS($L62-INDEX(RTO1SF_ORD,AT$4,2))&gt;$B$80,"s","ns"))))</f>
        <v/>
      </c>
      <c r="AU62" s="188" t="str">
        <f aca="1">IF(AU$4&gt;$J62,"",IF($F$65&gt;$G$65,"ns",IF($B$72&gt;$C$72,"ns",IF(ABS($L62-INDEX(RTO1SF_ORD,AU$4,2))&gt;$B$80,"s","ns"))))</f>
        <v/>
      </c>
      <c r="AV62" s="188" t="str">
        <f aca="1">IF(AV$4&gt;$J62,"",IF($F$65&gt;$G$65,"ns",IF($B$72&gt;$C$72,"ns",IF(ABS($L62-INDEX(RTO1SF_ORD,AV$4,2))&gt;$B$80,"s","ns"))))</f>
        <v/>
      </c>
      <c r="AW62" s="188" t="str">
        <f aca="1">IF(AW$4&gt;$J62,"",IF($F$65&gt;$G$65,"ns",IF($B$72&gt;$C$72,"ns",IF(ABS($L62-INDEX(RTO1SF_ORD,AW$4,2))&gt;$B$80,"s","ns"))))</f>
        <v/>
      </c>
      <c r="AX62" s="188" t="str">
        <f aca="1">IF(AX$4&gt;$J62,"",IF($F$65&gt;$G$65,"ns",IF($B$72&gt;$C$72,"ns",IF(ABS($L62-INDEX(RTO1SF_ORD,AX$4,2))&gt;$B$80,"s","ns"))))</f>
        <v/>
      </c>
      <c r="AY62" s="188" t="str">
        <f aca="1">IF(AY$4&gt;$J62,"",IF($F$65&gt;$G$65,"ns",IF($B$72&gt;$C$72,"ns",IF(ABS($L62-INDEX(RTO1SF_ORD,AY$4,2))&gt;$B$80,"s","ns"))))</f>
        <v/>
      </c>
      <c r="AZ62" s="188" t="str">
        <f aca="1">IF(AZ$4&gt;$J62,"",IF($F$65&gt;$G$65,"ns",IF($B$72&gt;$C$72,"ns",IF(ABS($L62-INDEX(RTO1SF_ORD,AZ$4,2))&gt;$B$80,"s","ns"))))</f>
        <v/>
      </c>
      <c r="BA62" s="188" t="str">
        <f aca="1">IF(BA$4&gt;$J62,"",IF($F$65&gt;$G$65,"ns",IF($B$72&gt;$C$72,"ns",IF(ABS($L62-INDEX(RTO1SF_ORD,BA$4,2))&gt;$B$80,"s","ns"))))</f>
        <v/>
      </c>
      <c r="BB62" s="188" t="str">
        <f aca="1">IF(BB$4&gt;$J62,"",IF($F$65&gt;$G$65,"ns",IF($B$72&gt;$C$72,"ns",IF(ABS($L62-INDEX(RTO1SF_ORD,BB$4,2))&gt;$B$80,"s","ns"))))</f>
        <v/>
      </c>
      <c r="BC62" s="188" t="str">
        <f aca="1">IF(BC$4&gt;$J62,"",IF($F$65&gt;$G$65,"ns",IF($B$72&gt;$C$72,"ns",IF(ABS($L62-INDEX(RTO1SF_ORD,BC$4,2))&gt;$B$80,"s","ns"))))</f>
        <v/>
      </c>
      <c r="BD62" s="188" t="str">
        <f aca="1">IF(BD$4&gt;$J62,"",IF($F$65&gt;$G$65,"ns",IF($B$72&gt;$C$72,"ns",IF(ABS($L62-INDEX(RTO1SF_ORD,BD$4,2))&gt;$B$80,"s","ns"))))</f>
        <v/>
      </c>
      <c r="BE62" s="188" t="str">
        <f aca="1">IF(BE$4&gt;$J62,"",IF($F$65&gt;$G$65,"ns",IF($B$72&gt;$C$72,"ns",IF(ABS($L62-INDEX(RTO1SF_ORD,BE$4,2))&gt;$B$80,"s","ns"))))</f>
        <v/>
      </c>
      <c r="BF62" s="188" t="str">
        <f aca="1">IF(BF$4&gt;$J62,"",IF($F$65&gt;$G$65,"ns",IF($B$72&gt;$C$72,"ns",IF(ABS($L62-INDEX(RTO1SF_ORD,BF$4,2))&gt;$B$80,"s","ns"))))</f>
        <v/>
      </c>
      <c r="BG62" s="188" t="str">
        <f aca="1">IF(BG$4&gt;$J62,"",IF($F$65&gt;$G$65,"ns",IF($B$72&gt;$C$72,"ns",IF(ABS($L62-INDEX(RTO1SF_ORD,BG$4,2))&gt;$B$80,"s","ns"))))</f>
        <v/>
      </c>
      <c r="BH62" s="188" t="str">
        <f aca="1">IF(BH$4&gt;$J62,"",IF($F$65&gt;$G$65,"ns",IF($B$72&gt;$C$72,"ns",IF(ABS($L62-INDEX(RTO1SF_ORD,BH$4,2))&gt;$B$80,"s","ns"))))</f>
        <v/>
      </c>
      <c r="BI62" s="188" t="str">
        <f aca="1">IF(BI$4&gt;$J62,"",IF($F$65&gt;$G$65,"ns",IF($B$72&gt;$C$72,"ns",IF(ABS($L62-INDEX(RTO1SF_ORD,BI$4,2))&gt;$B$80,"s","ns"))))</f>
        <v/>
      </c>
      <c r="BJ62" s="188" t="str">
        <f aca="1">IF(BJ$4&gt;$J62,"",IF($F$65&gt;$G$65,"ns",IF($B$72&gt;$C$72,"ns",IF(ABS($L62-INDEX(RTO1SF_ORD,BJ$4,2))&gt;$B$80,"s","ns"))))</f>
        <v/>
      </c>
      <c r="BM62" s="7" t="s">
        <v>310</v>
      </c>
      <c r="BN62" s="170" t="str">
        <f>IF(ER110&lt;&gt;1,"Error en los datos de entrada CON FUNGICIDA !!!","")</f>
        <v/>
      </c>
      <c r="BS62" s="10"/>
      <c r="BT62" s="10"/>
      <c r="BV62" s="89" t="n">
        <v>2</v>
      </c>
      <c r="BW62" s="187" t="str">
        <f aca="1">IFERROR(INDEX(RTO2CF_ORD,BV62,1),"sd")</f>
        <v>ALHAMBRA</v>
      </c>
      <c r="BX62" s="188">
        <f aca="1">IFERROR(INDEX(RTO2CF_ORD,BV62,2),"sd")</f>
        <v>5557.23276952381002</v>
      </c>
      <c r="BY62" s="186" t="str">
        <f aca="1">IF(BY$4&gt;$BV62,"",IF($BR$65&gt;$BS$65,"ns",IF($BN$72&gt;$BO$72,"ns",IF(ABS($BX62-INDEX(RTO1CF_ORD,BY$4,2))&gt;$BN$80,"s","ns"))))</f>
        <v>ns</v>
      </c>
      <c r="BZ62" s="186" t="str">
        <f aca="1">IF(BZ$4&gt;$BV62,"",IF($BR$65&gt;$BS$65,"ns",IF($BN$72&gt;$BO$72,"ns",IF(ABS($BX62-INDEX(RTO1CF_ORD,BZ$4,2))&gt;$BN$80,"s","ns"))))</f>
        <v>ns</v>
      </c>
      <c r="CA62" s="186" t="str">
        <f aca="1">IF(CA$4&gt;$BV62,"",IF($BR$65&gt;$BS$65,"ns",IF($BN$72&gt;$BO$72,"ns",IF(ABS($BX62-INDEX(RTO1CF_ORD,CA$4,2))&gt;$BN$80,"s","ns"))))</f>
        <v/>
      </c>
      <c r="CB62" s="186" t="str">
        <f aca="1">IF(CB$4&gt;$BV62,"",IF($BR$65&gt;$BS$65,"ns",IF($BN$72&gt;$BO$72,"ns",IF(ABS($BX62-INDEX(RTO1CF_ORD,CB$4,2))&gt;$BN$80,"s","ns"))))</f>
        <v/>
      </c>
      <c r="CC62" s="186" t="str">
        <f aca="1">IF(CC$4&gt;$BV62,"",IF($BR$65&gt;$BS$65,"ns",IF($BN$72&gt;$BO$72,"ns",IF(ABS($BX62-INDEX(RTO1CF_ORD,CC$4,2))&gt;$BN$80,"s","ns"))))</f>
        <v/>
      </c>
      <c r="CD62" s="186" t="str">
        <f aca="1">IF(CD$4&gt;$BV62,"",IF($BR$65&gt;$BS$65,"ns",IF($BN$72&gt;$BO$72,"ns",IF(ABS($BX62-INDEX(RTO1CF_ORD,CD$4,2))&gt;$BN$80,"s","ns"))))</f>
        <v/>
      </c>
      <c r="CE62" s="186" t="str">
        <f aca="1">IF(CE$4&gt;$BV62,"",IF($BR$65&gt;$BS$65,"ns",IF($BN$72&gt;$BO$72,"ns",IF(ABS($BX62-INDEX(RTO1CF_ORD,CE$4,2))&gt;$BN$80,"s","ns"))))</f>
        <v/>
      </c>
      <c r="CF62" s="186" t="str">
        <f aca="1">IF(CF$4&gt;$BV62,"",IF($BR$65&gt;$BS$65,"ns",IF($BN$72&gt;$BO$72,"ns",IF(ABS($BX62-INDEX(RTO1CF_ORD,CF$4,2))&gt;$BN$80,"s","ns"))))</f>
        <v/>
      </c>
      <c r="CG62" s="186" t="str">
        <f aca="1">IF(CG$4&gt;$BV62,"",IF($BR$65&gt;$BS$65,"ns",IF($BN$72&gt;$BO$72,"ns",IF(ABS($BX62-INDEX(RTO1CF_ORD,CG$4,2))&gt;$BN$80,"s","ns"))))</f>
        <v/>
      </c>
      <c r="CH62" s="186" t="str">
        <f aca="1">IF(CH$4&gt;$BV62,"",IF($BR$65&gt;$BS$65,"ns",IF($BN$72&gt;$BO$72,"ns",IF(ABS($BX62-INDEX(RTO1CF_ORD,CH$4,2))&gt;$BN$80,"s","ns"))))</f>
        <v/>
      </c>
      <c r="CI62" s="186" t="str">
        <f aca="1">IF(CI$4&gt;$BV62,"",IF($BR$65&gt;$BS$65,"ns",IF($BN$72&gt;$BO$72,"ns",IF(ABS($BX62-INDEX(RTO1CF_ORD,CI$4,2))&gt;$BN$80,"s","ns"))))</f>
        <v/>
      </c>
      <c r="CJ62" s="186" t="str">
        <f aca="1">IF(CJ$4&gt;$BV62,"",IF($BR$65&gt;$BS$65,"ns",IF($BN$72&gt;$BO$72,"ns",IF(ABS($BX62-INDEX(RTO1CF_ORD,CJ$4,2))&gt;$BN$80,"s","ns"))))</f>
        <v/>
      </c>
      <c r="CK62" s="186" t="str">
        <f aca="1">IF(CK$4&gt;$BV62,"",IF($BR$65&gt;$BS$65,"ns",IF($BN$72&gt;$BO$72,"ns",IF(ABS($BX62-INDEX(RTO1CF_ORD,CK$4,2))&gt;$BN$80,"s","ns"))))</f>
        <v/>
      </c>
      <c r="CL62" s="186" t="str">
        <f aca="1">IF(CL$4&gt;$BV62,"",IF($BR$65&gt;$BS$65,"ns",IF($BN$72&gt;$BO$72,"ns",IF(ABS($BX62-INDEX(RTO1CF_ORD,CL$4,2))&gt;$BN$80,"s","ns"))))</f>
        <v/>
      </c>
      <c r="CM62" s="186" t="str">
        <f aca="1">IF(CM$4&gt;$BV62,"",IF($BR$65&gt;$BS$65,"ns",IF($BN$72&gt;$BO$72,"ns",IF(ABS($BX62-INDEX(RTO1CF_ORD,CM$4,2))&gt;$BN$80,"s","ns"))))</f>
        <v/>
      </c>
      <c r="CN62" s="186" t="str">
        <f aca="1">IF(CN$4&gt;$BV62,"",IF($BR$65&gt;$BS$65,"ns",IF($BN$72&gt;$BO$72,"ns",IF(ABS($BX62-INDEX(RTO1CF_ORD,CN$4,2))&gt;$BN$80,"s","ns"))))</f>
        <v/>
      </c>
      <c r="CO62" s="186" t="str">
        <f aca="1">IF(CO$4&gt;$BV62,"",IF($BR$65&gt;$BS$65,"ns",IF($BN$72&gt;$BO$72,"ns",IF(ABS($BX62-INDEX(RTO1CF_ORD,CO$4,2))&gt;$BN$80,"s","ns"))))</f>
        <v/>
      </c>
      <c r="CP62" s="186" t="str">
        <f aca="1">IF(CP$4&gt;$BV62,"",IF($BR$65&gt;$BS$65,"ns",IF($BN$72&gt;$BO$72,"ns",IF(ABS($BX62-INDEX(RTO1CF_ORD,CP$4,2))&gt;$BN$80,"s","ns"))))</f>
        <v/>
      </c>
      <c r="CQ62" s="186" t="str">
        <f aca="1">IF(CQ$4&gt;$BV62,"",IF($BR$65&gt;$BS$65,"ns",IF($BN$72&gt;$BO$72,"ns",IF(ABS($BX62-INDEX(RTO1CF_ORD,CQ$4,2))&gt;$BN$80,"s","ns"))))</f>
        <v/>
      </c>
      <c r="CR62" s="186" t="str">
        <f aca="1">IF(CR$4&gt;$BV62,"",IF($BR$65&gt;$BS$65,"ns",IF($BN$72&gt;$BO$72,"ns",IF(ABS($BX62-INDEX(RTO1CF_ORD,CR$4,2))&gt;$BN$80,"s","ns"))))</f>
        <v/>
      </c>
      <c r="CS62" s="186" t="str">
        <f aca="1">IF(CS$4&gt;$BV62,"",IF($BR$65&gt;$BS$65,"ns",IF($BN$72&gt;$BO$72,"ns",IF(ABS($BX62-INDEX(RTO1CF_ORD,CS$4,2))&gt;$BN$80,"s","ns"))))</f>
        <v/>
      </c>
      <c r="CT62" s="186" t="str">
        <f aca="1">IF(CT$4&gt;$BV62,"",IF($BR$65&gt;$BS$65,"ns",IF($BN$72&gt;$BO$72,"ns",IF(ABS($BX62-INDEX(RTO1CF_ORD,CT$4,2))&gt;$BN$80,"s","ns"))))</f>
        <v/>
      </c>
      <c r="CU62" s="186" t="str">
        <f aca="1">IF(CU$4&gt;$BV62,"",IF($BR$65&gt;$BS$65,"ns",IF($BN$72&gt;$BO$72,"ns",IF(ABS($BX62-INDEX(RTO1CF_ORD,CU$4,2))&gt;$BN$80,"s","ns"))))</f>
        <v/>
      </c>
      <c r="CV62" s="186" t="str">
        <f aca="1">IF(CV$4&gt;$BV62,"",IF($BR$65&gt;$BS$65,"ns",IF($BN$72&gt;$BO$72,"ns",IF(ABS($BX62-INDEX(RTO1CF_ORD,CV$4,2))&gt;$BN$80,"s","ns"))))</f>
        <v/>
      </c>
      <c r="CW62" s="186" t="str">
        <f aca="1">IF(CW$4&gt;$BV62,"",IF($BR$65&gt;$BS$65,"ns",IF($BN$72&gt;$BO$72,"ns",IF(ABS($BX62-INDEX(RTO1CF_ORD,CW$4,2))&gt;$BN$80,"s","ns"))))</f>
        <v/>
      </c>
      <c r="CX62" s="186" t="str">
        <f aca="1">IF(CX$4&gt;$BV62,"",IF($BR$65&gt;$BS$65,"ns",IF($BN$72&gt;$BO$72,"ns",IF(ABS($BX62-INDEX(RTO1CF_ORD,CX$4,2))&gt;$BN$80,"s","ns"))))</f>
        <v/>
      </c>
      <c r="CY62" s="186" t="str">
        <f aca="1">IF(CY$4&gt;$BV62,"",IF($BR$65&gt;$BS$65,"ns",IF($BN$72&gt;$BO$72,"ns",IF(ABS($BX62-INDEX(RTO1CF_ORD,CY$4,2))&gt;$BN$80,"s","ns"))))</f>
        <v/>
      </c>
      <c r="CZ62" s="186" t="str">
        <f aca="1">IF(CZ$4&gt;$BV62,"",IF($BR$65&gt;$BS$65,"ns",IF($BN$72&gt;$BO$72,"ns",IF(ABS($BX62-INDEX(RTO1CF_ORD,CZ$4,2))&gt;$BN$80,"s","ns"))))</f>
        <v/>
      </c>
      <c r="DA62" s="186" t="str">
        <f aca="1">IF(DA$4&gt;$BV62,"",IF($BR$65&gt;$BS$65,"ns",IF($BN$72&gt;$BO$72,"ns",IF(ABS($BX62-INDEX(RTO1CF_ORD,DA$4,2))&gt;$BN$80,"s","ns"))))</f>
        <v/>
      </c>
      <c r="DB62" s="186" t="str">
        <f aca="1">IF(DB$4&gt;$BV62,"",IF($BR$65&gt;$BS$65,"ns",IF($BN$72&gt;$BO$72,"ns",IF(ABS($BX62-INDEX(RTO1CF_ORD,DB$4,2))&gt;$BN$80,"s","ns"))))</f>
        <v/>
      </c>
      <c r="DC62" s="186" t="str">
        <f aca="1">IF(DC$4&gt;$BV62,"",IF($BR$65&gt;$BS$65,"ns",IF($BN$72&gt;$BO$72,"ns",IF(ABS($BX62-INDEX(RTO1CF_ORD,DC$4,2))&gt;$BN$80,"s","ns"))))</f>
        <v/>
      </c>
      <c r="DD62" s="186" t="str">
        <f aca="1">IF(DD$4&gt;$BV62,"",IF($BR$65&gt;$BS$65,"ns",IF($BN$72&gt;$BO$72,"ns",IF(ABS($BX62-INDEX(RTO1CF_ORD,DD$4,2))&gt;$BN$80,"s","ns"))))</f>
        <v/>
      </c>
      <c r="DE62" s="186" t="str">
        <f aca="1">IF(DE$4&gt;$BV62,"",IF($BR$65&gt;$BS$65,"ns",IF($BN$72&gt;$BO$72,"ns",IF(ABS($BX62-INDEX(RTO1CF_ORD,DE$4,2))&gt;$BN$80,"s","ns"))))</f>
        <v/>
      </c>
      <c r="DF62" s="186" t="str">
        <f aca="1">IF(DF$4&gt;$BV62,"",IF($BR$65&gt;$BS$65,"ns",IF($BN$72&gt;$BO$72,"ns",IF(ABS($BX62-INDEX(RTO1CF_ORD,DF$4,2))&gt;$BN$80,"s","ns"))))</f>
        <v/>
      </c>
      <c r="DG62" s="186" t="str">
        <f aca="1">IF(DG$4&gt;$BV62,"",IF($BR$65&gt;$BS$65,"ns",IF($BN$72&gt;$BO$72,"ns",IF(ABS($BX62-INDEX(RTO1CF_ORD,DG$4,2))&gt;$BN$80,"s","ns"))))</f>
        <v/>
      </c>
      <c r="DH62" s="186" t="str">
        <f aca="1">IF(DH$4&gt;$BV62,"",IF($BR$65&gt;$BS$65,"ns",IF($BN$72&gt;$BO$72,"ns",IF(ABS($BX62-INDEX(RTO1CF_ORD,DH$4,2))&gt;$BN$80,"s","ns"))))</f>
        <v/>
      </c>
      <c r="DI62" s="186" t="str">
        <f aca="1">IF(DI$4&gt;$BV62,"",IF($BR$65&gt;$BS$65,"ns",IF($BN$72&gt;$BO$72,"ns",IF(ABS($BX62-INDEX(RTO1CF_ORD,DI$4,2))&gt;$BN$80,"s","ns"))))</f>
        <v/>
      </c>
      <c r="DJ62" s="186" t="str">
        <f aca="1">IF(DJ$4&gt;$BV62,"",IF($BR$65&gt;$BS$65,"ns",IF($BN$72&gt;$BO$72,"ns",IF(ABS($BX62-INDEX(RTO1CF_ORD,DJ$4,2))&gt;$BN$80,"s","ns"))))</f>
        <v/>
      </c>
      <c r="DK62" s="186" t="str">
        <f aca="1">IF(DK$4&gt;$BV62,"",IF($BR$65&gt;$BS$65,"ns",IF($BN$72&gt;$BO$72,"ns",IF(ABS($BX62-INDEX(RTO1CF_ORD,DK$4,2))&gt;$BN$80,"s","ns"))))</f>
        <v/>
      </c>
      <c r="DL62" s="186" t="str">
        <f aca="1">IF(DL$4&gt;$BV62,"",IF($BR$65&gt;$BS$65,"ns",IF($BN$72&gt;$BO$72,"ns",IF(ABS($BX62-INDEX(RTO1CF_ORD,DL$4,2))&gt;$BN$80,"s","ns"))))</f>
        <v/>
      </c>
      <c r="DM62" s="186" t="str">
        <f aca="1">IF(DM$4&gt;$BV62,"",IF($BR$65&gt;$BS$65,"ns",IF($BN$72&gt;$BO$72,"ns",IF(ABS($BX62-INDEX(RTO1CF_ORD,DM$4,2))&gt;$BN$80,"s","ns"))))</f>
        <v/>
      </c>
      <c r="DN62" s="186" t="str">
        <f aca="1">IF(DN$4&gt;$BV62,"",IF($BR$65&gt;$BS$65,"ns",IF($BN$72&gt;$BO$72,"ns",IF(ABS($BX62-INDEX(RTO1CF_ORD,DN$4,2))&gt;$BN$80,"s","ns"))))</f>
        <v/>
      </c>
      <c r="DO62" s="186" t="str">
        <f aca="1">IF(DO$4&gt;$BV62,"",IF($BR$65&gt;$BS$65,"ns",IF($BN$72&gt;$BO$72,"ns",IF(ABS($BX62-INDEX(RTO1CF_ORD,DO$4,2))&gt;$BN$80,"s","ns"))))</f>
        <v/>
      </c>
      <c r="DP62" s="186" t="str">
        <f aca="1">IF(DP$4&gt;$BV62,"",IF($BR$65&gt;$BS$65,"ns",IF($BN$72&gt;$BO$72,"ns",IF(ABS($BX62-INDEX(RTO1CF_ORD,DP$4,2))&gt;$BN$80,"s","ns"))))</f>
        <v/>
      </c>
      <c r="DQ62" s="186" t="str">
        <f aca="1">IF(DQ$4&gt;$BV62,"",IF($BR$65&gt;$BS$65,"ns",IF($BN$72&gt;$BO$72,"ns",IF(ABS($BX62-INDEX(RTO1CF_ORD,DQ$4,2))&gt;$BN$80,"s","ns"))))</f>
        <v/>
      </c>
      <c r="DR62" s="186" t="str">
        <f aca="1">IF(DR$4&gt;$BV62,"",IF($BR$65&gt;$BS$65,"ns",IF($BN$72&gt;$BO$72,"ns",IF(ABS($BX62-INDEX(RTO1CF_ORD,DR$4,2))&gt;$BN$80,"s","ns"))))</f>
        <v/>
      </c>
      <c r="DS62" s="186" t="str">
        <f aca="1">IF(DS$4&gt;$BV62,"",IF($BR$65&gt;$BS$65,"ns",IF($BN$72&gt;$BO$72,"ns",IF(ABS($BX62-INDEX(RTO1CF_ORD,DS$4,2))&gt;$BN$80,"s","ns"))))</f>
        <v/>
      </c>
      <c r="DT62" s="186" t="str">
        <f aca="1">IF(DT$4&gt;$BV62,"",IF($BR$65&gt;$BS$65,"ns",IF($BN$72&gt;$BO$72,"ns",IF(ABS($BX62-INDEX(RTO1CF_ORD,DT$4,2))&gt;$BN$80,"s","ns"))))</f>
        <v/>
      </c>
      <c r="DU62" s="186" t="str">
        <f aca="1">IF(DU$4&gt;$BV62,"",IF($BR$65&gt;$BS$65,"ns",IF($BN$72&gt;$BO$72,"ns",IF(ABS($BX62-INDEX(RTO1CF_ORD,DU$4,2))&gt;$BN$80,"s","ns"))))</f>
        <v/>
      </c>
      <c r="DV62" s="186" t="str">
        <f aca="1">IF(DV$4&gt;$BV62,"",IF($BR$65&gt;$BS$65,"ns",IF($BN$72&gt;$BO$72,"ns",IF(ABS($BX62-INDEX(RTO1CF_ORD,DV$4,2))&gt;$BN$80,"s","ns"))))</f>
        <v/>
      </c>
      <c r="DW62" s="158"/>
      <c r="DX62" s="158"/>
      <c r="DZ62" s="176">
        <f>DZ61+1</f>
        <v>3</v>
      </c>
      <c r="EA62" s="178" t="str">
        <f aca="1">IFERROR(INDEX(RTO2CV,$DZ62,1),0)</f>
        <v>ACA 363</v>
      </c>
      <c r="EB62" s="179">
        <f aca="1">IFERROR(INDEX(RTO2SF,$DZ62,EB$3),0)</f>
        <v>0</v>
      </c>
      <c r="EC62" s="179">
        <f aca="1">IFERROR(INDEX(RTO2SF,$DZ62,EC$3),0)</f>
        <v>0</v>
      </c>
      <c r="ED62" s="179">
        <f aca="1">IFERROR(INDEX(RTO2SF,$DZ62,ED$3),0)</f>
        <v>0</v>
      </c>
      <c r="EE62" s="179">
        <f aca="1">IFERROR(INDEX(RTO2SF,$DZ62,EE$3),0)</f>
        <v>0</v>
      </c>
      <c r="EF62" s="179">
        <f>_xlfn.COUNTIFS(EB62:EE62,"&gt;1")</f>
        <v>0</v>
      </c>
      <c r="EG62" s="179">
        <f>IFERROR(_xlfn.SUMIFS(EB62:EE62,EB62:EE62,"&gt;1"),0)</f>
        <v>0</v>
      </c>
      <c r="EH62" s="176"/>
      <c r="EI62" s="176" t="s">
        <v>311</v>
      </c>
      <c r="EJ62" s="176">
        <f>EJ60*EJ61</f>
        <v>0</v>
      </c>
      <c r="EK62" s="177"/>
      <c r="EL62" s="176">
        <f>EL61+1</f>
        <v>3</v>
      </c>
      <c r="EM62" s="178" t="str">
        <f aca="1">IFERROR(INDEX(RTO2CV,$EL62,1),0)</f>
        <v>ACA 363</v>
      </c>
      <c r="EN62" s="179">
        <f aca="1">IFERROR(INDEX(RTO2CF,$EL62,'ANVA-MDS'!EB$3),0)</f>
        <v>5285.52677714285983</v>
      </c>
      <c r="EO62" s="179">
        <f aca="1">IFERROR(INDEX(RTO2CF,$EL62,'ANVA-MDS'!EC$3),0)</f>
        <v>5270.10729142856962</v>
      </c>
      <c r="EP62" s="179">
        <f aca="1">IFERROR(INDEX(RTO2CF,$EL62,'ANVA-MDS'!ED$3),0)</f>
        <v>3954.78675428570978</v>
      </c>
      <c r="EQ62" s="179">
        <f aca="1">IFERROR(INDEX(RTO2CF,$EL62,'ANVA-MDS'!EE$3),0)</f>
        <v>0</v>
      </c>
      <c r="ER62" s="179">
        <f>_xlfn.COUNTIFS(EN62:EQ62,"&gt;1")</f>
        <v>3</v>
      </c>
      <c r="ES62" s="179">
        <f>IFERROR(_xlfn.SUMIFS(EN62:EQ62,EN62:EQ62,"&gt;1"),0)</f>
        <v>14510.4208228571006</v>
      </c>
      <c r="ET62" s="176"/>
      <c r="EU62" s="176" t="s">
        <v>311</v>
      </c>
      <c r="EV62" s="175">
        <f>EV60*EV61</f>
        <v>144</v>
      </c>
      <c r="EW62" s="177"/>
      <c r="EX62" s="179">
        <f>EG62+ES62</f>
        <v>14510.4208228571006</v>
      </c>
      <c r="EY62" s="176" t="s">
        <v>311</v>
      </c>
      <c r="EZ62" s="202" t="str">
        <f>IF(EZ79=0,"sd",EZ73*EZ60*EZ61)</f>
        <v>sd</v>
      </c>
    </row>
    <row r="63" spans="10:156" ht="12.75" customHeight="1">
      <c r="J63" s="89" t="n">
        <v>3</v>
      </c>
      <c r="K63" s="187" t="str">
        <f aca="1">IFERROR(INDEX(RTO2SF_ORD,J63,1),"sd")</f>
        <v>ACA 363</v>
      </c>
      <c r="L63" s="188">
        <f aca="1">IFERROR(INDEX(RTO2SF_ORD,J63,2),"sd")</f>
        <v>0.000469999999999999929</v>
      </c>
      <c r="M63" s="188" t="str">
        <f aca="1">IF(M$4&gt;$J63,"",IF($F$65&gt;$G$65,"ns",IF($B$72&gt;$C$72,"ns",IF(ABS($L63-INDEX(RTO1SF_ORD,M$4,2))&gt;$B$80,"s","ns"))))</f>
        <v>ns</v>
      </c>
      <c r="N63" s="188" t="str">
        <f aca="1">IF(N$4&gt;$J63,"",IF($F$65&gt;$G$65,"ns",IF($B$72&gt;$C$72,"ns",IF(ABS($L63-INDEX(RTO1SF_ORD,N$4,2))&gt;$B$80,"s","ns"))))</f>
        <v>ns</v>
      </c>
      <c r="O63" s="188" t="str">
        <f aca="1">IF(O$4&gt;$J63,"",IF($F$65&gt;$G$65,"ns",IF($B$72&gt;$C$72,"ns",IF(ABS($L63-INDEX(RTO1SF_ORD,O$4,2))&gt;$B$80,"s","ns"))))</f>
        <v>ns</v>
      </c>
      <c r="P63" s="188" t="str">
        <f aca="1">IF(P$4&gt;$J63,"",IF($F$65&gt;$G$65,"ns",IF($B$72&gt;$C$72,"ns",IF(ABS($L63-INDEX(RTO1SF_ORD,P$4,2))&gt;$B$80,"s","ns"))))</f>
        <v/>
      </c>
      <c r="Q63" s="188" t="str">
        <f aca="1">IF(Q$4&gt;$J63,"",IF($F$65&gt;$G$65,"ns",IF($B$72&gt;$C$72,"ns",IF(ABS($L63-INDEX(RTO1SF_ORD,Q$4,2))&gt;$B$80,"s","ns"))))</f>
        <v/>
      </c>
      <c r="R63" s="188" t="str">
        <f aca="1">IF(R$4&gt;$J63,"",IF($F$65&gt;$G$65,"ns",IF($B$72&gt;$C$72,"ns",IF(ABS($L63-INDEX(RTO1SF_ORD,R$4,2))&gt;$B$80,"s","ns"))))</f>
        <v/>
      </c>
      <c r="S63" s="188" t="str">
        <f aca="1">IF(S$4&gt;$J63,"",IF($F$65&gt;$G$65,"ns",IF($B$72&gt;$C$72,"ns",IF(ABS($L63-INDEX(RTO1SF_ORD,S$4,2))&gt;$B$80,"s","ns"))))</f>
        <v/>
      </c>
      <c r="T63" s="188" t="str">
        <f aca="1">IF(T$4&gt;$J63,"",IF($F$65&gt;$G$65,"ns",IF($B$72&gt;$C$72,"ns",IF(ABS($L63-INDEX(RTO1SF_ORD,T$4,2))&gt;$B$80,"s","ns"))))</f>
        <v/>
      </c>
      <c r="U63" s="188" t="str">
        <f aca="1">IF(U$4&gt;$J63,"",IF($F$65&gt;$G$65,"ns",IF($B$72&gt;$C$72,"ns",IF(ABS($L63-INDEX(RTO1SF_ORD,U$4,2))&gt;$B$80,"s","ns"))))</f>
        <v/>
      </c>
      <c r="V63" s="188" t="str">
        <f aca="1">IF(V$4&gt;$J63,"",IF($F$65&gt;$G$65,"ns",IF($B$72&gt;$C$72,"ns",IF(ABS($L63-INDEX(RTO1SF_ORD,V$4,2))&gt;$B$80,"s","ns"))))</f>
        <v/>
      </c>
      <c r="W63" s="188" t="str">
        <f aca="1">IF(W$4&gt;$J63,"",IF($F$65&gt;$G$65,"ns",IF($B$72&gt;$C$72,"ns",IF(ABS($L63-INDEX(RTO1SF_ORD,W$4,2))&gt;$B$80,"s","ns"))))</f>
        <v/>
      </c>
      <c r="X63" s="188" t="str">
        <f aca="1">IF(X$4&gt;$J63,"",IF($F$65&gt;$G$65,"ns",IF($B$72&gt;$C$72,"ns",IF(ABS($L63-INDEX(RTO1SF_ORD,X$4,2))&gt;$B$80,"s","ns"))))</f>
        <v/>
      </c>
      <c r="Y63" s="188" t="str">
        <f aca="1">IF(Y$4&gt;$J63,"",IF($F$65&gt;$G$65,"ns",IF($B$72&gt;$C$72,"ns",IF(ABS($L63-INDEX(RTO1SF_ORD,Y$4,2))&gt;$B$80,"s","ns"))))</f>
        <v/>
      </c>
      <c r="Z63" s="188" t="str">
        <f aca="1">IF(Z$4&gt;$J63,"",IF($F$65&gt;$G$65,"ns",IF($B$72&gt;$C$72,"ns",IF(ABS($L63-INDEX(RTO1SF_ORD,Z$4,2))&gt;$B$80,"s","ns"))))</f>
        <v/>
      </c>
      <c r="AA63" s="188" t="str">
        <f aca="1">IF(AA$4&gt;$J63,"",IF($F$65&gt;$G$65,"ns",IF($B$72&gt;$C$72,"ns",IF(ABS($L63-INDEX(RTO1SF_ORD,AA$4,2))&gt;$B$80,"s","ns"))))</f>
        <v/>
      </c>
      <c r="AB63" s="188" t="str">
        <f aca="1">IF(AB$4&gt;$J63,"",IF($F$65&gt;$G$65,"ns",IF($B$72&gt;$C$72,"ns",IF(ABS($L63-INDEX(RTO1SF_ORD,AB$4,2))&gt;$B$80,"s","ns"))))</f>
        <v/>
      </c>
      <c r="AC63" s="188" t="str">
        <f aca="1">IF(AC$4&gt;$J63,"",IF($F$65&gt;$G$65,"ns",IF($B$72&gt;$C$72,"ns",IF(ABS($L63-INDEX(RTO1SF_ORD,AC$4,2))&gt;$B$80,"s","ns"))))</f>
        <v/>
      </c>
      <c r="AD63" s="188" t="str">
        <f aca="1">IF(AD$4&gt;$J63,"",IF($F$65&gt;$G$65,"ns",IF($B$72&gt;$C$72,"ns",IF(ABS($L63-INDEX(RTO1SF_ORD,AD$4,2))&gt;$B$80,"s","ns"))))</f>
        <v/>
      </c>
      <c r="AE63" s="188" t="str">
        <f aca="1">IF(AE$4&gt;$J63,"",IF($F$65&gt;$G$65,"ns",IF($B$72&gt;$C$72,"ns",IF(ABS($L63-INDEX(RTO1SF_ORD,AE$4,2))&gt;$B$80,"s","ns"))))</f>
        <v/>
      </c>
      <c r="AF63" s="188" t="str">
        <f aca="1">IF(AF$4&gt;$J63,"",IF($F$65&gt;$G$65,"ns",IF($B$72&gt;$C$72,"ns",IF(ABS($L63-INDEX(RTO1SF_ORD,AF$4,2))&gt;$B$80,"s","ns"))))</f>
        <v/>
      </c>
      <c r="AG63" s="188" t="str">
        <f aca="1">IF(AG$4&gt;$J63,"",IF($F$65&gt;$G$65,"ns",IF($B$72&gt;$C$72,"ns",IF(ABS($L63-INDEX(RTO1SF_ORD,AG$4,2))&gt;$B$80,"s","ns"))))</f>
        <v/>
      </c>
      <c r="AH63" s="188" t="str">
        <f aca="1">IF(AH$4&gt;$J63,"",IF($F$65&gt;$G$65,"ns",IF($B$72&gt;$C$72,"ns",IF(ABS($L63-INDEX(RTO1SF_ORD,AH$4,2))&gt;$B$80,"s","ns"))))</f>
        <v/>
      </c>
      <c r="AI63" s="188" t="str">
        <f aca="1">IF(AI$4&gt;$J63,"",IF($F$65&gt;$G$65,"ns",IF($B$72&gt;$C$72,"ns",IF(ABS($L63-INDEX(RTO1SF_ORD,AI$4,2))&gt;$B$80,"s","ns"))))</f>
        <v/>
      </c>
      <c r="AJ63" s="188" t="str">
        <f aca="1">IF(AJ$4&gt;$J63,"",IF($F$65&gt;$G$65,"ns",IF($B$72&gt;$C$72,"ns",IF(ABS($L63-INDEX(RTO1SF_ORD,AJ$4,2))&gt;$B$80,"s","ns"))))</f>
        <v/>
      </c>
      <c r="AK63" s="188" t="str">
        <f aca="1">IF(AK$4&gt;$J63,"",IF($F$65&gt;$G$65,"ns",IF($B$72&gt;$C$72,"ns",IF(ABS($L63-INDEX(RTO1SF_ORD,AK$4,2))&gt;$B$80,"s","ns"))))</f>
        <v/>
      </c>
      <c r="AL63" s="188" t="str">
        <f aca="1">IF(AL$4&gt;$J63,"",IF($F$65&gt;$G$65,"ns",IF($B$72&gt;$C$72,"ns",IF(ABS($L63-INDEX(RTO1SF_ORD,AL$4,2))&gt;$B$80,"s","ns"))))</f>
        <v/>
      </c>
      <c r="AM63" s="188" t="str">
        <f aca="1">IF(AM$4&gt;$J63,"",IF($F$65&gt;$G$65,"ns",IF($B$72&gt;$C$72,"ns",IF(ABS($L63-INDEX(RTO1SF_ORD,AM$4,2))&gt;$B$80,"s","ns"))))</f>
        <v/>
      </c>
      <c r="AN63" s="188" t="str">
        <f aca="1">IF(AN$4&gt;$J63,"",IF($F$65&gt;$G$65,"ns",IF($B$72&gt;$C$72,"ns",IF(ABS($L63-INDEX(RTO1SF_ORD,AN$4,2))&gt;$B$80,"s","ns"))))</f>
        <v/>
      </c>
      <c r="AO63" s="188" t="str">
        <f aca="1">IF(AO$4&gt;$J63,"",IF($F$65&gt;$G$65,"ns",IF($B$72&gt;$C$72,"ns",IF(ABS($L63-INDEX(RTO1SF_ORD,AO$4,2))&gt;$B$80,"s","ns"))))</f>
        <v/>
      </c>
      <c r="AP63" s="188" t="str">
        <f aca="1">IF(AP$4&gt;$J63,"",IF($F$65&gt;$G$65,"ns",IF($B$72&gt;$C$72,"ns",IF(ABS($L63-INDEX(RTO1SF_ORD,AP$4,2))&gt;$B$80,"s","ns"))))</f>
        <v/>
      </c>
      <c r="AQ63" s="188" t="str">
        <f aca="1">IF(AQ$4&gt;$J63,"",IF($F$65&gt;$G$65,"ns",IF($B$72&gt;$C$72,"ns",IF(ABS($L63-INDEX(RTO1SF_ORD,AQ$4,2))&gt;$B$80,"s","ns"))))</f>
        <v/>
      </c>
      <c r="AR63" s="188" t="str">
        <f aca="1">IF(AR$4&gt;$J63,"",IF($F$65&gt;$G$65,"ns",IF($B$72&gt;$C$72,"ns",IF(ABS($L63-INDEX(RTO1SF_ORD,AR$4,2))&gt;$B$80,"s","ns"))))</f>
        <v/>
      </c>
      <c r="AS63" s="188" t="str">
        <f aca="1">IF(AS$4&gt;$J63,"",IF($F$65&gt;$G$65,"ns",IF($B$72&gt;$C$72,"ns",IF(ABS($L63-INDEX(RTO1SF_ORD,AS$4,2))&gt;$B$80,"s","ns"))))</f>
        <v/>
      </c>
      <c r="AT63" s="188" t="str">
        <f aca="1">IF(AT$4&gt;$J63,"",IF($F$65&gt;$G$65,"ns",IF($B$72&gt;$C$72,"ns",IF(ABS($L63-INDEX(RTO1SF_ORD,AT$4,2))&gt;$B$80,"s","ns"))))</f>
        <v/>
      </c>
      <c r="AU63" s="188" t="str">
        <f aca="1">IF(AU$4&gt;$J63,"",IF($F$65&gt;$G$65,"ns",IF($B$72&gt;$C$72,"ns",IF(ABS($L63-INDEX(RTO1SF_ORD,AU$4,2))&gt;$B$80,"s","ns"))))</f>
        <v/>
      </c>
      <c r="AV63" s="188" t="str">
        <f aca="1">IF(AV$4&gt;$J63,"",IF($F$65&gt;$G$65,"ns",IF($B$72&gt;$C$72,"ns",IF(ABS($L63-INDEX(RTO1SF_ORD,AV$4,2))&gt;$B$80,"s","ns"))))</f>
        <v/>
      </c>
      <c r="AW63" s="188" t="str">
        <f aca="1">IF(AW$4&gt;$J63,"",IF($F$65&gt;$G$65,"ns",IF($B$72&gt;$C$72,"ns",IF(ABS($L63-INDEX(RTO1SF_ORD,AW$4,2))&gt;$B$80,"s","ns"))))</f>
        <v/>
      </c>
      <c r="AX63" s="188" t="str">
        <f aca="1">IF(AX$4&gt;$J63,"",IF($F$65&gt;$G$65,"ns",IF($B$72&gt;$C$72,"ns",IF(ABS($L63-INDEX(RTO1SF_ORD,AX$4,2))&gt;$B$80,"s","ns"))))</f>
        <v/>
      </c>
      <c r="AY63" s="188" t="str">
        <f aca="1">IF(AY$4&gt;$J63,"",IF($F$65&gt;$G$65,"ns",IF($B$72&gt;$C$72,"ns",IF(ABS($L63-INDEX(RTO1SF_ORD,AY$4,2))&gt;$B$80,"s","ns"))))</f>
        <v/>
      </c>
      <c r="AZ63" s="188" t="str">
        <f aca="1">IF(AZ$4&gt;$J63,"",IF($F$65&gt;$G$65,"ns",IF($B$72&gt;$C$72,"ns",IF(ABS($L63-INDEX(RTO1SF_ORD,AZ$4,2))&gt;$B$80,"s","ns"))))</f>
        <v/>
      </c>
      <c r="BA63" s="188" t="str">
        <f aca="1">IF(BA$4&gt;$J63,"",IF($F$65&gt;$G$65,"ns",IF($B$72&gt;$C$72,"ns",IF(ABS($L63-INDEX(RTO1SF_ORD,BA$4,2))&gt;$B$80,"s","ns"))))</f>
        <v/>
      </c>
      <c r="BB63" s="188" t="str">
        <f aca="1">IF(BB$4&gt;$J63,"",IF($F$65&gt;$G$65,"ns",IF($B$72&gt;$C$72,"ns",IF(ABS($L63-INDEX(RTO1SF_ORD,BB$4,2))&gt;$B$80,"s","ns"))))</f>
        <v/>
      </c>
      <c r="BC63" s="188" t="str">
        <f aca="1">IF(BC$4&gt;$J63,"",IF($F$65&gt;$G$65,"ns",IF($B$72&gt;$C$72,"ns",IF(ABS($L63-INDEX(RTO1SF_ORD,BC$4,2))&gt;$B$80,"s","ns"))))</f>
        <v/>
      </c>
      <c r="BD63" s="188" t="str">
        <f aca="1">IF(BD$4&gt;$J63,"",IF($F$65&gt;$G$65,"ns",IF($B$72&gt;$C$72,"ns",IF(ABS($L63-INDEX(RTO1SF_ORD,BD$4,2))&gt;$B$80,"s","ns"))))</f>
        <v/>
      </c>
      <c r="BE63" s="188" t="str">
        <f aca="1">IF(BE$4&gt;$J63,"",IF($F$65&gt;$G$65,"ns",IF($B$72&gt;$C$72,"ns",IF(ABS($L63-INDEX(RTO1SF_ORD,BE$4,2))&gt;$B$80,"s","ns"))))</f>
        <v/>
      </c>
      <c r="BF63" s="188" t="str">
        <f aca="1">IF(BF$4&gt;$J63,"",IF($F$65&gt;$G$65,"ns",IF($B$72&gt;$C$72,"ns",IF(ABS($L63-INDEX(RTO1SF_ORD,BF$4,2))&gt;$B$80,"s","ns"))))</f>
        <v/>
      </c>
      <c r="BG63" s="188" t="str">
        <f aca="1">IF(BG$4&gt;$J63,"",IF($F$65&gt;$G$65,"ns",IF($B$72&gt;$C$72,"ns",IF(ABS($L63-INDEX(RTO1SF_ORD,BG$4,2))&gt;$B$80,"s","ns"))))</f>
        <v/>
      </c>
      <c r="BH63" s="188" t="str">
        <f aca="1">IF(BH$4&gt;$J63,"",IF($F$65&gt;$G$65,"ns",IF($B$72&gt;$C$72,"ns",IF(ABS($L63-INDEX(RTO1SF_ORD,BH$4,2))&gt;$B$80,"s","ns"))))</f>
        <v/>
      </c>
      <c r="BI63" s="188" t="str">
        <f aca="1">IF(BI$4&gt;$J63,"",IF($F$65&gt;$G$65,"ns",IF($B$72&gt;$C$72,"ns",IF(ABS($L63-INDEX(RTO1SF_ORD,BI$4,2))&gt;$B$80,"s","ns"))))</f>
        <v/>
      </c>
      <c r="BJ63" s="188" t="str">
        <f aca="1">IF(BJ$4&gt;$J63,"",IF($F$65&gt;$G$65,"ns",IF($B$72&gt;$C$72,"ns",IF(ABS($L63-INDEX(RTO1SF_ORD,BJ$4,2))&gt;$B$80,"s","ns"))))</f>
        <v/>
      </c>
      <c r="BS63" s="10"/>
      <c r="BT63" s="10"/>
      <c r="BV63" s="89" t="n">
        <v>3</v>
      </c>
      <c r="BW63" s="187" t="str">
        <f aca="1">IFERROR(INDEX(RTO2CF_ORD,BV63,1),"sd")</f>
        <v>ACA 502</v>
      </c>
      <c r="BX63" s="188">
        <f aca="1">IFERROR(INDEX(RTO2CF_ORD,BV63,2),"sd")</f>
        <v>5210.35944000000018</v>
      </c>
      <c r="BY63" s="186" t="str">
        <f aca="1">IF(BY$4&gt;$BV63,"",IF($BR$65&gt;$BS$65,"ns",IF($BN$72&gt;$BO$72,"ns",IF(ABS($BX63-INDEX(RTO1CF_ORD,BY$4,2))&gt;$BN$80,"s","ns"))))</f>
        <v>ns</v>
      </c>
      <c r="BZ63" s="186" t="str">
        <f aca="1">IF(BZ$4&gt;$BV63,"",IF($BR$65&gt;$BS$65,"ns",IF($BN$72&gt;$BO$72,"ns",IF(ABS($BX63-INDEX(RTO1CF_ORD,BZ$4,2))&gt;$BN$80,"s","ns"))))</f>
        <v>ns</v>
      </c>
      <c r="CA63" s="186" t="str">
        <f aca="1">IF(CA$4&gt;$BV63,"",IF($BR$65&gt;$BS$65,"ns",IF($BN$72&gt;$BO$72,"ns",IF(ABS($BX63-INDEX(RTO1CF_ORD,CA$4,2))&gt;$BN$80,"s","ns"))))</f>
        <v>ns</v>
      </c>
      <c r="CB63" s="186" t="str">
        <f aca="1">IF(CB$4&gt;$BV63,"",IF($BR$65&gt;$BS$65,"ns",IF($BN$72&gt;$BO$72,"ns",IF(ABS($BX63-INDEX(RTO1CF_ORD,CB$4,2))&gt;$BN$80,"s","ns"))))</f>
        <v/>
      </c>
      <c r="CC63" s="186" t="str">
        <f aca="1">IF(CC$4&gt;$BV63,"",IF($BR$65&gt;$BS$65,"ns",IF($BN$72&gt;$BO$72,"ns",IF(ABS($BX63-INDEX(RTO1CF_ORD,CC$4,2))&gt;$BN$80,"s","ns"))))</f>
        <v/>
      </c>
      <c r="CD63" s="186" t="str">
        <f aca="1">IF(CD$4&gt;$BV63,"",IF($BR$65&gt;$BS$65,"ns",IF($BN$72&gt;$BO$72,"ns",IF(ABS($BX63-INDEX(RTO1CF_ORD,CD$4,2))&gt;$BN$80,"s","ns"))))</f>
        <v/>
      </c>
      <c r="CE63" s="186" t="str">
        <f aca="1">IF(CE$4&gt;$BV63,"",IF($BR$65&gt;$BS$65,"ns",IF($BN$72&gt;$BO$72,"ns",IF(ABS($BX63-INDEX(RTO1CF_ORD,CE$4,2))&gt;$BN$80,"s","ns"))))</f>
        <v/>
      </c>
      <c r="CF63" s="186" t="str">
        <f aca="1">IF(CF$4&gt;$BV63,"",IF($BR$65&gt;$BS$65,"ns",IF($BN$72&gt;$BO$72,"ns",IF(ABS($BX63-INDEX(RTO1CF_ORD,CF$4,2))&gt;$BN$80,"s","ns"))))</f>
        <v/>
      </c>
      <c r="CG63" s="186" t="str">
        <f aca="1">IF(CG$4&gt;$BV63,"",IF($BR$65&gt;$BS$65,"ns",IF($BN$72&gt;$BO$72,"ns",IF(ABS($BX63-INDEX(RTO1CF_ORD,CG$4,2))&gt;$BN$80,"s","ns"))))</f>
        <v/>
      </c>
      <c r="CH63" s="186" t="str">
        <f aca="1">IF(CH$4&gt;$BV63,"",IF($BR$65&gt;$BS$65,"ns",IF($BN$72&gt;$BO$72,"ns",IF(ABS($BX63-INDEX(RTO1CF_ORD,CH$4,2))&gt;$BN$80,"s","ns"))))</f>
        <v/>
      </c>
      <c r="CI63" s="186" t="str">
        <f aca="1">IF(CI$4&gt;$BV63,"",IF($BR$65&gt;$BS$65,"ns",IF($BN$72&gt;$BO$72,"ns",IF(ABS($BX63-INDEX(RTO1CF_ORD,CI$4,2))&gt;$BN$80,"s","ns"))))</f>
        <v/>
      </c>
      <c r="CJ63" s="186" t="str">
        <f aca="1">IF(CJ$4&gt;$BV63,"",IF($BR$65&gt;$BS$65,"ns",IF($BN$72&gt;$BO$72,"ns",IF(ABS($BX63-INDEX(RTO1CF_ORD,CJ$4,2))&gt;$BN$80,"s","ns"))))</f>
        <v/>
      </c>
      <c r="CK63" s="186" t="str">
        <f aca="1">IF(CK$4&gt;$BV63,"",IF($BR$65&gt;$BS$65,"ns",IF($BN$72&gt;$BO$72,"ns",IF(ABS($BX63-INDEX(RTO1CF_ORD,CK$4,2))&gt;$BN$80,"s","ns"))))</f>
        <v/>
      </c>
      <c r="CL63" s="186" t="str">
        <f aca="1">IF(CL$4&gt;$BV63,"",IF($BR$65&gt;$BS$65,"ns",IF($BN$72&gt;$BO$72,"ns",IF(ABS($BX63-INDEX(RTO1CF_ORD,CL$4,2))&gt;$BN$80,"s","ns"))))</f>
        <v/>
      </c>
      <c r="CM63" s="186" t="str">
        <f aca="1">IF(CM$4&gt;$BV63,"",IF($BR$65&gt;$BS$65,"ns",IF($BN$72&gt;$BO$72,"ns",IF(ABS($BX63-INDEX(RTO1CF_ORD,CM$4,2))&gt;$BN$80,"s","ns"))))</f>
        <v/>
      </c>
      <c r="CN63" s="186" t="str">
        <f aca="1">IF(CN$4&gt;$BV63,"",IF($BR$65&gt;$BS$65,"ns",IF($BN$72&gt;$BO$72,"ns",IF(ABS($BX63-INDEX(RTO1CF_ORD,CN$4,2))&gt;$BN$80,"s","ns"))))</f>
        <v/>
      </c>
      <c r="CO63" s="186" t="str">
        <f aca="1">IF(CO$4&gt;$BV63,"",IF($BR$65&gt;$BS$65,"ns",IF($BN$72&gt;$BO$72,"ns",IF(ABS($BX63-INDEX(RTO1CF_ORD,CO$4,2))&gt;$BN$80,"s","ns"))))</f>
        <v/>
      </c>
      <c r="CP63" s="186" t="str">
        <f aca="1">IF(CP$4&gt;$BV63,"",IF($BR$65&gt;$BS$65,"ns",IF($BN$72&gt;$BO$72,"ns",IF(ABS($BX63-INDEX(RTO1CF_ORD,CP$4,2))&gt;$BN$80,"s","ns"))))</f>
        <v/>
      </c>
      <c r="CQ63" s="186" t="str">
        <f aca="1">IF(CQ$4&gt;$BV63,"",IF($BR$65&gt;$BS$65,"ns",IF($BN$72&gt;$BO$72,"ns",IF(ABS($BX63-INDEX(RTO1CF_ORD,CQ$4,2))&gt;$BN$80,"s","ns"))))</f>
        <v/>
      </c>
      <c r="CR63" s="186" t="str">
        <f aca="1">IF(CR$4&gt;$BV63,"",IF($BR$65&gt;$BS$65,"ns",IF($BN$72&gt;$BO$72,"ns",IF(ABS($BX63-INDEX(RTO1CF_ORD,CR$4,2))&gt;$BN$80,"s","ns"))))</f>
        <v/>
      </c>
      <c r="CS63" s="186" t="str">
        <f aca="1">IF(CS$4&gt;$BV63,"",IF($BR$65&gt;$BS$65,"ns",IF($BN$72&gt;$BO$72,"ns",IF(ABS($BX63-INDEX(RTO1CF_ORD,CS$4,2))&gt;$BN$80,"s","ns"))))</f>
        <v/>
      </c>
      <c r="CT63" s="186" t="str">
        <f aca="1">IF(CT$4&gt;$BV63,"",IF($BR$65&gt;$BS$65,"ns",IF($BN$72&gt;$BO$72,"ns",IF(ABS($BX63-INDEX(RTO1CF_ORD,CT$4,2))&gt;$BN$80,"s","ns"))))</f>
        <v/>
      </c>
      <c r="CU63" s="186" t="str">
        <f aca="1">IF(CU$4&gt;$BV63,"",IF($BR$65&gt;$BS$65,"ns",IF($BN$72&gt;$BO$72,"ns",IF(ABS($BX63-INDEX(RTO1CF_ORD,CU$4,2))&gt;$BN$80,"s","ns"))))</f>
        <v/>
      </c>
      <c r="CV63" s="186" t="str">
        <f aca="1">IF(CV$4&gt;$BV63,"",IF($BR$65&gt;$BS$65,"ns",IF($BN$72&gt;$BO$72,"ns",IF(ABS($BX63-INDEX(RTO1CF_ORD,CV$4,2))&gt;$BN$80,"s","ns"))))</f>
        <v/>
      </c>
      <c r="CW63" s="186" t="str">
        <f aca="1">IF(CW$4&gt;$BV63,"",IF($BR$65&gt;$BS$65,"ns",IF($BN$72&gt;$BO$72,"ns",IF(ABS($BX63-INDEX(RTO1CF_ORD,CW$4,2))&gt;$BN$80,"s","ns"))))</f>
        <v/>
      </c>
      <c r="CX63" s="186" t="str">
        <f aca="1">IF(CX$4&gt;$BV63,"",IF($BR$65&gt;$BS$65,"ns",IF($BN$72&gt;$BO$72,"ns",IF(ABS($BX63-INDEX(RTO1CF_ORD,CX$4,2))&gt;$BN$80,"s","ns"))))</f>
        <v/>
      </c>
      <c r="CY63" s="186" t="str">
        <f aca="1">IF(CY$4&gt;$BV63,"",IF($BR$65&gt;$BS$65,"ns",IF($BN$72&gt;$BO$72,"ns",IF(ABS($BX63-INDEX(RTO1CF_ORD,CY$4,2))&gt;$BN$80,"s","ns"))))</f>
        <v/>
      </c>
      <c r="CZ63" s="186" t="str">
        <f aca="1">IF(CZ$4&gt;$BV63,"",IF($BR$65&gt;$BS$65,"ns",IF($BN$72&gt;$BO$72,"ns",IF(ABS($BX63-INDEX(RTO1CF_ORD,CZ$4,2))&gt;$BN$80,"s","ns"))))</f>
        <v/>
      </c>
      <c r="DA63" s="186" t="str">
        <f aca="1">IF(DA$4&gt;$BV63,"",IF($BR$65&gt;$BS$65,"ns",IF($BN$72&gt;$BO$72,"ns",IF(ABS($BX63-INDEX(RTO1CF_ORD,DA$4,2))&gt;$BN$80,"s","ns"))))</f>
        <v/>
      </c>
      <c r="DB63" s="186" t="str">
        <f aca="1">IF(DB$4&gt;$BV63,"",IF($BR$65&gt;$BS$65,"ns",IF($BN$72&gt;$BO$72,"ns",IF(ABS($BX63-INDEX(RTO1CF_ORD,DB$4,2))&gt;$BN$80,"s","ns"))))</f>
        <v/>
      </c>
      <c r="DC63" s="186" t="str">
        <f aca="1">IF(DC$4&gt;$BV63,"",IF($BR$65&gt;$BS$65,"ns",IF($BN$72&gt;$BO$72,"ns",IF(ABS($BX63-INDEX(RTO1CF_ORD,DC$4,2))&gt;$BN$80,"s","ns"))))</f>
        <v/>
      </c>
      <c r="DD63" s="186" t="str">
        <f aca="1">IF(DD$4&gt;$BV63,"",IF($BR$65&gt;$BS$65,"ns",IF($BN$72&gt;$BO$72,"ns",IF(ABS($BX63-INDEX(RTO1CF_ORD,DD$4,2))&gt;$BN$80,"s","ns"))))</f>
        <v/>
      </c>
      <c r="DE63" s="186" t="str">
        <f aca="1">IF(DE$4&gt;$BV63,"",IF($BR$65&gt;$BS$65,"ns",IF($BN$72&gt;$BO$72,"ns",IF(ABS($BX63-INDEX(RTO1CF_ORD,DE$4,2))&gt;$BN$80,"s","ns"))))</f>
        <v/>
      </c>
      <c r="DF63" s="186" t="str">
        <f aca="1">IF(DF$4&gt;$BV63,"",IF($BR$65&gt;$BS$65,"ns",IF($BN$72&gt;$BO$72,"ns",IF(ABS($BX63-INDEX(RTO1CF_ORD,DF$4,2))&gt;$BN$80,"s","ns"))))</f>
        <v/>
      </c>
      <c r="DG63" s="186" t="str">
        <f aca="1">IF(DG$4&gt;$BV63,"",IF($BR$65&gt;$BS$65,"ns",IF($BN$72&gt;$BO$72,"ns",IF(ABS($BX63-INDEX(RTO1CF_ORD,DG$4,2))&gt;$BN$80,"s","ns"))))</f>
        <v/>
      </c>
      <c r="DH63" s="186" t="str">
        <f aca="1">IF(DH$4&gt;$BV63,"",IF($BR$65&gt;$BS$65,"ns",IF($BN$72&gt;$BO$72,"ns",IF(ABS($BX63-INDEX(RTO1CF_ORD,DH$4,2))&gt;$BN$80,"s","ns"))))</f>
        <v/>
      </c>
      <c r="DI63" s="186" t="str">
        <f aca="1">IF(DI$4&gt;$BV63,"",IF($BR$65&gt;$BS$65,"ns",IF($BN$72&gt;$BO$72,"ns",IF(ABS($BX63-INDEX(RTO1CF_ORD,DI$4,2))&gt;$BN$80,"s","ns"))))</f>
        <v/>
      </c>
      <c r="DJ63" s="186" t="str">
        <f aca="1">IF(DJ$4&gt;$BV63,"",IF($BR$65&gt;$BS$65,"ns",IF($BN$72&gt;$BO$72,"ns",IF(ABS($BX63-INDEX(RTO1CF_ORD,DJ$4,2))&gt;$BN$80,"s","ns"))))</f>
        <v/>
      </c>
      <c r="DK63" s="186" t="str">
        <f aca="1">IF(DK$4&gt;$BV63,"",IF($BR$65&gt;$BS$65,"ns",IF($BN$72&gt;$BO$72,"ns",IF(ABS($BX63-INDEX(RTO1CF_ORD,DK$4,2))&gt;$BN$80,"s","ns"))))</f>
        <v/>
      </c>
      <c r="DL63" s="186" t="str">
        <f aca="1">IF(DL$4&gt;$BV63,"",IF($BR$65&gt;$BS$65,"ns",IF($BN$72&gt;$BO$72,"ns",IF(ABS($BX63-INDEX(RTO1CF_ORD,DL$4,2))&gt;$BN$80,"s","ns"))))</f>
        <v/>
      </c>
      <c r="DM63" s="186" t="str">
        <f aca="1">IF(DM$4&gt;$BV63,"",IF($BR$65&gt;$BS$65,"ns",IF($BN$72&gt;$BO$72,"ns",IF(ABS($BX63-INDEX(RTO1CF_ORD,DM$4,2))&gt;$BN$80,"s","ns"))))</f>
        <v/>
      </c>
      <c r="DN63" s="186" t="str">
        <f aca="1">IF(DN$4&gt;$BV63,"",IF($BR$65&gt;$BS$65,"ns",IF($BN$72&gt;$BO$72,"ns",IF(ABS($BX63-INDEX(RTO1CF_ORD,DN$4,2))&gt;$BN$80,"s","ns"))))</f>
        <v/>
      </c>
      <c r="DO63" s="186" t="str">
        <f aca="1">IF(DO$4&gt;$BV63,"",IF($BR$65&gt;$BS$65,"ns",IF($BN$72&gt;$BO$72,"ns",IF(ABS($BX63-INDEX(RTO1CF_ORD,DO$4,2))&gt;$BN$80,"s","ns"))))</f>
        <v/>
      </c>
      <c r="DP63" s="186" t="str">
        <f aca="1">IF(DP$4&gt;$BV63,"",IF($BR$65&gt;$BS$65,"ns",IF($BN$72&gt;$BO$72,"ns",IF(ABS($BX63-INDEX(RTO1CF_ORD,DP$4,2))&gt;$BN$80,"s","ns"))))</f>
        <v/>
      </c>
      <c r="DQ63" s="186" t="str">
        <f aca="1">IF(DQ$4&gt;$BV63,"",IF($BR$65&gt;$BS$65,"ns",IF($BN$72&gt;$BO$72,"ns",IF(ABS($BX63-INDEX(RTO1CF_ORD,DQ$4,2))&gt;$BN$80,"s","ns"))))</f>
        <v/>
      </c>
      <c r="DR63" s="186" t="str">
        <f aca="1">IF(DR$4&gt;$BV63,"",IF($BR$65&gt;$BS$65,"ns",IF($BN$72&gt;$BO$72,"ns",IF(ABS($BX63-INDEX(RTO1CF_ORD,DR$4,2))&gt;$BN$80,"s","ns"))))</f>
        <v/>
      </c>
      <c r="DS63" s="186" t="str">
        <f aca="1">IF(DS$4&gt;$BV63,"",IF($BR$65&gt;$BS$65,"ns",IF($BN$72&gt;$BO$72,"ns",IF(ABS($BX63-INDEX(RTO1CF_ORD,DS$4,2))&gt;$BN$80,"s","ns"))))</f>
        <v/>
      </c>
      <c r="DT63" s="186" t="str">
        <f aca="1">IF(DT$4&gt;$BV63,"",IF($BR$65&gt;$BS$65,"ns",IF($BN$72&gt;$BO$72,"ns",IF(ABS($BX63-INDEX(RTO1CF_ORD,DT$4,2))&gt;$BN$80,"s","ns"))))</f>
        <v/>
      </c>
      <c r="DU63" s="186" t="str">
        <f aca="1">IF(DU$4&gt;$BV63,"",IF($BR$65&gt;$BS$65,"ns",IF($BN$72&gt;$BO$72,"ns",IF(ABS($BX63-INDEX(RTO1CF_ORD,DU$4,2))&gt;$BN$80,"s","ns"))))</f>
        <v/>
      </c>
      <c r="DV63" s="186" t="str">
        <f aca="1">IF(DV$4&gt;$BV63,"",IF($BR$65&gt;$BS$65,"ns",IF($BN$72&gt;$BO$72,"ns",IF(ABS($BX63-INDEX(RTO1CF_ORD,DV$4,2))&gt;$BN$80,"s","ns"))))</f>
        <v/>
      </c>
      <c r="DW63" s="158"/>
      <c r="DX63" s="158"/>
      <c r="DZ63" s="176">
        <f>DZ62+1</f>
        <v>4</v>
      </c>
      <c r="EA63" s="178" t="str">
        <f aca="1">IFERROR(INDEX(RTO2CV,$DZ63,1),0)</f>
        <v>ACA 364</v>
      </c>
      <c r="EB63" s="179">
        <f aca="1">IFERROR(INDEX(RTO2SF,$DZ63,EB$3),0)</f>
        <v>0</v>
      </c>
      <c r="EC63" s="179">
        <f aca="1">IFERROR(INDEX(RTO2SF,$DZ63,EC$3),0)</f>
        <v>0</v>
      </c>
      <c r="ED63" s="179">
        <f aca="1">IFERROR(INDEX(RTO2SF,$DZ63,ED$3),0)</f>
        <v>0</v>
      </c>
      <c r="EE63" s="179">
        <f aca="1">IFERROR(INDEX(RTO2SF,$DZ63,EE$3),0)</f>
        <v>0</v>
      </c>
      <c r="EF63" s="179">
        <f>_xlfn.COUNTIFS(EB63:EE63,"&gt;1")</f>
        <v>0</v>
      </c>
      <c r="EG63" s="179">
        <f>IFERROR(_xlfn.SUMIFS(EB63:EE63,EB63:EE63,"&gt;1"),0)</f>
        <v>0</v>
      </c>
      <c r="EH63" s="176"/>
      <c r="EI63" s="176" t="s">
        <v>312</v>
      </c>
      <c r="EJ63" s="175">
        <f>_xlfn.SUMIFS(EB60:EE109,EB60:EE109,"&gt;1")</f>
        <v>0</v>
      </c>
      <c r="EK63" s="177"/>
      <c r="EL63" s="176">
        <f>EL62+1</f>
        <v>4</v>
      </c>
      <c r="EM63" s="178" t="str">
        <f aca="1">IFERROR(INDEX(RTO2CV,$EL63,1),0)</f>
        <v>ACA 364</v>
      </c>
      <c r="EN63" s="179">
        <f aca="1">IFERROR(INDEX(RTO2CF,$EL63,'ANVA-MDS'!EB$3),0)</f>
        <v>5295.60541714285955</v>
      </c>
      <c r="EO63" s="179">
        <f aca="1">IFERROR(INDEX(RTO2CF,$EL63,'ANVA-MDS'!EC$3),0)</f>
        <v>5379.78093714286024</v>
      </c>
      <c r="EP63" s="179">
        <f aca="1">IFERROR(INDEX(RTO2CF,$EL63,'ANVA-MDS'!ED$3),0)</f>
        <v>4661.56302857142964</v>
      </c>
      <c r="EQ63" s="179">
        <f aca="1">IFERROR(INDEX(RTO2CF,$EL63,'ANVA-MDS'!EE$3),0)</f>
        <v>0</v>
      </c>
      <c r="ER63" s="179">
        <f>_xlfn.COUNTIFS(EN63:EQ63,"&gt;1")</f>
        <v>3</v>
      </c>
      <c r="ES63" s="179">
        <f>IFERROR(_xlfn.SUMIFS(EN63:EQ63,EN63:EQ63,"&gt;1"),0)</f>
        <v>15336.9493828571995</v>
      </c>
      <c r="ET63" s="176"/>
      <c r="EU63" s="176" t="s">
        <v>312</v>
      </c>
      <c r="EV63" s="175">
        <f>_xlfn.SUMIFS(EN60:EQ109,EN60:EQ109,"&gt;1")</f>
        <v>661860.07070857205</v>
      </c>
      <c r="EW63" s="177"/>
      <c r="EX63" s="179">
        <f>EG63+ES63</f>
        <v>15336.9493828571995</v>
      </c>
      <c r="EY63" s="176" t="s">
        <v>312</v>
      </c>
      <c r="EZ63" s="202">
        <f>EJ63+EV63</f>
        <v>661860.07070857205</v>
      </c>
    </row>
    <row r="64" spans="1:156" ht="12.75" customHeight="1">
      <c r="A64" s="143" t="s">
        <v>313</v>
      </c>
      <c r="B64" s="89" t="s">
        <v>314</v>
      </c>
      <c r="C64" s="120" t="s">
        <v>315</v>
      </c>
      <c r="D64" s="89" t="s">
        <v>316</v>
      </c>
      <c r="E64" s="89" t="s">
        <v>317</v>
      </c>
      <c r="F64" s="89" t="s">
        <v>318</v>
      </c>
      <c r="G64" s="120" t="s">
        <v>319</v>
      </c>
      <c r="J64" s="89" t="n">
        <v>4</v>
      </c>
      <c r="K64" s="187" t="str">
        <f aca="1">IFERROR(INDEX(RTO2SF_ORD,J64,1),"sd")</f>
        <v>ACA 364</v>
      </c>
      <c r="L64" s="188">
        <f aca="1">IFERROR(INDEX(RTO2SF_ORD,J64,2),"sd")</f>
        <v>0.000459999999999999964</v>
      </c>
      <c r="M64" s="188" t="str">
        <f aca="1">IF(M$4&gt;$J64,"",IF($F$65&gt;$G$65,"ns",IF($B$72&gt;$C$72,"ns",IF(ABS($L64-INDEX(RTO1SF_ORD,M$4,2))&gt;$B$80,"s","ns"))))</f>
        <v>ns</v>
      </c>
      <c r="N64" s="188" t="str">
        <f aca="1">IF(N$4&gt;$J64,"",IF($F$65&gt;$G$65,"ns",IF($B$72&gt;$C$72,"ns",IF(ABS($L64-INDEX(RTO1SF_ORD,N$4,2))&gt;$B$80,"s","ns"))))</f>
        <v>ns</v>
      </c>
      <c r="O64" s="188" t="str">
        <f aca="1">IF(O$4&gt;$J64,"",IF($F$65&gt;$G$65,"ns",IF($B$72&gt;$C$72,"ns",IF(ABS($L64-INDEX(RTO1SF_ORD,O$4,2))&gt;$B$80,"s","ns"))))</f>
        <v>ns</v>
      </c>
      <c r="P64" s="188" t="str">
        <f aca="1">IF(P$4&gt;$J64,"",IF($F$65&gt;$G$65,"ns",IF($B$72&gt;$C$72,"ns",IF(ABS($L64-INDEX(RTO1SF_ORD,P$4,2))&gt;$B$80,"s","ns"))))</f>
        <v>ns</v>
      </c>
      <c r="Q64" s="188" t="str">
        <f aca="1">IF(Q$4&gt;$J64,"",IF($F$65&gt;$G$65,"ns",IF($B$72&gt;$C$72,"ns",IF(ABS($L64-INDEX(RTO1SF_ORD,Q$4,2))&gt;$B$80,"s","ns"))))</f>
        <v/>
      </c>
      <c r="R64" s="188" t="str">
        <f aca="1">IF(R$4&gt;$J64,"",IF($F$65&gt;$G$65,"ns",IF($B$72&gt;$C$72,"ns",IF(ABS($L64-INDEX(RTO1SF_ORD,R$4,2))&gt;$B$80,"s","ns"))))</f>
        <v/>
      </c>
      <c r="S64" s="188" t="str">
        <f aca="1">IF(S$4&gt;$J64,"",IF($F$65&gt;$G$65,"ns",IF($B$72&gt;$C$72,"ns",IF(ABS($L64-INDEX(RTO1SF_ORD,S$4,2))&gt;$B$80,"s","ns"))))</f>
        <v/>
      </c>
      <c r="T64" s="188" t="str">
        <f aca="1">IF(T$4&gt;$J64,"",IF($F$65&gt;$G$65,"ns",IF($B$72&gt;$C$72,"ns",IF(ABS($L64-INDEX(RTO1SF_ORD,T$4,2))&gt;$B$80,"s","ns"))))</f>
        <v/>
      </c>
      <c r="U64" s="188" t="str">
        <f aca="1">IF(U$4&gt;$J64,"",IF($F$65&gt;$G$65,"ns",IF($B$72&gt;$C$72,"ns",IF(ABS($L64-INDEX(RTO1SF_ORD,U$4,2))&gt;$B$80,"s","ns"))))</f>
        <v/>
      </c>
      <c r="V64" s="188" t="str">
        <f aca="1">IF(V$4&gt;$J64,"",IF($F$65&gt;$G$65,"ns",IF($B$72&gt;$C$72,"ns",IF(ABS($L64-INDEX(RTO1SF_ORD,V$4,2))&gt;$B$80,"s","ns"))))</f>
        <v/>
      </c>
      <c r="W64" s="188" t="str">
        <f aca="1">IF(W$4&gt;$J64,"",IF($F$65&gt;$G$65,"ns",IF($B$72&gt;$C$72,"ns",IF(ABS($L64-INDEX(RTO1SF_ORD,W$4,2))&gt;$B$80,"s","ns"))))</f>
        <v/>
      </c>
      <c r="X64" s="188" t="str">
        <f aca="1">IF(X$4&gt;$J64,"",IF($F$65&gt;$G$65,"ns",IF($B$72&gt;$C$72,"ns",IF(ABS($L64-INDEX(RTO1SF_ORD,X$4,2))&gt;$B$80,"s","ns"))))</f>
        <v/>
      </c>
      <c r="Y64" s="188" t="str">
        <f aca="1">IF(Y$4&gt;$J64,"",IF($F$65&gt;$G$65,"ns",IF($B$72&gt;$C$72,"ns",IF(ABS($L64-INDEX(RTO1SF_ORD,Y$4,2))&gt;$B$80,"s","ns"))))</f>
        <v/>
      </c>
      <c r="Z64" s="188" t="str">
        <f aca="1">IF(Z$4&gt;$J64,"",IF($F$65&gt;$G$65,"ns",IF($B$72&gt;$C$72,"ns",IF(ABS($L64-INDEX(RTO1SF_ORD,Z$4,2))&gt;$B$80,"s","ns"))))</f>
        <v/>
      </c>
      <c r="AA64" s="188" t="str">
        <f aca="1">IF(AA$4&gt;$J64,"",IF($F$65&gt;$G$65,"ns",IF($B$72&gt;$C$72,"ns",IF(ABS($L64-INDEX(RTO1SF_ORD,AA$4,2))&gt;$B$80,"s","ns"))))</f>
        <v/>
      </c>
      <c r="AB64" s="188" t="str">
        <f aca="1">IF(AB$4&gt;$J64,"",IF($F$65&gt;$G$65,"ns",IF($B$72&gt;$C$72,"ns",IF(ABS($L64-INDEX(RTO1SF_ORD,AB$4,2))&gt;$B$80,"s","ns"))))</f>
        <v/>
      </c>
      <c r="AC64" s="188" t="str">
        <f aca="1">IF(AC$4&gt;$J64,"",IF($F$65&gt;$G$65,"ns",IF($B$72&gt;$C$72,"ns",IF(ABS($L64-INDEX(RTO1SF_ORD,AC$4,2))&gt;$B$80,"s","ns"))))</f>
        <v/>
      </c>
      <c r="AD64" s="188" t="str">
        <f aca="1">IF(AD$4&gt;$J64,"",IF($F$65&gt;$G$65,"ns",IF($B$72&gt;$C$72,"ns",IF(ABS($L64-INDEX(RTO1SF_ORD,AD$4,2))&gt;$B$80,"s","ns"))))</f>
        <v/>
      </c>
      <c r="AE64" s="188" t="str">
        <f aca="1">IF(AE$4&gt;$J64,"",IF($F$65&gt;$G$65,"ns",IF($B$72&gt;$C$72,"ns",IF(ABS($L64-INDEX(RTO1SF_ORD,AE$4,2))&gt;$B$80,"s","ns"))))</f>
        <v/>
      </c>
      <c r="AF64" s="188" t="str">
        <f aca="1">IF(AF$4&gt;$J64,"",IF($F$65&gt;$G$65,"ns",IF($B$72&gt;$C$72,"ns",IF(ABS($L64-INDEX(RTO1SF_ORD,AF$4,2))&gt;$B$80,"s","ns"))))</f>
        <v/>
      </c>
      <c r="AG64" s="188" t="str">
        <f aca="1">IF(AG$4&gt;$J64,"",IF($F$65&gt;$G$65,"ns",IF($B$72&gt;$C$72,"ns",IF(ABS($L64-INDEX(RTO1SF_ORD,AG$4,2))&gt;$B$80,"s","ns"))))</f>
        <v/>
      </c>
      <c r="AH64" s="188" t="str">
        <f aca="1">IF(AH$4&gt;$J64,"",IF($F$65&gt;$G$65,"ns",IF($B$72&gt;$C$72,"ns",IF(ABS($L64-INDEX(RTO1SF_ORD,AH$4,2))&gt;$B$80,"s","ns"))))</f>
        <v/>
      </c>
      <c r="AI64" s="188" t="str">
        <f aca="1">IF(AI$4&gt;$J64,"",IF($F$65&gt;$G$65,"ns",IF($B$72&gt;$C$72,"ns",IF(ABS($L64-INDEX(RTO1SF_ORD,AI$4,2))&gt;$B$80,"s","ns"))))</f>
        <v/>
      </c>
      <c r="AJ64" s="188" t="str">
        <f aca="1">IF(AJ$4&gt;$J64,"",IF($F$65&gt;$G$65,"ns",IF($B$72&gt;$C$72,"ns",IF(ABS($L64-INDEX(RTO1SF_ORD,AJ$4,2))&gt;$B$80,"s","ns"))))</f>
        <v/>
      </c>
      <c r="AK64" s="188" t="str">
        <f aca="1">IF(AK$4&gt;$J64,"",IF($F$65&gt;$G$65,"ns",IF($B$72&gt;$C$72,"ns",IF(ABS($L64-INDEX(RTO1SF_ORD,AK$4,2))&gt;$B$80,"s","ns"))))</f>
        <v/>
      </c>
      <c r="AL64" s="188" t="str">
        <f aca="1">IF(AL$4&gt;$J64,"",IF($F$65&gt;$G$65,"ns",IF($B$72&gt;$C$72,"ns",IF(ABS($L64-INDEX(RTO1SF_ORD,AL$4,2))&gt;$B$80,"s","ns"))))</f>
        <v/>
      </c>
      <c r="AM64" s="188" t="str">
        <f aca="1">IF(AM$4&gt;$J64,"",IF($F$65&gt;$G$65,"ns",IF($B$72&gt;$C$72,"ns",IF(ABS($L64-INDEX(RTO1SF_ORD,AM$4,2))&gt;$B$80,"s","ns"))))</f>
        <v/>
      </c>
      <c r="AN64" s="188" t="str">
        <f aca="1">IF(AN$4&gt;$J64,"",IF($F$65&gt;$G$65,"ns",IF($B$72&gt;$C$72,"ns",IF(ABS($L64-INDEX(RTO1SF_ORD,AN$4,2))&gt;$B$80,"s","ns"))))</f>
        <v/>
      </c>
      <c r="AO64" s="188" t="str">
        <f aca="1">IF(AO$4&gt;$J64,"",IF($F$65&gt;$G$65,"ns",IF($B$72&gt;$C$72,"ns",IF(ABS($L64-INDEX(RTO1SF_ORD,AO$4,2))&gt;$B$80,"s","ns"))))</f>
        <v/>
      </c>
      <c r="AP64" s="188" t="str">
        <f aca="1">IF(AP$4&gt;$J64,"",IF($F$65&gt;$G$65,"ns",IF($B$72&gt;$C$72,"ns",IF(ABS($L64-INDEX(RTO1SF_ORD,AP$4,2))&gt;$B$80,"s","ns"))))</f>
        <v/>
      </c>
      <c r="AQ64" s="188" t="str">
        <f aca="1">IF(AQ$4&gt;$J64,"",IF($F$65&gt;$G$65,"ns",IF($B$72&gt;$C$72,"ns",IF(ABS($L64-INDEX(RTO1SF_ORD,AQ$4,2))&gt;$B$80,"s","ns"))))</f>
        <v/>
      </c>
      <c r="AR64" s="188" t="str">
        <f aca="1">IF(AR$4&gt;$J64,"",IF($F$65&gt;$G$65,"ns",IF($B$72&gt;$C$72,"ns",IF(ABS($L64-INDEX(RTO1SF_ORD,AR$4,2))&gt;$B$80,"s","ns"))))</f>
        <v/>
      </c>
      <c r="AS64" s="188" t="str">
        <f aca="1">IF(AS$4&gt;$J64,"",IF($F$65&gt;$G$65,"ns",IF($B$72&gt;$C$72,"ns",IF(ABS($L64-INDEX(RTO1SF_ORD,AS$4,2))&gt;$B$80,"s","ns"))))</f>
        <v/>
      </c>
      <c r="AT64" s="188" t="str">
        <f aca="1">IF(AT$4&gt;$J64,"",IF($F$65&gt;$G$65,"ns",IF($B$72&gt;$C$72,"ns",IF(ABS($L64-INDEX(RTO1SF_ORD,AT$4,2))&gt;$B$80,"s","ns"))))</f>
        <v/>
      </c>
      <c r="AU64" s="188" t="str">
        <f aca="1">IF(AU$4&gt;$J64,"",IF($F$65&gt;$G$65,"ns",IF($B$72&gt;$C$72,"ns",IF(ABS($L64-INDEX(RTO1SF_ORD,AU$4,2))&gt;$B$80,"s","ns"))))</f>
        <v/>
      </c>
      <c r="AV64" s="188" t="str">
        <f aca="1">IF(AV$4&gt;$J64,"",IF($F$65&gt;$G$65,"ns",IF($B$72&gt;$C$72,"ns",IF(ABS($L64-INDEX(RTO1SF_ORD,AV$4,2))&gt;$B$80,"s","ns"))))</f>
        <v/>
      </c>
      <c r="AW64" s="188" t="str">
        <f aca="1">IF(AW$4&gt;$J64,"",IF($F$65&gt;$G$65,"ns",IF($B$72&gt;$C$72,"ns",IF(ABS($L64-INDEX(RTO1SF_ORD,AW$4,2))&gt;$B$80,"s","ns"))))</f>
        <v/>
      </c>
      <c r="AX64" s="188" t="str">
        <f aca="1">IF(AX$4&gt;$J64,"",IF($F$65&gt;$G$65,"ns",IF($B$72&gt;$C$72,"ns",IF(ABS($L64-INDEX(RTO1SF_ORD,AX$4,2))&gt;$B$80,"s","ns"))))</f>
        <v/>
      </c>
      <c r="AY64" s="188" t="str">
        <f aca="1">IF(AY$4&gt;$J64,"",IF($F$65&gt;$G$65,"ns",IF($B$72&gt;$C$72,"ns",IF(ABS($L64-INDEX(RTO1SF_ORD,AY$4,2))&gt;$B$80,"s","ns"))))</f>
        <v/>
      </c>
      <c r="AZ64" s="188" t="str">
        <f aca="1">IF(AZ$4&gt;$J64,"",IF($F$65&gt;$G$65,"ns",IF($B$72&gt;$C$72,"ns",IF(ABS($L64-INDEX(RTO1SF_ORD,AZ$4,2))&gt;$B$80,"s","ns"))))</f>
        <v/>
      </c>
      <c r="BA64" s="188" t="str">
        <f aca="1">IF(BA$4&gt;$J64,"",IF($F$65&gt;$G$65,"ns",IF($B$72&gt;$C$72,"ns",IF(ABS($L64-INDEX(RTO1SF_ORD,BA$4,2))&gt;$B$80,"s","ns"))))</f>
        <v/>
      </c>
      <c r="BB64" s="188" t="str">
        <f aca="1">IF(BB$4&gt;$J64,"",IF($F$65&gt;$G$65,"ns",IF($B$72&gt;$C$72,"ns",IF(ABS($L64-INDEX(RTO1SF_ORD,BB$4,2))&gt;$B$80,"s","ns"))))</f>
        <v/>
      </c>
      <c r="BC64" s="188" t="str">
        <f aca="1">IF(BC$4&gt;$J64,"",IF($F$65&gt;$G$65,"ns",IF($B$72&gt;$C$72,"ns",IF(ABS($L64-INDEX(RTO1SF_ORD,BC$4,2))&gt;$B$80,"s","ns"))))</f>
        <v/>
      </c>
      <c r="BD64" s="188" t="str">
        <f aca="1">IF(BD$4&gt;$J64,"",IF($F$65&gt;$G$65,"ns",IF($B$72&gt;$C$72,"ns",IF(ABS($L64-INDEX(RTO1SF_ORD,BD$4,2))&gt;$B$80,"s","ns"))))</f>
        <v/>
      </c>
      <c r="BE64" s="188" t="str">
        <f aca="1">IF(BE$4&gt;$J64,"",IF($F$65&gt;$G$65,"ns",IF($B$72&gt;$C$72,"ns",IF(ABS($L64-INDEX(RTO1SF_ORD,BE$4,2))&gt;$B$80,"s","ns"))))</f>
        <v/>
      </c>
      <c r="BF64" s="188" t="str">
        <f aca="1">IF(BF$4&gt;$J64,"",IF($F$65&gt;$G$65,"ns",IF($B$72&gt;$C$72,"ns",IF(ABS($L64-INDEX(RTO1SF_ORD,BF$4,2))&gt;$B$80,"s","ns"))))</f>
        <v/>
      </c>
      <c r="BG64" s="188" t="str">
        <f aca="1">IF(BG$4&gt;$J64,"",IF($F$65&gt;$G$65,"ns",IF($B$72&gt;$C$72,"ns",IF(ABS($L64-INDEX(RTO1SF_ORD,BG$4,2))&gt;$B$80,"s","ns"))))</f>
        <v/>
      </c>
      <c r="BH64" s="188" t="str">
        <f aca="1">IF(BH$4&gt;$J64,"",IF($F$65&gt;$G$65,"ns",IF($B$72&gt;$C$72,"ns",IF(ABS($L64-INDEX(RTO1SF_ORD,BH$4,2))&gt;$B$80,"s","ns"))))</f>
        <v/>
      </c>
      <c r="BI64" s="188" t="str">
        <f aca="1">IF(BI$4&gt;$J64,"",IF($F$65&gt;$G$65,"ns",IF($B$72&gt;$C$72,"ns",IF(ABS($L64-INDEX(RTO1SF_ORD,BI$4,2))&gt;$B$80,"s","ns"))))</f>
        <v/>
      </c>
      <c r="BJ64" s="188" t="str">
        <f aca="1">IF(BJ$4&gt;$J64,"",IF($F$65&gt;$G$65,"ns",IF($B$72&gt;$C$72,"ns",IF(ABS($L64-INDEX(RTO1SF_ORD,BJ$4,2))&gt;$B$80,"s","ns"))))</f>
        <v/>
      </c>
      <c r="BM64" s="91" t="s">
        <v>313</v>
      </c>
      <c r="BN64" s="89" t="s">
        <v>314</v>
      </c>
      <c r="BO64" s="165" t="s">
        <v>315</v>
      </c>
      <c r="BP64" s="118" t="s">
        <v>316</v>
      </c>
      <c r="BQ64" s="118" t="s">
        <v>317</v>
      </c>
      <c r="BR64" s="89" t="s">
        <v>318</v>
      </c>
      <c r="BS64" s="120" t="s">
        <v>319</v>
      </c>
      <c r="BT64" s="10"/>
      <c r="BV64" s="89" t="n">
        <v>4</v>
      </c>
      <c r="BW64" s="187" t="str">
        <f aca="1">IFERROR(INDEX(RTO2CF_ORD,BV64,1),"sd")</f>
        <v>B AIMARA</v>
      </c>
      <c r="BX64" s="188">
        <f aca="1">IFERROR(INDEX(RTO2CF_ORD,BV64,2),"sd")</f>
        <v>5198.80667428571996</v>
      </c>
      <c r="BY64" s="186" t="str">
        <f aca="1">IF(BY$4&gt;$BV64,"",IF($BR$65&gt;$BS$65,"ns",IF($BN$72&gt;$BO$72,"ns",IF(ABS($BX64-INDEX(RTO1CF_ORD,BY$4,2))&gt;$BN$80,"s","ns"))))</f>
        <v>ns</v>
      </c>
      <c r="BZ64" s="186" t="str">
        <f aca="1">IF(BZ$4&gt;$BV64,"",IF($BR$65&gt;$BS$65,"ns",IF($BN$72&gt;$BO$72,"ns",IF(ABS($BX64-INDEX(RTO1CF_ORD,BZ$4,2))&gt;$BN$80,"s","ns"))))</f>
        <v>ns</v>
      </c>
      <c r="CA64" s="186" t="str">
        <f aca="1">IF(CA$4&gt;$BV64,"",IF($BR$65&gt;$BS$65,"ns",IF($BN$72&gt;$BO$72,"ns",IF(ABS($BX64-INDEX(RTO1CF_ORD,CA$4,2))&gt;$BN$80,"s","ns"))))</f>
        <v>ns</v>
      </c>
      <c r="CB64" s="186" t="str">
        <f aca="1">IF(CB$4&gt;$BV64,"",IF($BR$65&gt;$BS$65,"ns",IF($BN$72&gt;$BO$72,"ns",IF(ABS($BX64-INDEX(RTO1CF_ORD,CB$4,2))&gt;$BN$80,"s","ns"))))</f>
        <v>ns</v>
      </c>
      <c r="CC64" s="186" t="str">
        <f aca="1">IF(CC$4&gt;$BV64,"",IF($BR$65&gt;$BS$65,"ns",IF($BN$72&gt;$BO$72,"ns",IF(ABS($BX64-INDEX(RTO1CF_ORD,CC$4,2))&gt;$BN$80,"s","ns"))))</f>
        <v/>
      </c>
      <c r="CD64" s="186" t="str">
        <f aca="1">IF(CD$4&gt;$BV64,"",IF($BR$65&gt;$BS$65,"ns",IF($BN$72&gt;$BO$72,"ns",IF(ABS($BX64-INDEX(RTO1CF_ORD,CD$4,2))&gt;$BN$80,"s","ns"))))</f>
        <v/>
      </c>
      <c r="CE64" s="186" t="str">
        <f aca="1">IF(CE$4&gt;$BV64,"",IF($BR$65&gt;$BS$65,"ns",IF($BN$72&gt;$BO$72,"ns",IF(ABS($BX64-INDEX(RTO1CF_ORD,CE$4,2))&gt;$BN$80,"s","ns"))))</f>
        <v/>
      </c>
      <c r="CF64" s="186" t="str">
        <f aca="1">IF(CF$4&gt;$BV64,"",IF($BR$65&gt;$BS$65,"ns",IF($BN$72&gt;$BO$72,"ns",IF(ABS($BX64-INDEX(RTO1CF_ORD,CF$4,2))&gt;$BN$80,"s","ns"))))</f>
        <v/>
      </c>
      <c r="CG64" s="186" t="str">
        <f aca="1">IF(CG$4&gt;$BV64,"",IF($BR$65&gt;$BS$65,"ns",IF($BN$72&gt;$BO$72,"ns",IF(ABS($BX64-INDEX(RTO1CF_ORD,CG$4,2))&gt;$BN$80,"s","ns"))))</f>
        <v/>
      </c>
      <c r="CH64" s="186" t="str">
        <f aca="1">IF(CH$4&gt;$BV64,"",IF($BR$65&gt;$BS$65,"ns",IF($BN$72&gt;$BO$72,"ns",IF(ABS($BX64-INDEX(RTO1CF_ORD,CH$4,2))&gt;$BN$80,"s","ns"))))</f>
        <v/>
      </c>
      <c r="CI64" s="186" t="str">
        <f aca="1">IF(CI$4&gt;$BV64,"",IF($BR$65&gt;$BS$65,"ns",IF($BN$72&gt;$BO$72,"ns",IF(ABS($BX64-INDEX(RTO1CF_ORD,CI$4,2))&gt;$BN$80,"s","ns"))))</f>
        <v/>
      </c>
      <c r="CJ64" s="186" t="str">
        <f aca="1">IF(CJ$4&gt;$BV64,"",IF($BR$65&gt;$BS$65,"ns",IF($BN$72&gt;$BO$72,"ns",IF(ABS($BX64-INDEX(RTO1CF_ORD,CJ$4,2))&gt;$BN$80,"s","ns"))))</f>
        <v/>
      </c>
      <c r="CK64" s="186" t="str">
        <f aca="1">IF(CK$4&gt;$BV64,"",IF($BR$65&gt;$BS$65,"ns",IF($BN$72&gt;$BO$72,"ns",IF(ABS($BX64-INDEX(RTO1CF_ORD,CK$4,2))&gt;$BN$80,"s","ns"))))</f>
        <v/>
      </c>
      <c r="CL64" s="186" t="str">
        <f aca="1">IF(CL$4&gt;$BV64,"",IF($BR$65&gt;$BS$65,"ns",IF($BN$72&gt;$BO$72,"ns",IF(ABS($BX64-INDEX(RTO1CF_ORD,CL$4,2))&gt;$BN$80,"s","ns"))))</f>
        <v/>
      </c>
      <c r="CM64" s="186" t="str">
        <f aca="1">IF(CM$4&gt;$BV64,"",IF($BR$65&gt;$BS$65,"ns",IF($BN$72&gt;$BO$72,"ns",IF(ABS($BX64-INDEX(RTO1CF_ORD,CM$4,2))&gt;$BN$80,"s","ns"))))</f>
        <v/>
      </c>
      <c r="CN64" s="186" t="str">
        <f aca="1">IF(CN$4&gt;$BV64,"",IF($BR$65&gt;$BS$65,"ns",IF($BN$72&gt;$BO$72,"ns",IF(ABS($BX64-INDEX(RTO1CF_ORD,CN$4,2))&gt;$BN$80,"s","ns"))))</f>
        <v/>
      </c>
      <c r="CO64" s="186" t="str">
        <f aca="1">IF(CO$4&gt;$BV64,"",IF($BR$65&gt;$BS$65,"ns",IF($BN$72&gt;$BO$72,"ns",IF(ABS($BX64-INDEX(RTO1CF_ORD,CO$4,2))&gt;$BN$80,"s","ns"))))</f>
        <v/>
      </c>
      <c r="CP64" s="186" t="str">
        <f aca="1">IF(CP$4&gt;$BV64,"",IF($BR$65&gt;$BS$65,"ns",IF($BN$72&gt;$BO$72,"ns",IF(ABS($BX64-INDEX(RTO1CF_ORD,CP$4,2))&gt;$BN$80,"s","ns"))))</f>
        <v/>
      </c>
      <c r="CQ64" s="186" t="str">
        <f aca="1">IF(CQ$4&gt;$BV64,"",IF($BR$65&gt;$BS$65,"ns",IF($BN$72&gt;$BO$72,"ns",IF(ABS($BX64-INDEX(RTO1CF_ORD,CQ$4,2))&gt;$BN$80,"s","ns"))))</f>
        <v/>
      </c>
      <c r="CR64" s="186" t="str">
        <f aca="1">IF(CR$4&gt;$BV64,"",IF($BR$65&gt;$BS$65,"ns",IF($BN$72&gt;$BO$72,"ns",IF(ABS($BX64-INDEX(RTO1CF_ORD,CR$4,2))&gt;$BN$80,"s","ns"))))</f>
        <v/>
      </c>
      <c r="CS64" s="186" t="str">
        <f aca="1">IF(CS$4&gt;$BV64,"",IF($BR$65&gt;$BS$65,"ns",IF($BN$72&gt;$BO$72,"ns",IF(ABS($BX64-INDEX(RTO1CF_ORD,CS$4,2))&gt;$BN$80,"s","ns"))))</f>
        <v/>
      </c>
      <c r="CT64" s="186" t="str">
        <f aca="1">IF(CT$4&gt;$BV64,"",IF($BR$65&gt;$BS$65,"ns",IF($BN$72&gt;$BO$72,"ns",IF(ABS($BX64-INDEX(RTO1CF_ORD,CT$4,2))&gt;$BN$80,"s","ns"))))</f>
        <v/>
      </c>
      <c r="CU64" s="186" t="str">
        <f aca="1">IF(CU$4&gt;$BV64,"",IF($BR$65&gt;$BS$65,"ns",IF($BN$72&gt;$BO$72,"ns",IF(ABS($BX64-INDEX(RTO1CF_ORD,CU$4,2))&gt;$BN$80,"s","ns"))))</f>
        <v/>
      </c>
      <c r="CV64" s="186" t="str">
        <f aca="1">IF(CV$4&gt;$BV64,"",IF($BR$65&gt;$BS$65,"ns",IF($BN$72&gt;$BO$72,"ns",IF(ABS($BX64-INDEX(RTO1CF_ORD,CV$4,2))&gt;$BN$80,"s","ns"))))</f>
        <v/>
      </c>
      <c r="CW64" s="186" t="str">
        <f aca="1">IF(CW$4&gt;$BV64,"",IF($BR$65&gt;$BS$65,"ns",IF($BN$72&gt;$BO$72,"ns",IF(ABS($BX64-INDEX(RTO1CF_ORD,CW$4,2))&gt;$BN$80,"s","ns"))))</f>
        <v/>
      </c>
      <c r="CX64" s="186" t="str">
        <f aca="1">IF(CX$4&gt;$BV64,"",IF($BR$65&gt;$BS$65,"ns",IF($BN$72&gt;$BO$72,"ns",IF(ABS($BX64-INDEX(RTO1CF_ORD,CX$4,2))&gt;$BN$80,"s","ns"))))</f>
        <v/>
      </c>
      <c r="CY64" s="186" t="str">
        <f aca="1">IF(CY$4&gt;$BV64,"",IF($BR$65&gt;$BS$65,"ns",IF($BN$72&gt;$BO$72,"ns",IF(ABS($BX64-INDEX(RTO1CF_ORD,CY$4,2))&gt;$BN$80,"s","ns"))))</f>
        <v/>
      </c>
      <c r="CZ64" s="186" t="str">
        <f aca="1">IF(CZ$4&gt;$BV64,"",IF($BR$65&gt;$BS$65,"ns",IF($BN$72&gt;$BO$72,"ns",IF(ABS($BX64-INDEX(RTO1CF_ORD,CZ$4,2))&gt;$BN$80,"s","ns"))))</f>
        <v/>
      </c>
      <c r="DA64" s="186" t="str">
        <f aca="1">IF(DA$4&gt;$BV64,"",IF($BR$65&gt;$BS$65,"ns",IF($BN$72&gt;$BO$72,"ns",IF(ABS($BX64-INDEX(RTO1CF_ORD,DA$4,2))&gt;$BN$80,"s","ns"))))</f>
        <v/>
      </c>
      <c r="DB64" s="186" t="str">
        <f aca="1">IF(DB$4&gt;$BV64,"",IF($BR$65&gt;$BS$65,"ns",IF($BN$72&gt;$BO$72,"ns",IF(ABS($BX64-INDEX(RTO1CF_ORD,DB$4,2))&gt;$BN$80,"s","ns"))))</f>
        <v/>
      </c>
      <c r="DC64" s="186" t="str">
        <f aca="1">IF(DC$4&gt;$BV64,"",IF($BR$65&gt;$BS$65,"ns",IF($BN$72&gt;$BO$72,"ns",IF(ABS($BX64-INDEX(RTO1CF_ORD,DC$4,2))&gt;$BN$80,"s","ns"))))</f>
        <v/>
      </c>
      <c r="DD64" s="186" t="str">
        <f aca="1">IF(DD$4&gt;$BV64,"",IF($BR$65&gt;$BS$65,"ns",IF($BN$72&gt;$BO$72,"ns",IF(ABS($BX64-INDEX(RTO1CF_ORD,DD$4,2))&gt;$BN$80,"s","ns"))))</f>
        <v/>
      </c>
      <c r="DE64" s="186" t="str">
        <f aca="1">IF(DE$4&gt;$BV64,"",IF($BR$65&gt;$BS$65,"ns",IF($BN$72&gt;$BO$72,"ns",IF(ABS($BX64-INDEX(RTO1CF_ORD,DE$4,2))&gt;$BN$80,"s","ns"))))</f>
        <v/>
      </c>
      <c r="DF64" s="186" t="str">
        <f aca="1">IF(DF$4&gt;$BV64,"",IF($BR$65&gt;$BS$65,"ns",IF($BN$72&gt;$BO$72,"ns",IF(ABS($BX64-INDEX(RTO1CF_ORD,DF$4,2))&gt;$BN$80,"s","ns"))))</f>
        <v/>
      </c>
      <c r="DG64" s="186" t="str">
        <f aca="1">IF(DG$4&gt;$BV64,"",IF($BR$65&gt;$BS$65,"ns",IF($BN$72&gt;$BO$72,"ns",IF(ABS($BX64-INDEX(RTO1CF_ORD,DG$4,2))&gt;$BN$80,"s","ns"))))</f>
        <v/>
      </c>
      <c r="DH64" s="186" t="str">
        <f aca="1">IF(DH$4&gt;$BV64,"",IF($BR$65&gt;$BS$65,"ns",IF($BN$72&gt;$BO$72,"ns",IF(ABS($BX64-INDEX(RTO1CF_ORD,DH$4,2))&gt;$BN$80,"s","ns"))))</f>
        <v/>
      </c>
      <c r="DI64" s="186" t="str">
        <f aca="1">IF(DI$4&gt;$BV64,"",IF($BR$65&gt;$BS$65,"ns",IF($BN$72&gt;$BO$72,"ns",IF(ABS($BX64-INDEX(RTO1CF_ORD,DI$4,2))&gt;$BN$80,"s","ns"))))</f>
        <v/>
      </c>
      <c r="DJ64" s="186" t="str">
        <f aca="1">IF(DJ$4&gt;$BV64,"",IF($BR$65&gt;$BS$65,"ns",IF($BN$72&gt;$BO$72,"ns",IF(ABS($BX64-INDEX(RTO1CF_ORD,DJ$4,2))&gt;$BN$80,"s","ns"))))</f>
        <v/>
      </c>
      <c r="DK64" s="186" t="str">
        <f aca="1">IF(DK$4&gt;$BV64,"",IF($BR$65&gt;$BS$65,"ns",IF($BN$72&gt;$BO$72,"ns",IF(ABS($BX64-INDEX(RTO1CF_ORD,DK$4,2))&gt;$BN$80,"s","ns"))))</f>
        <v/>
      </c>
      <c r="DL64" s="186" t="str">
        <f aca="1">IF(DL$4&gt;$BV64,"",IF($BR$65&gt;$BS$65,"ns",IF($BN$72&gt;$BO$72,"ns",IF(ABS($BX64-INDEX(RTO1CF_ORD,DL$4,2))&gt;$BN$80,"s","ns"))))</f>
        <v/>
      </c>
      <c r="DM64" s="186" t="str">
        <f aca="1">IF(DM$4&gt;$BV64,"",IF($BR$65&gt;$BS$65,"ns",IF($BN$72&gt;$BO$72,"ns",IF(ABS($BX64-INDEX(RTO1CF_ORD,DM$4,2))&gt;$BN$80,"s","ns"))))</f>
        <v/>
      </c>
      <c r="DN64" s="186" t="str">
        <f aca="1">IF(DN$4&gt;$BV64,"",IF($BR$65&gt;$BS$65,"ns",IF($BN$72&gt;$BO$72,"ns",IF(ABS($BX64-INDEX(RTO1CF_ORD,DN$4,2))&gt;$BN$80,"s","ns"))))</f>
        <v/>
      </c>
      <c r="DO64" s="186" t="str">
        <f aca="1">IF(DO$4&gt;$BV64,"",IF($BR$65&gt;$BS$65,"ns",IF($BN$72&gt;$BO$72,"ns",IF(ABS($BX64-INDEX(RTO1CF_ORD,DO$4,2))&gt;$BN$80,"s","ns"))))</f>
        <v/>
      </c>
      <c r="DP64" s="186" t="str">
        <f aca="1">IF(DP$4&gt;$BV64,"",IF($BR$65&gt;$BS$65,"ns",IF($BN$72&gt;$BO$72,"ns",IF(ABS($BX64-INDEX(RTO1CF_ORD,DP$4,2))&gt;$BN$80,"s","ns"))))</f>
        <v/>
      </c>
      <c r="DQ64" s="186" t="str">
        <f aca="1">IF(DQ$4&gt;$BV64,"",IF($BR$65&gt;$BS$65,"ns",IF($BN$72&gt;$BO$72,"ns",IF(ABS($BX64-INDEX(RTO1CF_ORD,DQ$4,2))&gt;$BN$80,"s","ns"))))</f>
        <v/>
      </c>
      <c r="DR64" s="186" t="str">
        <f aca="1">IF(DR$4&gt;$BV64,"",IF($BR$65&gt;$BS$65,"ns",IF($BN$72&gt;$BO$72,"ns",IF(ABS($BX64-INDEX(RTO1CF_ORD,DR$4,2))&gt;$BN$80,"s","ns"))))</f>
        <v/>
      </c>
      <c r="DS64" s="186" t="str">
        <f aca="1">IF(DS$4&gt;$BV64,"",IF($BR$65&gt;$BS$65,"ns",IF($BN$72&gt;$BO$72,"ns",IF(ABS($BX64-INDEX(RTO1CF_ORD,DS$4,2))&gt;$BN$80,"s","ns"))))</f>
        <v/>
      </c>
      <c r="DT64" s="186" t="str">
        <f aca="1">IF(DT$4&gt;$BV64,"",IF($BR$65&gt;$BS$65,"ns",IF($BN$72&gt;$BO$72,"ns",IF(ABS($BX64-INDEX(RTO1CF_ORD,DT$4,2))&gt;$BN$80,"s","ns"))))</f>
        <v/>
      </c>
      <c r="DU64" s="186" t="str">
        <f aca="1">IF(DU$4&gt;$BV64,"",IF($BR$65&gt;$BS$65,"ns",IF($BN$72&gt;$BO$72,"ns",IF(ABS($BX64-INDEX(RTO1CF_ORD,DU$4,2))&gt;$BN$80,"s","ns"))))</f>
        <v/>
      </c>
      <c r="DV64" s="186" t="str">
        <f aca="1">IF(DV$4&gt;$BV64,"",IF($BR$65&gt;$BS$65,"ns",IF($BN$72&gt;$BO$72,"ns",IF(ABS($BX64-INDEX(RTO1CF_ORD,DV$4,2))&gt;$BN$80,"s","ns"))))</f>
        <v/>
      </c>
      <c r="DW64" s="158"/>
      <c r="DX64" s="158"/>
      <c r="DZ64" s="176">
        <f>DZ63+1</f>
        <v>5</v>
      </c>
      <c r="EA64" s="178" t="str">
        <f aca="1">IFERROR(INDEX(RTO2CV,$DZ64,1),0)</f>
        <v>ACA 502</v>
      </c>
      <c r="EB64" s="179">
        <f aca="1">IFERROR(INDEX(RTO2SF,$DZ64,EB$3),0)</f>
        <v>0</v>
      </c>
      <c r="EC64" s="179">
        <f aca="1">IFERROR(INDEX(RTO2SF,$DZ64,EC$3),0)</f>
        <v>0</v>
      </c>
      <c r="ED64" s="179">
        <f aca="1">IFERROR(INDEX(RTO2SF,$DZ64,ED$3),0)</f>
        <v>0</v>
      </c>
      <c r="EE64" s="179">
        <f aca="1">IFERROR(INDEX(RTO2SF,$DZ64,EE$3),0)</f>
        <v>0</v>
      </c>
      <c r="EF64" s="179">
        <f>_xlfn.COUNTIFS(EB64:EE64,"&gt;1")</f>
        <v>0</v>
      </c>
      <c r="EG64" s="179">
        <f>IFERROR(_xlfn.SUMIFS(EB64:EE64,EB64:EE64,"&gt;1"),0)</f>
        <v>0</v>
      </c>
      <c r="EH64" s="176"/>
      <c r="EI64" s="176" t="s">
        <v>320</v>
      </c>
      <c r="EJ64" s="175" t="str">
        <f>IF(EF110=0,"sd",EJ63/EJ62)</f>
        <v>sd</v>
      </c>
      <c r="EK64" s="177"/>
      <c r="EL64" s="176">
        <f>EL63+1</f>
        <v>5</v>
      </c>
      <c r="EM64" s="178" t="str">
        <f aca="1">IFERROR(INDEX(RTO2CV,$EL64,1),0)</f>
        <v>ACA 502</v>
      </c>
      <c r="EN64" s="179">
        <f aca="1">IFERROR(INDEX(RTO2CF,$EL64,'ANVA-MDS'!EB$3),0)</f>
        <v>5329.77342857142958</v>
      </c>
      <c r="EO64" s="179">
        <f aca="1">IFERROR(INDEX(RTO2CF,$EL64,'ANVA-MDS'!EC$3),0)</f>
        <v>4909.33871999999974</v>
      </c>
      <c r="EP64" s="179">
        <f aca="1">IFERROR(INDEX(RTO2CF,$EL64,'ANVA-MDS'!ED$3),0)</f>
        <v>5391.96617142857031</v>
      </c>
      <c r="EQ64" s="179">
        <f aca="1">IFERROR(INDEX(RTO2CF,$EL64,'ANVA-MDS'!EE$3),0)</f>
        <v>0</v>
      </c>
      <c r="ER64" s="179">
        <f>_xlfn.COUNTIFS(EN64:EQ64,"&gt;1")</f>
        <v>3</v>
      </c>
      <c r="ES64" s="179">
        <f>IFERROR(_xlfn.SUMIFS(EN64:EQ64,EN64:EQ64,"&gt;1"),0)</f>
        <v>15631.0783200000005</v>
      </c>
      <c r="ET64" s="176"/>
      <c r="EU64" s="176" t="s">
        <v>320</v>
      </c>
      <c r="EV64" s="175">
        <f>IF(ER110=0,"sd",EV63/EV62)</f>
        <v>4596.25049103175024</v>
      </c>
      <c r="EW64" s="177"/>
      <c r="EX64" s="179">
        <f>EG64+ES64</f>
        <v>15631.0783200000005</v>
      </c>
      <c r="EY64" s="176" t="s">
        <v>320</v>
      </c>
      <c r="EZ64" s="175" t="str">
        <f>IF(EZ79=0,"sd",EZ63/EZ62)</f>
        <v>sd</v>
      </c>
    </row>
    <row r="65" spans="1:156" ht="12.75" customHeight="1">
      <c r="A65" s="91" t="s">
        <v>120</v>
      </c>
      <c r="B65" s="160" t="str">
        <f>'ANVA-MDS'!EJ66</f>
        <v>sd</v>
      </c>
      <c r="C65" s="161" t="str">
        <f>'ANVA-MDS'!EJ70</f>
        <v>sd</v>
      </c>
      <c r="D65" s="162" t="str">
        <f>IFERROR(C65/B65,"sd")</f>
        <v>sd</v>
      </c>
      <c r="E65" s="162" t="str">
        <f>IFERROR(D65/D67,"sd")</f>
        <v>sd</v>
      </c>
      <c r="F65" s="172" t="str">
        <f>IFERROR(FDIST(E65,B65,B67),"sd")</f>
        <v>sd</v>
      </c>
      <c r="G65" s="89" t="n">
        <v>0.05</v>
      </c>
      <c r="H65" s="7" t="str">
        <f>IF(F65&gt;G65,"ns",IF(F65&lt;0.001,"***",IF(F65&lt;0.01,"**",IF(F65&lt;0.05,"*",""))))</f>
        <v>ns</v>
      </c>
      <c r="J65" s="89" t="n">
        <v>5</v>
      </c>
      <c r="K65" s="187" t="str">
        <f aca="1">IFERROR(INDEX(RTO2SF_ORD,J65,1),"sd")</f>
        <v>ACA 502</v>
      </c>
      <c r="L65" s="188">
        <f aca="1">IFERROR(INDEX(RTO2SF_ORD,J65,2),"sd")</f>
        <v>0.00045</v>
      </c>
      <c r="M65" s="188" t="str">
        <f aca="1">IF(M$4&gt;$J65,"",IF($F$65&gt;$G$65,"ns",IF($B$72&gt;$C$72,"ns",IF(ABS($L65-INDEX(RTO1SF_ORD,M$4,2))&gt;$B$80,"s","ns"))))</f>
        <v>ns</v>
      </c>
      <c r="N65" s="188" t="str">
        <f aca="1">IF(N$4&gt;$J65,"",IF($F$65&gt;$G$65,"ns",IF($B$72&gt;$C$72,"ns",IF(ABS($L65-INDEX(RTO1SF_ORD,N$4,2))&gt;$B$80,"s","ns"))))</f>
        <v>ns</v>
      </c>
      <c r="O65" s="188" t="str">
        <f aca="1">IF(O$4&gt;$J65,"",IF($F$65&gt;$G$65,"ns",IF($B$72&gt;$C$72,"ns",IF(ABS($L65-INDEX(RTO1SF_ORD,O$4,2))&gt;$B$80,"s","ns"))))</f>
        <v>ns</v>
      </c>
      <c r="P65" s="188" t="str">
        <f aca="1">IF(P$4&gt;$J65,"",IF($F$65&gt;$G$65,"ns",IF($B$72&gt;$C$72,"ns",IF(ABS($L65-INDEX(RTO1SF_ORD,P$4,2))&gt;$B$80,"s","ns"))))</f>
        <v>ns</v>
      </c>
      <c r="Q65" s="188" t="str">
        <f aca="1">IF(Q$4&gt;$J65,"",IF($F$65&gt;$G$65,"ns",IF($B$72&gt;$C$72,"ns",IF(ABS($L65-INDEX(RTO1SF_ORD,Q$4,2))&gt;$B$80,"s","ns"))))</f>
        <v>ns</v>
      </c>
      <c r="R65" s="188" t="str">
        <f aca="1">IF(R$4&gt;$J65,"",IF($F$65&gt;$G$65,"ns",IF($B$72&gt;$C$72,"ns",IF(ABS($L65-INDEX(RTO1SF_ORD,R$4,2))&gt;$B$80,"s","ns"))))</f>
        <v/>
      </c>
      <c r="S65" s="188" t="str">
        <f aca="1">IF(S$4&gt;$J65,"",IF($F$65&gt;$G$65,"ns",IF($B$72&gt;$C$72,"ns",IF(ABS($L65-INDEX(RTO1SF_ORD,S$4,2))&gt;$B$80,"s","ns"))))</f>
        <v/>
      </c>
      <c r="T65" s="188" t="str">
        <f aca="1">IF(T$4&gt;$J65,"",IF($F$65&gt;$G$65,"ns",IF($B$72&gt;$C$72,"ns",IF(ABS($L65-INDEX(RTO1SF_ORD,T$4,2))&gt;$B$80,"s","ns"))))</f>
        <v/>
      </c>
      <c r="U65" s="188" t="str">
        <f aca="1">IF(U$4&gt;$J65,"",IF($F$65&gt;$G$65,"ns",IF($B$72&gt;$C$72,"ns",IF(ABS($L65-INDEX(RTO1SF_ORD,U$4,2))&gt;$B$80,"s","ns"))))</f>
        <v/>
      </c>
      <c r="V65" s="188" t="str">
        <f aca="1">IF(V$4&gt;$J65,"",IF($F$65&gt;$G$65,"ns",IF($B$72&gt;$C$72,"ns",IF(ABS($L65-INDEX(RTO1SF_ORD,V$4,2))&gt;$B$80,"s","ns"))))</f>
        <v/>
      </c>
      <c r="W65" s="188" t="str">
        <f aca="1">IF(W$4&gt;$J65,"",IF($F$65&gt;$G$65,"ns",IF($B$72&gt;$C$72,"ns",IF(ABS($L65-INDEX(RTO1SF_ORD,W$4,2))&gt;$B$80,"s","ns"))))</f>
        <v/>
      </c>
      <c r="X65" s="188" t="str">
        <f aca="1">IF(X$4&gt;$J65,"",IF($F$65&gt;$G$65,"ns",IF($B$72&gt;$C$72,"ns",IF(ABS($L65-INDEX(RTO1SF_ORD,X$4,2))&gt;$B$80,"s","ns"))))</f>
        <v/>
      </c>
      <c r="Y65" s="188" t="str">
        <f aca="1">IF(Y$4&gt;$J65,"",IF($F$65&gt;$G$65,"ns",IF($B$72&gt;$C$72,"ns",IF(ABS($L65-INDEX(RTO1SF_ORD,Y$4,2))&gt;$B$80,"s","ns"))))</f>
        <v/>
      </c>
      <c r="Z65" s="188" t="str">
        <f aca="1">IF(Z$4&gt;$J65,"",IF($F$65&gt;$G$65,"ns",IF($B$72&gt;$C$72,"ns",IF(ABS($L65-INDEX(RTO1SF_ORD,Z$4,2))&gt;$B$80,"s","ns"))))</f>
        <v/>
      </c>
      <c r="AA65" s="188" t="str">
        <f aca="1">IF(AA$4&gt;$J65,"",IF($F$65&gt;$G$65,"ns",IF($B$72&gt;$C$72,"ns",IF(ABS($L65-INDEX(RTO1SF_ORD,AA$4,2))&gt;$B$80,"s","ns"))))</f>
        <v/>
      </c>
      <c r="AB65" s="188" t="str">
        <f aca="1">IF(AB$4&gt;$J65,"",IF($F$65&gt;$G$65,"ns",IF($B$72&gt;$C$72,"ns",IF(ABS($L65-INDEX(RTO1SF_ORD,AB$4,2))&gt;$B$80,"s","ns"))))</f>
        <v/>
      </c>
      <c r="AC65" s="188" t="str">
        <f aca="1">IF(AC$4&gt;$J65,"",IF($F$65&gt;$G$65,"ns",IF($B$72&gt;$C$72,"ns",IF(ABS($L65-INDEX(RTO1SF_ORD,AC$4,2))&gt;$B$80,"s","ns"))))</f>
        <v/>
      </c>
      <c r="AD65" s="188" t="str">
        <f aca="1">IF(AD$4&gt;$J65,"",IF($F$65&gt;$G$65,"ns",IF($B$72&gt;$C$72,"ns",IF(ABS($L65-INDEX(RTO1SF_ORD,AD$4,2))&gt;$B$80,"s","ns"))))</f>
        <v/>
      </c>
      <c r="AE65" s="188" t="str">
        <f aca="1">IF(AE$4&gt;$J65,"",IF($F$65&gt;$G$65,"ns",IF($B$72&gt;$C$72,"ns",IF(ABS($L65-INDEX(RTO1SF_ORD,AE$4,2))&gt;$B$80,"s","ns"))))</f>
        <v/>
      </c>
      <c r="AF65" s="188" t="str">
        <f aca="1">IF(AF$4&gt;$J65,"",IF($F$65&gt;$G$65,"ns",IF($B$72&gt;$C$72,"ns",IF(ABS($L65-INDEX(RTO1SF_ORD,AF$4,2))&gt;$B$80,"s","ns"))))</f>
        <v/>
      </c>
      <c r="AG65" s="188" t="str">
        <f aca="1">IF(AG$4&gt;$J65,"",IF($F$65&gt;$G$65,"ns",IF($B$72&gt;$C$72,"ns",IF(ABS($L65-INDEX(RTO1SF_ORD,AG$4,2))&gt;$B$80,"s","ns"))))</f>
        <v/>
      </c>
      <c r="AH65" s="188" t="str">
        <f aca="1">IF(AH$4&gt;$J65,"",IF($F$65&gt;$G$65,"ns",IF($B$72&gt;$C$72,"ns",IF(ABS($L65-INDEX(RTO1SF_ORD,AH$4,2))&gt;$B$80,"s","ns"))))</f>
        <v/>
      </c>
      <c r="AI65" s="188" t="str">
        <f aca="1">IF(AI$4&gt;$J65,"",IF($F$65&gt;$G$65,"ns",IF($B$72&gt;$C$72,"ns",IF(ABS($L65-INDEX(RTO1SF_ORD,AI$4,2))&gt;$B$80,"s","ns"))))</f>
        <v/>
      </c>
      <c r="AJ65" s="188" t="str">
        <f aca="1">IF(AJ$4&gt;$J65,"",IF($F$65&gt;$G$65,"ns",IF($B$72&gt;$C$72,"ns",IF(ABS($L65-INDEX(RTO1SF_ORD,AJ$4,2))&gt;$B$80,"s","ns"))))</f>
        <v/>
      </c>
      <c r="AK65" s="188" t="str">
        <f aca="1">IF(AK$4&gt;$J65,"",IF($F$65&gt;$G$65,"ns",IF($B$72&gt;$C$72,"ns",IF(ABS($L65-INDEX(RTO1SF_ORD,AK$4,2))&gt;$B$80,"s","ns"))))</f>
        <v/>
      </c>
      <c r="AL65" s="188" t="str">
        <f aca="1">IF(AL$4&gt;$J65,"",IF($F$65&gt;$G$65,"ns",IF($B$72&gt;$C$72,"ns",IF(ABS($L65-INDEX(RTO1SF_ORD,AL$4,2))&gt;$B$80,"s","ns"))))</f>
        <v/>
      </c>
      <c r="AM65" s="188" t="str">
        <f aca="1">IF(AM$4&gt;$J65,"",IF($F$65&gt;$G$65,"ns",IF($B$72&gt;$C$72,"ns",IF(ABS($L65-INDEX(RTO1SF_ORD,AM$4,2))&gt;$B$80,"s","ns"))))</f>
        <v/>
      </c>
      <c r="AN65" s="188" t="str">
        <f aca="1">IF(AN$4&gt;$J65,"",IF($F$65&gt;$G$65,"ns",IF($B$72&gt;$C$72,"ns",IF(ABS($L65-INDEX(RTO1SF_ORD,AN$4,2))&gt;$B$80,"s","ns"))))</f>
        <v/>
      </c>
      <c r="AO65" s="188" t="str">
        <f aca="1">IF(AO$4&gt;$J65,"",IF($F$65&gt;$G$65,"ns",IF($B$72&gt;$C$72,"ns",IF(ABS($L65-INDEX(RTO1SF_ORD,AO$4,2))&gt;$B$80,"s","ns"))))</f>
        <v/>
      </c>
      <c r="AP65" s="188" t="str">
        <f aca="1">IF(AP$4&gt;$J65,"",IF($F$65&gt;$G$65,"ns",IF($B$72&gt;$C$72,"ns",IF(ABS($L65-INDEX(RTO1SF_ORD,AP$4,2))&gt;$B$80,"s","ns"))))</f>
        <v/>
      </c>
      <c r="AQ65" s="188" t="str">
        <f aca="1">IF(AQ$4&gt;$J65,"",IF($F$65&gt;$G$65,"ns",IF($B$72&gt;$C$72,"ns",IF(ABS($L65-INDEX(RTO1SF_ORD,AQ$4,2))&gt;$B$80,"s","ns"))))</f>
        <v/>
      </c>
      <c r="AR65" s="188" t="str">
        <f aca="1">IF(AR$4&gt;$J65,"",IF($F$65&gt;$G$65,"ns",IF($B$72&gt;$C$72,"ns",IF(ABS($L65-INDEX(RTO1SF_ORD,AR$4,2))&gt;$B$80,"s","ns"))))</f>
        <v/>
      </c>
      <c r="AS65" s="188" t="str">
        <f aca="1">IF(AS$4&gt;$J65,"",IF($F$65&gt;$G$65,"ns",IF($B$72&gt;$C$72,"ns",IF(ABS($L65-INDEX(RTO1SF_ORD,AS$4,2))&gt;$B$80,"s","ns"))))</f>
        <v/>
      </c>
      <c r="AT65" s="188" t="str">
        <f aca="1">IF(AT$4&gt;$J65,"",IF($F$65&gt;$G$65,"ns",IF($B$72&gt;$C$72,"ns",IF(ABS($L65-INDEX(RTO1SF_ORD,AT$4,2))&gt;$B$80,"s","ns"))))</f>
        <v/>
      </c>
      <c r="AU65" s="188" t="str">
        <f aca="1">IF(AU$4&gt;$J65,"",IF($F$65&gt;$G$65,"ns",IF($B$72&gt;$C$72,"ns",IF(ABS($L65-INDEX(RTO1SF_ORD,AU$4,2))&gt;$B$80,"s","ns"))))</f>
        <v/>
      </c>
      <c r="AV65" s="188" t="str">
        <f aca="1">IF(AV$4&gt;$J65,"",IF($F$65&gt;$G$65,"ns",IF($B$72&gt;$C$72,"ns",IF(ABS($L65-INDEX(RTO1SF_ORD,AV$4,2))&gt;$B$80,"s","ns"))))</f>
        <v/>
      </c>
      <c r="AW65" s="188" t="str">
        <f aca="1">IF(AW$4&gt;$J65,"",IF($F$65&gt;$G$65,"ns",IF($B$72&gt;$C$72,"ns",IF(ABS($L65-INDEX(RTO1SF_ORD,AW$4,2))&gt;$B$80,"s","ns"))))</f>
        <v/>
      </c>
      <c r="AX65" s="188" t="str">
        <f aca="1">IF(AX$4&gt;$J65,"",IF($F$65&gt;$G$65,"ns",IF($B$72&gt;$C$72,"ns",IF(ABS($L65-INDEX(RTO1SF_ORD,AX$4,2))&gt;$B$80,"s","ns"))))</f>
        <v/>
      </c>
      <c r="AY65" s="188" t="str">
        <f aca="1">IF(AY$4&gt;$J65,"",IF($F$65&gt;$G$65,"ns",IF($B$72&gt;$C$72,"ns",IF(ABS($L65-INDEX(RTO1SF_ORD,AY$4,2))&gt;$B$80,"s","ns"))))</f>
        <v/>
      </c>
      <c r="AZ65" s="188" t="str">
        <f aca="1">IF(AZ$4&gt;$J65,"",IF($F$65&gt;$G$65,"ns",IF($B$72&gt;$C$72,"ns",IF(ABS($L65-INDEX(RTO1SF_ORD,AZ$4,2))&gt;$B$80,"s","ns"))))</f>
        <v/>
      </c>
      <c r="BA65" s="188" t="str">
        <f aca="1">IF(BA$4&gt;$J65,"",IF($F$65&gt;$G$65,"ns",IF($B$72&gt;$C$72,"ns",IF(ABS($L65-INDEX(RTO1SF_ORD,BA$4,2))&gt;$B$80,"s","ns"))))</f>
        <v/>
      </c>
      <c r="BB65" s="188" t="str">
        <f aca="1">IF(BB$4&gt;$J65,"",IF($F$65&gt;$G$65,"ns",IF($B$72&gt;$C$72,"ns",IF(ABS($L65-INDEX(RTO1SF_ORD,BB$4,2))&gt;$B$80,"s","ns"))))</f>
        <v/>
      </c>
      <c r="BC65" s="188" t="str">
        <f aca="1">IF(BC$4&gt;$J65,"",IF($F$65&gt;$G$65,"ns",IF($B$72&gt;$C$72,"ns",IF(ABS($L65-INDEX(RTO1SF_ORD,BC$4,2))&gt;$B$80,"s","ns"))))</f>
        <v/>
      </c>
      <c r="BD65" s="188" t="str">
        <f aca="1">IF(BD$4&gt;$J65,"",IF($F$65&gt;$G$65,"ns",IF($B$72&gt;$C$72,"ns",IF(ABS($L65-INDEX(RTO1SF_ORD,BD$4,2))&gt;$B$80,"s","ns"))))</f>
        <v/>
      </c>
      <c r="BE65" s="188" t="str">
        <f aca="1">IF(BE$4&gt;$J65,"",IF($F$65&gt;$G$65,"ns",IF($B$72&gt;$C$72,"ns",IF(ABS($L65-INDEX(RTO1SF_ORD,BE$4,2))&gt;$B$80,"s","ns"))))</f>
        <v/>
      </c>
      <c r="BF65" s="188" t="str">
        <f aca="1">IF(BF$4&gt;$J65,"",IF($F$65&gt;$G$65,"ns",IF($B$72&gt;$C$72,"ns",IF(ABS($L65-INDEX(RTO1SF_ORD,BF$4,2))&gt;$B$80,"s","ns"))))</f>
        <v/>
      </c>
      <c r="BG65" s="188" t="str">
        <f aca="1">IF(BG$4&gt;$J65,"",IF($F$65&gt;$G$65,"ns",IF($B$72&gt;$C$72,"ns",IF(ABS($L65-INDEX(RTO1SF_ORD,BG$4,2))&gt;$B$80,"s","ns"))))</f>
        <v/>
      </c>
      <c r="BH65" s="188" t="str">
        <f aca="1">IF(BH$4&gt;$J65,"",IF($F$65&gt;$G$65,"ns",IF($B$72&gt;$C$72,"ns",IF(ABS($L65-INDEX(RTO1SF_ORD,BH$4,2))&gt;$B$80,"s","ns"))))</f>
        <v/>
      </c>
      <c r="BI65" s="188" t="str">
        <f aca="1">IF(BI$4&gt;$J65,"",IF($F$65&gt;$G$65,"ns",IF($B$72&gt;$C$72,"ns",IF(ABS($L65-INDEX(RTO1SF_ORD,BI$4,2))&gt;$B$80,"s","ns"))))</f>
        <v/>
      </c>
      <c r="BJ65" s="188" t="str">
        <f aca="1">IF(BJ$4&gt;$J65,"",IF($F$65&gt;$G$65,"ns",IF($B$72&gt;$C$72,"ns",IF(ABS($L65-INDEX(RTO1SF_ORD,BJ$4,2))&gt;$B$80,"s","ns"))))</f>
        <v/>
      </c>
      <c r="BM65" s="91" t="s">
        <v>120</v>
      </c>
      <c r="BN65" s="282">
        <f>'ANVA-MDS'!EV66</f>
        <v>47</v>
      </c>
      <c r="BO65" s="161">
        <f>'ANVA-MDS'!EV70</f>
        <v>28243981.0110397004</v>
      </c>
      <c r="BP65" s="162">
        <f>IFERROR(BO65/BN65,"sd")</f>
        <v>600935.766192334006</v>
      </c>
      <c r="BQ65" s="162">
        <f>IFERROR(BP65/BP67,"sd")</f>
        <v>1.15937308459600996</v>
      </c>
      <c r="BR65" s="172">
        <f>IFERROR(FDIST(BQ65,BN65,BN67),"sd")</f>
        <v>0.268995555002463016</v>
      </c>
      <c r="BS65" s="89" t="n">
        <v>0.05</v>
      </c>
      <c r="BT65" s="7" t="str">
        <f>IF(BR65&gt;BS65,"ns",IF(BR65&lt;0.001,"***",IF(BR65&lt;0.01,"**",IF(BR65&lt;0.05,"*",""))))</f>
        <v>ns</v>
      </c>
      <c r="BV65" s="89" t="n">
        <v>5</v>
      </c>
      <c r="BW65" s="187" t="str">
        <f aca="1">IFERROR(INDEX(RTO2CF_ORD,BV65,1),"sd")</f>
        <v>MS INTA 119</v>
      </c>
      <c r="BX65" s="188">
        <f aca="1">IFERROR(INDEX(RTO2CF_ORD,BV65,2),"sd")</f>
        <v>5186.57350095237962</v>
      </c>
      <c r="BY65" s="186" t="str">
        <f aca="1">IF(BY$4&gt;$BV65,"",IF($BR$65&gt;$BS$65,"ns",IF($BN$72&gt;$BO$72,"ns",IF(ABS($BX65-INDEX(RTO1CF_ORD,BY$4,2))&gt;$BN$80,"s","ns"))))</f>
        <v>ns</v>
      </c>
      <c r="BZ65" s="186" t="str">
        <f aca="1">IF(BZ$4&gt;$BV65,"",IF($BR$65&gt;$BS$65,"ns",IF($BN$72&gt;$BO$72,"ns",IF(ABS($BX65-INDEX(RTO1CF_ORD,BZ$4,2))&gt;$BN$80,"s","ns"))))</f>
        <v>ns</v>
      </c>
      <c r="CA65" s="186" t="str">
        <f aca="1">IF(CA$4&gt;$BV65,"",IF($BR$65&gt;$BS$65,"ns",IF($BN$72&gt;$BO$72,"ns",IF(ABS($BX65-INDEX(RTO1CF_ORD,CA$4,2))&gt;$BN$80,"s","ns"))))</f>
        <v>ns</v>
      </c>
      <c r="CB65" s="186" t="str">
        <f aca="1">IF(CB$4&gt;$BV65,"",IF($BR$65&gt;$BS$65,"ns",IF($BN$72&gt;$BO$72,"ns",IF(ABS($BX65-INDEX(RTO1CF_ORD,CB$4,2))&gt;$BN$80,"s","ns"))))</f>
        <v>ns</v>
      </c>
      <c r="CC65" s="186" t="str">
        <f aca="1">IF(CC$4&gt;$BV65,"",IF($BR$65&gt;$BS$65,"ns",IF($BN$72&gt;$BO$72,"ns",IF(ABS($BX65-INDEX(RTO1CF_ORD,CC$4,2))&gt;$BN$80,"s","ns"))))</f>
        <v>ns</v>
      </c>
      <c r="CD65" s="186" t="str">
        <f aca="1">IF(CD$4&gt;$BV65,"",IF($BR$65&gt;$BS$65,"ns",IF($BN$72&gt;$BO$72,"ns",IF(ABS($BX65-INDEX(RTO1CF_ORD,CD$4,2))&gt;$BN$80,"s","ns"))))</f>
        <v/>
      </c>
      <c r="CE65" s="186" t="str">
        <f aca="1">IF(CE$4&gt;$BV65,"",IF($BR$65&gt;$BS$65,"ns",IF($BN$72&gt;$BO$72,"ns",IF(ABS($BX65-INDEX(RTO1CF_ORD,CE$4,2))&gt;$BN$80,"s","ns"))))</f>
        <v/>
      </c>
      <c r="CF65" s="186" t="str">
        <f aca="1">IF(CF$4&gt;$BV65,"",IF($BR$65&gt;$BS$65,"ns",IF($BN$72&gt;$BO$72,"ns",IF(ABS($BX65-INDEX(RTO1CF_ORD,CF$4,2))&gt;$BN$80,"s","ns"))))</f>
        <v/>
      </c>
      <c r="CG65" s="186" t="str">
        <f aca="1">IF(CG$4&gt;$BV65,"",IF($BR$65&gt;$BS$65,"ns",IF($BN$72&gt;$BO$72,"ns",IF(ABS($BX65-INDEX(RTO1CF_ORD,CG$4,2))&gt;$BN$80,"s","ns"))))</f>
        <v/>
      </c>
      <c r="CH65" s="186" t="str">
        <f aca="1">IF(CH$4&gt;$BV65,"",IF($BR$65&gt;$BS$65,"ns",IF($BN$72&gt;$BO$72,"ns",IF(ABS($BX65-INDEX(RTO1CF_ORD,CH$4,2))&gt;$BN$80,"s","ns"))))</f>
        <v/>
      </c>
      <c r="CI65" s="186" t="str">
        <f aca="1">IF(CI$4&gt;$BV65,"",IF($BR$65&gt;$BS$65,"ns",IF($BN$72&gt;$BO$72,"ns",IF(ABS($BX65-INDEX(RTO1CF_ORD,CI$4,2))&gt;$BN$80,"s","ns"))))</f>
        <v/>
      </c>
      <c r="CJ65" s="186" t="str">
        <f aca="1">IF(CJ$4&gt;$BV65,"",IF($BR$65&gt;$BS$65,"ns",IF($BN$72&gt;$BO$72,"ns",IF(ABS($BX65-INDEX(RTO1CF_ORD,CJ$4,2))&gt;$BN$80,"s","ns"))))</f>
        <v/>
      </c>
      <c r="CK65" s="186" t="str">
        <f aca="1">IF(CK$4&gt;$BV65,"",IF($BR$65&gt;$BS$65,"ns",IF($BN$72&gt;$BO$72,"ns",IF(ABS($BX65-INDEX(RTO1CF_ORD,CK$4,2))&gt;$BN$80,"s","ns"))))</f>
        <v/>
      </c>
      <c r="CL65" s="186" t="str">
        <f aca="1">IF(CL$4&gt;$BV65,"",IF($BR$65&gt;$BS$65,"ns",IF($BN$72&gt;$BO$72,"ns",IF(ABS($BX65-INDEX(RTO1CF_ORD,CL$4,2))&gt;$BN$80,"s","ns"))))</f>
        <v/>
      </c>
      <c r="CM65" s="186" t="str">
        <f aca="1">IF(CM$4&gt;$BV65,"",IF($BR$65&gt;$BS$65,"ns",IF($BN$72&gt;$BO$72,"ns",IF(ABS($BX65-INDEX(RTO1CF_ORD,CM$4,2))&gt;$BN$80,"s","ns"))))</f>
        <v/>
      </c>
      <c r="CN65" s="186" t="str">
        <f aca="1">IF(CN$4&gt;$BV65,"",IF($BR$65&gt;$BS$65,"ns",IF($BN$72&gt;$BO$72,"ns",IF(ABS($BX65-INDEX(RTO1CF_ORD,CN$4,2))&gt;$BN$80,"s","ns"))))</f>
        <v/>
      </c>
      <c r="CO65" s="186" t="str">
        <f aca="1">IF(CO$4&gt;$BV65,"",IF($BR$65&gt;$BS$65,"ns",IF($BN$72&gt;$BO$72,"ns",IF(ABS($BX65-INDEX(RTO1CF_ORD,CO$4,2))&gt;$BN$80,"s","ns"))))</f>
        <v/>
      </c>
      <c r="CP65" s="186" t="str">
        <f aca="1">IF(CP$4&gt;$BV65,"",IF($BR$65&gt;$BS$65,"ns",IF($BN$72&gt;$BO$72,"ns",IF(ABS($BX65-INDEX(RTO1CF_ORD,CP$4,2))&gt;$BN$80,"s","ns"))))</f>
        <v/>
      </c>
      <c r="CQ65" s="186" t="str">
        <f aca="1">IF(CQ$4&gt;$BV65,"",IF($BR$65&gt;$BS$65,"ns",IF($BN$72&gt;$BO$72,"ns",IF(ABS($BX65-INDEX(RTO1CF_ORD,CQ$4,2))&gt;$BN$80,"s","ns"))))</f>
        <v/>
      </c>
      <c r="CR65" s="186" t="str">
        <f aca="1">IF(CR$4&gt;$BV65,"",IF($BR$65&gt;$BS$65,"ns",IF($BN$72&gt;$BO$72,"ns",IF(ABS($BX65-INDEX(RTO1CF_ORD,CR$4,2))&gt;$BN$80,"s","ns"))))</f>
        <v/>
      </c>
      <c r="CS65" s="186" t="str">
        <f aca="1">IF(CS$4&gt;$BV65,"",IF($BR$65&gt;$BS$65,"ns",IF($BN$72&gt;$BO$72,"ns",IF(ABS($BX65-INDEX(RTO1CF_ORD,CS$4,2))&gt;$BN$80,"s","ns"))))</f>
        <v/>
      </c>
      <c r="CT65" s="186" t="str">
        <f aca="1">IF(CT$4&gt;$BV65,"",IF($BR$65&gt;$BS$65,"ns",IF($BN$72&gt;$BO$72,"ns",IF(ABS($BX65-INDEX(RTO1CF_ORD,CT$4,2))&gt;$BN$80,"s","ns"))))</f>
        <v/>
      </c>
      <c r="CU65" s="186" t="str">
        <f aca="1">IF(CU$4&gt;$BV65,"",IF($BR$65&gt;$BS$65,"ns",IF($BN$72&gt;$BO$72,"ns",IF(ABS($BX65-INDEX(RTO1CF_ORD,CU$4,2))&gt;$BN$80,"s","ns"))))</f>
        <v/>
      </c>
      <c r="CV65" s="186" t="str">
        <f aca="1">IF(CV$4&gt;$BV65,"",IF($BR$65&gt;$BS$65,"ns",IF($BN$72&gt;$BO$72,"ns",IF(ABS($BX65-INDEX(RTO1CF_ORD,CV$4,2))&gt;$BN$80,"s","ns"))))</f>
        <v/>
      </c>
      <c r="CW65" s="186" t="str">
        <f aca="1">IF(CW$4&gt;$BV65,"",IF($BR$65&gt;$BS$65,"ns",IF($BN$72&gt;$BO$72,"ns",IF(ABS($BX65-INDEX(RTO1CF_ORD,CW$4,2))&gt;$BN$80,"s","ns"))))</f>
        <v/>
      </c>
      <c r="CX65" s="186" t="str">
        <f aca="1">IF(CX$4&gt;$BV65,"",IF($BR$65&gt;$BS$65,"ns",IF($BN$72&gt;$BO$72,"ns",IF(ABS($BX65-INDEX(RTO1CF_ORD,CX$4,2))&gt;$BN$80,"s","ns"))))</f>
        <v/>
      </c>
      <c r="CY65" s="186" t="str">
        <f aca="1">IF(CY$4&gt;$BV65,"",IF($BR$65&gt;$BS$65,"ns",IF($BN$72&gt;$BO$72,"ns",IF(ABS($BX65-INDEX(RTO1CF_ORD,CY$4,2))&gt;$BN$80,"s","ns"))))</f>
        <v/>
      </c>
      <c r="CZ65" s="186" t="str">
        <f aca="1">IF(CZ$4&gt;$BV65,"",IF($BR$65&gt;$BS$65,"ns",IF($BN$72&gt;$BO$72,"ns",IF(ABS($BX65-INDEX(RTO1CF_ORD,CZ$4,2))&gt;$BN$80,"s","ns"))))</f>
        <v/>
      </c>
      <c r="DA65" s="186" t="str">
        <f aca="1">IF(DA$4&gt;$BV65,"",IF($BR$65&gt;$BS$65,"ns",IF($BN$72&gt;$BO$72,"ns",IF(ABS($BX65-INDEX(RTO1CF_ORD,DA$4,2))&gt;$BN$80,"s","ns"))))</f>
        <v/>
      </c>
      <c r="DB65" s="186" t="str">
        <f aca="1">IF(DB$4&gt;$BV65,"",IF($BR$65&gt;$BS$65,"ns",IF($BN$72&gt;$BO$72,"ns",IF(ABS($BX65-INDEX(RTO1CF_ORD,DB$4,2))&gt;$BN$80,"s","ns"))))</f>
        <v/>
      </c>
      <c r="DC65" s="186" t="str">
        <f aca="1">IF(DC$4&gt;$BV65,"",IF($BR$65&gt;$BS$65,"ns",IF($BN$72&gt;$BO$72,"ns",IF(ABS($BX65-INDEX(RTO1CF_ORD,DC$4,2))&gt;$BN$80,"s","ns"))))</f>
        <v/>
      </c>
      <c r="DD65" s="186" t="str">
        <f aca="1">IF(DD$4&gt;$BV65,"",IF($BR$65&gt;$BS$65,"ns",IF($BN$72&gt;$BO$72,"ns",IF(ABS($BX65-INDEX(RTO1CF_ORD,DD$4,2))&gt;$BN$80,"s","ns"))))</f>
        <v/>
      </c>
      <c r="DE65" s="186" t="str">
        <f aca="1">IF(DE$4&gt;$BV65,"",IF($BR$65&gt;$BS$65,"ns",IF($BN$72&gt;$BO$72,"ns",IF(ABS($BX65-INDEX(RTO1CF_ORD,DE$4,2))&gt;$BN$80,"s","ns"))))</f>
        <v/>
      </c>
      <c r="DF65" s="186" t="str">
        <f aca="1">IF(DF$4&gt;$BV65,"",IF($BR$65&gt;$BS$65,"ns",IF($BN$72&gt;$BO$72,"ns",IF(ABS($BX65-INDEX(RTO1CF_ORD,DF$4,2))&gt;$BN$80,"s","ns"))))</f>
        <v/>
      </c>
      <c r="DG65" s="186" t="str">
        <f aca="1">IF(DG$4&gt;$BV65,"",IF($BR$65&gt;$BS$65,"ns",IF($BN$72&gt;$BO$72,"ns",IF(ABS($BX65-INDEX(RTO1CF_ORD,DG$4,2))&gt;$BN$80,"s","ns"))))</f>
        <v/>
      </c>
      <c r="DH65" s="186" t="str">
        <f aca="1">IF(DH$4&gt;$BV65,"",IF($BR$65&gt;$BS$65,"ns",IF($BN$72&gt;$BO$72,"ns",IF(ABS($BX65-INDEX(RTO1CF_ORD,DH$4,2))&gt;$BN$80,"s","ns"))))</f>
        <v/>
      </c>
      <c r="DI65" s="186" t="str">
        <f aca="1">IF(DI$4&gt;$BV65,"",IF($BR$65&gt;$BS$65,"ns",IF($BN$72&gt;$BO$72,"ns",IF(ABS($BX65-INDEX(RTO1CF_ORD,DI$4,2))&gt;$BN$80,"s","ns"))))</f>
        <v/>
      </c>
      <c r="DJ65" s="186" t="str">
        <f aca="1">IF(DJ$4&gt;$BV65,"",IF($BR$65&gt;$BS$65,"ns",IF($BN$72&gt;$BO$72,"ns",IF(ABS($BX65-INDEX(RTO1CF_ORD,DJ$4,2))&gt;$BN$80,"s","ns"))))</f>
        <v/>
      </c>
      <c r="DK65" s="186" t="str">
        <f aca="1">IF(DK$4&gt;$BV65,"",IF($BR$65&gt;$BS$65,"ns",IF($BN$72&gt;$BO$72,"ns",IF(ABS($BX65-INDEX(RTO1CF_ORD,DK$4,2))&gt;$BN$80,"s","ns"))))</f>
        <v/>
      </c>
      <c r="DL65" s="186" t="str">
        <f aca="1">IF(DL$4&gt;$BV65,"",IF($BR$65&gt;$BS$65,"ns",IF($BN$72&gt;$BO$72,"ns",IF(ABS($BX65-INDEX(RTO1CF_ORD,DL$4,2))&gt;$BN$80,"s","ns"))))</f>
        <v/>
      </c>
      <c r="DM65" s="186" t="str">
        <f aca="1">IF(DM$4&gt;$BV65,"",IF($BR$65&gt;$BS$65,"ns",IF($BN$72&gt;$BO$72,"ns",IF(ABS($BX65-INDEX(RTO1CF_ORD,DM$4,2))&gt;$BN$80,"s","ns"))))</f>
        <v/>
      </c>
      <c r="DN65" s="186" t="str">
        <f aca="1">IF(DN$4&gt;$BV65,"",IF($BR$65&gt;$BS$65,"ns",IF($BN$72&gt;$BO$72,"ns",IF(ABS($BX65-INDEX(RTO1CF_ORD,DN$4,2))&gt;$BN$80,"s","ns"))))</f>
        <v/>
      </c>
      <c r="DO65" s="186" t="str">
        <f aca="1">IF(DO$4&gt;$BV65,"",IF($BR$65&gt;$BS$65,"ns",IF($BN$72&gt;$BO$72,"ns",IF(ABS($BX65-INDEX(RTO1CF_ORD,DO$4,2))&gt;$BN$80,"s","ns"))))</f>
        <v/>
      </c>
      <c r="DP65" s="186" t="str">
        <f aca="1">IF(DP$4&gt;$BV65,"",IF($BR$65&gt;$BS$65,"ns",IF($BN$72&gt;$BO$72,"ns",IF(ABS($BX65-INDEX(RTO1CF_ORD,DP$4,2))&gt;$BN$80,"s","ns"))))</f>
        <v/>
      </c>
      <c r="DQ65" s="186" t="str">
        <f aca="1">IF(DQ$4&gt;$BV65,"",IF($BR$65&gt;$BS$65,"ns",IF($BN$72&gt;$BO$72,"ns",IF(ABS($BX65-INDEX(RTO1CF_ORD,DQ$4,2))&gt;$BN$80,"s","ns"))))</f>
        <v/>
      </c>
      <c r="DR65" s="186" t="str">
        <f aca="1">IF(DR$4&gt;$BV65,"",IF($BR$65&gt;$BS$65,"ns",IF($BN$72&gt;$BO$72,"ns",IF(ABS($BX65-INDEX(RTO1CF_ORD,DR$4,2))&gt;$BN$80,"s","ns"))))</f>
        <v/>
      </c>
      <c r="DS65" s="186" t="str">
        <f aca="1">IF(DS$4&gt;$BV65,"",IF($BR$65&gt;$BS$65,"ns",IF($BN$72&gt;$BO$72,"ns",IF(ABS($BX65-INDEX(RTO1CF_ORD,DS$4,2))&gt;$BN$80,"s","ns"))))</f>
        <v/>
      </c>
      <c r="DT65" s="186" t="str">
        <f aca="1">IF(DT$4&gt;$BV65,"",IF($BR$65&gt;$BS$65,"ns",IF($BN$72&gt;$BO$72,"ns",IF(ABS($BX65-INDEX(RTO1CF_ORD,DT$4,2))&gt;$BN$80,"s","ns"))))</f>
        <v/>
      </c>
      <c r="DU65" s="186" t="str">
        <f aca="1">IF(DU$4&gt;$BV65,"",IF($BR$65&gt;$BS$65,"ns",IF($BN$72&gt;$BO$72,"ns",IF(ABS($BX65-INDEX(RTO1CF_ORD,DU$4,2))&gt;$BN$80,"s","ns"))))</f>
        <v/>
      </c>
      <c r="DV65" s="186" t="str">
        <f aca="1">IF(DV$4&gt;$BV65,"",IF($BR$65&gt;$BS$65,"ns",IF($BN$72&gt;$BO$72,"ns",IF(ABS($BX65-INDEX(RTO1CF_ORD,DV$4,2))&gt;$BN$80,"s","ns"))))</f>
        <v/>
      </c>
      <c r="DW65" s="158"/>
      <c r="DX65" s="158"/>
      <c r="DZ65" s="176">
        <f>DZ64+1</f>
        <v>6</v>
      </c>
      <c r="EA65" s="178" t="str">
        <f aca="1">IFERROR(INDEX(RTO2CV,$DZ65,1),0)</f>
        <v>ACA 604</v>
      </c>
      <c r="EB65" s="179">
        <f aca="1">IFERROR(INDEX(RTO2SF,$DZ65,EB$3),0)</f>
        <v>0</v>
      </c>
      <c r="EC65" s="179">
        <f aca="1">IFERROR(INDEX(RTO2SF,$DZ65,EC$3),0)</f>
        <v>0</v>
      </c>
      <c r="ED65" s="179">
        <f aca="1">IFERROR(INDEX(RTO2SF,$DZ65,ED$3),0)</f>
        <v>0</v>
      </c>
      <c r="EE65" s="179">
        <f aca="1">IFERROR(INDEX(RTO2SF,$DZ65,EE$3),0)</f>
        <v>0</v>
      </c>
      <c r="EF65" s="179">
        <f>_xlfn.COUNTIFS(EB65:EE65,"&gt;1")</f>
        <v>0</v>
      </c>
      <c r="EG65" s="179">
        <f>IFERROR(_xlfn.SUMIFS(EB65:EE65,EB65:EE65,"&gt;1"),0)</f>
        <v>0</v>
      </c>
      <c r="EH65" s="176"/>
      <c r="EI65" s="176" t="s">
        <v>321</v>
      </c>
      <c r="EJ65" s="175" t="str">
        <f>IF(EF110=0,"sd",EJ63^2/EJ62)</f>
        <v>sd</v>
      </c>
      <c r="EK65" s="177"/>
      <c r="EL65" s="176">
        <f>EL64+1</f>
        <v>6</v>
      </c>
      <c r="EM65" s="178" t="str">
        <f aca="1">IFERROR(INDEX(RTO2CV,$EL65,1),0)</f>
        <v>ACA 604</v>
      </c>
      <c r="EN65" s="179">
        <f aca="1">IFERROR(INDEX(RTO2CF,$EL65,'ANVA-MDS'!EB$3),0)</f>
        <v>5157.47231999999985</v>
      </c>
      <c r="EO65" s="179">
        <f aca="1">IFERROR(INDEX(RTO2CF,$EL65,'ANVA-MDS'!EC$3),0)</f>
        <v>4694.60338285713988</v>
      </c>
      <c r="EP65" s="179">
        <f aca="1">IFERROR(INDEX(RTO2CF,$EL65,'ANVA-MDS'!ED$3),0)</f>
        <v>4792.78799999999956</v>
      </c>
      <c r="EQ65" s="179">
        <f aca="1">IFERROR(INDEX(RTO2CF,$EL65,'ANVA-MDS'!EE$3),0)</f>
        <v>0</v>
      </c>
      <c r="ER65" s="179">
        <f>_xlfn.COUNTIFS(EN65:EQ65,"&gt;1")</f>
        <v>3</v>
      </c>
      <c r="ES65" s="179">
        <f>IFERROR(_xlfn.SUMIFS(EN65:EQ65,EN65:EQ65,"&gt;1"),0)</f>
        <v>14644.8637028570993</v>
      </c>
      <c r="ET65" s="176"/>
      <c r="EU65" s="176" t="s">
        <v>321</v>
      </c>
      <c r="EV65" s="175">
        <f>IF(ER110=0,"sd",EV63^2/EV62)</f>
        <v>3042074674.98858023</v>
      </c>
      <c r="EW65" s="177"/>
      <c r="EX65" s="179">
        <f>EG65+ES65</f>
        <v>14644.8637028570993</v>
      </c>
      <c r="EY65" s="176" t="s">
        <v>321</v>
      </c>
      <c r="EZ65" s="175" t="str">
        <f>IF(EZ79=0,"sd",EZ63^2/EZ62)</f>
        <v>sd</v>
      </c>
    </row>
    <row r="66" spans="1:156" ht="12.75" customHeight="1">
      <c r="A66" s="91" t="s">
        <v>322</v>
      </c>
      <c r="B66" s="160" t="str">
        <f>'ANVA-MDS'!EJ67</f>
        <v>sd</v>
      </c>
      <c r="C66" s="161" t="str">
        <f>'ANVA-MDS'!EJ71</f>
        <v>sd</v>
      </c>
      <c r="D66" s="162" t="str">
        <f>IFERROR(C66/B66,"sd")</f>
        <v>sd</v>
      </c>
      <c r="E66" s="162" t="str">
        <f>IFERROR(D66/D67,"sd")</f>
        <v>sd</v>
      </c>
      <c r="F66" s="172" t="str">
        <f>IFERROR(FDIST(E66,B66,B67),"sd")</f>
        <v>sd</v>
      </c>
      <c r="G66" s="89" t="n">
        <v>0.05</v>
      </c>
      <c r="H66" s="7" t="str">
        <f>IF(F66&gt;G66,"ns",IF(F66&lt;0.001,"***",IF(F66&lt;0.01,"**",IF(F66&lt;0.05,"*",""))))</f>
        <v>ns</v>
      </c>
      <c r="J66" s="89" t="n">
        <v>6</v>
      </c>
      <c r="K66" s="187" t="str">
        <f aca="1">IFERROR(INDEX(RTO2SF_ORD,J66,1),"sd")</f>
        <v>ACA 604</v>
      </c>
      <c r="L66" s="188">
        <f aca="1">IFERROR(INDEX(RTO2SF_ORD,J66,2),"sd")</f>
        <v>0.000440000000000000036</v>
      </c>
      <c r="M66" s="188" t="str">
        <f aca="1">IF(M$4&gt;$J66,"",IF($F$65&gt;$G$65,"ns",IF($B$72&gt;$C$72,"ns",IF(ABS($L66-INDEX(RTO1SF_ORD,M$4,2))&gt;$B$80,"s","ns"))))</f>
        <v>ns</v>
      </c>
      <c r="N66" s="188" t="str">
        <f aca="1">IF(N$4&gt;$J66,"",IF($F$65&gt;$G$65,"ns",IF($B$72&gt;$C$72,"ns",IF(ABS($L66-INDEX(RTO1SF_ORD,N$4,2))&gt;$B$80,"s","ns"))))</f>
        <v>ns</v>
      </c>
      <c r="O66" s="188" t="str">
        <f aca="1">IF(O$4&gt;$J66,"",IF($F$65&gt;$G$65,"ns",IF($B$72&gt;$C$72,"ns",IF(ABS($L66-INDEX(RTO1SF_ORD,O$4,2))&gt;$B$80,"s","ns"))))</f>
        <v>ns</v>
      </c>
      <c r="P66" s="188" t="str">
        <f aca="1">IF(P$4&gt;$J66,"",IF($F$65&gt;$G$65,"ns",IF($B$72&gt;$C$72,"ns",IF(ABS($L66-INDEX(RTO1SF_ORD,P$4,2))&gt;$B$80,"s","ns"))))</f>
        <v>ns</v>
      </c>
      <c r="Q66" s="188" t="str">
        <f aca="1">IF(Q$4&gt;$J66,"",IF($F$65&gt;$G$65,"ns",IF($B$72&gt;$C$72,"ns",IF(ABS($L66-INDEX(RTO1SF_ORD,Q$4,2))&gt;$B$80,"s","ns"))))</f>
        <v>ns</v>
      </c>
      <c r="R66" s="188" t="str">
        <f aca="1">IF(R$4&gt;$J66,"",IF($F$65&gt;$G$65,"ns",IF($B$72&gt;$C$72,"ns",IF(ABS($L66-INDEX(RTO1SF_ORD,R$4,2))&gt;$B$80,"s","ns"))))</f>
        <v>ns</v>
      </c>
      <c r="S66" s="188" t="str">
        <f aca="1">IF(S$4&gt;$J66,"",IF($F$65&gt;$G$65,"ns",IF($B$72&gt;$C$72,"ns",IF(ABS($L66-INDEX(RTO1SF_ORD,S$4,2))&gt;$B$80,"s","ns"))))</f>
        <v/>
      </c>
      <c r="T66" s="188" t="str">
        <f aca="1">IF(T$4&gt;$J66,"",IF($F$65&gt;$G$65,"ns",IF($B$72&gt;$C$72,"ns",IF(ABS($L66-INDEX(RTO1SF_ORD,T$4,2))&gt;$B$80,"s","ns"))))</f>
        <v/>
      </c>
      <c r="U66" s="188" t="str">
        <f aca="1">IF(U$4&gt;$J66,"",IF($F$65&gt;$G$65,"ns",IF($B$72&gt;$C$72,"ns",IF(ABS($L66-INDEX(RTO1SF_ORD,U$4,2))&gt;$B$80,"s","ns"))))</f>
        <v/>
      </c>
      <c r="V66" s="188" t="str">
        <f aca="1">IF(V$4&gt;$J66,"",IF($F$65&gt;$G$65,"ns",IF($B$72&gt;$C$72,"ns",IF(ABS($L66-INDEX(RTO1SF_ORD,V$4,2))&gt;$B$80,"s","ns"))))</f>
        <v/>
      </c>
      <c r="W66" s="188" t="str">
        <f aca="1">IF(W$4&gt;$J66,"",IF($F$65&gt;$G$65,"ns",IF($B$72&gt;$C$72,"ns",IF(ABS($L66-INDEX(RTO1SF_ORD,W$4,2))&gt;$B$80,"s","ns"))))</f>
        <v/>
      </c>
      <c r="X66" s="188" t="str">
        <f aca="1">IF(X$4&gt;$J66,"",IF($F$65&gt;$G$65,"ns",IF($B$72&gt;$C$72,"ns",IF(ABS($L66-INDEX(RTO1SF_ORD,X$4,2))&gt;$B$80,"s","ns"))))</f>
        <v/>
      </c>
      <c r="Y66" s="188" t="str">
        <f aca="1">IF(Y$4&gt;$J66,"",IF($F$65&gt;$G$65,"ns",IF($B$72&gt;$C$72,"ns",IF(ABS($L66-INDEX(RTO1SF_ORD,Y$4,2))&gt;$B$80,"s","ns"))))</f>
        <v/>
      </c>
      <c r="Z66" s="188" t="str">
        <f aca="1">IF(Z$4&gt;$J66,"",IF($F$65&gt;$G$65,"ns",IF($B$72&gt;$C$72,"ns",IF(ABS($L66-INDEX(RTO1SF_ORD,Z$4,2))&gt;$B$80,"s","ns"))))</f>
        <v/>
      </c>
      <c r="AA66" s="188" t="str">
        <f aca="1">IF(AA$4&gt;$J66,"",IF($F$65&gt;$G$65,"ns",IF($B$72&gt;$C$72,"ns",IF(ABS($L66-INDEX(RTO1SF_ORD,AA$4,2))&gt;$B$80,"s","ns"))))</f>
        <v/>
      </c>
      <c r="AB66" s="188" t="str">
        <f aca="1">IF(AB$4&gt;$J66,"",IF($F$65&gt;$G$65,"ns",IF($B$72&gt;$C$72,"ns",IF(ABS($L66-INDEX(RTO1SF_ORD,AB$4,2))&gt;$B$80,"s","ns"))))</f>
        <v/>
      </c>
      <c r="AC66" s="188" t="str">
        <f aca="1">IF(AC$4&gt;$J66,"",IF($F$65&gt;$G$65,"ns",IF($B$72&gt;$C$72,"ns",IF(ABS($L66-INDEX(RTO1SF_ORD,AC$4,2))&gt;$B$80,"s","ns"))))</f>
        <v/>
      </c>
      <c r="AD66" s="188" t="str">
        <f aca="1">IF(AD$4&gt;$J66,"",IF($F$65&gt;$G$65,"ns",IF($B$72&gt;$C$72,"ns",IF(ABS($L66-INDEX(RTO1SF_ORD,AD$4,2))&gt;$B$80,"s","ns"))))</f>
        <v/>
      </c>
      <c r="AE66" s="188" t="str">
        <f aca="1">IF(AE$4&gt;$J66,"",IF($F$65&gt;$G$65,"ns",IF($B$72&gt;$C$72,"ns",IF(ABS($L66-INDEX(RTO1SF_ORD,AE$4,2))&gt;$B$80,"s","ns"))))</f>
        <v/>
      </c>
      <c r="AF66" s="188" t="str">
        <f aca="1">IF(AF$4&gt;$J66,"",IF($F$65&gt;$G$65,"ns",IF($B$72&gt;$C$72,"ns",IF(ABS($L66-INDEX(RTO1SF_ORD,AF$4,2))&gt;$B$80,"s","ns"))))</f>
        <v/>
      </c>
      <c r="AG66" s="188" t="str">
        <f aca="1">IF(AG$4&gt;$J66,"",IF($F$65&gt;$G$65,"ns",IF($B$72&gt;$C$72,"ns",IF(ABS($L66-INDEX(RTO1SF_ORD,AG$4,2))&gt;$B$80,"s","ns"))))</f>
        <v/>
      </c>
      <c r="AH66" s="188" t="str">
        <f aca="1">IF(AH$4&gt;$J66,"",IF($F$65&gt;$G$65,"ns",IF($B$72&gt;$C$72,"ns",IF(ABS($L66-INDEX(RTO1SF_ORD,AH$4,2))&gt;$B$80,"s","ns"))))</f>
        <v/>
      </c>
      <c r="AI66" s="188" t="str">
        <f aca="1">IF(AI$4&gt;$J66,"",IF($F$65&gt;$G$65,"ns",IF($B$72&gt;$C$72,"ns",IF(ABS($L66-INDEX(RTO1SF_ORD,AI$4,2))&gt;$B$80,"s","ns"))))</f>
        <v/>
      </c>
      <c r="AJ66" s="188" t="str">
        <f aca="1">IF(AJ$4&gt;$J66,"",IF($F$65&gt;$G$65,"ns",IF($B$72&gt;$C$72,"ns",IF(ABS($L66-INDEX(RTO1SF_ORD,AJ$4,2))&gt;$B$80,"s","ns"))))</f>
        <v/>
      </c>
      <c r="AK66" s="188" t="str">
        <f aca="1">IF(AK$4&gt;$J66,"",IF($F$65&gt;$G$65,"ns",IF($B$72&gt;$C$72,"ns",IF(ABS($L66-INDEX(RTO1SF_ORD,AK$4,2))&gt;$B$80,"s","ns"))))</f>
        <v/>
      </c>
      <c r="AL66" s="188" t="str">
        <f aca="1">IF(AL$4&gt;$J66,"",IF($F$65&gt;$G$65,"ns",IF($B$72&gt;$C$72,"ns",IF(ABS($L66-INDEX(RTO1SF_ORD,AL$4,2))&gt;$B$80,"s","ns"))))</f>
        <v/>
      </c>
      <c r="AM66" s="188" t="str">
        <f aca="1">IF(AM$4&gt;$J66,"",IF($F$65&gt;$G$65,"ns",IF($B$72&gt;$C$72,"ns",IF(ABS($L66-INDEX(RTO1SF_ORD,AM$4,2))&gt;$B$80,"s","ns"))))</f>
        <v/>
      </c>
      <c r="AN66" s="188" t="str">
        <f aca="1">IF(AN$4&gt;$J66,"",IF($F$65&gt;$G$65,"ns",IF($B$72&gt;$C$72,"ns",IF(ABS($L66-INDEX(RTO1SF_ORD,AN$4,2))&gt;$B$80,"s","ns"))))</f>
        <v/>
      </c>
      <c r="AO66" s="188" t="str">
        <f aca="1">IF(AO$4&gt;$J66,"",IF($F$65&gt;$G$65,"ns",IF($B$72&gt;$C$72,"ns",IF(ABS($L66-INDEX(RTO1SF_ORD,AO$4,2))&gt;$B$80,"s","ns"))))</f>
        <v/>
      </c>
      <c r="AP66" s="188" t="str">
        <f aca="1">IF(AP$4&gt;$J66,"",IF($F$65&gt;$G$65,"ns",IF($B$72&gt;$C$72,"ns",IF(ABS($L66-INDEX(RTO1SF_ORD,AP$4,2))&gt;$B$80,"s","ns"))))</f>
        <v/>
      </c>
      <c r="AQ66" s="188" t="str">
        <f aca="1">IF(AQ$4&gt;$J66,"",IF($F$65&gt;$G$65,"ns",IF($B$72&gt;$C$72,"ns",IF(ABS($L66-INDEX(RTO1SF_ORD,AQ$4,2))&gt;$B$80,"s","ns"))))</f>
        <v/>
      </c>
      <c r="AR66" s="188" t="str">
        <f aca="1">IF(AR$4&gt;$J66,"",IF($F$65&gt;$G$65,"ns",IF($B$72&gt;$C$72,"ns",IF(ABS($L66-INDEX(RTO1SF_ORD,AR$4,2))&gt;$B$80,"s","ns"))))</f>
        <v/>
      </c>
      <c r="AS66" s="188" t="str">
        <f aca="1">IF(AS$4&gt;$J66,"",IF($F$65&gt;$G$65,"ns",IF($B$72&gt;$C$72,"ns",IF(ABS($L66-INDEX(RTO1SF_ORD,AS$4,2))&gt;$B$80,"s","ns"))))</f>
        <v/>
      </c>
      <c r="AT66" s="188" t="str">
        <f aca="1">IF(AT$4&gt;$J66,"",IF($F$65&gt;$G$65,"ns",IF($B$72&gt;$C$72,"ns",IF(ABS($L66-INDEX(RTO1SF_ORD,AT$4,2))&gt;$B$80,"s","ns"))))</f>
        <v/>
      </c>
      <c r="AU66" s="188" t="str">
        <f aca="1">IF(AU$4&gt;$J66,"",IF($F$65&gt;$G$65,"ns",IF($B$72&gt;$C$72,"ns",IF(ABS($L66-INDEX(RTO1SF_ORD,AU$4,2))&gt;$B$80,"s","ns"))))</f>
        <v/>
      </c>
      <c r="AV66" s="188" t="str">
        <f aca="1">IF(AV$4&gt;$J66,"",IF($F$65&gt;$G$65,"ns",IF($B$72&gt;$C$72,"ns",IF(ABS($L66-INDEX(RTO1SF_ORD,AV$4,2))&gt;$B$80,"s","ns"))))</f>
        <v/>
      </c>
      <c r="AW66" s="188" t="str">
        <f aca="1">IF(AW$4&gt;$J66,"",IF($F$65&gt;$G$65,"ns",IF($B$72&gt;$C$72,"ns",IF(ABS($L66-INDEX(RTO1SF_ORD,AW$4,2))&gt;$B$80,"s","ns"))))</f>
        <v/>
      </c>
      <c r="AX66" s="188" t="str">
        <f aca="1">IF(AX$4&gt;$J66,"",IF($F$65&gt;$G$65,"ns",IF($B$72&gt;$C$72,"ns",IF(ABS($L66-INDEX(RTO1SF_ORD,AX$4,2))&gt;$B$80,"s","ns"))))</f>
        <v/>
      </c>
      <c r="AY66" s="188" t="str">
        <f aca="1">IF(AY$4&gt;$J66,"",IF($F$65&gt;$G$65,"ns",IF($B$72&gt;$C$72,"ns",IF(ABS($L66-INDEX(RTO1SF_ORD,AY$4,2))&gt;$B$80,"s","ns"))))</f>
        <v/>
      </c>
      <c r="AZ66" s="188" t="str">
        <f aca="1">IF(AZ$4&gt;$J66,"",IF($F$65&gt;$G$65,"ns",IF($B$72&gt;$C$72,"ns",IF(ABS($L66-INDEX(RTO1SF_ORD,AZ$4,2))&gt;$B$80,"s","ns"))))</f>
        <v/>
      </c>
      <c r="BA66" s="188" t="str">
        <f aca="1">IF(BA$4&gt;$J66,"",IF($F$65&gt;$G$65,"ns",IF($B$72&gt;$C$72,"ns",IF(ABS($L66-INDEX(RTO1SF_ORD,BA$4,2))&gt;$B$80,"s","ns"))))</f>
        <v/>
      </c>
      <c r="BB66" s="188" t="str">
        <f aca="1">IF(BB$4&gt;$J66,"",IF($F$65&gt;$G$65,"ns",IF($B$72&gt;$C$72,"ns",IF(ABS($L66-INDEX(RTO1SF_ORD,BB$4,2))&gt;$B$80,"s","ns"))))</f>
        <v/>
      </c>
      <c r="BC66" s="188" t="str">
        <f aca="1">IF(BC$4&gt;$J66,"",IF($F$65&gt;$G$65,"ns",IF($B$72&gt;$C$72,"ns",IF(ABS($L66-INDEX(RTO1SF_ORD,BC$4,2))&gt;$B$80,"s","ns"))))</f>
        <v/>
      </c>
      <c r="BD66" s="188" t="str">
        <f aca="1">IF(BD$4&gt;$J66,"",IF($F$65&gt;$G$65,"ns",IF($B$72&gt;$C$72,"ns",IF(ABS($L66-INDEX(RTO1SF_ORD,BD$4,2))&gt;$B$80,"s","ns"))))</f>
        <v/>
      </c>
      <c r="BE66" s="188" t="str">
        <f aca="1">IF(BE$4&gt;$J66,"",IF($F$65&gt;$G$65,"ns",IF($B$72&gt;$C$72,"ns",IF(ABS($L66-INDEX(RTO1SF_ORD,BE$4,2))&gt;$B$80,"s","ns"))))</f>
        <v/>
      </c>
      <c r="BF66" s="188" t="str">
        <f aca="1">IF(BF$4&gt;$J66,"",IF($F$65&gt;$G$65,"ns",IF($B$72&gt;$C$72,"ns",IF(ABS($L66-INDEX(RTO1SF_ORD,BF$4,2))&gt;$B$80,"s","ns"))))</f>
        <v/>
      </c>
      <c r="BG66" s="188" t="str">
        <f aca="1">IF(BG$4&gt;$J66,"",IF($F$65&gt;$G$65,"ns",IF($B$72&gt;$C$72,"ns",IF(ABS($L66-INDEX(RTO1SF_ORD,BG$4,2))&gt;$B$80,"s","ns"))))</f>
        <v/>
      </c>
      <c r="BH66" s="188" t="str">
        <f aca="1">IF(BH$4&gt;$J66,"",IF($F$65&gt;$G$65,"ns",IF($B$72&gt;$C$72,"ns",IF(ABS($L66-INDEX(RTO1SF_ORD,BH$4,2))&gt;$B$80,"s","ns"))))</f>
        <v/>
      </c>
      <c r="BI66" s="188" t="str">
        <f aca="1">IF(BI$4&gt;$J66,"",IF($F$65&gt;$G$65,"ns",IF($B$72&gt;$C$72,"ns",IF(ABS($L66-INDEX(RTO1SF_ORD,BI$4,2))&gt;$B$80,"s","ns"))))</f>
        <v/>
      </c>
      <c r="BJ66" s="188" t="str">
        <f aca="1">IF(BJ$4&gt;$J66,"",IF($F$65&gt;$G$65,"ns",IF($B$72&gt;$C$72,"ns",IF(ABS($L66-INDEX(RTO1SF_ORD,BJ$4,2))&gt;$B$80,"s","ns"))))</f>
        <v/>
      </c>
      <c r="BM66" s="91" t="s">
        <v>322</v>
      </c>
      <c r="BN66" s="282">
        <f>'ANVA-MDS'!EV67</f>
        <v>2</v>
      </c>
      <c r="BO66" s="161">
        <f>'ANVA-MDS'!EV71</f>
        <v>2091790.59174966998</v>
      </c>
      <c r="BP66" s="162">
        <f>IFERROR(BO66/BN66,"sd")</f>
        <v>1045895.29587484</v>
      </c>
      <c r="BQ66" s="162">
        <f>IFERROR(BP66/BP67,"sd")</f>
        <v>2.01782440580308009</v>
      </c>
      <c r="BR66" s="172">
        <f>IFERROR(FDIST(BQ66,BN66,BN67),"sd")</f>
        <v>0.138662757206951003</v>
      </c>
      <c r="BS66" s="89" t="n">
        <v>0.05</v>
      </c>
      <c r="BT66" s="7" t="str">
        <f>IF(BR66&gt;BS66,"ns",IF(BR66&lt;0.001,"***",IF(BR66&lt;0.01,"**",IF(BR66&lt;0.05,"*",""))))</f>
        <v>ns</v>
      </c>
      <c r="BV66" s="89" t="n">
        <v>6</v>
      </c>
      <c r="BW66" s="187" t="str">
        <f aca="1">IFERROR(INDEX(RTO2CF_ORD,BV66,1),"sd")</f>
        <v>ACA 364</v>
      </c>
      <c r="BX66" s="188">
        <f aca="1">IFERROR(INDEX(RTO2CF_ORD,BV66,2),"sd")</f>
        <v>5112.31646095238011</v>
      </c>
      <c r="BY66" s="186" t="str">
        <f aca="1">IF(BY$4&gt;$BV66,"",IF($BR$65&gt;$BS$65,"ns",IF($BN$72&gt;$BO$72,"ns",IF(ABS($BX66-INDEX(RTO1CF_ORD,BY$4,2))&gt;$BN$80,"s","ns"))))</f>
        <v>ns</v>
      </c>
      <c r="BZ66" s="186" t="str">
        <f aca="1">IF(BZ$4&gt;$BV66,"",IF($BR$65&gt;$BS$65,"ns",IF($BN$72&gt;$BO$72,"ns",IF(ABS($BX66-INDEX(RTO1CF_ORD,BZ$4,2))&gt;$BN$80,"s","ns"))))</f>
        <v>ns</v>
      </c>
      <c r="CA66" s="186" t="str">
        <f aca="1">IF(CA$4&gt;$BV66,"",IF($BR$65&gt;$BS$65,"ns",IF($BN$72&gt;$BO$72,"ns",IF(ABS($BX66-INDEX(RTO1CF_ORD,CA$4,2))&gt;$BN$80,"s","ns"))))</f>
        <v>ns</v>
      </c>
      <c r="CB66" s="186" t="str">
        <f aca="1">IF(CB$4&gt;$BV66,"",IF($BR$65&gt;$BS$65,"ns",IF($BN$72&gt;$BO$72,"ns",IF(ABS($BX66-INDEX(RTO1CF_ORD,CB$4,2))&gt;$BN$80,"s","ns"))))</f>
        <v>ns</v>
      </c>
      <c r="CC66" s="186" t="str">
        <f aca="1">IF(CC$4&gt;$BV66,"",IF($BR$65&gt;$BS$65,"ns",IF($BN$72&gt;$BO$72,"ns",IF(ABS($BX66-INDEX(RTO1CF_ORD,CC$4,2))&gt;$BN$80,"s","ns"))))</f>
        <v>ns</v>
      </c>
      <c r="CD66" s="186" t="str">
        <f aca="1">IF(CD$4&gt;$BV66,"",IF($BR$65&gt;$BS$65,"ns",IF($BN$72&gt;$BO$72,"ns",IF(ABS($BX66-INDEX(RTO1CF_ORD,CD$4,2))&gt;$BN$80,"s","ns"))))</f>
        <v>ns</v>
      </c>
      <c r="CE66" s="186" t="str">
        <f aca="1">IF(CE$4&gt;$BV66,"",IF($BR$65&gt;$BS$65,"ns",IF($BN$72&gt;$BO$72,"ns",IF(ABS($BX66-INDEX(RTO1CF_ORD,CE$4,2))&gt;$BN$80,"s","ns"))))</f>
        <v/>
      </c>
      <c r="CF66" s="186" t="str">
        <f aca="1">IF(CF$4&gt;$BV66,"",IF($BR$65&gt;$BS$65,"ns",IF($BN$72&gt;$BO$72,"ns",IF(ABS($BX66-INDEX(RTO1CF_ORD,CF$4,2))&gt;$BN$80,"s","ns"))))</f>
        <v/>
      </c>
      <c r="CG66" s="186" t="str">
        <f aca="1">IF(CG$4&gt;$BV66,"",IF($BR$65&gt;$BS$65,"ns",IF($BN$72&gt;$BO$72,"ns",IF(ABS($BX66-INDEX(RTO1CF_ORD,CG$4,2))&gt;$BN$80,"s","ns"))))</f>
        <v/>
      </c>
      <c r="CH66" s="186" t="str">
        <f aca="1">IF(CH$4&gt;$BV66,"",IF($BR$65&gt;$BS$65,"ns",IF($BN$72&gt;$BO$72,"ns",IF(ABS($BX66-INDEX(RTO1CF_ORD,CH$4,2))&gt;$BN$80,"s","ns"))))</f>
        <v/>
      </c>
      <c r="CI66" s="186" t="str">
        <f aca="1">IF(CI$4&gt;$BV66,"",IF($BR$65&gt;$BS$65,"ns",IF($BN$72&gt;$BO$72,"ns",IF(ABS($BX66-INDEX(RTO1CF_ORD,CI$4,2))&gt;$BN$80,"s","ns"))))</f>
        <v/>
      </c>
      <c r="CJ66" s="186" t="str">
        <f aca="1">IF(CJ$4&gt;$BV66,"",IF($BR$65&gt;$BS$65,"ns",IF($BN$72&gt;$BO$72,"ns",IF(ABS($BX66-INDEX(RTO1CF_ORD,CJ$4,2))&gt;$BN$80,"s","ns"))))</f>
        <v/>
      </c>
      <c r="CK66" s="186" t="str">
        <f aca="1">IF(CK$4&gt;$BV66,"",IF($BR$65&gt;$BS$65,"ns",IF($BN$72&gt;$BO$72,"ns",IF(ABS($BX66-INDEX(RTO1CF_ORD,CK$4,2))&gt;$BN$80,"s","ns"))))</f>
        <v/>
      </c>
      <c r="CL66" s="186" t="str">
        <f aca="1">IF(CL$4&gt;$BV66,"",IF($BR$65&gt;$BS$65,"ns",IF($BN$72&gt;$BO$72,"ns",IF(ABS($BX66-INDEX(RTO1CF_ORD,CL$4,2))&gt;$BN$80,"s","ns"))))</f>
        <v/>
      </c>
      <c r="CM66" s="186" t="str">
        <f aca="1">IF(CM$4&gt;$BV66,"",IF($BR$65&gt;$BS$65,"ns",IF($BN$72&gt;$BO$72,"ns",IF(ABS($BX66-INDEX(RTO1CF_ORD,CM$4,2))&gt;$BN$80,"s","ns"))))</f>
        <v/>
      </c>
      <c r="CN66" s="186" t="str">
        <f aca="1">IF(CN$4&gt;$BV66,"",IF($BR$65&gt;$BS$65,"ns",IF($BN$72&gt;$BO$72,"ns",IF(ABS($BX66-INDEX(RTO1CF_ORD,CN$4,2))&gt;$BN$80,"s","ns"))))</f>
        <v/>
      </c>
      <c r="CO66" s="186" t="str">
        <f aca="1">IF(CO$4&gt;$BV66,"",IF($BR$65&gt;$BS$65,"ns",IF($BN$72&gt;$BO$72,"ns",IF(ABS($BX66-INDEX(RTO1CF_ORD,CO$4,2))&gt;$BN$80,"s","ns"))))</f>
        <v/>
      </c>
      <c r="CP66" s="186" t="str">
        <f aca="1">IF(CP$4&gt;$BV66,"",IF($BR$65&gt;$BS$65,"ns",IF($BN$72&gt;$BO$72,"ns",IF(ABS($BX66-INDEX(RTO1CF_ORD,CP$4,2))&gt;$BN$80,"s","ns"))))</f>
        <v/>
      </c>
      <c r="CQ66" s="186" t="str">
        <f aca="1">IF(CQ$4&gt;$BV66,"",IF($BR$65&gt;$BS$65,"ns",IF($BN$72&gt;$BO$72,"ns",IF(ABS($BX66-INDEX(RTO1CF_ORD,CQ$4,2))&gt;$BN$80,"s","ns"))))</f>
        <v/>
      </c>
      <c r="CR66" s="186" t="str">
        <f aca="1">IF(CR$4&gt;$BV66,"",IF($BR$65&gt;$BS$65,"ns",IF($BN$72&gt;$BO$72,"ns",IF(ABS($BX66-INDEX(RTO1CF_ORD,CR$4,2))&gt;$BN$80,"s","ns"))))</f>
        <v/>
      </c>
      <c r="CS66" s="186" t="str">
        <f aca="1">IF(CS$4&gt;$BV66,"",IF($BR$65&gt;$BS$65,"ns",IF($BN$72&gt;$BO$72,"ns",IF(ABS($BX66-INDEX(RTO1CF_ORD,CS$4,2))&gt;$BN$80,"s","ns"))))</f>
        <v/>
      </c>
      <c r="CT66" s="186" t="str">
        <f aca="1">IF(CT$4&gt;$BV66,"",IF($BR$65&gt;$BS$65,"ns",IF($BN$72&gt;$BO$72,"ns",IF(ABS($BX66-INDEX(RTO1CF_ORD,CT$4,2))&gt;$BN$80,"s","ns"))))</f>
        <v/>
      </c>
      <c r="CU66" s="186" t="str">
        <f aca="1">IF(CU$4&gt;$BV66,"",IF($BR$65&gt;$BS$65,"ns",IF($BN$72&gt;$BO$72,"ns",IF(ABS($BX66-INDEX(RTO1CF_ORD,CU$4,2))&gt;$BN$80,"s","ns"))))</f>
        <v/>
      </c>
      <c r="CV66" s="186" t="str">
        <f aca="1">IF(CV$4&gt;$BV66,"",IF($BR$65&gt;$BS$65,"ns",IF($BN$72&gt;$BO$72,"ns",IF(ABS($BX66-INDEX(RTO1CF_ORD,CV$4,2))&gt;$BN$80,"s","ns"))))</f>
        <v/>
      </c>
      <c r="CW66" s="186" t="str">
        <f aca="1">IF(CW$4&gt;$BV66,"",IF($BR$65&gt;$BS$65,"ns",IF($BN$72&gt;$BO$72,"ns",IF(ABS($BX66-INDEX(RTO1CF_ORD,CW$4,2))&gt;$BN$80,"s","ns"))))</f>
        <v/>
      </c>
      <c r="CX66" s="186" t="str">
        <f aca="1">IF(CX$4&gt;$BV66,"",IF($BR$65&gt;$BS$65,"ns",IF($BN$72&gt;$BO$72,"ns",IF(ABS($BX66-INDEX(RTO1CF_ORD,CX$4,2))&gt;$BN$80,"s","ns"))))</f>
        <v/>
      </c>
      <c r="CY66" s="186" t="str">
        <f aca="1">IF(CY$4&gt;$BV66,"",IF($BR$65&gt;$BS$65,"ns",IF($BN$72&gt;$BO$72,"ns",IF(ABS($BX66-INDEX(RTO1CF_ORD,CY$4,2))&gt;$BN$80,"s","ns"))))</f>
        <v/>
      </c>
      <c r="CZ66" s="186" t="str">
        <f aca="1">IF(CZ$4&gt;$BV66,"",IF($BR$65&gt;$BS$65,"ns",IF($BN$72&gt;$BO$72,"ns",IF(ABS($BX66-INDEX(RTO1CF_ORD,CZ$4,2))&gt;$BN$80,"s","ns"))))</f>
        <v/>
      </c>
      <c r="DA66" s="186" t="str">
        <f aca="1">IF(DA$4&gt;$BV66,"",IF($BR$65&gt;$BS$65,"ns",IF($BN$72&gt;$BO$72,"ns",IF(ABS($BX66-INDEX(RTO1CF_ORD,DA$4,2))&gt;$BN$80,"s","ns"))))</f>
        <v/>
      </c>
      <c r="DB66" s="186" t="str">
        <f aca="1">IF(DB$4&gt;$BV66,"",IF($BR$65&gt;$BS$65,"ns",IF($BN$72&gt;$BO$72,"ns",IF(ABS($BX66-INDEX(RTO1CF_ORD,DB$4,2))&gt;$BN$80,"s","ns"))))</f>
        <v/>
      </c>
      <c r="DC66" s="186" t="str">
        <f aca="1">IF(DC$4&gt;$BV66,"",IF($BR$65&gt;$BS$65,"ns",IF($BN$72&gt;$BO$72,"ns",IF(ABS($BX66-INDEX(RTO1CF_ORD,DC$4,2))&gt;$BN$80,"s","ns"))))</f>
        <v/>
      </c>
      <c r="DD66" s="186" t="str">
        <f aca="1">IF(DD$4&gt;$BV66,"",IF($BR$65&gt;$BS$65,"ns",IF($BN$72&gt;$BO$72,"ns",IF(ABS($BX66-INDEX(RTO1CF_ORD,DD$4,2))&gt;$BN$80,"s","ns"))))</f>
        <v/>
      </c>
      <c r="DE66" s="186" t="str">
        <f aca="1">IF(DE$4&gt;$BV66,"",IF($BR$65&gt;$BS$65,"ns",IF($BN$72&gt;$BO$72,"ns",IF(ABS($BX66-INDEX(RTO1CF_ORD,DE$4,2))&gt;$BN$80,"s","ns"))))</f>
        <v/>
      </c>
      <c r="DF66" s="186" t="str">
        <f aca="1">IF(DF$4&gt;$BV66,"",IF($BR$65&gt;$BS$65,"ns",IF($BN$72&gt;$BO$72,"ns",IF(ABS($BX66-INDEX(RTO1CF_ORD,DF$4,2))&gt;$BN$80,"s","ns"))))</f>
        <v/>
      </c>
      <c r="DG66" s="186" t="str">
        <f aca="1">IF(DG$4&gt;$BV66,"",IF($BR$65&gt;$BS$65,"ns",IF($BN$72&gt;$BO$72,"ns",IF(ABS($BX66-INDEX(RTO1CF_ORD,DG$4,2))&gt;$BN$80,"s","ns"))))</f>
        <v/>
      </c>
      <c r="DH66" s="186" t="str">
        <f aca="1">IF(DH$4&gt;$BV66,"",IF($BR$65&gt;$BS$65,"ns",IF($BN$72&gt;$BO$72,"ns",IF(ABS($BX66-INDEX(RTO1CF_ORD,DH$4,2))&gt;$BN$80,"s","ns"))))</f>
        <v/>
      </c>
      <c r="DI66" s="186" t="str">
        <f aca="1">IF(DI$4&gt;$BV66,"",IF($BR$65&gt;$BS$65,"ns",IF($BN$72&gt;$BO$72,"ns",IF(ABS($BX66-INDEX(RTO1CF_ORD,DI$4,2))&gt;$BN$80,"s","ns"))))</f>
        <v/>
      </c>
      <c r="DJ66" s="186" t="str">
        <f aca="1">IF(DJ$4&gt;$BV66,"",IF($BR$65&gt;$BS$65,"ns",IF($BN$72&gt;$BO$72,"ns",IF(ABS($BX66-INDEX(RTO1CF_ORD,DJ$4,2))&gt;$BN$80,"s","ns"))))</f>
        <v/>
      </c>
      <c r="DK66" s="186" t="str">
        <f aca="1">IF(DK$4&gt;$BV66,"",IF($BR$65&gt;$BS$65,"ns",IF($BN$72&gt;$BO$72,"ns",IF(ABS($BX66-INDEX(RTO1CF_ORD,DK$4,2))&gt;$BN$80,"s","ns"))))</f>
        <v/>
      </c>
      <c r="DL66" s="186" t="str">
        <f aca="1">IF(DL$4&gt;$BV66,"",IF($BR$65&gt;$BS$65,"ns",IF($BN$72&gt;$BO$72,"ns",IF(ABS($BX66-INDEX(RTO1CF_ORD,DL$4,2))&gt;$BN$80,"s","ns"))))</f>
        <v/>
      </c>
      <c r="DM66" s="186" t="str">
        <f aca="1">IF(DM$4&gt;$BV66,"",IF($BR$65&gt;$BS$65,"ns",IF($BN$72&gt;$BO$72,"ns",IF(ABS($BX66-INDEX(RTO1CF_ORD,DM$4,2))&gt;$BN$80,"s","ns"))))</f>
        <v/>
      </c>
      <c r="DN66" s="186" t="str">
        <f aca="1">IF(DN$4&gt;$BV66,"",IF($BR$65&gt;$BS$65,"ns",IF($BN$72&gt;$BO$72,"ns",IF(ABS($BX66-INDEX(RTO1CF_ORD,DN$4,2))&gt;$BN$80,"s","ns"))))</f>
        <v/>
      </c>
      <c r="DO66" s="186" t="str">
        <f aca="1">IF(DO$4&gt;$BV66,"",IF($BR$65&gt;$BS$65,"ns",IF($BN$72&gt;$BO$72,"ns",IF(ABS($BX66-INDEX(RTO1CF_ORD,DO$4,2))&gt;$BN$80,"s","ns"))))</f>
        <v/>
      </c>
      <c r="DP66" s="186" t="str">
        <f aca="1">IF(DP$4&gt;$BV66,"",IF($BR$65&gt;$BS$65,"ns",IF($BN$72&gt;$BO$72,"ns",IF(ABS($BX66-INDEX(RTO1CF_ORD,DP$4,2))&gt;$BN$80,"s","ns"))))</f>
        <v/>
      </c>
      <c r="DQ66" s="186" t="str">
        <f aca="1">IF(DQ$4&gt;$BV66,"",IF($BR$65&gt;$BS$65,"ns",IF($BN$72&gt;$BO$72,"ns",IF(ABS($BX66-INDEX(RTO1CF_ORD,DQ$4,2))&gt;$BN$80,"s","ns"))))</f>
        <v/>
      </c>
      <c r="DR66" s="186" t="str">
        <f aca="1">IF(DR$4&gt;$BV66,"",IF($BR$65&gt;$BS$65,"ns",IF($BN$72&gt;$BO$72,"ns",IF(ABS($BX66-INDEX(RTO1CF_ORD,DR$4,2))&gt;$BN$80,"s","ns"))))</f>
        <v/>
      </c>
      <c r="DS66" s="186" t="str">
        <f aca="1">IF(DS$4&gt;$BV66,"",IF($BR$65&gt;$BS$65,"ns",IF($BN$72&gt;$BO$72,"ns",IF(ABS($BX66-INDEX(RTO1CF_ORD,DS$4,2))&gt;$BN$80,"s","ns"))))</f>
        <v/>
      </c>
      <c r="DT66" s="186" t="str">
        <f aca="1">IF(DT$4&gt;$BV66,"",IF($BR$65&gt;$BS$65,"ns",IF($BN$72&gt;$BO$72,"ns",IF(ABS($BX66-INDEX(RTO1CF_ORD,DT$4,2))&gt;$BN$80,"s","ns"))))</f>
        <v/>
      </c>
      <c r="DU66" s="186" t="str">
        <f aca="1">IF(DU$4&gt;$BV66,"",IF($BR$65&gt;$BS$65,"ns",IF($BN$72&gt;$BO$72,"ns",IF(ABS($BX66-INDEX(RTO1CF_ORD,DU$4,2))&gt;$BN$80,"s","ns"))))</f>
        <v/>
      </c>
      <c r="DV66" s="186" t="str">
        <f aca="1">IF(DV$4&gt;$BV66,"",IF($BR$65&gt;$BS$65,"ns",IF($BN$72&gt;$BO$72,"ns",IF(ABS($BX66-INDEX(RTO1CF_ORD,DV$4,2))&gt;$BN$80,"s","ns"))))</f>
        <v/>
      </c>
      <c r="DW66" s="158"/>
      <c r="DX66" s="158"/>
      <c r="DZ66" s="176">
        <f>DZ65+1</f>
        <v>7</v>
      </c>
      <c r="EA66" s="178" t="str">
        <f aca="1">IFERROR(INDEX(RTO2CV,$DZ66,1),0)</f>
        <v>ACA 605</v>
      </c>
      <c r="EB66" s="179">
        <f aca="1">IFERROR(INDEX(RTO2SF,$DZ66,EB$3),0)</f>
        <v>0</v>
      </c>
      <c r="EC66" s="179">
        <f aca="1">IFERROR(INDEX(RTO2SF,$DZ66,EC$3),0)</f>
        <v>0</v>
      </c>
      <c r="ED66" s="179">
        <f aca="1">IFERROR(INDEX(RTO2SF,$DZ66,ED$3),0)</f>
        <v>0</v>
      </c>
      <c r="EE66" s="179">
        <f aca="1">IFERROR(INDEX(RTO2SF,$DZ66,EE$3),0)</f>
        <v>0</v>
      </c>
      <c r="EF66" s="179">
        <f>_xlfn.COUNTIFS(EB66:EE66,"&gt;1")</f>
        <v>0</v>
      </c>
      <c r="EG66" s="179">
        <f>IFERROR(_xlfn.SUMIFS(EB66:EE66,EB66:EE66,"&gt;1"),0)</f>
        <v>0</v>
      </c>
      <c r="EH66" s="176"/>
      <c r="EI66" s="176" t="s">
        <v>323</v>
      </c>
      <c r="EJ66" s="183" t="str">
        <f>IF(EF110=0,"sd",EJ60-1)</f>
        <v>sd</v>
      </c>
      <c r="EK66" s="177"/>
      <c r="EL66" s="176">
        <f>EL65+1</f>
        <v>7</v>
      </c>
      <c r="EM66" s="178" t="str">
        <f aca="1">IFERROR(INDEX(RTO2CV,$EL66,1),0)</f>
        <v>ACA 605</v>
      </c>
      <c r="EN66" s="179">
        <f aca="1">IFERROR(INDEX(RTO2CF,$EL66,'ANVA-MDS'!EB$3),0)</f>
        <v>4852.4802857142904</v>
      </c>
      <c r="EO66" s="179">
        <f aca="1">IFERROR(INDEX(RTO2CF,$EL66,'ANVA-MDS'!EC$3),0)</f>
        <v>4299.45270857142987</v>
      </c>
      <c r="EP66" s="179">
        <f aca="1">IFERROR(INDEX(RTO2CF,$EL66,'ANVA-MDS'!ED$3),0)</f>
        <v>3917.57897142857018</v>
      </c>
      <c r="EQ66" s="179">
        <f aca="1">IFERROR(INDEX(RTO2CF,$EL66,'ANVA-MDS'!EE$3),0)</f>
        <v>0</v>
      </c>
      <c r="ER66" s="179">
        <f>_xlfn.COUNTIFS(EN66:EQ66,"&gt;1")</f>
        <v>3</v>
      </c>
      <c r="ES66" s="179">
        <f>IFERROR(_xlfn.SUMIFS(EN66:EQ66,EN66:EQ66,"&gt;1"),0)</f>
        <v>13069.5119657143005</v>
      </c>
      <c r="ET66" s="176"/>
      <c r="EU66" s="176" t="s">
        <v>323</v>
      </c>
      <c r="EV66" s="183">
        <f>IF(ER110=0,"sd",EV60-1)</f>
        <v>47</v>
      </c>
      <c r="EW66" s="177"/>
      <c r="EX66" s="179">
        <f>EG66+ES66</f>
        <v>13069.5119657143005</v>
      </c>
      <c r="EY66" s="176" t="s">
        <v>323</v>
      </c>
      <c r="EZ66" s="183" t="str">
        <f>IF(EZ79=0,"sd",EZ60-1)</f>
        <v>sd</v>
      </c>
    </row>
    <row r="67" spans="1:156" ht="12.75" customHeight="1">
      <c r="A67" s="91" t="s">
        <v>324</v>
      </c>
      <c r="B67" s="163" t="str">
        <f>'ANVA-MDS'!EJ68</f>
        <v>sd</v>
      </c>
      <c r="C67" s="161" t="str">
        <f>'ANVA-MDS'!EJ72</f>
        <v>sd</v>
      </c>
      <c r="D67" s="162" t="str">
        <f>IFERROR(C67/B67,"sd")</f>
        <v>sd</v>
      </c>
      <c r="E67" s="164"/>
      <c r="F67" s="164"/>
      <c r="J67" s="89" t="n">
        <v>7</v>
      </c>
      <c r="K67" s="187" t="str">
        <f aca="1">IFERROR(INDEX(RTO2SF_ORD,J67,1),"sd")</f>
        <v>ACA 605</v>
      </c>
      <c r="L67" s="188">
        <f aca="1">IFERROR(INDEX(RTO2SF_ORD,J67,2),"sd")</f>
        <v>0.000429999999999999893</v>
      </c>
      <c r="M67" s="188" t="str">
        <f aca="1">IF(M$4&gt;$J67,"",IF($F$65&gt;$G$65,"ns",IF($B$72&gt;$C$72,"ns",IF(ABS($L67-INDEX(RTO1SF_ORD,M$4,2))&gt;$B$80,"s","ns"))))</f>
        <v>ns</v>
      </c>
      <c r="N67" s="188" t="str">
        <f aca="1">IF(N$4&gt;$J67,"",IF($F$65&gt;$G$65,"ns",IF($B$72&gt;$C$72,"ns",IF(ABS($L67-INDEX(RTO1SF_ORD,N$4,2))&gt;$B$80,"s","ns"))))</f>
        <v>ns</v>
      </c>
      <c r="O67" s="188" t="str">
        <f aca="1">IF(O$4&gt;$J67,"",IF($F$65&gt;$G$65,"ns",IF($B$72&gt;$C$72,"ns",IF(ABS($L67-INDEX(RTO1SF_ORD,O$4,2))&gt;$B$80,"s","ns"))))</f>
        <v>ns</v>
      </c>
      <c r="P67" s="188" t="str">
        <f aca="1">IF(P$4&gt;$J67,"",IF($F$65&gt;$G$65,"ns",IF($B$72&gt;$C$72,"ns",IF(ABS($L67-INDEX(RTO1SF_ORD,P$4,2))&gt;$B$80,"s","ns"))))</f>
        <v>ns</v>
      </c>
      <c r="Q67" s="188" t="str">
        <f aca="1">IF(Q$4&gt;$J67,"",IF($F$65&gt;$G$65,"ns",IF($B$72&gt;$C$72,"ns",IF(ABS($L67-INDEX(RTO1SF_ORD,Q$4,2))&gt;$B$80,"s","ns"))))</f>
        <v>ns</v>
      </c>
      <c r="R67" s="188" t="str">
        <f aca="1">IF(R$4&gt;$J67,"",IF($F$65&gt;$G$65,"ns",IF($B$72&gt;$C$72,"ns",IF(ABS($L67-INDEX(RTO1SF_ORD,R$4,2))&gt;$B$80,"s","ns"))))</f>
        <v>ns</v>
      </c>
      <c r="S67" s="188" t="str">
        <f aca="1">IF(S$4&gt;$J67,"",IF($F$65&gt;$G$65,"ns",IF($B$72&gt;$C$72,"ns",IF(ABS($L67-INDEX(RTO1SF_ORD,S$4,2))&gt;$B$80,"s","ns"))))</f>
        <v>ns</v>
      </c>
      <c r="T67" s="188" t="str">
        <f aca="1">IF(T$4&gt;$J67,"",IF($F$65&gt;$G$65,"ns",IF($B$72&gt;$C$72,"ns",IF(ABS($L67-INDEX(RTO1SF_ORD,T$4,2))&gt;$B$80,"s","ns"))))</f>
        <v/>
      </c>
      <c r="U67" s="188" t="str">
        <f aca="1">IF(U$4&gt;$J67,"",IF($F$65&gt;$G$65,"ns",IF($B$72&gt;$C$72,"ns",IF(ABS($L67-INDEX(RTO1SF_ORD,U$4,2))&gt;$B$80,"s","ns"))))</f>
        <v/>
      </c>
      <c r="V67" s="188" t="str">
        <f aca="1">IF(V$4&gt;$J67,"",IF($F$65&gt;$G$65,"ns",IF($B$72&gt;$C$72,"ns",IF(ABS($L67-INDEX(RTO1SF_ORD,V$4,2))&gt;$B$80,"s","ns"))))</f>
        <v/>
      </c>
      <c r="W67" s="188" t="str">
        <f aca="1">IF(W$4&gt;$J67,"",IF($F$65&gt;$G$65,"ns",IF($B$72&gt;$C$72,"ns",IF(ABS($L67-INDEX(RTO1SF_ORD,W$4,2))&gt;$B$80,"s","ns"))))</f>
        <v/>
      </c>
      <c r="X67" s="188" t="str">
        <f aca="1">IF(X$4&gt;$J67,"",IF($F$65&gt;$G$65,"ns",IF($B$72&gt;$C$72,"ns",IF(ABS($L67-INDEX(RTO1SF_ORD,X$4,2))&gt;$B$80,"s","ns"))))</f>
        <v/>
      </c>
      <c r="Y67" s="188" t="str">
        <f aca="1">IF(Y$4&gt;$J67,"",IF($F$65&gt;$G$65,"ns",IF($B$72&gt;$C$72,"ns",IF(ABS($L67-INDEX(RTO1SF_ORD,Y$4,2))&gt;$B$80,"s","ns"))))</f>
        <v/>
      </c>
      <c r="Z67" s="188" t="str">
        <f aca="1">IF(Z$4&gt;$J67,"",IF($F$65&gt;$G$65,"ns",IF($B$72&gt;$C$72,"ns",IF(ABS($L67-INDEX(RTO1SF_ORD,Z$4,2))&gt;$B$80,"s","ns"))))</f>
        <v/>
      </c>
      <c r="AA67" s="188" t="str">
        <f aca="1">IF(AA$4&gt;$J67,"",IF($F$65&gt;$G$65,"ns",IF($B$72&gt;$C$72,"ns",IF(ABS($L67-INDEX(RTO1SF_ORD,AA$4,2))&gt;$B$80,"s","ns"))))</f>
        <v/>
      </c>
      <c r="AB67" s="188" t="str">
        <f aca="1">IF(AB$4&gt;$J67,"",IF($F$65&gt;$G$65,"ns",IF($B$72&gt;$C$72,"ns",IF(ABS($L67-INDEX(RTO1SF_ORD,AB$4,2))&gt;$B$80,"s","ns"))))</f>
        <v/>
      </c>
      <c r="AC67" s="188" t="str">
        <f aca="1">IF(AC$4&gt;$J67,"",IF($F$65&gt;$G$65,"ns",IF($B$72&gt;$C$72,"ns",IF(ABS($L67-INDEX(RTO1SF_ORD,AC$4,2))&gt;$B$80,"s","ns"))))</f>
        <v/>
      </c>
      <c r="AD67" s="188" t="str">
        <f aca="1">IF(AD$4&gt;$J67,"",IF($F$65&gt;$G$65,"ns",IF($B$72&gt;$C$72,"ns",IF(ABS($L67-INDEX(RTO1SF_ORD,AD$4,2))&gt;$B$80,"s","ns"))))</f>
        <v/>
      </c>
      <c r="AE67" s="188" t="str">
        <f aca="1">IF(AE$4&gt;$J67,"",IF($F$65&gt;$G$65,"ns",IF($B$72&gt;$C$72,"ns",IF(ABS($L67-INDEX(RTO1SF_ORD,AE$4,2))&gt;$B$80,"s","ns"))))</f>
        <v/>
      </c>
      <c r="AF67" s="188" t="str">
        <f aca="1">IF(AF$4&gt;$J67,"",IF($F$65&gt;$G$65,"ns",IF($B$72&gt;$C$72,"ns",IF(ABS($L67-INDEX(RTO1SF_ORD,AF$4,2))&gt;$B$80,"s","ns"))))</f>
        <v/>
      </c>
      <c r="AG67" s="188" t="str">
        <f aca="1">IF(AG$4&gt;$J67,"",IF($F$65&gt;$G$65,"ns",IF($B$72&gt;$C$72,"ns",IF(ABS($L67-INDEX(RTO1SF_ORD,AG$4,2))&gt;$B$80,"s","ns"))))</f>
        <v/>
      </c>
      <c r="AH67" s="188" t="str">
        <f aca="1">IF(AH$4&gt;$J67,"",IF($F$65&gt;$G$65,"ns",IF($B$72&gt;$C$72,"ns",IF(ABS($L67-INDEX(RTO1SF_ORD,AH$4,2))&gt;$B$80,"s","ns"))))</f>
        <v/>
      </c>
      <c r="AI67" s="188" t="str">
        <f aca="1">IF(AI$4&gt;$J67,"",IF($F$65&gt;$G$65,"ns",IF($B$72&gt;$C$72,"ns",IF(ABS($L67-INDEX(RTO1SF_ORD,AI$4,2))&gt;$B$80,"s","ns"))))</f>
        <v/>
      </c>
      <c r="AJ67" s="188" t="str">
        <f aca="1">IF(AJ$4&gt;$J67,"",IF($F$65&gt;$G$65,"ns",IF($B$72&gt;$C$72,"ns",IF(ABS($L67-INDEX(RTO1SF_ORD,AJ$4,2))&gt;$B$80,"s","ns"))))</f>
        <v/>
      </c>
      <c r="AK67" s="188" t="str">
        <f aca="1">IF(AK$4&gt;$J67,"",IF($F$65&gt;$G$65,"ns",IF($B$72&gt;$C$72,"ns",IF(ABS($L67-INDEX(RTO1SF_ORD,AK$4,2))&gt;$B$80,"s","ns"))))</f>
        <v/>
      </c>
      <c r="AL67" s="188" t="str">
        <f aca="1">IF(AL$4&gt;$J67,"",IF($F$65&gt;$G$65,"ns",IF($B$72&gt;$C$72,"ns",IF(ABS($L67-INDEX(RTO1SF_ORD,AL$4,2))&gt;$B$80,"s","ns"))))</f>
        <v/>
      </c>
      <c r="AM67" s="188" t="str">
        <f aca="1">IF(AM$4&gt;$J67,"",IF($F$65&gt;$G$65,"ns",IF($B$72&gt;$C$72,"ns",IF(ABS($L67-INDEX(RTO1SF_ORD,AM$4,2))&gt;$B$80,"s","ns"))))</f>
        <v/>
      </c>
      <c r="AN67" s="188" t="str">
        <f aca="1">IF(AN$4&gt;$J67,"",IF($F$65&gt;$G$65,"ns",IF($B$72&gt;$C$72,"ns",IF(ABS($L67-INDEX(RTO1SF_ORD,AN$4,2))&gt;$B$80,"s","ns"))))</f>
        <v/>
      </c>
      <c r="AO67" s="188" t="str">
        <f aca="1">IF(AO$4&gt;$J67,"",IF($F$65&gt;$G$65,"ns",IF($B$72&gt;$C$72,"ns",IF(ABS($L67-INDEX(RTO1SF_ORD,AO$4,2))&gt;$B$80,"s","ns"))))</f>
        <v/>
      </c>
      <c r="AP67" s="188" t="str">
        <f aca="1">IF(AP$4&gt;$J67,"",IF($F$65&gt;$G$65,"ns",IF($B$72&gt;$C$72,"ns",IF(ABS($L67-INDEX(RTO1SF_ORD,AP$4,2))&gt;$B$80,"s","ns"))))</f>
        <v/>
      </c>
      <c r="AQ67" s="188" t="str">
        <f aca="1">IF(AQ$4&gt;$J67,"",IF($F$65&gt;$G$65,"ns",IF($B$72&gt;$C$72,"ns",IF(ABS($L67-INDEX(RTO1SF_ORD,AQ$4,2))&gt;$B$80,"s","ns"))))</f>
        <v/>
      </c>
      <c r="AR67" s="188" t="str">
        <f aca="1">IF(AR$4&gt;$J67,"",IF($F$65&gt;$G$65,"ns",IF($B$72&gt;$C$72,"ns",IF(ABS($L67-INDEX(RTO1SF_ORD,AR$4,2))&gt;$B$80,"s","ns"))))</f>
        <v/>
      </c>
      <c r="AS67" s="188" t="str">
        <f aca="1">IF(AS$4&gt;$J67,"",IF($F$65&gt;$G$65,"ns",IF($B$72&gt;$C$72,"ns",IF(ABS($L67-INDEX(RTO1SF_ORD,AS$4,2))&gt;$B$80,"s","ns"))))</f>
        <v/>
      </c>
      <c r="AT67" s="188" t="str">
        <f aca="1">IF(AT$4&gt;$J67,"",IF($F$65&gt;$G$65,"ns",IF($B$72&gt;$C$72,"ns",IF(ABS($L67-INDEX(RTO1SF_ORD,AT$4,2))&gt;$B$80,"s","ns"))))</f>
        <v/>
      </c>
      <c r="AU67" s="188" t="str">
        <f aca="1">IF(AU$4&gt;$J67,"",IF($F$65&gt;$G$65,"ns",IF($B$72&gt;$C$72,"ns",IF(ABS($L67-INDEX(RTO1SF_ORD,AU$4,2))&gt;$B$80,"s","ns"))))</f>
        <v/>
      </c>
      <c r="AV67" s="188" t="str">
        <f aca="1">IF(AV$4&gt;$J67,"",IF($F$65&gt;$G$65,"ns",IF($B$72&gt;$C$72,"ns",IF(ABS($L67-INDEX(RTO1SF_ORD,AV$4,2))&gt;$B$80,"s","ns"))))</f>
        <v/>
      </c>
      <c r="AW67" s="188" t="str">
        <f aca="1">IF(AW$4&gt;$J67,"",IF($F$65&gt;$G$65,"ns",IF($B$72&gt;$C$72,"ns",IF(ABS($L67-INDEX(RTO1SF_ORD,AW$4,2))&gt;$B$80,"s","ns"))))</f>
        <v/>
      </c>
      <c r="AX67" s="188" t="str">
        <f aca="1">IF(AX$4&gt;$J67,"",IF($F$65&gt;$G$65,"ns",IF($B$72&gt;$C$72,"ns",IF(ABS($L67-INDEX(RTO1SF_ORD,AX$4,2))&gt;$B$80,"s","ns"))))</f>
        <v/>
      </c>
      <c r="AY67" s="188" t="str">
        <f aca="1">IF(AY$4&gt;$J67,"",IF($F$65&gt;$G$65,"ns",IF($B$72&gt;$C$72,"ns",IF(ABS($L67-INDEX(RTO1SF_ORD,AY$4,2))&gt;$B$80,"s","ns"))))</f>
        <v/>
      </c>
      <c r="AZ67" s="188" t="str">
        <f aca="1">IF(AZ$4&gt;$J67,"",IF($F$65&gt;$G$65,"ns",IF($B$72&gt;$C$72,"ns",IF(ABS($L67-INDEX(RTO1SF_ORD,AZ$4,2))&gt;$B$80,"s","ns"))))</f>
        <v/>
      </c>
      <c r="BA67" s="188" t="str">
        <f aca="1">IF(BA$4&gt;$J67,"",IF($F$65&gt;$G$65,"ns",IF($B$72&gt;$C$72,"ns",IF(ABS($L67-INDEX(RTO1SF_ORD,BA$4,2))&gt;$B$80,"s","ns"))))</f>
        <v/>
      </c>
      <c r="BB67" s="188" t="str">
        <f aca="1">IF(BB$4&gt;$J67,"",IF($F$65&gt;$G$65,"ns",IF($B$72&gt;$C$72,"ns",IF(ABS($L67-INDEX(RTO1SF_ORD,BB$4,2))&gt;$B$80,"s","ns"))))</f>
        <v/>
      </c>
      <c r="BC67" s="188" t="str">
        <f aca="1">IF(BC$4&gt;$J67,"",IF($F$65&gt;$G$65,"ns",IF($B$72&gt;$C$72,"ns",IF(ABS($L67-INDEX(RTO1SF_ORD,BC$4,2))&gt;$B$80,"s","ns"))))</f>
        <v/>
      </c>
      <c r="BD67" s="188" t="str">
        <f aca="1">IF(BD$4&gt;$J67,"",IF($F$65&gt;$G$65,"ns",IF($B$72&gt;$C$72,"ns",IF(ABS($L67-INDEX(RTO1SF_ORD,BD$4,2))&gt;$B$80,"s","ns"))))</f>
        <v/>
      </c>
      <c r="BE67" s="188" t="str">
        <f aca="1">IF(BE$4&gt;$J67,"",IF($F$65&gt;$G$65,"ns",IF($B$72&gt;$C$72,"ns",IF(ABS($L67-INDEX(RTO1SF_ORD,BE$4,2))&gt;$B$80,"s","ns"))))</f>
        <v/>
      </c>
      <c r="BF67" s="188" t="str">
        <f aca="1">IF(BF$4&gt;$J67,"",IF($F$65&gt;$G$65,"ns",IF($B$72&gt;$C$72,"ns",IF(ABS($L67-INDEX(RTO1SF_ORD,BF$4,2))&gt;$B$80,"s","ns"))))</f>
        <v/>
      </c>
      <c r="BG67" s="188" t="str">
        <f aca="1">IF(BG$4&gt;$J67,"",IF($F$65&gt;$G$65,"ns",IF($B$72&gt;$C$72,"ns",IF(ABS($L67-INDEX(RTO1SF_ORD,BG$4,2))&gt;$B$80,"s","ns"))))</f>
        <v/>
      </c>
      <c r="BH67" s="188" t="str">
        <f aca="1">IF(BH$4&gt;$J67,"",IF($F$65&gt;$G$65,"ns",IF($B$72&gt;$C$72,"ns",IF(ABS($L67-INDEX(RTO1SF_ORD,BH$4,2))&gt;$B$80,"s","ns"))))</f>
        <v/>
      </c>
      <c r="BI67" s="188" t="str">
        <f aca="1">IF(BI$4&gt;$J67,"",IF($F$65&gt;$G$65,"ns",IF($B$72&gt;$C$72,"ns",IF(ABS($L67-INDEX(RTO1SF_ORD,BI$4,2))&gt;$B$80,"s","ns"))))</f>
        <v/>
      </c>
      <c r="BJ67" s="188" t="str">
        <f aca="1">IF(BJ$4&gt;$J67,"",IF($F$65&gt;$G$65,"ns",IF($B$72&gt;$C$72,"ns",IF(ABS($L67-INDEX(RTO1SF_ORD,BJ$4,2))&gt;$B$80,"s","ns"))))</f>
        <v/>
      </c>
      <c r="BM67" s="91" t="s">
        <v>324</v>
      </c>
      <c r="BN67" s="163">
        <f>'ANVA-MDS'!EV68</f>
        <v>94</v>
      </c>
      <c r="BO67" s="161">
        <f>'ANVA-MDS'!EV72</f>
        <v>48722850.9723106995</v>
      </c>
      <c r="BP67" s="162">
        <f>IFERROR(BO67/BN67,"sd")</f>
        <v>518328.201833093015</v>
      </c>
      <c r="BQ67" s="164"/>
      <c r="BR67" s="164"/>
      <c r="BS67" s="10"/>
      <c r="BT67" s="10"/>
      <c r="BV67" s="89" t="n">
        <v>7</v>
      </c>
      <c r="BW67" s="187" t="str">
        <f aca="1">IFERROR(INDEX(RTO2CF_ORD,BV67,1),"sd")</f>
        <v>CATALPA</v>
      </c>
      <c r="BX67" s="188">
        <f aca="1">IFERROR(INDEX(RTO2CF_ORD,BV67,2),"sd")</f>
        <v>5110.22403047618991</v>
      </c>
      <c r="BY67" s="186" t="str">
        <f aca="1">IF(BY$4&gt;$BV67,"",IF($BR$65&gt;$BS$65,"ns",IF($BN$72&gt;$BO$72,"ns",IF(ABS($BX67-INDEX(RTO1CF_ORD,BY$4,2))&gt;$BN$80,"s","ns"))))</f>
        <v>ns</v>
      </c>
      <c r="BZ67" s="186" t="str">
        <f aca="1">IF(BZ$4&gt;$BV67,"",IF($BR$65&gt;$BS$65,"ns",IF($BN$72&gt;$BO$72,"ns",IF(ABS($BX67-INDEX(RTO1CF_ORD,BZ$4,2))&gt;$BN$80,"s","ns"))))</f>
        <v>ns</v>
      </c>
      <c r="CA67" s="186" t="str">
        <f aca="1">IF(CA$4&gt;$BV67,"",IF($BR$65&gt;$BS$65,"ns",IF($BN$72&gt;$BO$72,"ns",IF(ABS($BX67-INDEX(RTO1CF_ORD,CA$4,2))&gt;$BN$80,"s","ns"))))</f>
        <v>ns</v>
      </c>
      <c r="CB67" s="186" t="str">
        <f aca="1">IF(CB$4&gt;$BV67,"",IF($BR$65&gt;$BS$65,"ns",IF($BN$72&gt;$BO$72,"ns",IF(ABS($BX67-INDEX(RTO1CF_ORD,CB$4,2))&gt;$BN$80,"s","ns"))))</f>
        <v>ns</v>
      </c>
      <c r="CC67" s="186" t="str">
        <f aca="1">IF(CC$4&gt;$BV67,"",IF($BR$65&gt;$BS$65,"ns",IF($BN$72&gt;$BO$72,"ns",IF(ABS($BX67-INDEX(RTO1CF_ORD,CC$4,2))&gt;$BN$80,"s","ns"))))</f>
        <v>ns</v>
      </c>
      <c r="CD67" s="186" t="str">
        <f aca="1">IF(CD$4&gt;$BV67,"",IF($BR$65&gt;$BS$65,"ns",IF($BN$72&gt;$BO$72,"ns",IF(ABS($BX67-INDEX(RTO1CF_ORD,CD$4,2))&gt;$BN$80,"s","ns"))))</f>
        <v>ns</v>
      </c>
      <c r="CE67" s="186" t="str">
        <f aca="1">IF(CE$4&gt;$BV67,"",IF($BR$65&gt;$BS$65,"ns",IF($BN$72&gt;$BO$72,"ns",IF(ABS($BX67-INDEX(RTO1CF_ORD,CE$4,2))&gt;$BN$80,"s","ns"))))</f>
        <v>ns</v>
      </c>
      <c r="CF67" s="186" t="str">
        <f aca="1">IF(CF$4&gt;$BV67,"",IF($BR$65&gt;$BS$65,"ns",IF($BN$72&gt;$BO$72,"ns",IF(ABS($BX67-INDEX(RTO1CF_ORD,CF$4,2))&gt;$BN$80,"s","ns"))))</f>
        <v/>
      </c>
      <c r="CG67" s="186" t="str">
        <f aca="1">IF(CG$4&gt;$BV67,"",IF($BR$65&gt;$BS$65,"ns",IF($BN$72&gt;$BO$72,"ns",IF(ABS($BX67-INDEX(RTO1CF_ORD,CG$4,2))&gt;$BN$80,"s","ns"))))</f>
        <v/>
      </c>
      <c r="CH67" s="186" t="str">
        <f aca="1">IF(CH$4&gt;$BV67,"",IF($BR$65&gt;$BS$65,"ns",IF($BN$72&gt;$BO$72,"ns",IF(ABS($BX67-INDEX(RTO1CF_ORD,CH$4,2))&gt;$BN$80,"s","ns"))))</f>
        <v/>
      </c>
      <c r="CI67" s="186" t="str">
        <f aca="1">IF(CI$4&gt;$BV67,"",IF($BR$65&gt;$BS$65,"ns",IF($BN$72&gt;$BO$72,"ns",IF(ABS($BX67-INDEX(RTO1CF_ORD,CI$4,2))&gt;$BN$80,"s","ns"))))</f>
        <v/>
      </c>
      <c r="CJ67" s="186" t="str">
        <f aca="1">IF(CJ$4&gt;$BV67,"",IF($BR$65&gt;$BS$65,"ns",IF($BN$72&gt;$BO$72,"ns",IF(ABS($BX67-INDEX(RTO1CF_ORD,CJ$4,2))&gt;$BN$80,"s","ns"))))</f>
        <v/>
      </c>
      <c r="CK67" s="186" t="str">
        <f aca="1">IF(CK$4&gt;$BV67,"",IF($BR$65&gt;$BS$65,"ns",IF($BN$72&gt;$BO$72,"ns",IF(ABS($BX67-INDEX(RTO1CF_ORD,CK$4,2))&gt;$BN$80,"s","ns"))))</f>
        <v/>
      </c>
      <c r="CL67" s="186" t="str">
        <f aca="1">IF(CL$4&gt;$BV67,"",IF($BR$65&gt;$BS$65,"ns",IF($BN$72&gt;$BO$72,"ns",IF(ABS($BX67-INDEX(RTO1CF_ORD,CL$4,2))&gt;$BN$80,"s","ns"))))</f>
        <v/>
      </c>
      <c r="CM67" s="186" t="str">
        <f aca="1">IF(CM$4&gt;$BV67,"",IF($BR$65&gt;$BS$65,"ns",IF($BN$72&gt;$BO$72,"ns",IF(ABS($BX67-INDEX(RTO1CF_ORD,CM$4,2))&gt;$BN$80,"s","ns"))))</f>
        <v/>
      </c>
      <c r="CN67" s="186" t="str">
        <f aca="1">IF(CN$4&gt;$BV67,"",IF($BR$65&gt;$BS$65,"ns",IF($BN$72&gt;$BO$72,"ns",IF(ABS($BX67-INDEX(RTO1CF_ORD,CN$4,2))&gt;$BN$80,"s","ns"))))</f>
        <v/>
      </c>
      <c r="CO67" s="186" t="str">
        <f aca="1">IF(CO$4&gt;$BV67,"",IF($BR$65&gt;$BS$65,"ns",IF($BN$72&gt;$BO$72,"ns",IF(ABS($BX67-INDEX(RTO1CF_ORD,CO$4,2))&gt;$BN$80,"s","ns"))))</f>
        <v/>
      </c>
      <c r="CP67" s="186" t="str">
        <f aca="1">IF(CP$4&gt;$BV67,"",IF($BR$65&gt;$BS$65,"ns",IF($BN$72&gt;$BO$72,"ns",IF(ABS($BX67-INDEX(RTO1CF_ORD,CP$4,2))&gt;$BN$80,"s","ns"))))</f>
        <v/>
      </c>
      <c r="CQ67" s="186" t="str">
        <f aca="1">IF(CQ$4&gt;$BV67,"",IF($BR$65&gt;$BS$65,"ns",IF($BN$72&gt;$BO$72,"ns",IF(ABS($BX67-INDEX(RTO1CF_ORD,CQ$4,2))&gt;$BN$80,"s","ns"))))</f>
        <v/>
      </c>
      <c r="CR67" s="186" t="str">
        <f aca="1">IF(CR$4&gt;$BV67,"",IF($BR$65&gt;$BS$65,"ns",IF($BN$72&gt;$BO$72,"ns",IF(ABS($BX67-INDEX(RTO1CF_ORD,CR$4,2))&gt;$BN$80,"s","ns"))))</f>
        <v/>
      </c>
      <c r="CS67" s="186" t="str">
        <f aca="1">IF(CS$4&gt;$BV67,"",IF($BR$65&gt;$BS$65,"ns",IF($BN$72&gt;$BO$72,"ns",IF(ABS($BX67-INDEX(RTO1CF_ORD,CS$4,2))&gt;$BN$80,"s","ns"))))</f>
        <v/>
      </c>
      <c r="CT67" s="186" t="str">
        <f aca="1">IF(CT$4&gt;$BV67,"",IF($BR$65&gt;$BS$65,"ns",IF($BN$72&gt;$BO$72,"ns",IF(ABS($BX67-INDEX(RTO1CF_ORD,CT$4,2))&gt;$BN$80,"s","ns"))))</f>
        <v/>
      </c>
      <c r="CU67" s="186" t="str">
        <f aca="1">IF(CU$4&gt;$BV67,"",IF($BR$65&gt;$BS$65,"ns",IF($BN$72&gt;$BO$72,"ns",IF(ABS($BX67-INDEX(RTO1CF_ORD,CU$4,2))&gt;$BN$80,"s","ns"))))</f>
        <v/>
      </c>
      <c r="CV67" s="186" t="str">
        <f aca="1">IF(CV$4&gt;$BV67,"",IF($BR$65&gt;$BS$65,"ns",IF($BN$72&gt;$BO$72,"ns",IF(ABS($BX67-INDEX(RTO1CF_ORD,CV$4,2))&gt;$BN$80,"s","ns"))))</f>
        <v/>
      </c>
      <c r="CW67" s="186" t="str">
        <f aca="1">IF(CW$4&gt;$BV67,"",IF($BR$65&gt;$BS$65,"ns",IF($BN$72&gt;$BO$72,"ns",IF(ABS($BX67-INDEX(RTO1CF_ORD,CW$4,2))&gt;$BN$80,"s","ns"))))</f>
        <v/>
      </c>
      <c r="CX67" s="186" t="str">
        <f aca="1">IF(CX$4&gt;$BV67,"",IF($BR$65&gt;$BS$65,"ns",IF($BN$72&gt;$BO$72,"ns",IF(ABS($BX67-INDEX(RTO1CF_ORD,CX$4,2))&gt;$BN$80,"s","ns"))))</f>
        <v/>
      </c>
      <c r="CY67" s="186" t="str">
        <f aca="1">IF(CY$4&gt;$BV67,"",IF($BR$65&gt;$BS$65,"ns",IF($BN$72&gt;$BO$72,"ns",IF(ABS($BX67-INDEX(RTO1CF_ORD,CY$4,2))&gt;$BN$80,"s","ns"))))</f>
        <v/>
      </c>
      <c r="CZ67" s="186" t="str">
        <f aca="1">IF(CZ$4&gt;$BV67,"",IF($BR$65&gt;$BS$65,"ns",IF($BN$72&gt;$BO$72,"ns",IF(ABS($BX67-INDEX(RTO1CF_ORD,CZ$4,2))&gt;$BN$80,"s","ns"))))</f>
        <v/>
      </c>
      <c r="DA67" s="186" t="str">
        <f aca="1">IF(DA$4&gt;$BV67,"",IF($BR$65&gt;$BS$65,"ns",IF($BN$72&gt;$BO$72,"ns",IF(ABS($BX67-INDEX(RTO1CF_ORD,DA$4,2))&gt;$BN$80,"s","ns"))))</f>
        <v/>
      </c>
      <c r="DB67" s="186" t="str">
        <f aca="1">IF(DB$4&gt;$BV67,"",IF($BR$65&gt;$BS$65,"ns",IF($BN$72&gt;$BO$72,"ns",IF(ABS($BX67-INDEX(RTO1CF_ORD,DB$4,2))&gt;$BN$80,"s","ns"))))</f>
        <v/>
      </c>
      <c r="DC67" s="186" t="str">
        <f aca="1">IF(DC$4&gt;$BV67,"",IF($BR$65&gt;$BS$65,"ns",IF($BN$72&gt;$BO$72,"ns",IF(ABS($BX67-INDEX(RTO1CF_ORD,DC$4,2))&gt;$BN$80,"s","ns"))))</f>
        <v/>
      </c>
      <c r="DD67" s="186" t="str">
        <f aca="1">IF(DD$4&gt;$BV67,"",IF($BR$65&gt;$BS$65,"ns",IF($BN$72&gt;$BO$72,"ns",IF(ABS($BX67-INDEX(RTO1CF_ORD,DD$4,2))&gt;$BN$80,"s","ns"))))</f>
        <v/>
      </c>
      <c r="DE67" s="186" t="str">
        <f aca="1">IF(DE$4&gt;$BV67,"",IF($BR$65&gt;$BS$65,"ns",IF($BN$72&gt;$BO$72,"ns",IF(ABS($BX67-INDEX(RTO1CF_ORD,DE$4,2))&gt;$BN$80,"s","ns"))))</f>
        <v/>
      </c>
      <c r="DF67" s="186" t="str">
        <f aca="1">IF(DF$4&gt;$BV67,"",IF($BR$65&gt;$BS$65,"ns",IF($BN$72&gt;$BO$72,"ns",IF(ABS($BX67-INDEX(RTO1CF_ORD,DF$4,2))&gt;$BN$80,"s","ns"))))</f>
        <v/>
      </c>
      <c r="DG67" s="186" t="str">
        <f aca="1">IF(DG$4&gt;$BV67,"",IF($BR$65&gt;$BS$65,"ns",IF($BN$72&gt;$BO$72,"ns",IF(ABS($BX67-INDEX(RTO1CF_ORD,DG$4,2))&gt;$BN$80,"s","ns"))))</f>
        <v/>
      </c>
      <c r="DH67" s="186" t="str">
        <f aca="1">IF(DH$4&gt;$BV67,"",IF($BR$65&gt;$BS$65,"ns",IF($BN$72&gt;$BO$72,"ns",IF(ABS($BX67-INDEX(RTO1CF_ORD,DH$4,2))&gt;$BN$80,"s","ns"))))</f>
        <v/>
      </c>
      <c r="DI67" s="186" t="str">
        <f aca="1">IF(DI$4&gt;$BV67,"",IF($BR$65&gt;$BS$65,"ns",IF($BN$72&gt;$BO$72,"ns",IF(ABS($BX67-INDEX(RTO1CF_ORD,DI$4,2))&gt;$BN$80,"s","ns"))))</f>
        <v/>
      </c>
      <c r="DJ67" s="186" t="str">
        <f aca="1">IF(DJ$4&gt;$BV67,"",IF($BR$65&gt;$BS$65,"ns",IF($BN$72&gt;$BO$72,"ns",IF(ABS($BX67-INDEX(RTO1CF_ORD,DJ$4,2))&gt;$BN$80,"s","ns"))))</f>
        <v/>
      </c>
      <c r="DK67" s="186" t="str">
        <f aca="1">IF(DK$4&gt;$BV67,"",IF($BR$65&gt;$BS$65,"ns",IF($BN$72&gt;$BO$72,"ns",IF(ABS($BX67-INDEX(RTO1CF_ORD,DK$4,2))&gt;$BN$80,"s","ns"))))</f>
        <v/>
      </c>
      <c r="DL67" s="186" t="str">
        <f aca="1">IF(DL$4&gt;$BV67,"",IF($BR$65&gt;$BS$65,"ns",IF($BN$72&gt;$BO$72,"ns",IF(ABS($BX67-INDEX(RTO1CF_ORD,DL$4,2))&gt;$BN$80,"s","ns"))))</f>
        <v/>
      </c>
      <c r="DM67" s="186" t="str">
        <f aca="1">IF(DM$4&gt;$BV67,"",IF($BR$65&gt;$BS$65,"ns",IF($BN$72&gt;$BO$72,"ns",IF(ABS($BX67-INDEX(RTO1CF_ORD,DM$4,2))&gt;$BN$80,"s","ns"))))</f>
        <v/>
      </c>
      <c r="DN67" s="186" t="str">
        <f aca="1">IF(DN$4&gt;$BV67,"",IF($BR$65&gt;$BS$65,"ns",IF($BN$72&gt;$BO$72,"ns",IF(ABS($BX67-INDEX(RTO1CF_ORD,DN$4,2))&gt;$BN$80,"s","ns"))))</f>
        <v/>
      </c>
      <c r="DO67" s="186" t="str">
        <f aca="1">IF(DO$4&gt;$BV67,"",IF($BR$65&gt;$BS$65,"ns",IF($BN$72&gt;$BO$72,"ns",IF(ABS($BX67-INDEX(RTO1CF_ORD,DO$4,2))&gt;$BN$80,"s","ns"))))</f>
        <v/>
      </c>
      <c r="DP67" s="186" t="str">
        <f aca="1">IF(DP$4&gt;$BV67,"",IF($BR$65&gt;$BS$65,"ns",IF($BN$72&gt;$BO$72,"ns",IF(ABS($BX67-INDEX(RTO1CF_ORD,DP$4,2))&gt;$BN$80,"s","ns"))))</f>
        <v/>
      </c>
      <c r="DQ67" s="186" t="str">
        <f aca="1">IF(DQ$4&gt;$BV67,"",IF($BR$65&gt;$BS$65,"ns",IF($BN$72&gt;$BO$72,"ns",IF(ABS($BX67-INDEX(RTO1CF_ORD,DQ$4,2))&gt;$BN$80,"s","ns"))))</f>
        <v/>
      </c>
      <c r="DR67" s="186" t="str">
        <f aca="1">IF(DR$4&gt;$BV67,"",IF($BR$65&gt;$BS$65,"ns",IF($BN$72&gt;$BO$72,"ns",IF(ABS($BX67-INDEX(RTO1CF_ORD,DR$4,2))&gt;$BN$80,"s","ns"))))</f>
        <v/>
      </c>
      <c r="DS67" s="186" t="str">
        <f aca="1">IF(DS$4&gt;$BV67,"",IF($BR$65&gt;$BS$65,"ns",IF($BN$72&gt;$BO$72,"ns",IF(ABS($BX67-INDEX(RTO1CF_ORD,DS$4,2))&gt;$BN$80,"s","ns"))))</f>
        <v/>
      </c>
      <c r="DT67" s="186" t="str">
        <f aca="1">IF(DT$4&gt;$BV67,"",IF($BR$65&gt;$BS$65,"ns",IF($BN$72&gt;$BO$72,"ns",IF(ABS($BX67-INDEX(RTO1CF_ORD,DT$4,2))&gt;$BN$80,"s","ns"))))</f>
        <v/>
      </c>
      <c r="DU67" s="186" t="str">
        <f aca="1">IF(DU$4&gt;$BV67,"",IF($BR$65&gt;$BS$65,"ns",IF($BN$72&gt;$BO$72,"ns",IF(ABS($BX67-INDEX(RTO1CF_ORD,DU$4,2))&gt;$BN$80,"s","ns"))))</f>
        <v/>
      </c>
      <c r="DV67" s="186" t="str">
        <f aca="1">IF(DV$4&gt;$BV67,"",IF($BR$65&gt;$BS$65,"ns",IF($BN$72&gt;$BO$72,"ns",IF(ABS($BX67-INDEX(RTO1CF_ORD,DV$4,2))&gt;$BN$80,"s","ns"))))</f>
        <v/>
      </c>
      <c r="DW67" s="158"/>
      <c r="DX67" s="158"/>
      <c r="DZ67" s="176">
        <f>DZ66+1</f>
        <v>8</v>
      </c>
      <c r="EA67" s="178" t="str">
        <f aca="1">IFERROR(INDEX(RTO2CV,$DZ67,1),0)</f>
        <v>FRESNO</v>
      </c>
      <c r="EB67" s="179">
        <f aca="1">IFERROR(INDEX(RTO2SF,$DZ67,EB$3),0)</f>
        <v>0</v>
      </c>
      <c r="EC67" s="179">
        <f aca="1">IFERROR(INDEX(RTO2SF,$DZ67,EC$3),0)</f>
        <v>0</v>
      </c>
      <c r="ED67" s="179">
        <f aca="1">IFERROR(INDEX(RTO2SF,$DZ67,ED$3),0)</f>
        <v>0</v>
      </c>
      <c r="EE67" s="179">
        <f aca="1">IFERROR(INDEX(RTO2SF,$DZ67,EE$3),0)</f>
        <v>0</v>
      </c>
      <c r="EF67" s="179">
        <f>_xlfn.COUNTIFS(EB67:EE67,"&gt;1")</f>
        <v>0</v>
      </c>
      <c r="EG67" s="179">
        <f>IFERROR(_xlfn.SUMIFS(EB67:EE67,EB67:EE67,"&gt;1"),0)</f>
        <v>0</v>
      </c>
      <c r="EH67" s="176"/>
      <c r="EI67" s="176" t="s">
        <v>325</v>
      </c>
      <c r="EJ67" s="183" t="str">
        <f>IF(EF110=0,"sd",EJ61-1)</f>
        <v>sd</v>
      </c>
      <c r="EK67" s="177"/>
      <c r="EL67" s="176">
        <f>EL66+1</f>
        <v>8</v>
      </c>
      <c r="EM67" s="178" t="str">
        <f aca="1">IFERROR(INDEX(RTO2CV,$EL67,1),0)</f>
        <v>FRESNO</v>
      </c>
      <c r="EN67" s="179">
        <f aca="1">IFERROR(INDEX(RTO2CF,$EL67,'ANVA-MDS'!EB$3),0)</f>
        <v>4692.87757714285999</v>
      </c>
      <c r="EO67" s="179">
        <f aca="1">IFERROR(INDEX(RTO2CF,$EL67,'ANVA-MDS'!EC$3),0)</f>
        <v>4980.17519999999968</v>
      </c>
      <c r="EP67" s="179">
        <f aca="1">IFERROR(INDEX(RTO2CF,$EL67,'ANVA-MDS'!ED$3),0)</f>
        <v>3998.34046857142994</v>
      </c>
      <c r="EQ67" s="179">
        <f aca="1">IFERROR(INDEX(RTO2CF,$EL67,'ANVA-MDS'!EE$3),0)</f>
        <v>0</v>
      </c>
      <c r="ER67" s="179">
        <f>_xlfn.COUNTIFS(EN67:EQ67,"&gt;1")</f>
        <v>3</v>
      </c>
      <c r="ES67" s="179">
        <f>IFERROR(_xlfn.SUMIFS(EN67:EQ67,EN67:EQ67,"&gt;1"),0)</f>
        <v>13671.3932457143001</v>
      </c>
      <c r="ET67" s="176"/>
      <c r="EU67" s="176" t="s">
        <v>325</v>
      </c>
      <c r="EV67" s="183">
        <f>IF(ER110=0,"sd",EV61-1)</f>
        <v>2</v>
      </c>
      <c r="EW67" s="177"/>
      <c r="EX67" s="179">
        <f>EG67+ES67</f>
        <v>13671.3932457143001</v>
      </c>
      <c r="EY67" s="176" t="s">
        <v>325</v>
      </c>
      <c r="EZ67" s="183" t="str">
        <f>IF(EZ79=0,"sd",(EZ61-1)*EZ73)</f>
        <v>sd</v>
      </c>
    </row>
    <row r="68" spans="1:156" ht="12.75" customHeight="1">
      <c r="A68" s="91" t="s">
        <v>303</v>
      </c>
      <c r="B68" s="160" t="str">
        <f>EJ69</f>
        <v>sd</v>
      </c>
      <c r="C68" s="161" t="str">
        <f>'ANVA-MDS'!EJ73</f>
        <v>sd</v>
      </c>
      <c r="D68" s="164"/>
      <c r="E68" s="164"/>
      <c r="F68" s="164"/>
      <c r="J68" s="89" t="n">
        <v>8</v>
      </c>
      <c r="K68" s="187" t="str">
        <f aca="1">IFERROR(INDEX(RTO2SF_ORD,J68,1),"sd")</f>
        <v>FRESNO</v>
      </c>
      <c r="L68" s="188">
        <f aca="1">IFERROR(INDEX(RTO2SF_ORD,J68,2),"sd")</f>
        <v>0.000420000000000000107</v>
      </c>
      <c r="M68" s="188" t="str">
        <f aca="1">IF(M$4&gt;$J68,"",IF($F$65&gt;$G$65,"ns",IF($B$72&gt;$C$72,"ns",IF(ABS($L68-INDEX(RTO1SF_ORD,M$4,2))&gt;$B$80,"s","ns"))))</f>
        <v>ns</v>
      </c>
      <c r="N68" s="188" t="str">
        <f aca="1">IF(N$4&gt;$J68,"",IF($F$65&gt;$G$65,"ns",IF($B$72&gt;$C$72,"ns",IF(ABS($L68-INDEX(RTO1SF_ORD,N$4,2))&gt;$B$80,"s","ns"))))</f>
        <v>ns</v>
      </c>
      <c r="O68" s="188" t="str">
        <f aca="1">IF(O$4&gt;$J68,"",IF($F$65&gt;$G$65,"ns",IF($B$72&gt;$C$72,"ns",IF(ABS($L68-INDEX(RTO1SF_ORD,O$4,2))&gt;$B$80,"s","ns"))))</f>
        <v>ns</v>
      </c>
      <c r="P68" s="188" t="str">
        <f aca="1">IF(P$4&gt;$J68,"",IF($F$65&gt;$G$65,"ns",IF($B$72&gt;$C$72,"ns",IF(ABS($L68-INDEX(RTO1SF_ORD,P$4,2))&gt;$B$80,"s","ns"))))</f>
        <v>ns</v>
      </c>
      <c r="Q68" s="188" t="str">
        <f aca="1">IF(Q$4&gt;$J68,"",IF($F$65&gt;$G$65,"ns",IF($B$72&gt;$C$72,"ns",IF(ABS($L68-INDEX(RTO1SF_ORD,Q$4,2))&gt;$B$80,"s","ns"))))</f>
        <v>ns</v>
      </c>
      <c r="R68" s="188" t="str">
        <f aca="1">IF(R$4&gt;$J68,"",IF($F$65&gt;$G$65,"ns",IF($B$72&gt;$C$72,"ns",IF(ABS($L68-INDEX(RTO1SF_ORD,R$4,2))&gt;$B$80,"s","ns"))))</f>
        <v>ns</v>
      </c>
      <c r="S68" s="188" t="str">
        <f aca="1">IF(S$4&gt;$J68,"",IF($F$65&gt;$G$65,"ns",IF($B$72&gt;$C$72,"ns",IF(ABS($L68-INDEX(RTO1SF_ORD,S$4,2))&gt;$B$80,"s","ns"))))</f>
        <v>ns</v>
      </c>
      <c r="T68" s="188" t="str">
        <f aca="1">IF(T$4&gt;$J68,"",IF($F$65&gt;$G$65,"ns",IF($B$72&gt;$C$72,"ns",IF(ABS($L68-INDEX(RTO1SF_ORD,T$4,2))&gt;$B$80,"s","ns"))))</f>
        <v>ns</v>
      </c>
      <c r="U68" s="188" t="str">
        <f aca="1">IF(U$4&gt;$J68,"",IF($F$65&gt;$G$65,"ns",IF($B$72&gt;$C$72,"ns",IF(ABS($L68-INDEX(RTO1SF_ORD,U$4,2))&gt;$B$80,"s","ns"))))</f>
        <v/>
      </c>
      <c r="V68" s="188" t="str">
        <f aca="1">IF(V$4&gt;$J68,"",IF($F$65&gt;$G$65,"ns",IF($B$72&gt;$C$72,"ns",IF(ABS($L68-INDEX(RTO1SF_ORD,V$4,2))&gt;$B$80,"s","ns"))))</f>
        <v/>
      </c>
      <c r="W68" s="188" t="str">
        <f aca="1">IF(W$4&gt;$J68,"",IF($F$65&gt;$G$65,"ns",IF($B$72&gt;$C$72,"ns",IF(ABS($L68-INDEX(RTO1SF_ORD,W$4,2))&gt;$B$80,"s","ns"))))</f>
        <v/>
      </c>
      <c r="X68" s="188" t="str">
        <f aca="1">IF(X$4&gt;$J68,"",IF($F$65&gt;$G$65,"ns",IF($B$72&gt;$C$72,"ns",IF(ABS($L68-INDEX(RTO1SF_ORD,X$4,2))&gt;$B$80,"s","ns"))))</f>
        <v/>
      </c>
      <c r="Y68" s="188" t="str">
        <f aca="1">IF(Y$4&gt;$J68,"",IF($F$65&gt;$G$65,"ns",IF($B$72&gt;$C$72,"ns",IF(ABS($L68-INDEX(RTO1SF_ORD,Y$4,2))&gt;$B$80,"s","ns"))))</f>
        <v/>
      </c>
      <c r="Z68" s="188" t="str">
        <f aca="1">IF(Z$4&gt;$J68,"",IF($F$65&gt;$G$65,"ns",IF($B$72&gt;$C$72,"ns",IF(ABS($L68-INDEX(RTO1SF_ORD,Z$4,2))&gt;$B$80,"s","ns"))))</f>
        <v/>
      </c>
      <c r="AA68" s="188" t="str">
        <f aca="1">IF(AA$4&gt;$J68,"",IF($F$65&gt;$G$65,"ns",IF($B$72&gt;$C$72,"ns",IF(ABS($L68-INDEX(RTO1SF_ORD,AA$4,2))&gt;$B$80,"s","ns"))))</f>
        <v/>
      </c>
      <c r="AB68" s="188" t="str">
        <f aca="1">IF(AB$4&gt;$J68,"",IF($F$65&gt;$G$65,"ns",IF($B$72&gt;$C$72,"ns",IF(ABS($L68-INDEX(RTO1SF_ORD,AB$4,2))&gt;$B$80,"s","ns"))))</f>
        <v/>
      </c>
      <c r="AC68" s="188" t="str">
        <f aca="1">IF(AC$4&gt;$J68,"",IF($F$65&gt;$G$65,"ns",IF($B$72&gt;$C$72,"ns",IF(ABS($L68-INDEX(RTO1SF_ORD,AC$4,2))&gt;$B$80,"s","ns"))))</f>
        <v/>
      </c>
      <c r="AD68" s="188" t="str">
        <f aca="1">IF(AD$4&gt;$J68,"",IF($F$65&gt;$G$65,"ns",IF($B$72&gt;$C$72,"ns",IF(ABS($L68-INDEX(RTO1SF_ORD,AD$4,2))&gt;$B$80,"s","ns"))))</f>
        <v/>
      </c>
      <c r="AE68" s="188" t="str">
        <f aca="1">IF(AE$4&gt;$J68,"",IF($F$65&gt;$G$65,"ns",IF($B$72&gt;$C$72,"ns",IF(ABS($L68-INDEX(RTO1SF_ORD,AE$4,2))&gt;$B$80,"s","ns"))))</f>
        <v/>
      </c>
      <c r="AF68" s="188" t="str">
        <f aca="1">IF(AF$4&gt;$J68,"",IF($F$65&gt;$G$65,"ns",IF($B$72&gt;$C$72,"ns",IF(ABS($L68-INDEX(RTO1SF_ORD,AF$4,2))&gt;$B$80,"s","ns"))))</f>
        <v/>
      </c>
      <c r="AG68" s="188" t="str">
        <f aca="1">IF(AG$4&gt;$J68,"",IF($F$65&gt;$G$65,"ns",IF($B$72&gt;$C$72,"ns",IF(ABS($L68-INDEX(RTO1SF_ORD,AG$4,2))&gt;$B$80,"s","ns"))))</f>
        <v/>
      </c>
      <c r="AH68" s="188" t="str">
        <f aca="1">IF(AH$4&gt;$J68,"",IF($F$65&gt;$G$65,"ns",IF($B$72&gt;$C$72,"ns",IF(ABS($L68-INDEX(RTO1SF_ORD,AH$4,2))&gt;$B$80,"s","ns"))))</f>
        <v/>
      </c>
      <c r="AI68" s="188" t="str">
        <f aca="1">IF(AI$4&gt;$J68,"",IF($F$65&gt;$G$65,"ns",IF($B$72&gt;$C$72,"ns",IF(ABS($L68-INDEX(RTO1SF_ORD,AI$4,2))&gt;$B$80,"s","ns"))))</f>
        <v/>
      </c>
      <c r="AJ68" s="188" t="str">
        <f aca="1">IF(AJ$4&gt;$J68,"",IF($F$65&gt;$G$65,"ns",IF($B$72&gt;$C$72,"ns",IF(ABS($L68-INDEX(RTO1SF_ORD,AJ$4,2))&gt;$B$80,"s","ns"))))</f>
        <v/>
      </c>
      <c r="AK68" s="188" t="str">
        <f aca="1">IF(AK$4&gt;$J68,"",IF($F$65&gt;$G$65,"ns",IF($B$72&gt;$C$72,"ns",IF(ABS($L68-INDEX(RTO1SF_ORD,AK$4,2))&gt;$B$80,"s","ns"))))</f>
        <v/>
      </c>
      <c r="AL68" s="188" t="str">
        <f aca="1">IF(AL$4&gt;$J68,"",IF($F$65&gt;$G$65,"ns",IF($B$72&gt;$C$72,"ns",IF(ABS($L68-INDEX(RTO1SF_ORD,AL$4,2))&gt;$B$80,"s","ns"))))</f>
        <v/>
      </c>
      <c r="AM68" s="188" t="str">
        <f aca="1">IF(AM$4&gt;$J68,"",IF($F$65&gt;$G$65,"ns",IF($B$72&gt;$C$72,"ns",IF(ABS($L68-INDEX(RTO1SF_ORD,AM$4,2))&gt;$B$80,"s","ns"))))</f>
        <v/>
      </c>
      <c r="AN68" s="188" t="str">
        <f aca="1">IF(AN$4&gt;$J68,"",IF($F$65&gt;$G$65,"ns",IF($B$72&gt;$C$72,"ns",IF(ABS($L68-INDEX(RTO1SF_ORD,AN$4,2))&gt;$B$80,"s","ns"))))</f>
        <v/>
      </c>
      <c r="AO68" s="188" t="str">
        <f aca="1">IF(AO$4&gt;$J68,"",IF($F$65&gt;$G$65,"ns",IF($B$72&gt;$C$72,"ns",IF(ABS($L68-INDEX(RTO1SF_ORD,AO$4,2))&gt;$B$80,"s","ns"))))</f>
        <v/>
      </c>
      <c r="AP68" s="188" t="str">
        <f aca="1">IF(AP$4&gt;$J68,"",IF($F$65&gt;$G$65,"ns",IF($B$72&gt;$C$72,"ns",IF(ABS($L68-INDEX(RTO1SF_ORD,AP$4,2))&gt;$B$80,"s","ns"))))</f>
        <v/>
      </c>
      <c r="AQ68" s="188" t="str">
        <f aca="1">IF(AQ$4&gt;$J68,"",IF($F$65&gt;$G$65,"ns",IF($B$72&gt;$C$72,"ns",IF(ABS($L68-INDEX(RTO1SF_ORD,AQ$4,2))&gt;$B$80,"s","ns"))))</f>
        <v/>
      </c>
      <c r="AR68" s="188" t="str">
        <f aca="1">IF(AR$4&gt;$J68,"",IF($F$65&gt;$G$65,"ns",IF($B$72&gt;$C$72,"ns",IF(ABS($L68-INDEX(RTO1SF_ORD,AR$4,2))&gt;$B$80,"s","ns"))))</f>
        <v/>
      </c>
      <c r="AS68" s="188" t="str">
        <f aca="1">IF(AS$4&gt;$J68,"",IF($F$65&gt;$G$65,"ns",IF($B$72&gt;$C$72,"ns",IF(ABS($L68-INDEX(RTO1SF_ORD,AS$4,2))&gt;$B$80,"s","ns"))))</f>
        <v/>
      </c>
      <c r="AT68" s="188" t="str">
        <f aca="1">IF(AT$4&gt;$J68,"",IF($F$65&gt;$G$65,"ns",IF($B$72&gt;$C$72,"ns",IF(ABS($L68-INDEX(RTO1SF_ORD,AT$4,2))&gt;$B$80,"s","ns"))))</f>
        <v/>
      </c>
      <c r="AU68" s="188" t="str">
        <f aca="1">IF(AU$4&gt;$J68,"",IF($F$65&gt;$G$65,"ns",IF($B$72&gt;$C$72,"ns",IF(ABS($L68-INDEX(RTO1SF_ORD,AU$4,2))&gt;$B$80,"s","ns"))))</f>
        <v/>
      </c>
      <c r="AV68" s="188" t="str">
        <f aca="1">IF(AV$4&gt;$J68,"",IF($F$65&gt;$G$65,"ns",IF($B$72&gt;$C$72,"ns",IF(ABS($L68-INDEX(RTO1SF_ORD,AV$4,2))&gt;$B$80,"s","ns"))))</f>
        <v/>
      </c>
      <c r="AW68" s="188" t="str">
        <f aca="1">IF(AW$4&gt;$J68,"",IF($F$65&gt;$G$65,"ns",IF($B$72&gt;$C$72,"ns",IF(ABS($L68-INDEX(RTO1SF_ORD,AW$4,2))&gt;$B$80,"s","ns"))))</f>
        <v/>
      </c>
      <c r="AX68" s="188" t="str">
        <f aca="1">IF(AX$4&gt;$J68,"",IF($F$65&gt;$G$65,"ns",IF($B$72&gt;$C$72,"ns",IF(ABS($L68-INDEX(RTO1SF_ORD,AX$4,2))&gt;$B$80,"s","ns"))))</f>
        <v/>
      </c>
      <c r="AY68" s="188" t="str">
        <f aca="1">IF(AY$4&gt;$J68,"",IF($F$65&gt;$G$65,"ns",IF($B$72&gt;$C$72,"ns",IF(ABS($L68-INDEX(RTO1SF_ORD,AY$4,2))&gt;$B$80,"s","ns"))))</f>
        <v/>
      </c>
      <c r="AZ68" s="188" t="str">
        <f aca="1">IF(AZ$4&gt;$J68,"",IF($F$65&gt;$G$65,"ns",IF($B$72&gt;$C$72,"ns",IF(ABS($L68-INDEX(RTO1SF_ORD,AZ$4,2))&gt;$B$80,"s","ns"))))</f>
        <v/>
      </c>
      <c r="BA68" s="188" t="str">
        <f aca="1">IF(BA$4&gt;$J68,"",IF($F$65&gt;$G$65,"ns",IF($B$72&gt;$C$72,"ns",IF(ABS($L68-INDEX(RTO1SF_ORD,BA$4,2))&gt;$B$80,"s","ns"))))</f>
        <v/>
      </c>
      <c r="BB68" s="188" t="str">
        <f aca="1">IF(BB$4&gt;$J68,"",IF($F$65&gt;$G$65,"ns",IF($B$72&gt;$C$72,"ns",IF(ABS($L68-INDEX(RTO1SF_ORD,BB$4,2))&gt;$B$80,"s","ns"))))</f>
        <v/>
      </c>
      <c r="BC68" s="188" t="str">
        <f aca="1">IF(BC$4&gt;$J68,"",IF($F$65&gt;$G$65,"ns",IF($B$72&gt;$C$72,"ns",IF(ABS($L68-INDEX(RTO1SF_ORD,BC$4,2))&gt;$B$80,"s","ns"))))</f>
        <v/>
      </c>
      <c r="BD68" s="188" t="str">
        <f aca="1">IF(BD$4&gt;$J68,"",IF($F$65&gt;$G$65,"ns",IF($B$72&gt;$C$72,"ns",IF(ABS($L68-INDEX(RTO1SF_ORD,BD$4,2))&gt;$B$80,"s","ns"))))</f>
        <v/>
      </c>
      <c r="BE68" s="188" t="str">
        <f aca="1">IF(BE$4&gt;$J68,"",IF($F$65&gt;$G$65,"ns",IF($B$72&gt;$C$72,"ns",IF(ABS($L68-INDEX(RTO1SF_ORD,BE$4,2))&gt;$B$80,"s","ns"))))</f>
        <v/>
      </c>
      <c r="BF68" s="188" t="str">
        <f aca="1">IF(BF$4&gt;$J68,"",IF($F$65&gt;$G$65,"ns",IF($B$72&gt;$C$72,"ns",IF(ABS($L68-INDEX(RTO1SF_ORD,BF$4,2))&gt;$B$80,"s","ns"))))</f>
        <v/>
      </c>
      <c r="BG68" s="188" t="str">
        <f aca="1">IF(BG$4&gt;$J68,"",IF($F$65&gt;$G$65,"ns",IF($B$72&gt;$C$72,"ns",IF(ABS($L68-INDEX(RTO1SF_ORD,BG$4,2))&gt;$B$80,"s","ns"))))</f>
        <v/>
      </c>
      <c r="BH68" s="188" t="str">
        <f aca="1">IF(BH$4&gt;$J68,"",IF($F$65&gt;$G$65,"ns",IF($B$72&gt;$C$72,"ns",IF(ABS($L68-INDEX(RTO1SF_ORD,BH$4,2))&gt;$B$80,"s","ns"))))</f>
        <v/>
      </c>
      <c r="BI68" s="188" t="str">
        <f aca="1">IF(BI$4&gt;$J68,"",IF($F$65&gt;$G$65,"ns",IF($B$72&gt;$C$72,"ns",IF(ABS($L68-INDEX(RTO1SF_ORD,BI$4,2))&gt;$B$80,"s","ns"))))</f>
        <v/>
      </c>
      <c r="BJ68" s="188" t="str">
        <f aca="1">IF(BJ$4&gt;$J68,"",IF($F$65&gt;$G$65,"ns",IF($B$72&gt;$C$72,"ns",IF(ABS($L68-INDEX(RTO1SF_ORD,BJ$4,2))&gt;$B$80,"s","ns"))))</f>
        <v/>
      </c>
      <c r="BM68" s="91" t="s">
        <v>303</v>
      </c>
      <c r="BN68" s="160">
        <f>EV69</f>
        <v>143</v>
      </c>
      <c r="BO68" s="161">
        <f>'ANVA-MDS'!EV73</f>
        <v>79058622.5751000047</v>
      </c>
      <c r="BP68" s="164"/>
      <c r="BQ68" s="164"/>
      <c r="BR68" s="164"/>
      <c r="BS68" s="10"/>
      <c r="BT68" s="10"/>
      <c r="BV68" s="89" t="n">
        <v>8</v>
      </c>
      <c r="BW68" s="187">
        <f aca="1">IFERROR(INDEX(RTO2CF_ORD,BV68,1),"sd")</f>
        <v>603</v>
      </c>
      <c r="BX68" s="188">
        <f aca="1">IFERROR(INDEX(RTO2CF_ORD,BV68,2),"sd")</f>
        <v>5085.65962666667019</v>
      </c>
      <c r="BY68" s="186" t="str">
        <f aca="1">IF(BY$4&gt;$BV68,"",IF($BR$65&gt;$BS$65,"ns",IF($BN$72&gt;$BO$72,"ns",IF(ABS($BX68-INDEX(RTO1CF_ORD,BY$4,2))&gt;$BN$80,"s","ns"))))</f>
        <v>ns</v>
      </c>
      <c r="BZ68" s="186" t="str">
        <f aca="1">IF(BZ$4&gt;$BV68,"",IF($BR$65&gt;$BS$65,"ns",IF($BN$72&gt;$BO$72,"ns",IF(ABS($BX68-INDEX(RTO1CF_ORD,BZ$4,2))&gt;$BN$80,"s","ns"))))</f>
        <v>ns</v>
      </c>
      <c r="CA68" s="186" t="str">
        <f aca="1">IF(CA$4&gt;$BV68,"",IF($BR$65&gt;$BS$65,"ns",IF($BN$72&gt;$BO$72,"ns",IF(ABS($BX68-INDEX(RTO1CF_ORD,CA$4,2))&gt;$BN$80,"s","ns"))))</f>
        <v>ns</v>
      </c>
      <c r="CB68" s="186" t="str">
        <f aca="1">IF(CB$4&gt;$BV68,"",IF($BR$65&gt;$BS$65,"ns",IF($BN$72&gt;$BO$72,"ns",IF(ABS($BX68-INDEX(RTO1CF_ORD,CB$4,2))&gt;$BN$80,"s","ns"))))</f>
        <v>ns</v>
      </c>
      <c r="CC68" s="186" t="str">
        <f aca="1">IF(CC$4&gt;$BV68,"",IF($BR$65&gt;$BS$65,"ns",IF($BN$72&gt;$BO$72,"ns",IF(ABS($BX68-INDEX(RTO1CF_ORD,CC$4,2))&gt;$BN$80,"s","ns"))))</f>
        <v>ns</v>
      </c>
      <c r="CD68" s="186" t="str">
        <f aca="1">IF(CD$4&gt;$BV68,"",IF($BR$65&gt;$BS$65,"ns",IF($BN$72&gt;$BO$72,"ns",IF(ABS($BX68-INDEX(RTO1CF_ORD,CD$4,2))&gt;$BN$80,"s","ns"))))</f>
        <v>ns</v>
      </c>
      <c r="CE68" s="186" t="str">
        <f aca="1">IF(CE$4&gt;$BV68,"",IF($BR$65&gt;$BS$65,"ns",IF($BN$72&gt;$BO$72,"ns",IF(ABS($BX68-INDEX(RTO1CF_ORD,CE$4,2))&gt;$BN$80,"s","ns"))))</f>
        <v>ns</v>
      </c>
      <c r="CF68" s="186" t="str">
        <f aca="1">IF(CF$4&gt;$BV68,"",IF($BR$65&gt;$BS$65,"ns",IF($BN$72&gt;$BO$72,"ns",IF(ABS($BX68-INDEX(RTO1CF_ORD,CF$4,2))&gt;$BN$80,"s","ns"))))</f>
        <v>ns</v>
      </c>
      <c r="CG68" s="186" t="str">
        <f aca="1">IF(CG$4&gt;$BV68,"",IF($BR$65&gt;$BS$65,"ns",IF($BN$72&gt;$BO$72,"ns",IF(ABS($BX68-INDEX(RTO1CF_ORD,CG$4,2))&gt;$BN$80,"s","ns"))))</f>
        <v/>
      </c>
      <c r="CH68" s="186" t="str">
        <f aca="1">IF(CH$4&gt;$BV68,"",IF($BR$65&gt;$BS$65,"ns",IF($BN$72&gt;$BO$72,"ns",IF(ABS($BX68-INDEX(RTO1CF_ORD,CH$4,2))&gt;$BN$80,"s","ns"))))</f>
        <v/>
      </c>
      <c r="CI68" s="186" t="str">
        <f aca="1">IF(CI$4&gt;$BV68,"",IF($BR$65&gt;$BS$65,"ns",IF($BN$72&gt;$BO$72,"ns",IF(ABS($BX68-INDEX(RTO1CF_ORD,CI$4,2))&gt;$BN$80,"s","ns"))))</f>
        <v/>
      </c>
      <c r="CJ68" s="186" t="str">
        <f aca="1">IF(CJ$4&gt;$BV68,"",IF($BR$65&gt;$BS$65,"ns",IF($BN$72&gt;$BO$72,"ns",IF(ABS($BX68-INDEX(RTO1CF_ORD,CJ$4,2))&gt;$BN$80,"s","ns"))))</f>
        <v/>
      </c>
      <c r="CK68" s="186" t="str">
        <f aca="1">IF(CK$4&gt;$BV68,"",IF($BR$65&gt;$BS$65,"ns",IF($BN$72&gt;$BO$72,"ns",IF(ABS($BX68-INDEX(RTO1CF_ORD,CK$4,2))&gt;$BN$80,"s","ns"))))</f>
        <v/>
      </c>
      <c r="CL68" s="186" t="str">
        <f aca="1">IF(CL$4&gt;$BV68,"",IF($BR$65&gt;$BS$65,"ns",IF($BN$72&gt;$BO$72,"ns",IF(ABS($BX68-INDEX(RTO1CF_ORD,CL$4,2))&gt;$BN$80,"s","ns"))))</f>
        <v/>
      </c>
      <c r="CM68" s="186" t="str">
        <f aca="1">IF(CM$4&gt;$BV68,"",IF($BR$65&gt;$BS$65,"ns",IF($BN$72&gt;$BO$72,"ns",IF(ABS($BX68-INDEX(RTO1CF_ORD,CM$4,2))&gt;$BN$80,"s","ns"))))</f>
        <v/>
      </c>
      <c r="CN68" s="186" t="str">
        <f aca="1">IF(CN$4&gt;$BV68,"",IF($BR$65&gt;$BS$65,"ns",IF($BN$72&gt;$BO$72,"ns",IF(ABS($BX68-INDEX(RTO1CF_ORD,CN$4,2))&gt;$BN$80,"s","ns"))))</f>
        <v/>
      </c>
      <c r="CO68" s="186" t="str">
        <f aca="1">IF(CO$4&gt;$BV68,"",IF($BR$65&gt;$BS$65,"ns",IF($BN$72&gt;$BO$72,"ns",IF(ABS($BX68-INDEX(RTO1CF_ORD,CO$4,2))&gt;$BN$80,"s","ns"))))</f>
        <v/>
      </c>
      <c r="CP68" s="186" t="str">
        <f aca="1">IF(CP$4&gt;$BV68,"",IF($BR$65&gt;$BS$65,"ns",IF($BN$72&gt;$BO$72,"ns",IF(ABS($BX68-INDEX(RTO1CF_ORD,CP$4,2))&gt;$BN$80,"s","ns"))))</f>
        <v/>
      </c>
      <c r="CQ68" s="186" t="str">
        <f aca="1">IF(CQ$4&gt;$BV68,"",IF($BR$65&gt;$BS$65,"ns",IF($BN$72&gt;$BO$72,"ns",IF(ABS($BX68-INDEX(RTO1CF_ORD,CQ$4,2))&gt;$BN$80,"s","ns"))))</f>
        <v/>
      </c>
      <c r="CR68" s="186" t="str">
        <f aca="1">IF(CR$4&gt;$BV68,"",IF($BR$65&gt;$BS$65,"ns",IF($BN$72&gt;$BO$72,"ns",IF(ABS($BX68-INDEX(RTO1CF_ORD,CR$4,2))&gt;$BN$80,"s","ns"))))</f>
        <v/>
      </c>
      <c r="CS68" s="186" t="str">
        <f aca="1">IF(CS$4&gt;$BV68,"",IF($BR$65&gt;$BS$65,"ns",IF($BN$72&gt;$BO$72,"ns",IF(ABS($BX68-INDEX(RTO1CF_ORD,CS$4,2))&gt;$BN$80,"s","ns"))))</f>
        <v/>
      </c>
      <c r="CT68" s="186" t="str">
        <f aca="1">IF(CT$4&gt;$BV68,"",IF($BR$65&gt;$BS$65,"ns",IF($BN$72&gt;$BO$72,"ns",IF(ABS($BX68-INDEX(RTO1CF_ORD,CT$4,2))&gt;$BN$80,"s","ns"))))</f>
        <v/>
      </c>
      <c r="CU68" s="186" t="str">
        <f aca="1">IF(CU$4&gt;$BV68,"",IF($BR$65&gt;$BS$65,"ns",IF($BN$72&gt;$BO$72,"ns",IF(ABS($BX68-INDEX(RTO1CF_ORD,CU$4,2))&gt;$BN$80,"s","ns"))))</f>
        <v/>
      </c>
      <c r="CV68" s="186" t="str">
        <f aca="1">IF(CV$4&gt;$BV68,"",IF($BR$65&gt;$BS$65,"ns",IF($BN$72&gt;$BO$72,"ns",IF(ABS($BX68-INDEX(RTO1CF_ORD,CV$4,2))&gt;$BN$80,"s","ns"))))</f>
        <v/>
      </c>
      <c r="CW68" s="186" t="str">
        <f aca="1">IF(CW$4&gt;$BV68,"",IF($BR$65&gt;$BS$65,"ns",IF($BN$72&gt;$BO$72,"ns",IF(ABS($BX68-INDEX(RTO1CF_ORD,CW$4,2))&gt;$BN$80,"s","ns"))))</f>
        <v/>
      </c>
      <c r="CX68" s="186" t="str">
        <f aca="1">IF(CX$4&gt;$BV68,"",IF($BR$65&gt;$BS$65,"ns",IF($BN$72&gt;$BO$72,"ns",IF(ABS($BX68-INDEX(RTO1CF_ORD,CX$4,2))&gt;$BN$80,"s","ns"))))</f>
        <v/>
      </c>
      <c r="CY68" s="186" t="str">
        <f aca="1">IF(CY$4&gt;$BV68,"",IF($BR$65&gt;$BS$65,"ns",IF($BN$72&gt;$BO$72,"ns",IF(ABS($BX68-INDEX(RTO1CF_ORD,CY$4,2))&gt;$BN$80,"s","ns"))))</f>
        <v/>
      </c>
      <c r="CZ68" s="186" t="str">
        <f aca="1">IF(CZ$4&gt;$BV68,"",IF($BR$65&gt;$BS$65,"ns",IF($BN$72&gt;$BO$72,"ns",IF(ABS($BX68-INDEX(RTO1CF_ORD,CZ$4,2))&gt;$BN$80,"s","ns"))))</f>
        <v/>
      </c>
      <c r="DA68" s="186" t="str">
        <f aca="1">IF(DA$4&gt;$BV68,"",IF($BR$65&gt;$BS$65,"ns",IF($BN$72&gt;$BO$72,"ns",IF(ABS($BX68-INDEX(RTO1CF_ORD,DA$4,2))&gt;$BN$80,"s","ns"))))</f>
        <v/>
      </c>
      <c r="DB68" s="186" t="str">
        <f aca="1">IF(DB$4&gt;$BV68,"",IF($BR$65&gt;$BS$65,"ns",IF($BN$72&gt;$BO$72,"ns",IF(ABS($BX68-INDEX(RTO1CF_ORD,DB$4,2))&gt;$BN$80,"s","ns"))))</f>
        <v/>
      </c>
      <c r="DC68" s="186" t="str">
        <f aca="1">IF(DC$4&gt;$BV68,"",IF($BR$65&gt;$BS$65,"ns",IF($BN$72&gt;$BO$72,"ns",IF(ABS($BX68-INDEX(RTO1CF_ORD,DC$4,2))&gt;$BN$80,"s","ns"))))</f>
        <v/>
      </c>
      <c r="DD68" s="186" t="str">
        <f aca="1">IF(DD$4&gt;$BV68,"",IF($BR$65&gt;$BS$65,"ns",IF($BN$72&gt;$BO$72,"ns",IF(ABS($BX68-INDEX(RTO1CF_ORD,DD$4,2))&gt;$BN$80,"s","ns"))))</f>
        <v/>
      </c>
      <c r="DE68" s="186" t="str">
        <f aca="1">IF(DE$4&gt;$BV68,"",IF($BR$65&gt;$BS$65,"ns",IF($BN$72&gt;$BO$72,"ns",IF(ABS($BX68-INDEX(RTO1CF_ORD,DE$4,2))&gt;$BN$80,"s","ns"))))</f>
        <v/>
      </c>
      <c r="DF68" s="186" t="str">
        <f aca="1">IF(DF$4&gt;$BV68,"",IF($BR$65&gt;$BS$65,"ns",IF($BN$72&gt;$BO$72,"ns",IF(ABS($BX68-INDEX(RTO1CF_ORD,DF$4,2))&gt;$BN$80,"s","ns"))))</f>
        <v/>
      </c>
      <c r="DG68" s="186" t="str">
        <f aca="1">IF(DG$4&gt;$BV68,"",IF($BR$65&gt;$BS$65,"ns",IF($BN$72&gt;$BO$72,"ns",IF(ABS($BX68-INDEX(RTO1CF_ORD,DG$4,2))&gt;$BN$80,"s","ns"))))</f>
        <v/>
      </c>
      <c r="DH68" s="186" t="str">
        <f aca="1">IF(DH$4&gt;$BV68,"",IF($BR$65&gt;$BS$65,"ns",IF($BN$72&gt;$BO$72,"ns",IF(ABS($BX68-INDEX(RTO1CF_ORD,DH$4,2))&gt;$BN$80,"s","ns"))))</f>
        <v/>
      </c>
      <c r="DI68" s="186" t="str">
        <f aca="1">IF(DI$4&gt;$BV68,"",IF($BR$65&gt;$BS$65,"ns",IF($BN$72&gt;$BO$72,"ns",IF(ABS($BX68-INDEX(RTO1CF_ORD,DI$4,2))&gt;$BN$80,"s","ns"))))</f>
        <v/>
      </c>
      <c r="DJ68" s="186" t="str">
        <f aca="1">IF(DJ$4&gt;$BV68,"",IF($BR$65&gt;$BS$65,"ns",IF($BN$72&gt;$BO$72,"ns",IF(ABS($BX68-INDEX(RTO1CF_ORD,DJ$4,2))&gt;$BN$80,"s","ns"))))</f>
        <v/>
      </c>
      <c r="DK68" s="186" t="str">
        <f aca="1">IF(DK$4&gt;$BV68,"",IF($BR$65&gt;$BS$65,"ns",IF($BN$72&gt;$BO$72,"ns",IF(ABS($BX68-INDEX(RTO1CF_ORD,DK$4,2))&gt;$BN$80,"s","ns"))))</f>
        <v/>
      </c>
      <c r="DL68" s="186" t="str">
        <f aca="1">IF(DL$4&gt;$BV68,"",IF($BR$65&gt;$BS$65,"ns",IF($BN$72&gt;$BO$72,"ns",IF(ABS($BX68-INDEX(RTO1CF_ORD,DL$4,2))&gt;$BN$80,"s","ns"))))</f>
        <v/>
      </c>
      <c r="DM68" s="186" t="str">
        <f aca="1">IF(DM$4&gt;$BV68,"",IF($BR$65&gt;$BS$65,"ns",IF($BN$72&gt;$BO$72,"ns",IF(ABS($BX68-INDEX(RTO1CF_ORD,DM$4,2))&gt;$BN$80,"s","ns"))))</f>
        <v/>
      </c>
      <c r="DN68" s="186" t="str">
        <f aca="1">IF(DN$4&gt;$BV68,"",IF($BR$65&gt;$BS$65,"ns",IF($BN$72&gt;$BO$72,"ns",IF(ABS($BX68-INDEX(RTO1CF_ORD,DN$4,2))&gt;$BN$80,"s","ns"))))</f>
        <v/>
      </c>
      <c r="DO68" s="186" t="str">
        <f aca="1">IF(DO$4&gt;$BV68,"",IF($BR$65&gt;$BS$65,"ns",IF($BN$72&gt;$BO$72,"ns",IF(ABS($BX68-INDEX(RTO1CF_ORD,DO$4,2))&gt;$BN$80,"s","ns"))))</f>
        <v/>
      </c>
      <c r="DP68" s="186" t="str">
        <f aca="1">IF(DP$4&gt;$BV68,"",IF($BR$65&gt;$BS$65,"ns",IF($BN$72&gt;$BO$72,"ns",IF(ABS($BX68-INDEX(RTO1CF_ORD,DP$4,2))&gt;$BN$80,"s","ns"))))</f>
        <v/>
      </c>
      <c r="DQ68" s="186" t="str">
        <f aca="1">IF(DQ$4&gt;$BV68,"",IF($BR$65&gt;$BS$65,"ns",IF($BN$72&gt;$BO$72,"ns",IF(ABS($BX68-INDEX(RTO1CF_ORD,DQ$4,2))&gt;$BN$80,"s","ns"))))</f>
        <v/>
      </c>
      <c r="DR68" s="186" t="str">
        <f aca="1">IF(DR$4&gt;$BV68,"",IF($BR$65&gt;$BS$65,"ns",IF($BN$72&gt;$BO$72,"ns",IF(ABS($BX68-INDEX(RTO1CF_ORD,DR$4,2))&gt;$BN$80,"s","ns"))))</f>
        <v/>
      </c>
      <c r="DS68" s="186" t="str">
        <f aca="1">IF(DS$4&gt;$BV68,"",IF($BR$65&gt;$BS$65,"ns",IF($BN$72&gt;$BO$72,"ns",IF(ABS($BX68-INDEX(RTO1CF_ORD,DS$4,2))&gt;$BN$80,"s","ns"))))</f>
        <v/>
      </c>
      <c r="DT68" s="186" t="str">
        <f aca="1">IF(DT$4&gt;$BV68,"",IF($BR$65&gt;$BS$65,"ns",IF($BN$72&gt;$BO$72,"ns",IF(ABS($BX68-INDEX(RTO1CF_ORD,DT$4,2))&gt;$BN$80,"s","ns"))))</f>
        <v/>
      </c>
      <c r="DU68" s="186" t="str">
        <f aca="1">IF(DU$4&gt;$BV68,"",IF($BR$65&gt;$BS$65,"ns",IF($BN$72&gt;$BO$72,"ns",IF(ABS($BX68-INDEX(RTO1CF_ORD,DU$4,2))&gt;$BN$80,"s","ns"))))</f>
        <v/>
      </c>
      <c r="DV68" s="186" t="str">
        <f aca="1">IF(DV$4&gt;$BV68,"",IF($BR$65&gt;$BS$65,"ns",IF($BN$72&gt;$BO$72,"ns",IF(ABS($BX68-INDEX(RTO1CF_ORD,DV$4,2))&gt;$BN$80,"s","ns"))))</f>
        <v/>
      </c>
      <c r="DW68" s="158"/>
      <c r="DX68" s="158"/>
      <c r="DZ68" s="176">
        <f>DZ67+1</f>
        <v>9</v>
      </c>
      <c r="EA68" s="178" t="str">
        <f aca="1">IFERROR(INDEX(RTO2CV,$DZ68,1),0)</f>
        <v>AGUARIBAY</v>
      </c>
      <c r="EB68" s="179">
        <f aca="1">IFERROR(INDEX(RTO2SF,$DZ68,EB$3),0)</f>
        <v>0</v>
      </c>
      <c r="EC68" s="179">
        <f aca="1">IFERROR(INDEX(RTO2SF,$DZ68,EC$3),0)</f>
        <v>0</v>
      </c>
      <c r="ED68" s="179">
        <f aca="1">IFERROR(INDEX(RTO2SF,$DZ68,ED$3),0)</f>
        <v>0</v>
      </c>
      <c r="EE68" s="179">
        <f aca="1">IFERROR(INDEX(RTO2SF,$DZ68,EE$3),0)</f>
        <v>0</v>
      </c>
      <c r="EF68" s="179">
        <f>_xlfn.COUNTIFS(EB68:EE68,"&gt;1")</f>
        <v>0</v>
      </c>
      <c r="EG68" s="179">
        <f>IFERROR(_xlfn.SUMIFS(EB68:EE68,EB68:EE68,"&gt;1"),0)</f>
        <v>0</v>
      </c>
      <c r="EH68" s="176"/>
      <c r="EI68" s="176" t="s">
        <v>326</v>
      </c>
      <c r="EJ68" s="175" t="str">
        <f>IF(EF110=0,"sd",EJ66*EJ67)</f>
        <v>sd</v>
      </c>
      <c r="EK68" s="177"/>
      <c r="EL68" s="176">
        <f>EL67+1</f>
        <v>9</v>
      </c>
      <c r="EM68" s="178" t="str">
        <f aca="1">IFERROR(INDEX(RTO2CV,$EL68,1),0)</f>
        <v>AGUARIBAY</v>
      </c>
      <c r="EN68" s="179">
        <f aca="1">IFERROR(INDEX(RTO2CF,$EL68,'ANVA-MDS'!EB$3),0)</f>
        <v>4227.21727999999985</v>
      </c>
      <c r="EO68" s="179">
        <f aca="1">IFERROR(INDEX(RTO2CF,$EL68,'ANVA-MDS'!EC$3),0)</f>
        <v>4527.82452571428985</v>
      </c>
      <c r="EP68" s="179">
        <f aca="1">IFERROR(INDEX(RTO2CF,$EL68,'ANVA-MDS'!ED$3),0)</f>
        <v>4010.7087428571399</v>
      </c>
      <c r="EQ68" s="179">
        <f aca="1">IFERROR(INDEX(RTO2CF,$EL68,'ANVA-MDS'!EE$3),0)</f>
        <v>0</v>
      </c>
      <c r="ER68" s="179">
        <f>_xlfn.COUNTIFS(EN68:EQ68,"&gt;1")</f>
        <v>3</v>
      </c>
      <c r="ES68" s="179">
        <f>IFERROR(_xlfn.SUMIFS(EN68:EQ68,EN68:EQ68,"&gt;1"),0)</f>
        <v>12765.7505485713991</v>
      </c>
      <c r="ET68" s="176"/>
      <c r="EU68" s="176" t="s">
        <v>326</v>
      </c>
      <c r="EV68" s="175">
        <f>IF(ER110=0,"sd",EV66*EV67)</f>
        <v>94</v>
      </c>
      <c r="EW68" s="177"/>
      <c r="EX68" s="179">
        <f>EG68+ES68</f>
        <v>12765.7505485713991</v>
      </c>
      <c r="EY68" s="176" t="s">
        <v>326</v>
      </c>
      <c r="EZ68" s="202" t="str">
        <f>IF(EZ79=0,"sd",EZ67*EZ66)</f>
        <v>sd</v>
      </c>
    </row>
    <row r="69" spans="1:156" ht="12.75" customHeight="1">
      <c r="A69" s="284" t="s">
        <v>327</v>
      </c>
      <c r="J69" s="89" t="n">
        <v>9</v>
      </c>
      <c r="K69" s="187" t="str">
        <f aca="1">IFERROR(INDEX(RTO2SF_ORD,J69,1),"sd")</f>
        <v>AGUARIBAY</v>
      </c>
      <c r="L69" s="188">
        <f aca="1">IFERROR(INDEX(RTO2SF_ORD,J69,2),"sd")</f>
        <v>0.000409999999999999964</v>
      </c>
      <c r="M69" s="188" t="str">
        <f aca="1">IF(M$4&gt;$J69,"",IF($F$65&gt;$G$65,"ns",IF($B$72&gt;$C$72,"ns",IF(ABS($L69-INDEX(RTO1SF_ORD,M$4,2))&gt;$B$80,"s","ns"))))</f>
        <v>ns</v>
      </c>
      <c r="N69" s="188" t="str">
        <f aca="1">IF(N$4&gt;$J69,"",IF($F$65&gt;$G$65,"ns",IF($B$72&gt;$C$72,"ns",IF(ABS($L69-INDEX(RTO1SF_ORD,N$4,2))&gt;$B$80,"s","ns"))))</f>
        <v>ns</v>
      </c>
      <c r="O69" s="188" t="str">
        <f aca="1">IF(O$4&gt;$J69,"",IF($F$65&gt;$G$65,"ns",IF($B$72&gt;$C$72,"ns",IF(ABS($L69-INDEX(RTO1SF_ORD,O$4,2))&gt;$B$80,"s","ns"))))</f>
        <v>ns</v>
      </c>
      <c r="P69" s="188" t="str">
        <f aca="1">IF(P$4&gt;$J69,"",IF($F$65&gt;$G$65,"ns",IF($B$72&gt;$C$72,"ns",IF(ABS($L69-INDEX(RTO1SF_ORD,P$4,2))&gt;$B$80,"s","ns"))))</f>
        <v>ns</v>
      </c>
      <c r="Q69" s="188" t="str">
        <f aca="1">IF(Q$4&gt;$J69,"",IF($F$65&gt;$G$65,"ns",IF($B$72&gt;$C$72,"ns",IF(ABS($L69-INDEX(RTO1SF_ORD,Q$4,2))&gt;$B$80,"s","ns"))))</f>
        <v>ns</v>
      </c>
      <c r="R69" s="188" t="str">
        <f aca="1">IF(R$4&gt;$J69,"",IF($F$65&gt;$G$65,"ns",IF($B$72&gt;$C$72,"ns",IF(ABS($L69-INDEX(RTO1SF_ORD,R$4,2))&gt;$B$80,"s","ns"))))</f>
        <v>ns</v>
      </c>
      <c r="S69" s="188" t="str">
        <f aca="1">IF(S$4&gt;$J69,"",IF($F$65&gt;$G$65,"ns",IF($B$72&gt;$C$72,"ns",IF(ABS($L69-INDEX(RTO1SF_ORD,S$4,2))&gt;$B$80,"s","ns"))))</f>
        <v>ns</v>
      </c>
      <c r="T69" s="188" t="str">
        <f aca="1">IF(T$4&gt;$J69,"",IF($F$65&gt;$G$65,"ns",IF($B$72&gt;$C$72,"ns",IF(ABS($L69-INDEX(RTO1SF_ORD,T$4,2))&gt;$B$80,"s","ns"))))</f>
        <v>ns</v>
      </c>
      <c r="U69" s="188" t="str">
        <f aca="1">IF(U$4&gt;$J69,"",IF($F$65&gt;$G$65,"ns",IF($B$72&gt;$C$72,"ns",IF(ABS($L69-INDEX(RTO1SF_ORD,U$4,2))&gt;$B$80,"s","ns"))))</f>
        <v>ns</v>
      </c>
      <c r="V69" s="188" t="str">
        <f aca="1">IF(V$4&gt;$J69,"",IF($F$65&gt;$G$65,"ns",IF($B$72&gt;$C$72,"ns",IF(ABS($L69-INDEX(RTO1SF_ORD,V$4,2))&gt;$B$80,"s","ns"))))</f>
        <v/>
      </c>
      <c r="W69" s="188" t="str">
        <f aca="1">IF(W$4&gt;$J69,"",IF($F$65&gt;$G$65,"ns",IF($B$72&gt;$C$72,"ns",IF(ABS($L69-INDEX(RTO1SF_ORD,W$4,2))&gt;$B$80,"s","ns"))))</f>
        <v/>
      </c>
      <c r="X69" s="188" t="str">
        <f aca="1">IF(X$4&gt;$J69,"",IF($F$65&gt;$G$65,"ns",IF($B$72&gt;$C$72,"ns",IF(ABS($L69-INDEX(RTO1SF_ORD,X$4,2))&gt;$B$80,"s","ns"))))</f>
        <v/>
      </c>
      <c r="Y69" s="188" t="str">
        <f aca="1">IF(Y$4&gt;$J69,"",IF($F$65&gt;$G$65,"ns",IF($B$72&gt;$C$72,"ns",IF(ABS($L69-INDEX(RTO1SF_ORD,Y$4,2))&gt;$B$80,"s","ns"))))</f>
        <v/>
      </c>
      <c r="Z69" s="188" t="str">
        <f aca="1">IF(Z$4&gt;$J69,"",IF($F$65&gt;$G$65,"ns",IF($B$72&gt;$C$72,"ns",IF(ABS($L69-INDEX(RTO1SF_ORD,Z$4,2))&gt;$B$80,"s","ns"))))</f>
        <v/>
      </c>
      <c r="AA69" s="188" t="str">
        <f aca="1">IF(AA$4&gt;$J69,"",IF($F$65&gt;$G$65,"ns",IF($B$72&gt;$C$72,"ns",IF(ABS($L69-INDEX(RTO1SF_ORD,AA$4,2))&gt;$B$80,"s","ns"))))</f>
        <v/>
      </c>
      <c r="AB69" s="188" t="str">
        <f aca="1">IF(AB$4&gt;$J69,"",IF($F$65&gt;$G$65,"ns",IF($B$72&gt;$C$72,"ns",IF(ABS($L69-INDEX(RTO1SF_ORD,AB$4,2))&gt;$B$80,"s","ns"))))</f>
        <v/>
      </c>
      <c r="AC69" s="188" t="str">
        <f aca="1">IF(AC$4&gt;$J69,"",IF($F$65&gt;$G$65,"ns",IF($B$72&gt;$C$72,"ns",IF(ABS($L69-INDEX(RTO1SF_ORD,AC$4,2))&gt;$B$80,"s","ns"))))</f>
        <v/>
      </c>
      <c r="AD69" s="188" t="str">
        <f aca="1">IF(AD$4&gt;$J69,"",IF($F$65&gt;$G$65,"ns",IF($B$72&gt;$C$72,"ns",IF(ABS($L69-INDEX(RTO1SF_ORD,AD$4,2))&gt;$B$80,"s","ns"))))</f>
        <v/>
      </c>
      <c r="AE69" s="188" t="str">
        <f aca="1">IF(AE$4&gt;$J69,"",IF($F$65&gt;$G$65,"ns",IF($B$72&gt;$C$72,"ns",IF(ABS($L69-INDEX(RTO1SF_ORD,AE$4,2))&gt;$B$80,"s","ns"))))</f>
        <v/>
      </c>
      <c r="AF69" s="188" t="str">
        <f aca="1">IF(AF$4&gt;$J69,"",IF($F$65&gt;$G$65,"ns",IF($B$72&gt;$C$72,"ns",IF(ABS($L69-INDEX(RTO1SF_ORD,AF$4,2))&gt;$B$80,"s","ns"))))</f>
        <v/>
      </c>
      <c r="AG69" s="188" t="str">
        <f aca="1">IF(AG$4&gt;$J69,"",IF($F$65&gt;$G$65,"ns",IF($B$72&gt;$C$72,"ns",IF(ABS($L69-INDEX(RTO1SF_ORD,AG$4,2))&gt;$B$80,"s","ns"))))</f>
        <v/>
      </c>
      <c r="AH69" s="188" t="str">
        <f aca="1">IF(AH$4&gt;$J69,"",IF($F$65&gt;$G$65,"ns",IF($B$72&gt;$C$72,"ns",IF(ABS($L69-INDEX(RTO1SF_ORD,AH$4,2))&gt;$B$80,"s","ns"))))</f>
        <v/>
      </c>
      <c r="AI69" s="188" t="str">
        <f aca="1">IF(AI$4&gt;$J69,"",IF($F$65&gt;$G$65,"ns",IF($B$72&gt;$C$72,"ns",IF(ABS($L69-INDEX(RTO1SF_ORD,AI$4,2))&gt;$B$80,"s","ns"))))</f>
        <v/>
      </c>
      <c r="AJ69" s="188" t="str">
        <f aca="1">IF(AJ$4&gt;$J69,"",IF($F$65&gt;$G$65,"ns",IF($B$72&gt;$C$72,"ns",IF(ABS($L69-INDEX(RTO1SF_ORD,AJ$4,2))&gt;$B$80,"s","ns"))))</f>
        <v/>
      </c>
      <c r="AK69" s="188" t="str">
        <f aca="1">IF(AK$4&gt;$J69,"",IF($F$65&gt;$G$65,"ns",IF($B$72&gt;$C$72,"ns",IF(ABS($L69-INDEX(RTO1SF_ORD,AK$4,2))&gt;$B$80,"s","ns"))))</f>
        <v/>
      </c>
      <c r="AL69" s="188" t="str">
        <f aca="1">IF(AL$4&gt;$J69,"",IF($F$65&gt;$G$65,"ns",IF($B$72&gt;$C$72,"ns",IF(ABS($L69-INDEX(RTO1SF_ORD,AL$4,2))&gt;$B$80,"s","ns"))))</f>
        <v/>
      </c>
      <c r="AM69" s="188" t="str">
        <f aca="1">IF(AM$4&gt;$J69,"",IF($F$65&gt;$G$65,"ns",IF($B$72&gt;$C$72,"ns",IF(ABS($L69-INDEX(RTO1SF_ORD,AM$4,2))&gt;$B$80,"s","ns"))))</f>
        <v/>
      </c>
      <c r="AN69" s="188" t="str">
        <f aca="1">IF(AN$4&gt;$J69,"",IF($F$65&gt;$G$65,"ns",IF($B$72&gt;$C$72,"ns",IF(ABS($L69-INDEX(RTO1SF_ORD,AN$4,2))&gt;$B$80,"s","ns"))))</f>
        <v/>
      </c>
      <c r="AO69" s="188" t="str">
        <f aca="1">IF(AO$4&gt;$J69,"",IF($F$65&gt;$G$65,"ns",IF($B$72&gt;$C$72,"ns",IF(ABS($L69-INDEX(RTO1SF_ORD,AO$4,2))&gt;$B$80,"s","ns"))))</f>
        <v/>
      </c>
      <c r="AP69" s="188" t="str">
        <f aca="1">IF(AP$4&gt;$J69,"",IF($F$65&gt;$G$65,"ns",IF($B$72&gt;$C$72,"ns",IF(ABS($L69-INDEX(RTO1SF_ORD,AP$4,2))&gt;$B$80,"s","ns"))))</f>
        <v/>
      </c>
      <c r="AQ69" s="188" t="str">
        <f aca="1">IF(AQ$4&gt;$J69,"",IF($F$65&gt;$G$65,"ns",IF($B$72&gt;$C$72,"ns",IF(ABS($L69-INDEX(RTO1SF_ORD,AQ$4,2))&gt;$B$80,"s","ns"))))</f>
        <v/>
      </c>
      <c r="AR69" s="188" t="str">
        <f aca="1">IF(AR$4&gt;$J69,"",IF($F$65&gt;$G$65,"ns",IF($B$72&gt;$C$72,"ns",IF(ABS($L69-INDEX(RTO1SF_ORD,AR$4,2))&gt;$B$80,"s","ns"))))</f>
        <v/>
      </c>
      <c r="AS69" s="188" t="str">
        <f aca="1">IF(AS$4&gt;$J69,"",IF($F$65&gt;$G$65,"ns",IF($B$72&gt;$C$72,"ns",IF(ABS($L69-INDEX(RTO1SF_ORD,AS$4,2))&gt;$B$80,"s","ns"))))</f>
        <v/>
      </c>
      <c r="AT69" s="188" t="str">
        <f aca="1">IF(AT$4&gt;$J69,"",IF($F$65&gt;$G$65,"ns",IF($B$72&gt;$C$72,"ns",IF(ABS($L69-INDEX(RTO1SF_ORD,AT$4,2))&gt;$B$80,"s","ns"))))</f>
        <v/>
      </c>
      <c r="AU69" s="188" t="str">
        <f aca="1">IF(AU$4&gt;$J69,"",IF($F$65&gt;$G$65,"ns",IF($B$72&gt;$C$72,"ns",IF(ABS($L69-INDEX(RTO1SF_ORD,AU$4,2))&gt;$B$80,"s","ns"))))</f>
        <v/>
      </c>
      <c r="AV69" s="188" t="str">
        <f aca="1">IF(AV$4&gt;$J69,"",IF($F$65&gt;$G$65,"ns",IF($B$72&gt;$C$72,"ns",IF(ABS($L69-INDEX(RTO1SF_ORD,AV$4,2))&gt;$B$80,"s","ns"))))</f>
        <v/>
      </c>
      <c r="AW69" s="188" t="str">
        <f aca="1">IF(AW$4&gt;$J69,"",IF($F$65&gt;$G$65,"ns",IF($B$72&gt;$C$72,"ns",IF(ABS($L69-INDEX(RTO1SF_ORD,AW$4,2))&gt;$B$80,"s","ns"))))</f>
        <v/>
      </c>
      <c r="AX69" s="188" t="str">
        <f aca="1">IF(AX$4&gt;$J69,"",IF($F$65&gt;$G$65,"ns",IF($B$72&gt;$C$72,"ns",IF(ABS($L69-INDEX(RTO1SF_ORD,AX$4,2))&gt;$B$80,"s","ns"))))</f>
        <v/>
      </c>
      <c r="AY69" s="188" t="str">
        <f aca="1">IF(AY$4&gt;$J69,"",IF($F$65&gt;$G$65,"ns",IF($B$72&gt;$C$72,"ns",IF(ABS($L69-INDEX(RTO1SF_ORD,AY$4,2))&gt;$B$80,"s","ns"))))</f>
        <v/>
      </c>
      <c r="AZ69" s="188" t="str">
        <f aca="1">IF(AZ$4&gt;$J69,"",IF($F$65&gt;$G$65,"ns",IF($B$72&gt;$C$72,"ns",IF(ABS($L69-INDEX(RTO1SF_ORD,AZ$4,2))&gt;$B$80,"s","ns"))))</f>
        <v/>
      </c>
      <c r="BA69" s="188" t="str">
        <f aca="1">IF(BA$4&gt;$J69,"",IF($F$65&gt;$G$65,"ns",IF($B$72&gt;$C$72,"ns",IF(ABS($L69-INDEX(RTO1SF_ORD,BA$4,2))&gt;$B$80,"s","ns"))))</f>
        <v/>
      </c>
      <c r="BB69" s="188" t="str">
        <f aca="1">IF(BB$4&gt;$J69,"",IF($F$65&gt;$G$65,"ns",IF($B$72&gt;$C$72,"ns",IF(ABS($L69-INDEX(RTO1SF_ORD,BB$4,2))&gt;$B$80,"s","ns"))))</f>
        <v/>
      </c>
      <c r="BC69" s="188" t="str">
        <f aca="1">IF(BC$4&gt;$J69,"",IF($F$65&gt;$G$65,"ns",IF($B$72&gt;$C$72,"ns",IF(ABS($L69-INDEX(RTO1SF_ORD,BC$4,2))&gt;$B$80,"s","ns"))))</f>
        <v/>
      </c>
      <c r="BD69" s="188" t="str">
        <f aca="1">IF(BD$4&gt;$J69,"",IF($F$65&gt;$G$65,"ns",IF($B$72&gt;$C$72,"ns",IF(ABS($L69-INDEX(RTO1SF_ORD,BD$4,2))&gt;$B$80,"s","ns"))))</f>
        <v/>
      </c>
      <c r="BE69" s="188" t="str">
        <f aca="1">IF(BE$4&gt;$J69,"",IF($F$65&gt;$G$65,"ns",IF($B$72&gt;$C$72,"ns",IF(ABS($L69-INDEX(RTO1SF_ORD,BE$4,2))&gt;$B$80,"s","ns"))))</f>
        <v/>
      </c>
      <c r="BF69" s="188" t="str">
        <f aca="1">IF(BF$4&gt;$J69,"",IF($F$65&gt;$G$65,"ns",IF($B$72&gt;$C$72,"ns",IF(ABS($L69-INDEX(RTO1SF_ORD,BF$4,2))&gt;$B$80,"s","ns"))))</f>
        <v/>
      </c>
      <c r="BG69" s="188" t="str">
        <f aca="1">IF(BG$4&gt;$J69,"",IF($F$65&gt;$G$65,"ns",IF($B$72&gt;$C$72,"ns",IF(ABS($L69-INDEX(RTO1SF_ORD,BG$4,2))&gt;$B$80,"s","ns"))))</f>
        <v/>
      </c>
      <c r="BH69" s="188" t="str">
        <f aca="1">IF(BH$4&gt;$J69,"",IF($F$65&gt;$G$65,"ns",IF($B$72&gt;$C$72,"ns",IF(ABS($L69-INDEX(RTO1SF_ORD,BH$4,2))&gt;$B$80,"s","ns"))))</f>
        <v/>
      </c>
      <c r="BI69" s="188" t="str">
        <f aca="1">IF(BI$4&gt;$J69,"",IF($F$65&gt;$G$65,"ns",IF($B$72&gt;$C$72,"ns",IF(ABS($L69-INDEX(RTO1SF_ORD,BI$4,2))&gt;$B$80,"s","ns"))))</f>
        <v/>
      </c>
      <c r="BJ69" s="188" t="str">
        <f aca="1">IF(BJ$4&gt;$J69,"",IF($F$65&gt;$G$65,"ns",IF($B$72&gt;$C$72,"ns",IF(ABS($L69-INDEX(RTO1SF_ORD,BJ$4,2))&gt;$B$80,"s","ns"))))</f>
        <v/>
      </c>
      <c r="BM69" s="284" t="s">
        <v>327</v>
      </c>
      <c r="BS69" s="10"/>
      <c r="BT69" s="10"/>
      <c r="BV69" s="89" t="n">
        <v>9</v>
      </c>
      <c r="BW69" s="187" t="str">
        <f aca="1">IFERROR(INDEX(RTO2CF_ORD,BV69,1),"sd")</f>
        <v>K LIEBRE</v>
      </c>
      <c r="BX69" s="188">
        <f aca="1">IFERROR(INDEX(RTO2CF_ORD,BV69,2),"sd")</f>
        <v>5035.09646095237986</v>
      </c>
      <c r="BY69" s="186" t="str">
        <f aca="1">IF(BY$4&gt;$BV69,"",IF($BR$65&gt;$BS$65,"ns",IF($BN$72&gt;$BO$72,"ns",IF(ABS($BX69-INDEX(RTO1CF_ORD,BY$4,2))&gt;$BN$80,"s","ns"))))</f>
        <v>ns</v>
      </c>
      <c r="BZ69" s="186" t="str">
        <f aca="1">IF(BZ$4&gt;$BV69,"",IF($BR$65&gt;$BS$65,"ns",IF($BN$72&gt;$BO$72,"ns",IF(ABS($BX69-INDEX(RTO1CF_ORD,BZ$4,2))&gt;$BN$80,"s","ns"))))</f>
        <v>ns</v>
      </c>
      <c r="CA69" s="186" t="str">
        <f aca="1">IF(CA$4&gt;$BV69,"",IF($BR$65&gt;$BS$65,"ns",IF($BN$72&gt;$BO$72,"ns",IF(ABS($BX69-INDEX(RTO1CF_ORD,CA$4,2))&gt;$BN$80,"s","ns"))))</f>
        <v>ns</v>
      </c>
      <c r="CB69" s="186" t="str">
        <f aca="1">IF(CB$4&gt;$BV69,"",IF($BR$65&gt;$BS$65,"ns",IF($BN$72&gt;$BO$72,"ns",IF(ABS($BX69-INDEX(RTO1CF_ORD,CB$4,2))&gt;$BN$80,"s","ns"))))</f>
        <v>ns</v>
      </c>
      <c r="CC69" s="186" t="str">
        <f aca="1">IF(CC$4&gt;$BV69,"",IF($BR$65&gt;$BS$65,"ns",IF($BN$72&gt;$BO$72,"ns",IF(ABS($BX69-INDEX(RTO1CF_ORD,CC$4,2))&gt;$BN$80,"s","ns"))))</f>
        <v>ns</v>
      </c>
      <c r="CD69" s="186" t="str">
        <f aca="1">IF(CD$4&gt;$BV69,"",IF($BR$65&gt;$BS$65,"ns",IF($BN$72&gt;$BO$72,"ns",IF(ABS($BX69-INDEX(RTO1CF_ORD,CD$4,2))&gt;$BN$80,"s","ns"))))</f>
        <v>ns</v>
      </c>
      <c r="CE69" s="186" t="str">
        <f aca="1">IF(CE$4&gt;$BV69,"",IF($BR$65&gt;$BS$65,"ns",IF($BN$72&gt;$BO$72,"ns",IF(ABS($BX69-INDEX(RTO1CF_ORD,CE$4,2))&gt;$BN$80,"s","ns"))))</f>
        <v>ns</v>
      </c>
      <c r="CF69" s="186" t="str">
        <f aca="1">IF(CF$4&gt;$BV69,"",IF($BR$65&gt;$BS$65,"ns",IF($BN$72&gt;$BO$72,"ns",IF(ABS($BX69-INDEX(RTO1CF_ORD,CF$4,2))&gt;$BN$80,"s","ns"))))</f>
        <v>ns</v>
      </c>
      <c r="CG69" s="186" t="str">
        <f aca="1">IF(CG$4&gt;$BV69,"",IF($BR$65&gt;$BS$65,"ns",IF($BN$72&gt;$BO$72,"ns",IF(ABS($BX69-INDEX(RTO1CF_ORD,CG$4,2))&gt;$BN$80,"s","ns"))))</f>
        <v>ns</v>
      </c>
      <c r="CH69" s="186" t="str">
        <f aca="1">IF(CH$4&gt;$BV69,"",IF($BR$65&gt;$BS$65,"ns",IF($BN$72&gt;$BO$72,"ns",IF(ABS($BX69-INDEX(RTO1CF_ORD,CH$4,2))&gt;$BN$80,"s","ns"))))</f>
        <v/>
      </c>
      <c r="CI69" s="186" t="str">
        <f aca="1">IF(CI$4&gt;$BV69,"",IF($BR$65&gt;$BS$65,"ns",IF($BN$72&gt;$BO$72,"ns",IF(ABS($BX69-INDEX(RTO1CF_ORD,CI$4,2))&gt;$BN$80,"s","ns"))))</f>
        <v/>
      </c>
      <c r="CJ69" s="186" t="str">
        <f aca="1">IF(CJ$4&gt;$BV69,"",IF($BR$65&gt;$BS$65,"ns",IF($BN$72&gt;$BO$72,"ns",IF(ABS($BX69-INDEX(RTO1CF_ORD,CJ$4,2))&gt;$BN$80,"s","ns"))))</f>
        <v/>
      </c>
      <c r="CK69" s="186" t="str">
        <f aca="1">IF(CK$4&gt;$BV69,"",IF($BR$65&gt;$BS$65,"ns",IF($BN$72&gt;$BO$72,"ns",IF(ABS($BX69-INDEX(RTO1CF_ORD,CK$4,2))&gt;$BN$80,"s","ns"))))</f>
        <v/>
      </c>
      <c r="CL69" s="186" t="str">
        <f aca="1">IF(CL$4&gt;$BV69,"",IF($BR$65&gt;$BS$65,"ns",IF($BN$72&gt;$BO$72,"ns",IF(ABS($BX69-INDEX(RTO1CF_ORD,CL$4,2))&gt;$BN$80,"s","ns"))))</f>
        <v/>
      </c>
      <c r="CM69" s="186" t="str">
        <f aca="1">IF(CM$4&gt;$BV69,"",IF($BR$65&gt;$BS$65,"ns",IF($BN$72&gt;$BO$72,"ns",IF(ABS($BX69-INDEX(RTO1CF_ORD,CM$4,2))&gt;$BN$80,"s","ns"))))</f>
        <v/>
      </c>
      <c r="CN69" s="186" t="str">
        <f aca="1">IF(CN$4&gt;$BV69,"",IF($BR$65&gt;$BS$65,"ns",IF($BN$72&gt;$BO$72,"ns",IF(ABS($BX69-INDEX(RTO1CF_ORD,CN$4,2))&gt;$BN$80,"s","ns"))))</f>
        <v/>
      </c>
      <c r="CO69" s="186" t="str">
        <f aca="1">IF(CO$4&gt;$BV69,"",IF($BR$65&gt;$BS$65,"ns",IF($BN$72&gt;$BO$72,"ns",IF(ABS($BX69-INDEX(RTO1CF_ORD,CO$4,2))&gt;$BN$80,"s","ns"))))</f>
        <v/>
      </c>
      <c r="CP69" s="186" t="str">
        <f aca="1">IF(CP$4&gt;$BV69,"",IF($BR$65&gt;$BS$65,"ns",IF($BN$72&gt;$BO$72,"ns",IF(ABS($BX69-INDEX(RTO1CF_ORD,CP$4,2))&gt;$BN$80,"s","ns"))))</f>
        <v/>
      </c>
      <c r="CQ69" s="186" t="str">
        <f aca="1">IF(CQ$4&gt;$BV69,"",IF($BR$65&gt;$BS$65,"ns",IF($BN$72&gt;$BO$72,"ns",IF(ABS($BX69-INDEX(RTO1CF_ORD,CQ$4,2))&gt;$BN$80,"s","ns"))))</f>
        <v/>
      </c>
      <c r="CR69" s="186" t="str">
        <f aca="1">IF(CR$4&gt;$BV69,"",IF($BR$65&gt;$BS$65,"ns",IF($BN$72&gt;$BO$72,"ns",IF(ABS($BX69-INDEX(RTO1CF_ORD,CR$4,2))&gt;$BN$80,"s","ns"))))</f>
        <v/>
      </c>
      <c r="CS69" s="186" t="str">
        <f aca="1">IF(CS$4&gt;$BV69,"",IF($BR$65&gt;$BS$65,"ns",IF($BN$72&gt;$BO$72,"ns",IF(ABS($BX69-INDEX(RTO1CF_ORD,CS$4,2))&gt;$BN$80,"s","ns"))))</f>
        <v/>
      </c>
      <c r="CT69" s="186" t="str">
        <f aca="1">IF(CT$4&gt;$BV69,"",IF($BR$65&gt;$BS$65,"ns",IF($BN$72&gt;$BO$72,"ns",IF(ABS($BX69-INDEX(RTO1CF_ORD,CT$4,2))&gt;$BN$80,"s","ns"))))</f>
        <v/>
      </c>
      <c r="CU69" s="186" t="str">
        <f aca="1">IF(CU$4&gt;$BV69,"",IF($BR$65&gt;$BS$65,"ns",IF($BN$72&gt;$BO$72,"ns",IF(ABS($BX69-INDEX(RTO1CF_ORD,CU$4,2))&gt;$BN$80,"s","ns"))))</f>
        <v/>
      </c>
      <c r="CV69" s="186" t="str">
        <f aca="1">IF(CV$4&gt;$BV69,"",IF($BR$65&gt;$BS$65,"ns",IF($BN$72&gt;$BO$72,"ns",IF(ABS($BX69-INDEX(RTO1CF_ORD,CV$4,2))&gt;$BN$80,"s","ns"))))</f>
        <v/>
      </c>
      <c r="CW69" s="186" t="str">
        <f aca="1">IF(CW$4&gt;$BV69,"",IF($BR$65&gt;$BS$65,"ns",IF($BN$72&gt;$BO$72,"ns",IF(ABS($BX69-INDEX(RTO1CF_ORD,CW$4,2))&gt;$BN$80,"s","ns"))))</f>
        <v/>
      </c>
      <c r="CX69" s="186" t="str">
        <f aca="1">IF(CX$4&gt;$BV69,"",IF($BR$65&gt;$BS$65,"ns",IF($BN$72&gt;$BO$72,"ns",IF(ABS($BX69-INDEX(RTO1CF_ORD,CX$4,2))&gt;$BN$80,"s","ns"))))</f>
        <v/>
      </c>
      <c r="CY69" s="186" t="str">
        <f aca="1">IF(CY$4&gt;$BV69,"",IF($BR$65&gt;$BS$65,"ns",IF($BN$72&gt;$BO$72,"ns",IF(ABS($BX69-INDEX(RTO1CF_ORD,CY$4,2))&gt;$BN$80,"s","ns"))))</f>
        <v/>
      </c>
      <c r="CZ69" s="186" t="str">
        <f aca="1">IF(CZ$4&gt;$BV69,"",IF($BR$65&gt;$BS$65,"ns",IF($BN$72&gt;$BO$72,"ns",IF(ABS($BX69-INDEX(RTO1CF_ORD,CZ$4,2))&gt;$BN$80,"s","ns"))))</f>
        <v/>
      </c>
      <c r="DA69" s="186" t="str">
        <f aca="1">IF(DA$4&gt;$BV69,"",IF($BR$65&gt;$BS$65,"ns",IF($BN$72&gt;$BO$72,"ns",IF(ABS($BX69-INDEX(RTO1CF_ORD,DA$4,2))&gt;$BN$80,"s","ns"))))</f>
        <v/>
      </c>
      <c r="DB69" s="186" t="str">
        <f aca="1">IF(DB$4&gt;$BV69,"",IF($BR$65&gt;$BS$65,"ns",IF($BN$72&gt;$BO$72,"ns",IF(ABS($BX69-INDEX(RTO1CF_ORD,DB$4,2))&gt;$BN$80,"s","ns"))))</f>
        <v/>
      </c>
      <c r="DC69" s="186" t="str">
        <f aca="1">IF(DC$4&gt;$BV69,"",IF($BR$65&gt;$BS$65,"ns",IF($BN$72&gt;$BO$72,"ns",IF(ABS($BX69-INDEX(RTO1CF_ORD,DC$4,2))&gt;$BN$80,"s","ns"))))</f>
        <v/>
      </c>
      <c r="DD69" s="186" t="str">
        <f aca="1">IF(DD$4&gt;$BV69,"",IF($BR$65&gt;$BS$65,"ns",IF($BN$72&gt;$BO$72,"ns",IF(ABS($BX69-INDEX(RTO1CF_ORD,DD$4,2))&gt;$BN$80,"s","ns"))))</f>
        <v/>
      </c>
      <c r="DE69" s="186" t="str">
        <f aca="1">IF(DE$4&gt;$BV69,"",IF($BR$65&gt;$BS$65,"ns",IF($BN$72&gt;$BO$72,"ns",IF(ABS($BX69-INDEX(RTO1CF_ORD,DE$4,2))&gt;$BN$80,"s","ns"))))</f>
        <v/>
      </c>
      <c r="DF69" s="186" t="str">
        <f aca="1">IF(DF$4&gt;$BV69,"",IF($BR$65&gt;$BS$65,"ns",IF($BN$72&gt;$BO$72,"ns",IF(ABS($BX69-INDEX(RTO1CF_ORD,DF$4,2))&gt;$BN$80,"s","ns"))))</f>
        <v/>
      </c>
      <c r="DG69" s="186" t="str">
        <f aca="1">IF(DG$4&gt;$BV69,"",IF($BR$65&gt;$BS$65,"ns",IF($BN$72&gt;$BO$72,"ns",IF(ABS($BX69-INDEX(RTO1CF_ORD,DG$4,2))&gt;$BN$80,"s","ns"))))</f>
        <v/>
      </c>
      <c r="DH69" s="186" t="str">
        <f aca="1">IF(DH$4&gt;$BV69,"",IF($BR$65&gt;$BS$65,"ns",IF($BN$72&gt;$BO$72,"ns",IF(ABS($BX69-INDEX(RTO1CF_ORD,DH$4,2))&gt;$BN$80,"s","ns"))))</f>
        <v/>
      </c>
      <c r="DI69" s="186" t="str">
        <f aca="1">IF(DI$4&gt;$BV69,"",IF($BR$65&gt;$BS$65,"ns",IF($BN$72&gt;$BO$72,"ns",IF(ABS($BX69-INDEX(RTO1CF_ORD,DI$4,2))&gt;$BN$80,"s","ns"))))</f>
        <v/>
      </c>
      <c r="DJ69" s="186" t="str">
        <f aca="1">IF(DJ$4&gt;$BV69,"",IF($BR$65&gt;$BS$65,"ns",IF($BN$72&gt;$BO$72,"ns",IF(ABS($BX69-INDEX(RTO1CF_ORD,DJ$4,2))&gt;$BN$80,"s","ns"))))</f>
        <v/>
      </c>
      <c r="DK69" s="186" t="str">
        <f aca="1">IF(DK$4&gt;$BV69,"",IF($BR$65&gt;$BS$65,"ns",IF($BN$72&gt;$BO$72,"ns",IF(ABS($BX69-INDEX(RTO1CF_ORD,DK$4,2))&gt;$BN$80,"s","ns"))))</f>
        <v/>
      </c>
      <c r="DL69" s="186" t="str">
        <f aca="1">IF(DL$4&gt;$BV69,"",IF($BR$65&gt;$BS$65,"ns",IF($BN$72&gt;$BO$72,"ns",IF(ABS($BX69-INDEX(RTO1CF_ORD,DL$4,2))&gt;$BN$80,"s","ns"))))</f>
        <v/>
      </c>
      <c r="DM69" s="186" t="str">
        <f aca="1">IF(DM$4&gt;$BV69,"",IF($BR$65&gt;$BS$65,"ns",IF($BN$72&gt;$BO$72,"ns",IF(ABS($BX69-INDEX(RTO1CF_ORD,DM$4,2))&gt;$BN$80,"s","ns"))))</f>
        <v/>
      </c>
      <c r="DN69" s="186" t="str">
        <f aca="1">IF(DN$4&gt;$BV69,"",IF($BR$65&gt;$BS$65,"ns",IF($BN$72&gt;$BO$72,"ns",IF(ABS($BX69-INDEX(RTO1CF_ORD,DN$4,2))&gt;$BN$80,"s","ns"))))</f>
        <v/>
      </c>
      <c r="DO69" s="186" t="str">
        <f aca="1">IF(DO$4&gt;$BV69,"",IF($BR$65&gt;$BS$65,"ns",IF($BN$72&gt;$BO$72,"ns",IF(ABS($BX69-INDEX(RTO1CF_ORD,DO$4,2))&gt;$BN$80,"s","ns"))))</f>
        <v/>
      </c>
      <c r="DP69" s="186" t="str">
        <f aca="1">IF(DP$4&gt;$BV69,"",IF($BR$65&gt;$BS$65,"ns",IF($BN$72&gt;$BO$72,"ns",IF(ABS($BX69-INDEX(RTO1CF_ORD,DP$4,2))&gt;$BN$80,"s","ns"))))</f>
        <v/>
      </c>
      <c r="DQ69" s="186" t="str">
        <f aca="1">IF(DQ$4&gt;$BV69,"",IF($BR$65&gt;$BS$65,"ns",IF($BN$72&gt;$BO$72,"ns",IF(ABS($BX69-INDEX(RTO1CF_ORD,DQ$4,2))&gt;$BN$80,"s","ns"))))</f>
        <v/>
      </c>
      <c r="DR69" s="186" t="str">
        <f aca="1">IF(DR$4&gt;$BV69,"",IF($BR$65&gt;$BS$65,"ns",IF($BN$72&gt;$BO$72,"ns",IF(ABS($BX69-INDEX(RTO1CF_ORD,DR$4,2))&gt;$BN$80,"s","ns"))))</f>
        <v/>
      </c>
      <c r="DS69" s="186" t="str">
        <f aca="1">IF(DS$4&gt;$BV69,"",IF($BR$65&gt;$BS$65,"ns",IF($BN$72&gt;$BO$72,"ns",IF(ABS($BX69-INDEX(RTO1CF_ORD,DS$4,2))&gt;$BN$80,"s","ns"))))</f>
        <v/>
      </c>
      <c r="DT69" s="186" t="str">
        <f aca="1">IF(DT$4&gt;$BV69,"",IF($BR$65&gt;$BS$65,"ns",IF($BN$72&gt;$BO$72,"ns",IF(ABS($BX69-INDEX(RTO1CF_ORD,DT$4,2))&gt;$BN$80,"s","ns"))))</f>
        <v/>
      </c>
      <c r="DU69" s="186" t="str">
        <f aca="1">IF(DU$4&gt;$BV69,"",IF($BR$65&gt;$BS$65,"ns",IF($BN$72&gt;$BO$72,"ns",IF(ABS($BX69-INDEX(RTO1CF_ORD,DU$4,2))&gt;$BN$80,"s","ns"))))</f>
        <v/>
      </c>
      <c r="DV69" s="186" t="str">
        <f aca="1">IF(DV$4&gt;$BV69,"",IF($BR$65&gt;$BS$65,"ns",IF($BN$72&gt;$BO$72,"ns",IF(ABS($BX69-INDEX(RTO1CF_ORD,DV$4,2))&gt;$BN$80,"s","ns"))))</f>
        <v/>
      </c>
      <c r="DW69" s="158"/>
      <c r="DX69" s="158"/>
      <c r="DZ69" s="176">
        <f>DZ68+1</f>
        <v>10</v>
      </c>
      <c r="EA69" s="178" t="str">
        <f aca="1">IFERROR(INDEX(RTO2CV,$DZ69,1),0)</f>
        <v>JACARANDA</v>
      </c>
      <c r="EB69" s="179">
        <f aca="1">IFERROR(INDEX(RTO2SF,$DZ69,EB$3),0)</f>
        <v>0</v>
      </c>
      <c r="EC69" s="179">
        <f aca="1">IFERROR(INDEX(RTO2SF,$DZ69,EC$3),0)</f>
        <v>0</v>
      </c>
      <c r="ED69" s="179">
        <f aca="1">IFERROR(INDEX(RTO2SF,$DZ69,ED$3),0)</f>
        <v>0</v>
      </c>
      <c r="EE69" s="179">
        <f aca="1">IFERROR(INDEX(RTO2SF,$DZ69,EE$3),0)</f>
        <v>0</v>
      </c>
      <c r="EF69" s="179">
        <f>_xlfn.COUNTIFS(EB69:EE69,"&gt;1")</f>
        <v>0</v>
      </c>
      <c r="EG69" s="179">
        <f>IFERROR(_xlfn.SUMIFS(EB69:EE69,EB69:EE69,"&gt;1"),0)</f>
        <v>0</v>
      </c>
      <c r="EH69" s="176"/>
      <c r="EI69" s="176" t="s">
        <v>328</v>
      </c>
      <c r="EJ69" s="175" t="str">
        <f>IF(EF110=0,"sd",SUM(EJ66:EJ68))</f>
        <v>sd</v>
      </c>
      <c r="EK69" s="177"/>
      <c r="EL69" s="176">
        <f>EL68+1</f>
        <v>10</v>
      </c>
      <c r="EM69" s="178" t="str">
        <f aca="1">IFERROR(INDEX(RTO2CV,$EL69,1),0)</f>
        <v>JACARANDA</v>
      </c>
      <c r="EN69" s="179">
        <f aca="1">IFERROR(INDEX(RTO2CF,$EL69,'ANVA-MDS'!EB$3),0)</f>
        <v>4415.68474285714001</v>
      </c>
      <c r="EO69" s="179">
        <f aca="1">IFERROR(INDEX(RTO2CF,$EL69,'ANVA-MDS'!EC$3),0)</f>
        <v>4245.04079999999976</v>
      </c>
      <c r="EP69" s="179">
        <f aca="1">IFERROR(INDEX(RTO2CF,$EL69,'ANVA-MDS'!ED$3),0)</f>
        <v>5208.17439999999988</v>
      </c>
      <c r="EQ69" s="179">
        <f aca="1">IFERROR(INDEX(RTO2CF,$EL69,'ANVA-MDS'!EE$3),0)</f>
        <v>0</v>
      </c>
      <c r="ER69" s="179">
        <f>_xlfn.COUNTIFS(EN69:EQ69,"&gt;1")</f>
        <v>3</v>
      </c>
      <c r="ES69" s="179">
        <f>IFERROR(_xlfn.SUMIFS(EN69:EQ69,EN69:EQ69,"&gt;1"),0)</f>
        <v>13868.8999428571005</v>
      </c>
      <c r="ET69" s="176"/>
      <c r="EU69" s="176" t="s">
        <v>328</v>
      </c>
      <c r="EV69" s="175">
        <f>IF(ER110=0,"sd",SUM(EV66:EV68))</f>
        <v>143</v>
      </c>
      <c r="EW69" s="177"/>
      <c r="EX69" s="179">
        <f>EG69+ES69</f>
        <v>13868.8999428571005</v>
      </c>
      <c r="EY69" s="176" t="s">
        <v>329</v>
      </c>
      <c r="EZ69" s="202" t="str">
        <f t="array" ref="EZ69">IF(EZ79=0,"sd",SUM(IF(EX60:EX109&gt;1,(EX60:EX109)^2))/(EZ61*EZ73)-EZ65)</f>
        <v>sd</v>
      </c>
    </row>
    <row r="70" spans="1:156" ht="12.75" customHeight="1">
      <c r="A70" s="9"/>
      <c r="J70" s="89" t="n">
        <v>10</v>
      </c>
      <c r="K70" s="187" t="str">
        <f aca="1">IFERROR(INDEX(RTO2SF_ORD,J70,1),"sd")</f>
        <v>JACARANDA</v>
      </c>
      <c r="L70" s="188">
        <f aca="1">IFERROR(INDEX(RTO2SF_ORD,J70,2),"sd")</f>
        <v>0.0004</v>
      </c>
      <c r="M70" s="188" t="str">
        <f aca="1">IF(M$4&gt;$J70,"",IF($F$65&gt;$G$65,"ns",IF($B$72&gt;$C$72,"ns",IF(ABS($L70-INDEX(RTO1SF_ORD,M$4,2))&gt;$B$80,"s","ns"))))</f>
        <v>ns</v>
      </c>
      <c r="N70" s="188" t="str">
        <f aca="1">IF(N$4&gt;$J70,"",IF($F$65&gt;$G$65,"ns",IF($B$72&gt;$C$72,"ns",IF(ABS($L70-INDEX(RTO1SF_ORD,N$4,2))&gt;$B$80,"s","ns"))))</f>
        <v>ns</v>
      </c>
      <c r="O70" s="188" t="str">
        <f aca="1">IF(O$4&gt;$J70,"",IF($F$65&gt;$G$65,"ns",IF($B$72&gt;$C$72,"ns",IF(ABS($L70-INDEX(RTO1SF_ORD,O$4,2))&gt;$B$80,"s","ns"))))</f>
        <v>ns</v>
      </c>
      <c r="P70" s="188" t="str">
        <f aca="1">IF(P$4&gt;$J70,"",IF($F$65&gt;$G$65,"ns",IF($B$72&gt;$C$72,"ns",IF(ABS($L70-INDEX(RTO1SF_ORD,P$4,2))&gt;$B$80,"s","ns"))))</f>
        <v>ns</v>
      </c>
      <c r="Q70" s="188" t="str">
        <f aca="1">IF(Q$4&gt;$J70,"",IF($F$65&gt;$G$65,"ns",IF($B$72&gt;$C$72,"ns",IF(ABS($L70-INDEX(RTO1SF_ORD,Q$4,2))&gt;$B$80,"s","ns"))))</f>
        <v>ns</v>
      </c>
      <c r="R70" s="188" t="str">
        <f aca="1">IF(R$4&gt;$J70,"",IF($F$65&gt;$G$65,"ns",IF($B$72&gt;$C$72,"ns",IF(ABS($L70-INDEX(RTO1SF_ORD,R$4,2))&gt;$B$80,"s","ns"))))</f>
        <v>ns</v>
      </c>
      <c r="S70" s="188" t="str">
        <f aca="1">IF(S$4&gt;$J70,"",IF($F$65&gt;$G$65,"ns",IF($B$72&gt;$C$72,"ns",IF(ABS($L70-INDEX(RTO1SF_ORD,S$4,2))&gt;$B$80,"s","ns"))))</f>
        <v>ns</v>
      </c>
      <c r="T70" s="188" t="str">
        <f aca="1">IF(T$4&gt;$J70,"",IF($F$65&gt;$G$65,"ns",IF($B$72&gt;$C$72,"ns",IF(ABS($L70-INDEX(RTO1SF_ORD,T$4,2))&gt;$B$80,"s","ns"))))</f>
        <v>ns</v>
      </c>
      <c r="U70" s="188" t="str">
        <f aca="1">IF(U$4&gt;$J70,"",IF($F$65&gt;$G$65,"ns",IF($B$72&gt;$C$72,"ns",IF(ABS($L70-INDEX(RTO1SF_ORD,U$4,2))&gt;$B$80,"s","ns"))))</f>
        <v>ns</v>
      </c>
      <c r="V70" s="188" t="str">
        <f aca="1">IF(V$4&gt;$J70,"",IF($F$65&gt;$G$65,"ns",IF($B$72&gt;$C$72,"ns",IF(ABS($L70-INDEX(RTO1SF_ORD,V$4,2))&gt;$B$80,"s","ns"))))</f>
        <v>ns</v>
      </c>
      <c r="W70" s="188" t="str">
        <f aca="1">IF(W$4&gt;$J70,"",IF($F$65&gt;$G$65,"ns",IF($B$72&gt;$C$72,"ns",IF(ABS($L70-INDEX(RTO1SF_ORD,W$4,2))&gt;$B$80,"s","ns"))))</f>
        <v/>
      </c>
      <c r="X70" s="188" t="str">
        <f aca="1">IF(X$4&gt;$J70,"",IF($F$65&gt;$G$65,"ns",IF($B$72&gt;$C$72,"ns",IF(ABS($L70-INDEX(RTO1SF_ORD,X$4,2))&gt;$B$80,"s","ns"))))</f>
        <v/>
      </c>
      <c r="Y70" s="188" t="str">
        <f aca="1">IF(Y$4&gt;$J70,"",IF($F$65&gt;$G$65,"ns",IF($B$72&gt;$C$72,"ns",IF(ABS($L70-INDEX(RTO1SF_ORD,Y$4,2))&gt;$B$80,"s","ns"))))</f>
        <v/>
      </c>
      <c r="Z70" s="188" t="str">
        <f aca="1">IF(Z$4&gt;$J70,"",IF($F$65&gt;$G$65,"ns",IF($B$72&gt;$C$72,"ns",IF(ABS($L70-INDEX(RTO1SF_ORD,Z$4,2))&gt;$B$80,"s","ns"))))</f>
        <v/>
      </c>
      <c r="AA70" s="188" t="str">
        <f aca="1">IF(AA$4&gt;$J70,"",IF($F$65&gt;$G$65,"ns",IF($B$72&gt;$C$72,"ns",IF(ABS($L70-INDEX(RTO1SF_ORD,AA$4,2))&gt;$B$80,"s","ns"))))</f>
        <v/>
      </c>
      <c r="AB70" s="188" t="str">
        <f aca="1">IF(AB$4&gt;$J70,"",IF($F$65&gt;$G$65,"ns",IF($B$72&gt;$C$72,"ns",IF(ABS($L70-INDEX(RTO1SF_ORD,AB$4,2))&gt;$B$80,"s","ns"))))</f>
        <v/>
      </c>
      <c r="AC70" s="188" t="str">
        <f aca="1">IF(AC$4&gt;$J70,"",IF($F$65&gt;$G$65,"ns",IF($B$72&gt;$C$72,"ns",IF(ABS($L70-INDEX(RTO1SF_ORD,AC$4,2))&gt;$B$80,"s","ns"))))</f>
        <v/>
      </c>
      <c r="AD70" s="188" t="str">
        <f aca="1">IF(AD$4&gt;$J70,"",IF($F$65&gt;$G$65,"ns",IF($B$72&gt;$C$72,"ns",IF(ABS($L70-INDEX(RTO1SF_ORD,AD$4,2))&gt;$B$80,"s","ns"))))</f>
        <v/>
      </c>
      <c r="AE70" s="188" t="str">
        <f aca="1">IF(AE$4&gt;$J70,"",IF($F$65&gt;$G$65,"ns",IF($B$72&gt;$C$72,"ns",IF(ABS($L70-INDEX(RTO1SF_ORD,AE$4,2))&gt;$B$80,"s","ns"))))</f>
        <v/>
      </c>
      <c r="AF70" s="188" t="str">
        <f aca="1">IF(AF$4&gt;$J70,"",IF($F$65&gt;$G$65,"ns",IF($B$72&gt;$C$72,"ns",IF(ABS($L70-INDEX(RTO1SF_ORD,AF$4,2))&gt;$B$80,"s","ns"))))</f>
        <v/>
      </c>
      <c r="AG70" s="188" t="str">
        <f aca="1">IF(AG$4&gt;$J70,"",IF($F$65&gt;$G$65,"ns",IF($B$72&gt;$C$72,"ns",IF(ABS($L70-INDEX(RTO1SF_ORD,AG$4,2))&gt;$B$80,"s","ns"))))</f>
        <v/>
      </c>
      <c r="AH70" s="188" t="str">
        <f aca="1">IF(AH$4&gt;$J70,"",IF($F$65&gt;$G$65,"ns",IF($B$72&gt;$C$72,"ns",IF(ABS($L70-INDEX(RTO1SF_ORD,AH$4,2))&gt;$B$80,"s","ns"))))</f>
        <v/>
      </c>
      <c r="AI70" s="188" t="str">
        <f aca="1">IF(AI$4&gt;$J70,"",IF($F$65&gt;$G$65,"ns",IF($B$72&gt;$C$72,"ns",IF(ABS($L70-INDEX(RTO1SF_ORD,AI$4,2))&gt;$B$80,"s","ns"))))</f>
        <v/>
      </c>
      <c r="AJ70" s="188" t="str">
        <f aca="1">IF(AJ$4&gt;$J70,"",IF($F$65&gt;$G$65,"ns",IF($B$72&gt;$C$72,"ns",IF(ABS($L70-INDEX(RTO1SF_ORD,AJ$4,2))&gt;$B$80,"s","ns"))))</f>
        <v/>
      </c>
      <c r="AK70" s="188" t="str">
        <f aca="1">IF(AK$4&gt;$J70,"",IF($F$65&gt;$G$65,"ns",IF($B$72&gt;$C$72,"ns",IF(ABS($L70-INDEX(RTO1SF_ORD,AK$4,2))&gt;$B$80,"s","ns"))))</f>
        <v/>
      </c>
      <c r="AL70" s="188" t="str">
        <f aca="1">IF(AL$4&gt;$J70,"",IF($F$65&gt;$G$65,"ns",IF($B$72&gt;$C$72,"ns",IF(ABS($L70-INDEX(RTO1SF_ORD,AL$4,2))&gt;$B$80,"s","ns"))))</f>
        <v/>
      </c>
      <c r="AM70" s="188" t="str">
        <f aca="1">IF(AM$4&gt;$J70,"",IF($F$65&gt;$G$65,"ns",IF($B$72&gt;$C$72,"ns",IF(ABS($L70-INDEX(RTO1SF_ORD,AM$4,2))&gt;$B$80,"s","ns"))))</f>
        <v/>
      </c>
      <c r="AN70" s="188" t="str">
        <f aca="1">IF(AN$4&gt;$J70,"",IF($F$65&gt;$G$65,"ns",IF($B$72&gt;$C$72,"ns",IF(ABS($L70-INDEX(RTO1SF_ORD,AN$4,2))&gt;$B$80,"s","ns"))))</f>
        <v/>
      </c>
      <c r="AO70" s="188" t="str">
        <f aca="1">IF(AO$4&gt;$J70,"",IF($F$65&gt;$G$65,"ns",IF($B$72&gt;$C$72,"ns",IF(ABS($L70-INDEX(RTO1SF_ORD,AO$4,2))&gt;$B$80,"s","ns"))))</f>
        <v/>
      </c>
      <c r="AP70" s="188" t="str">
        <f aca="1">IF(AP$4&gt;$J70,"",IF($F$65&gt;$G$65,"ns",IF($B$72&gt;$C$72,"ns",IF(ABS($L70-INDEX(RTO1SF_ORD,AP$4,2))&gt;$B$80,"s","ns"))))</f>
        <v/>
      </c>
      <c r="AQ70" s="188" t="str">
        <f aca="1">IF(AQ$4&gt;$J70,"",IF($F$65&gt;$G$65,"ns",IF($B$72&gt;$C$72,"ns",IF(ABS($L70-INDEX(RTO1SF_ORD,AQ$4,2))&gt;$B$80,"s","ns"))))</f>
        <v/>
      </c>
      <c r="AR70" s="188" t="str">
        <f aca="1">IF(AR$4&gt;$J70,"",IF($F$65&gt;$G$65,"ns",IF($B$72&gt;$C$72,"ns",IF(ABS($L70-INDEX(RTO1SF_ORD,AR$4,2))&gt;$B$80,"s","ns"))))</f>
        <v/>
      </c>
      <c r="AS70" s="188" t="str">
        <f aca="1">IF(AS$4&gt;$J70,"",IF($F$65&gt;$G$65,"ns",IF($B$72&gt;$C$72,"ns",IF(ABS($L70-INDEX(RTO1SF_ORD,AS$4,2))&gt;$B$80,"s","ns"))))</f>
        <v/>
      </c>
      <c r="AT70" s="188" t="str">
        <f aca="1">IF(AT$4&gt;$J70,"",IF($F$65&gt;$G$65,"ns",IF($B$72&gt;$C$72,"ns",IF(ABS($L70-INDEX(RTO1SF_ORD,AT$4,2))&gt;$B$80,"s","ns"))))</f>
        <v/>
      </c>
      <c r="AU70" s="188" t="str">
        <f aca="1">IF(AU$4&gt;$J70,"",IF($F$65&gt;$G$65,"ns",IF($B$72&gt;$C$72,"ns",IF(ABS($L70-INDEX(RTO1SF_ORD,AU$4,2))&gt;$B$80,"s","ns"))))</f>
        <v/>
      </c>
      <c r="AV70" s="188" t="str">
        <f aca="1">IF(AV$4&gt;$J70,"",IF($F$65&gt;$G$65,"ns",IF($B$72&gt;$C$72,"ns",IF(ABS($L70-INDEX(RTO1SF_ORD,AV$4,2))&gt;$B$80,"s","ns"))))</f>
        <v/>
      </c>
      <c r="AW70" s="188" t="str">
        <f aca="1">IF(AW$4&gt;$J70,"",IF($F$65&gt;$G$65,"ns",IF($B$72&gt;$C$72,"ns",IF(ABS($L70-INDEX(RTO1SF_ORD,AW$4,2))&gt;$B$80,"s","ns"))))</f>
        <v/>
      </c>
      <c r="AX70" s="188" t="str">
        <f aca="1">IF(AX$4&gt;$J70,"",IF($F$65&gt;$G$65,"ns",IF($B$72&gt;$C$72,"ns",IF(ABS($L70-INDEX(RTO1SF_ORD,AX$4,2))&gt;$B$80,"s","ns"))))</f>
        <v/>
      </c>
      <c r="AY70" s="188" t="str">
        <f aca="1">IF(AY$4&gt;$J70,"",IF($F$65&gt;$G$65,"ns",IF($B$72&gt;$C$72,"ns",IF(ABS($L70-INDEX(RTO1SF_ORD,AY$4,2))&gt;$B$80,"s","ns"))))</f>
        <v/>
      </c>
      <c r="AZ70" s="188" t="str">
        <f aca="1">IF(AZ$4&gt;$J70,"",IF($F$65&gt;$G$65,"ns",IF($B$72&gt;$C$72,"ns",IF(ABS($L70-INDEX(RTO1SF_ORD,AZ$4,2))&gt;$B$80,"s","ns"))))</f>
        <v/>
      </c>
      <c r="BA70" s="188" t="str">
        <f aca="1">IF(BA$4&gt;$J70,"",IF($F$65&gt;$G$65,"ns",IF($B$72&gt;$C$72,"ns",IF(ABS($L70-INDEX(RTO1SF_ORD,BA$4,2))&gt;$B$80,"s","ns"))))</f>
        <v/>
      </c>
      <c r="BB70" s="188" t="str">
        <f aca="1">IF(BB$4&gt;$J70,"",IF($F$65&gt;$G$65,"ns",IF($B$72&gt;$C$72,"ns",IF(ABS($L70-INDEX(RTO1SF_ORD,BB$4,2))&gt;$B$80,"s","ns"))))</f>
        <v/>
      </c>
      <c r="BC70" s="188" t="str">
        <f aca="1">IF(BC$4&gt;$J70,"",IF($F$65&gt;$G$65,"ns",IF($B$72&gt;$C$72,"ns",IF(ABS($L70-INDEX(RTO1SF_ORD,BC$4,2))&gt;$B$80,"s","ns"))))</f>
        <v/>
      </c>
      <c r="BD70" s="188" t="str">
        <f aca="1">IF(BD$4&gt;$J70,"",IF($F$65&gt;$G$65,"ns",IF($B$72&gt;$C$72,"ns",IF(ABS($L70-INDEX(RTO1SF_ORD,BD$4,2))&gt;$B$80,"s","ns"))))</f>
        <v/>
      </c>
      <c r="BE70" s="188" t="str">
        <f aca="1">IF(BE$4&gt;$J70,"",IF($F$65&gt;$G$65,"ns",IF($B$72&gt;$C$72,"ns",IF(ABS($L70-INDEX(RTO1SF_ORD,BE$4,2))&gt;$B$80,"s","ns"))))</f>
        <v/>
      </c>
      <c r="BF70" s="188" t="str">
        <f aca="1">IF(BF$4&gt;$J70,"",IF($F$65&gt;$G$65,"ns",IF($B$72&gt;$C$72,"ns",IF(ABS($L70-INDEX(RTO1SF_ORD,BF$4,2))&gt;$B$80,"s","ns"))))</f>
        <v/>
      </c>
      <c r="BG70" s="188" t="str">
        <f aca="1">IF(BG$4&gt;$J70,"",IF($F$65&gt;$G$65,"ns",IF($B$72&gt;$C$72,"ns",IF(ABS($L70-INDEX(RTO1SF_ORD,BG$4,2))&gt;$B$80,"s","ns"))))</f>
        <v/>
      </c>
      <c r="BH70" s="188" t="str">
        <f aca="1">IF(BH$4&gt;$J70,"",IF($F$65&gt;$G$65,"ns",IF($B$72&gt;$C$72,"ns",IF(ABS($L70-INDEX(RTO1SF_ORD,BH$4,2))&gt;$B$80,"s","ns"))))</f>
        <v/>
      </c>
      <c r="BI70" s="188" t="str">
        <f aca="1">IF(BI$4&gt;$J70,"",IF($F$65&gt;$G$65,"ns",IF($B$72&gt;$C$72,"ns",IF(ABS($L70-INDEX(RTO1SF_ORD,BI$4,2))&gt;$B$80,"s","ns"))))</f>
        <v/>
      </c>
      <c r="BJ70" s="188" t="str">
        <f aca="1">IF(BJ$4&gt;$J70,"",IF($F$65&gt;$G$65,"ns",IF($B$72&gt;$C$72,"ns",IF(ABS($L70-INDEX(RTO1SF_ORD,BJ$4,2))&gt;$B$80,"s","ns"))))</f>
        <v/>
      </c>
      <c r="BM70" s="9"/>
      <c r="BS70" s="10"/>
      <c r="BT70" s="10"/>
      <c r="BV70" s="89" t="n">
        <v>10</v>
      </c>
      <c r="BW70" s="187" t="str">
        <f aca="1">IFERROR(INDEX(RTO2CF_ORD,BV70,1),"sd")</f>
        <v>RGT QUIRIKO</v>
      </c>
      <c r="BX70" s="188">
        <f aca="1">IFERROR(INDEX(RTO2CF_ORD,BV70,2),"sd")</f>
        <v>5032.89126476190995</v>
      </c>
      <c r="BY70" s="186" t="str">
        <f aca="1">IF(BY$4&gt;$BV70,"",IF($BR$65&gt;$BS$65,"ns",IF($BN$72&gt;$BO$72,"ns",IF(ABS($BX70-INDEX(RTO1CF_ORD,BY$4,2))&gt;$BN$80,"s","ns"))))</f>
        <v>ns</v>
      </c>
      <c r="BZ70" s="186" t="str">
        <f aca="1">IF(BZ$4&gt;$BV70,"",IF($BR$65&gt;$BS$65,"ns",IF($BN$72&gt;$BO$72,"ns",IF(ABS($BX70-INDEX(RTO1CF_ORD,BZ$4,2))&gt;$BN$80,"s","ns"))))</f>
        <v>ns</v>
      </c>
      <c r="CA70" s="186" t="str">
        <f aca="1">IF(CA$4&gt;$BV70,"",IF($BR$65&gt;$BS$65,"ns",IF($BN$72&gt;$BO$72,"ns",IF(ABS($BX70-INDEX(RTO1CF_ORD,CA$4,2))&gt;$BN$80,"s","ns"))))</f>
        <v>ns</v>
      </c>
      <c r="CB70" s="186" t="str">
        <f aca="1">IF(CB$4&gt;$BV70,"",IF($BR$65&gt;$BS$65,"ns",IF($BN$72&gt;$BO$72,"ns",IF(ABS($BX70-INDEX(RTO1CF_ORD,CB$4,2))&gt;$BN$80,"s","ns"))))</f>
        <v>ns</v>
      </c>
      <c r="CC70" s="186" t="str">
        <f aca="1">IF(CC$4&gt;$BV70,"",IF($BR$65&gt;$BS$65,"ns",IF($BN$72&gt;$BO$72,"ns",IF(ABS($BX70-INDEX(RTO1CF_ORD,CC$4,2))&gt;$BN$80,"s","ns"))))</f>
        <v>ns</v>
      </c>
      <c r="CD70" s="186" t="str">
        <f aca="1">IF(CD$4&gt;$BV70,"",IF($BR$65&gt;$BS$65,"ns",IF($BN$72&gt;$BO$72,"ns",IF(ABS($BX70-INDEX(RTO1CF_ORD,CD$4,2))&gt;$BN$80,"s","ns"))))</f>
        <v>ns</v>
      </c>
      <c r="CE70" s="186" t="str">
        <f aca="1">IF(CE$4&gt;$BV70,"",IF($BR$65&gt;$BS$65,"ns",IF($BN$72&gt;$BO$72,"ns",IF(ABS($BX70-INDEX(RTO1CF_ORD,CE$4,2))&gt;$BN$80,"s","ns"))))</f>
        <v>ns</v>
      </c>
      <c r="CF70" s="186" t="str">
        <f aca="1">IF(CF$4&gt;$BV70,"",IF($BR$65&gt;$BS$65,"ns",IF($BN$72&gt;$BO$72,"ns",IF(ABS($BX70-INDEX(RTO1CF_ORD,CF$4,2))&gt;$BN$80,"s","ns"))))</f>
        <v>ns</v>
      </c>
      <c r="CG70" s="186" t="str">
        <f aca="1">IF(CG$4&gt;$BV70,"",IF($BR$65&gt;$BS$65,"ns",IF($BN$72&gt;$BO$72,"ns",IF(ABS($BX70-INDEX(RTO1CF_ORD,CG$4,2))&gt;$BN$80,"s","ns"))))</f>
        <v>ns</v>
      </c>
      <c r="CH70" s="186" t="str">
        <f aca="1">IF(CH$4&gt;$BV70,"",IF($BR$65&gt;$BS$65,"ns",IF($BN$72&gt;$BO$72,"ns",IF(ABS($BX70-INDEX(RTO1CF_ORD,CH$4,2))&gt;$BN$80,"s","ns"))))</f>
        <v>ns</v>
      </c>
      <c r="CI70" s="186" t="str">
        <f aca="1">IF(CI$4&gt;$BV70,"",IF($BR$65&gt;$BS$65,"ns",IF($BN$72&gt;$BO$72,"ns",IF(ABS($BX70-INDEX(RTO1CF_ORD,CI$4,2))&gt;$BN$80,"s","ns"))))</f>
        <v/>
      </c>
      <c r="CJ70" s="186" t="str">
        <f aca="1">IF(CJ$4&gt;$BV70,"",IF($BR$65&gt;$BS$65,"ns",IF($BN$72&gt;$BO$72,"ns",IF(ABS($BX70-INDEX(RTO1CF_ORD,CJ$4,2))&gt;$BN$80,"s","ns"))))</f>
        <v/>
      </c>
      <c r="CK70" s="186" t="str">
        <f aca="1">IF(CK$4&gt;$BV70,"",IF($BR$65&gt;$BS$65,"ns",IF($BN$72&gt;$BO$72,"ns",IF(ABS($BX70-INDEX(RTO1CF_ORD,CK$4,2))&gt;$BN$80,"s","ns"))))</f>
        <v/>
      </c>
      <c r="CL70" s="186" t="str">
        <f aca="1">IF(CL$4&gt;$BV70,"",IF($BR$65&gt;$BS$65,"ns",IF($BN$72&gt;$BO$72,"ns",IF(ABS($BX70-INDEX(RTO1CF_ORD,CL$4,2))&gt;$BN$80,"s","ns"))))</f>
        <v/>
      </c>
      <c r="CM70" s="186" t="str">
        <f aca="1">IF(CM$4&gt;$BV70,"",IF($BR$65&gt;$BS$65,"ns",IF($BN$72&gt;$BO$72,"ns",IF(ABS($BX70-INDEX(RTO1CF_ORD,CM$4,2))&gt;$BN$80,"s","ns"))))</f>
        <v/>
      </c>
      <c r="CN70" s="186" t="str">
        <f aca="1">IF(CN$4&gt;$BV70,"",IF($BR$65&gt;$BS$65,"ns",IF($BN$72&gt;$BO$72,"ns",IF(ABS($BX70-INDEX(RTO1CF_ORD,CN$4,2))&gt;$BN$80,"s","ns"))))</f>
        <v/>
      </c>
      <c r="CO70" s="186" t="str">
        <f aca="1">IF(CO$4&gt;$BV70,"",IF($BR$65&gt;$BS$65,"ns",IF($BN$72&gt;$BO$72,"ns",IF(ABS($BX70-INDEX(RTO1CF_ORD,CO$4,2))&gt;$BN$80,"s","ns"))))</f>
        <v/>
      </c>
      <c r="CP70" s="186" t="str">
        <f aca="1">IF(CP$4&gt;$BV70,"",IF($BR$65&gt;$BS$65,"ns",IF($BN$72&gt;$BO$72,"ns",IF(ABS($BX70-INDEX(RTO1CF_ORD,CP$4,2))&gt;$BN$80,"s","ns"))))</f>
        <v/>
      </c>
      <c r="CQ70" s="186" t="str">
        <f aca="1">IF(CQ$4&gt;$BV70,"",IF($BR$65&gt;$BS$65,"ns",IF($BN$72&gt;$BO$72,"ns",IF(ABS($BX70-INDEX(RTO1CF_ORD,CQ$4,2))&gt;$BN$80,"s","ns"))))</f>
        <v/>
      </c>
      <c r="CR70" s="186" t="str">
        <f aca="1">IF(CR$4&gt;$BV70,"",IF($BR$65&gt;$BS$65,"ns",IF($BN$72&gt;$BO$72,"ns",IF(ABS($BX70-INDEX(RTO1CF_ORD,CR$4,2))&gt;$BN$80,"s","ns"))))</f>
        <v/>
      </c>
      <c r="CS70" s="186" t="str">
        <f aca="1">IF(CS$4&gt;$BV70,"",IF($BR$65&gt;$BS$65,"ns",IF($BN$72&gt;$BO$72,"ns",IF(ABS($BX70-INDEX(RTO1CF_ORD,CS$4,2))&gt;$BN$80,"s","ns"))))</f>
        <v/>
      </c>
      <c r="CT70" s="186" t="str">
        <f aca="1">IF(CT$4&gt;$BV70,"",IF($BR$65&gt;$BS$65,"ns",IF($BN$72&gt;$BO$72,"ns",IF(ABS($BX70-INDEX(RTO1CF_ORD,CT$4,2))&gt;$BN$80,"s","ns"))))</f>
        <v/>
      </c>
      <c r="CU70" s="186" t="str">
        <f aca="1">IF(CU$4&gt;$BV70,"",IF($BR$65&gt;$BS$65,"ns",IF($BN$72&gt;$BO$72,"ns",IF(ABS($BX70-INDEX(RTO1CF_ORD,CU$4,2))&gt;$BN$80,"s","ns"))))</f>
        <v/>
      </c>
      <c r="CV70" s="186" t="str">
        <f aca="1">IF(CV$4&gt;$BV70,"",IF($BR$65&gt;$BS$65,"ns",IF($BN$72&gt;$BO$72,"ns",IF(ABS($BX70-INDEX(RTO1CF_ORD,CV$4,2))&gt;$BN$80,"s","ns"))))</f>
        <v/>
      </c>
      <c r="CW70" s="186" t="str">
        <f aca="1">IF(CW$4&gt;$BV70,"",IF($BR$65&gt;$BS$65,"ns",IF($BN$72&gt;$BO$72,"ns",IF(ABS($BX70-INDEX(RTO1CF_ORD,CW$4,2))&gt;$BN$80,"s","ns"))))</f>
        <v/>
      </c>
      <c r="CX70" s="186" t="str">
        <f aca="1">IF(CX$4&gt;$BV70,"",IF($BR$65&gt;$BS$65,"ns",IF($BN$72&gt;$BO$72,"ns",IF(ABS($BX70-INDEX(RTO1CF_ORD,CX$4,2))&gt;$BN$80,"s","ns"))))</f>
        <v/>
      </c>
      <c r="CY70" s="186" t="str">
        <f aca="1">IF(CY$4&gt;$BV70,"",IF($BR$65&gt;$BS$65,"ns",IF($BN$72&gt;$BO$72,"ns",IF(ABS($BX70-INDEX(RTO1CF_ORD,CY$4,2))&gt;$BN$80,"s","ns"))))</f>
        <v/>
      </c>
      <c r="CZ70" s="186" t="str">
        <f aca="1">IF(CZ$4&gt;$BV70,"",IF($BR$65&gt;$BS$65,"ns",IF($BN$72&gt;$BO$72,"ns",IF(ABS($BX70-INDEX(RTO1CF_ORD,CZ$4,2))&gt;$BN$80,"s","ns"))))</f>
        <v/>
      </c>
      <c r="DA70" s="186" t="str">
        <f aca="1">IF(DA$4&gt;$BV70,"",IF($BR$65&gt;$BS$65,"ns",IF($BN$72&gt;$BO$72,"ns",IF(ABS($BX70-INDEX(RTO1CF_ORD,DA$4,2))&gt;$BN$80,"s","ns"))))</f>
        <v/>
      </c>
      <c r="DB70" s="186" t="str">
        <f aca="1">IF(DB$4&gt;$BV70,"",IF($BR$65&gt;$BS$65,"ns",IF($BN$72&gt;$BO$72,"ns",IF(ABS($BX70-INDEX(RTO1CF_ORD,DB$4,2))&gt;$BN$80,"s","ns"))))</f>
        <v/>
      </c>
      <c r="DC70" s="186" t="str">
        <f aca="1">IF(DC$4&gt;$BV70,"",IF($BR$65&gt;$BS$65,"ns",IF($BN$72&gt;$BO$72,"ns",IF(ABS($BX70-INDEX(RTO1CF_ORD,DC$4,2))&gt;$BN$80,"s","ns"))))</f>
        <v/>
      </c>
      <c r="DD70" s="186" t="str">
        <f aca="1">IF(DD$4&gt;$BV70,"",IF($BR$65&gt;$BS$65,"ns",IF($BN$72&gt;$BO$72,"ns",IF(ABS($BX70-INDEX(RTO1CF_ORD,DD$4,2))&gt;$BN$80,"s","ns"))))</f>
        <v/>
      </c>
      <c r="DE70" s="186" t="str">
        <f aca="1">IF(DE$4&gt;$BV70,"",IF($BR$65&gt;$BS$65,"ns",IF($BN$72&gt;$BO$72,"ns",IF(ABS($BX70-INDEX(RTO1CF_ORD,DE$4,2))&gt;$BN$80,"s","ns"))))</f>
        <v/>
      </c>
      <c r="DF70" s="186" t="str">
        <f aca="1">IF(DF$4&gt;$BV70,"",IF($BR$65&gt;$BS$65,"ns",IF($BN$72&gt;$BO$72,"ns",IF(ABS($BX70-INDEX(RTO1CF_ORD,DF$4,2))&gt;$BN$80,"s","ns"))))</f>
        <v/>
      </c>
      <c r="DG70" s="186" t="str">
        <f aca="1">IF(DG$4&gt;$BV70,"",IF($BR$65&gt;$BS$65,"ns",IF($BN$72&gt;$BO$72,"ns",IF(ABS($BX70-INDEX(RTO1CF_ORD,DG$4,2))&gt;$BN$80,"s","ns"))))</f>
        <v/>
      </c>
      <c r="DH70" s="186" t="str">
        <f aca="1">IF(DH$4&gt;$BV70,"",IF($BR$65&gt;$BS$65,"ns",IF($BN$72&gt;$BO$72,"ns",IF(ABS($BX70-INDEX(RTO1CF_ORD,DH$4,2))&gt;$BN$80,"s","ns"))))</f>
        <v/>
      </c>
      <c r="DI70" s="186" t="str">
        <f aca="1">IF(DI$4&gt;$BV70,"",IF($BR$65&gt;$BS$65,"ns",IF($BN$72&gt;$BO$72,"ns",IF(ABS($BX70-INDEX(RTO1CF_ORD,DI$4,2))&gt;$BN$80,"s","ns"))))</f>
        <v/>
      </c>
      <c r="DJ70" s="186" t="str">
        <f aca="1">IF(DJ$4&gt;$BV70,"",IF($BR$65&gt;$BS$65,"ns",IF($BN$72&gt;$BO$72,"ns",IF(ABS($BX70-INDEX(RTO1CF_ORD,DJ$4,2))&gt;$BN$80,"s","ns"))))</f>
        <v/>
      </c>
      <c r="DK70" s="186" t="str">
        <f aca="1">IF(DK$4&gt;$BV70,"",IF($BR$65&gt;$BS$65,"ns",IF($BN$72&gt;$BO$72,"ns",IF(ABS($BX70-INDEX(RTO1CF_ORD,DK$4,2))&gt;$BN$80,"s","ns"))))</f>
        <v/>
      </c>
      <c r="DL70" s="186" t="str">
        <f aca="1">IF(DL$4&gt;$BV70,"",IF($BR$65&gt;$BS$65,"ns",IF($BN$72&gt;$BO$72,"ns",IF(ABS($BX70-INDEX(RTO1CF_ORD,DL$4,2))&gt;$BN$80,"s","ns"))))</f>
        <v/>
      </c>
      <c r="DM70" s="186" t="str">
        <f aca="1">IF(DM$4&gt;$BV70,"",IF($BR$65&gt;$BS$65,"ns",IF($BN$72&gt;$BO$72,"ns",IF(ABS($BX70-INDEX(RTO1CF_ORD,DM$4,2))&gt;$BN$80,"s","ns"))))</f>
        <v/>
      </c>
      <c r="DN70" s="186" t="str">
        <f aca="1">IF(DN$4&gt;$BV70,"",IF($BR$65&gt;$BS$65,"ns",IF($BN$72&gt;$BO$72,"ns",IF(ABS($BX70-INDEX(RTO1CF_ORD,DN$4,2))&gt;$BN$80,"s","ns"))))</f>
        <v/>
      </c>
      <c r="DO70" s="186" t="str">
        <f aca="1">IF(DO$4&gt;$BV70,"",IF($BR$65&gt;$BS$65,"ns",IF($BN$72&gt;$BO$72,"ns",IF(ABS($BX70-INDEX(RTO1CF_ORD,DO$4,2))&gt;$BN$80,"s","ns"))))</f>
        <v/>
      </c>
      <c r="DP70" s="186" t="str">
        <f aca="1">IF(DP$4&gt;$BV70,"",IF($BR$65&gt;$BS$65,"ns",IF($BN$72&gt;$BO$72,"ns",IF(ABS($BX70-INDEX(RTO1CF_ORD,DP$4,2))&gt;$BN$80,"s","ns"))))</f>
        <v/>
      </c>
      <c r="DQ70" s="186" t="str">
        <f aca="1">IF(DQ$4&gt;$BV70,"",IF($BR$65&gt;$BS$65,"ns",IF($BN$72&gt;$BO$72,"ns",IF(ABS($BX70-INDEX(RTO1CF_ORD,DQ$4,2))&gt;$BN$80,"s","ns"))))</f>
        <v/>
      </c>
      <c r="DR70" s="186" t="str">
        <f aca="1">IF(DR$4&gt;$BV70,"",IF($BR$65&gt;$BS$65,"ns",IF($BN$72&gt;$BO$72,"ns",IF(ABS($BX70-INDEX(RTO1CF_ORD,DR$4,2))&gt;$BN$80,"s","ns"))))</f>
        <v/>
      </c>
      <c r="DS70" s="186" t="str">
        <f aca="1">IF(DS$4&gt;$BV70,"",IF($BR$65&gt;$BS$65,"ns",IF($BN$72&gt;$BO$72,"ns",IF(ABS($BX70-INDEX(RTO1CF_ORD,DS$4,2))&gt;$BN$80,"s","ns"))))</f>
        <v/>
      </c>
      <c r="DT70" s="186" t="str">
        <f aca="1">IF(DT$4&gt;$BV70,"",IF($BR$65&gt;$BS$65,"ns",IF($BN$72&gt;$BO$72,"ns",IF(ABS($BX70-INDEX(RTO1CF_ORD,DT$4,2))&gt;$BN$80,"s","ns"))))</f>
        <v/>
      </c>
      <c r="DU70" s="186" t="str">
        <f aca="1">IF(DU$4&gt;$BV70,"",IF($BR$65&gt;$BS$65,"ns",IF($BN$72&gt;$BO$72,"ns",IF(ABS($BX70-INDEX(RTO1CF_ORD,DU$4,2))&gt;$BN$80,"s","ns"))))</f>
        <v/>
      </c>
      <c r="DV70" s="186" t="str">
        <f aca="1">IF(DV$4&gt;$BV70,"",IF($BR$65&gt;$BS$65,"ns",IF($BN$72&gt;$BO$72,"ns",IF(ABS($BX70-INDEX(RTO1CF_ORD,DV$4,2))&gt;$BN$80,"s","ns"))))</f>
        <v/>
      </c>
      <c r="DW70" s="158"/>
      <c r="DX70" s="158"/>
      <c r="DZ70" s="176">
        <f>DZ69+1</f>
        <v>11</v>
      </c>
      <c r="EA70" s="178" t="str">
        <f aca="1">IFERROR(INDEX(RTO2CV,$DZ70,1),0)</f>
        <v>BASILIO</v>
      </c>
      <c r="EB70" s="179">
        <f aca="1">IFERROR(INDEX(RTO2SF,$DZ70,EB$3),0)</f>
        <v>0</v>
      </c>
      <c r="EC70" s="179">
        <f aca="1">IFERROR(INDEX(RTO2SF,$DZ70,EC$3),0)</f>
        <v>0</v>
      </c>
      <c r="ED70" s="179">
        <f aca="1">IFERROR(INDEX(RTO2SF,$DZ70,ED$3),0)</f>
        <v>0</v>
      </c>
      <c r="EE70" s="179">
        <f aca="1">IFERROR(INDEX(RTO2SF,$DZ70,EE$3),0)</f>
        <v>0</v>
      </c>
      <c r="EF70" s="179">
        <f>_xlfn.COUNTIFS(EB70:EE70,"&gt;1")</f>
        <v>0</v>
      </c>
      <c r="EG70" s="179">
        <f>IFERROR(_xlfn.SUMIFS(EB70:EE70,EB70:EE70,"&gt;1"),0)</f>
        <v>0</v>
      </c>
      <c r="EH70" s="176"/>
      <c r="EI70" s="176" t="s">
        <v>329</v>
      </c>
      <c r="EJ70" s="175" t="str">
        <f t="array" ref="EJ70">IF(EF110=0,"sd",SUM(IF(EG60:EG109&gt;1,(EG60:EG109)^2))/EJ61-EJ65)</f>
        <v>sd</v>
      </c>
      <c r="EK70" s="177"/>
      <c r="EL70" s="176">
        <f>EL69+1</f>
        <v>11</v>
      </c>
      <c r="EM70" s="178" t="str">
        <f aca="1">IFERROR(INDEX(RTO2CV,$EL70,1),0)</f>
        <v>BASILIO</v>
      </c>
      <c r="EN70" s="179">
        <f aca="1">IFERROR(INDEX(RTO2CF,$EL70,'ANVA-MDS'!EB$3),0)</f>
        <v>4646.00462857142975</v>
      </c>
      <c r="EO70" s="179">
        <f aca="1">IFERROR(INDEX(RTO2CF,$EL70,'ANVA-MDS'!EC$3),0)</f>
        <v>4482.44694857142986</v>
      </c>
      <c r="EP70" s="179">
        <f aca="1">IFERROR(INDEX(RTO2CF,$EL70,'ANVA-MDS'!ED$3),0)</f>
        <v>5447.20175999999992</v>
      </c>
      <c r="EQ70" s="179">
        <f aca="1">IFERROR(INDEX(RTO2CF,$EL70,'ANVA-MDS'!EE$3),0)</f>
        <v>0</v>
      </c>
      <c r="ER70" s="179">
        <f>_xlfn.COUNTIFS(EN70:EQ70,"&gt;1")</f>
        <v>3</v>
      </c>
      <c r="ES70" s="179">
        <f>IFERROR(_xlfn.SUMIFS(EN70:EQ70,EN70:EQ70,"&gt;1"),0)</f>
        <v>14575.6533371428995</v>
      </c>
      <c r="ET70" s="176"/>
      <c r="EU70" s="176" t="s">
        <v>329</v>
      </c>
      <c r="EV70" s="175">
        <f t="array" ref="EV70">IF(ER110=0,"sd",SUM(IF(ES60:ES109&gt;1,(ES60:ES109)^2))/EV61-EV65)</f>
        <v>28243981.0110397004</v>
      </c>
      <c r="EW70" s="177"/>
      <c r="EX70" s="179">
        <f>EG70+ES70</f>
        <v>14575.6533371428995</v>
      </c>
      <c r="EY70" s="313" t="s">
        <v>330</v>
      </c>
      <c r="EZ70" s="202" t="str">
        <f t="array" ref="EZ70">IF(EZ79=0,"sd",(SUM(IF(EB111:EE111&gt;1,(EB111:EE111)^2))+SUM(IF(EN111:EQ111&gt;1,(EN111:EQ111)^2)))/EZ60-EZ77-EZ65)</f>
        <v>sd</v>
      </c>
    </row>
    <row r="71" spans="1:156" ht="12.75" customHeight="1">
      <c r="A71" s="284" t="s">
        <v>331</v>
      </c>
      <c r="J71" s="89" t="n">
        <v>11</v>
      </c>
      <c r="K71" s="187" t="str">
        <f aca="1">IFERROR(INDEX(RTO2SF_ORD,J71,1),"sd")</f>
        <v>BASILIO</v>
      </c>
      <c r="L71" s="188">
        <f aca="1">IFERROR(INDEX(RTO2SF_ORD,J71,2),"sd")</f>
        <v>0.000390000000000000036</v>
      </c>
      <c r="M71" s="188" t="str">
        <f aca="1">IF(M$4&gt;$J71,"",IF($F$65&gt;$G$65,"ns",IF($B$72&gt;$C$72,"ns",IF(ABS($L71-INDEX(RTO1SF_ORD,M$4,2))&gt;$B$80,"s","ns"))))</f>
        <v>ns</v>
      </c>
      <c r="N71" s="188" t="str">
        <f aca="1">IF(N$4&gt;$J71,"",IF($F$65&gt;$G$65,"ns",IF($B$72&gt;$C$72,"ns",IF(ABS($L71-INDEX(RTO1SF_ORD,N$4,2))&gt;$B$80,"s","ns"))))</f>
        <v>ns</v>
      </c>
      <c r="O71" s="188" t="str">
        <f aca="1">IF(O$4&gt;$J71,"",IF($F$65&gt;$G$65,"ns",IF($B$72&gt;$C$72,"ns",IF(ABS($L71-INDEX(RTO1SF_ORD,O$4,2))&gt;$B$80,"s","ns"))))</f>
        <v>ns</v>
      </c>
      <c r="P71" s="188" t="str">
        <f aca="1">IF(P$4&gt;$J71,"",IF($F$65&gt;$G$65,"ns",IF($B$72&gt;$C$72,"ns",IF(ABS($L71-INDEX(RTO1SF_ORD,P$4,2))&gt;$B$80,"s","ns"))))</f>
        <v>ns</v>
      </c>
      <c r="Q71" s="188" t="str">
        <f aca="1">IF(Q$4&gt;$J71,"",IF($F$65&gt;$G$65,"ns",IF($B$72&gt;$C$72,"ns",IF(ABS($L71-INDEX(RTO1SF_ORD,Q$4,2))&gt;$B$80,"s","ns"))))</f>
        <v>ns</v>
      </c>
      <c r="R71" s="188" t="str">
        <f aca="1">IF(R$4&gt;$J71,"",IF($F$65&gt;$G$65,"ns",IF($B$72&gt;$C$72,"ns",IF(ABS($L71-INDEX(RTO1SF_ORD,R$4,2))&gt;$B$80,"s","ns"))))</f>
        <v>ns</v>
      </c>
      <c r="S71" s="188" t="str">
        <f aca="1">IF(S$4&gt;$J71,"",IF($F$65&gt;$G$65,"ns",IF($B$72&gt;$C$72,"ns",IF(ABS($L71-INDEX(RTO1SF_ORD,S$4,2))&gt;$B$80,"s","ns"))))</f>
        <v>ns</v>
      </c>
      <c r="T71" s="188" t="str">
        <f aca="1">IF(T$4&gt;$J71,"",IF($F$65&gt;$G$65,"ns",IF($B$72&gt;$C$72,"ns",IF(ABS($L71-INDEX(RTO1SF_ORD,T$4,2))&gt;$B$80,"s","ns"))))</f>
        <v>ns</v>
      </c>
      <c r="U71" s="188" t="str">
        <f aca="1">IF(U$4&gt;$J71,"",IF($F$65&gt;$G$65,"ns",IF($B$72&gt;$C$72,"ns",IF(ABS($L71-INDEX(RTO1SF_ORD,U$4,2))&gt;$B$80,"s","ns"))))</f>
        <v>ns</v>
      </c>
      <c r="V71" s="188" t="str">
        <f aca="1">IF(V$4&gt;$J71,"",IF($F$65&gt;$G$65,"ns",IF($B$72&gt;$C$72,"ns",IF(ABS($L71-INDEX(RTO1SF_ORD,V$4,2))&gt;$B$80,"s","ns"))))</f>
        <v>ns</v>
      </c>
      <c r="W71" s="188" t="str">
        <f aca="1">IF(W$4&gt;$J71,"",IF($F$65&gt;$G$65,"ns",IF($B$72&gt;$C$72,"ns",IF(ABS($L71-INDEX(RTO1SF_ORD,W$4,2))&gt;$B$80,"s","ns"))))</f>
        <v>ns</v>
      </c>
      <c r="X71" s="188" t="str">
        <f aca="1">IF(X$4&gt;$J71,"",IF($F$65&gt;$G$65,"ns",IF($B$72&gt;$C$72,"ns",IF(ABS($L71-INDEX(RTO1SF_ORD,X$4,2))&gt;$B$80,"s","ns"))))</f>
        <v/>
      </c>
      <c r="Y71" s="188" t="str">
        <f aca="1">IF(Y$4&gt;$J71,"",IF($F$65&gt;$G$65,"ns",IF($B$72&gt;$C$72,"ns",IF(ABS($L71-INDEX(RTO1SF_ORD,Y$4,2))&gt;$B$80,"s","ns"))))</f>
        <v/>
      </c>
      <c r="Z71" s="188" t="str">
        <f aca="1">IF(Z$4&gt;$J71,"",IF($F$65&gt;$G$65,"ns",IF($B$72&gt;$C$72,"ns",IF(ABS($L71-INDEX(RTO1SF_ORD,Z$4,2))&gt;$B$80,"s","ns"))))</f>
        <v/>
      </c>
      <c r="AA71" s="188" t="str">
        <f aca="1">IF(AA$4&gt;$J71,"",IF($F$65&gt;$G$65,"ns",IF($B$72&gt;$C$72,"ns",IF(ABS($L71-INDEX(RTO1SF_ORD,AA$4,2))&gt;$B$80,"s","ns"))))</f>
        <v/>
      </c>
      <c r="AB71" s="188" t="str">
        <f aca="1">IF(AB$4&gt;$J71,"",IF($F$65&gt;$G$65,"ns",IF($B$72&gt;$C$72,"ns",IF(ABS($L71-INDEX(RTO1SF_ORD,AB$4,2))&gt;$B$80,"s","ns"))))</f>
        <v/>
      </c>
      <c r="AC71" s="188" t="str">
        <f aca="1">IF(AC$4&gt;$J71,"",IF($F$65&gt;$G$65,"ns",IF($B$72&gt;$C$72,"ns",IF(ABS($L71-INDEX(RTO1SF_ORD,AC$4,2))&gt;$B$80,"s","ns"))))</f>
        <v/>
      </c>
      <c r="AD71" s="188" t="str">
        <f aca="1">IF(AD$4&gt;$J71,"",IF($F$65&gt;$G$65,"ns",IF($B$72&gt;$C$72,"ns",IF(ABS($L71-INDEX(RTO1SF_ORD,AD$4,2))&gt;$B$80,"s","ns"))))</f>
        <v/>
      </c>
      <c r="AE71" s="188" t="str">
        <f aca="1">IF(AE$4&gt;$J71,"",IF($F$65&gt;$G$65,"ns",IF($B$72&gt;$C$72,"ns",IF(ABS($L71-INDEX(RTO1SF_ORD,AE$4,2))&gt;$B$80,"s","ns"))))</f>
        <v/>
      </c>
      <c r="AF71" s="188" t="str">
        <f aca="1">IF(AF$4&gt;$J71,"",IF($F$65&gt;$G$65,"ns",IF($B$72&gt;$C$72,"ns",IF(ABS($L71-INDEX(RTO1SF_ORD,AF$4,2))&gt;$B$80,"s","ns"))))</f>
        <v/>
      </c>
      <c r="AG71" s="188" t="str">
        <f aca="1">IF(AG$4&gt;$J71,"",IF($F$65&gt;$G$65,"ns",IF($B$72&gt;$C$72,"ns",IF(ABS($L71-INDEX(RTO1SF_ORD,AG$4,2))&gt;$B$80,"s","ns"))))</f>
        <v/>
      </c>
      <c r="AH71" s="188" t="str">
        <f aca="1">IF(AH$4&gt;$J71,"",IF($F$65&gt;$G$65,"ns",IF($B$72&gt;$C$72,"ns",IF(ABS($L71-INDEX(RTO1SF_ORD,AH$4,2))&gt;$B$80,"s","ns"))))</f>
        <v/>
      </c>
      <c r="AI71" s="188" t="str">
        <f aca="1">IF(AI$4&gt;$J71,"",IF($F$65&gt;$G$65,"ns",IF($B$72&gt;$C$72,"ns",IF(ABS($L71-INDEX(RTO1SF_ORD,AI$4,2))&gt;$B$80,"s","ns"))))</f>
        <v/>
      </c>
      <c r="AJ71" s="188" t="str">
        <f aca="1">IF(AJ$4&gt;$J71,"",IF($F$65&gt;$G$65,"ns",IF($B$72&gt;$C$72,"ns",IF(ABS($L71-INDEX(RTO1SF_ORD,AJ$4,2))&gt;$B$80,"s","ns"))))</f>
        <v/>
      </c>
      <c r="AK71" s="188" t="str">
        <f aca="1">IF(AK$4&gt;$J71,"",IF($F$65&gt;$G$65,"ns",IF($B$72&gt;$C$72,"ns",IF(ABS($L71-INDEX(RTO1SF_ORD,AK$4,2))&gt;$B$80,"s","ns"))))</f>
        <v/>
      </c>
      <c r="AL71" s="188" t="str">
        <f aca="1">IF(AL$4&gt;$J71,"",IF($F$65&gt;$G$65,"ns",IF($B$72&gt;$C$72,"ns",IF(ABS($L71-INDEX(RTO1SF_ORD,AL$4,2))&gt;$B$80,"s","ns"))))</f>
        <v/>
      </c>
      <c r="AM71" s="188" t="str">
        <f aca="1">IF(AM$4&gt;$J71,"",IF($F$65&gt;$G$65,"ns",IF($B$72&gt;$C$72,"ns",IF(ABS($L71-INDEX(RTO1SF_ORD,AM$4,2))&gt;$B$80,"s","ns"))))</f>
        <v/>
      </c>
      <c r="AN71" s="188" t="str">
        <f aca="1">IF(AN$4&gt;$J71,"",IF($F$65&gt;$G$65,"ns",IF($B$72&gt;$C$72,"ns",IF(ABS($L71-INDEX(RTO1SF_ORD,AN$4,2))&gt;$B$80,"s","ns"))))</f>
        <v/>
      </c>
      <c r="AO71" s="188" t="str">
        <f aca="1">IF(AO$4&gt;$J71,"",IF($F$65&gt;$G$65,"ns",IF($B$72&gt;$C$72,"ns",IF(ABS($L71-INDEX(RTO1SF_ORD,AO$4,2))&gt;$B$80,"s","ns"))))</f>
        <v/>
      </c>
      <c r="AP71" s="188" t="str">
        <f aca="1">IF(AP$4&gt;$J71,"",IF($F$65&gt;$G$65,"ns",IF($B$72&gt;$C$72,"ns",IF(ABS($L71-INDEX(RTO1SF_ORD,AP$4,2))&gt;$B$80,"s","ns"))))</f>
        <v/>
      </c>
      <c r="AQ71" s="188" t="str">
        <f aca="1">IF(AQ$4&gt;$J71,"",IF($F$65&gt;$G$65,"ns",IF($B$72&gt;$C$72,"ns",IF(ABS($L71-INDEX(RTO1SF_ORD,AQ$4,2))&gt;$B$80,"s","ns"))))</f>
        <v/>
      </c>
      <c r="AR71" s="188" t="str">
        <f aca="1">IF(AR$4&gt;$J71,"",IF($F$65&gt;$G$65,"ns",IF($B$72&gt;$C$72,"ns",IF(ABS($L71-INDEX(RTO1SF_ORD,AR$4,2))&gt;$B$80,"s","ns"))))</f>
        <v/>
      </c>
      <c r="AS71" s="188" t="str">
        <f aca="1">IF(AS$4&gt;$J71,"",IF($F$65&gt;$G$65,"ns",IF($B$72&gt;$C$72,"ns",IF(ABS($L71-INDEX(RTO1SF_ORD,AS$4,2))&gt;$B$80,"s","ns"))))</f>
        <v/>
      </c>
      <c r="AT71" s="188" t="str">
        <f aca="1">IF(AT$4&gt;$J71,"",IF($F$65&gt;$G$65,"ns",IF($B$72&gt;$C$72,"ns",IF(ABS($L71-INDEX(RTO1SF_ORD,AT$4,2))&gt;$B$80,"s","ns"))))</f>
        <v/>
      </c>
      <c r="AU71" s="188" t="str">
        <f aca="1">IF(AU$4&gt;$J71,"",IF($F$65&gt;$G$65,"ns",IF($B$72&gt;$C$72,"ns",IF(ABS($L71-INDEX(RTO1SF_ORD,AU$4,2))&gt;$B$80,"s","ns"))))</f>
        <v/>
      </c>
      <c r="AV71" s="188" t="str">
        <f aca="1">IF(AV$4&gt;$J71,"",IF($F$65&gt;$G$65,"ns",IF($B$72&gt;$C$72,"ns",IF(ABS($L71-INDEX(RTO1SF_ORD,AV$4,2))&gt;$B$80,"s","ns"))))</f>
        <v/>
      </c>
      <c r="AW71" s="188" t="str">
        <f aca="1">IF(AW$4&gt;$J71,"",IF($F$65&gt;$G$65,"ns",IF($B$72&gt;$C$72,"ns",IF(ABS($L71-INDEX(RTO1SF_ORD,AW$4,2))&gt;$B$80,"s","ns"))))</f>
        <v/>
      </c>
      <c r="AX71" s="188" t="str">
        <f aca="1">IF(AX$4&gt;$J71,"",IF($F$65&gt;$G$65,"ns",IF($B$72&gt;$C$72,"ns",IF(ABS($L71-INDEX(RTO1SF_ORD,AX$4,2))&gt;$B$80,"s","ns"))))</f>
        <v/>
      </c>
      <c r="AY71" s="188" t="str">
        <f aca="1">IF(AY$4&gt;$J71,"",IF($F$65&gt;$G$65,"ns",IF($B$72&gt;$C$72,"ns",IF(ABS($L71-INDEX(RTO1SF_ORD,AY$4,2))&gt;$B$80,"s","ns"))))</f>
        <v/>
      </c>
      <c r="AZ71" s="188" t="str">
        <f aca="1">IF(AZ$4&gt;$J71,"",IF($F$65&gt;$G$65,"ns",IF($B$72&gt;$C$72,"ns",IF(ABS($L71-INDEX(RTO1SF_ORD,AZ$4,2))&gt;$B$80,"s","ns"))))</f>
        <v/>
      </c>
      <c r="BA71" s="188" t="str">
        <f aca="1">IF(BA$4&gt;$J71,"",IF($F$65&gt;$G$65,"ns",IF($B$72&gt;$C$72,"ns",IF(ABS($L71-INDEX(RTO1SF_ORD,BA$4,2))&gt;$B$80,"s","ns"))))</f>
        <v/>
      </c>
      <c r="BB71" s="188" t="str">
        <f aca="1">IF(BB$4&gt;$J71,"",IF($F$65&gt;$G$65,"ns",IF($B$72&gt;$C$72,"ns",IF(ABS($L71-INDEX(RTO1SF_ORD,BB$4,2))&gt;$B$80,"s","ns"))))</f>
        <v/>
      </c>
      <c r="BC71" s="188" t="str">
        <f aca="1">IF(BC$4&gt;$J71,"",IF($F$65&gt;$G$65,"ns",IF($B$72&gt;$C$72,"ns",IF(ABS($L71-INDEX(RTO1SF_ORD,BC$4,2))&gt;$B$80,"s","ns"))))</f>
        <v/>
      </c>
      <c r="BD71" s="188" t="str">
        <f aca="1">IF(BD$4&gt;$J71,"",IF($F$65&gt;$G$65,"ns",IF($B$72&gt;$C$72,"ns",IF(ABS($L71-INDEX(RTO1SF_ORD,BD$4,2))&gt;$B$80,"s","ns"))))</f>
        <v/>
      </c>
      <c r="BE71" s="188" t="str">
        <f aca="1">IF(BE$4&gt;$J71,"",IF($F$65&gt;$G$65,"ns",IF($B$72&gt;$C$72,"ns",IF(ABS($L71-INDEX(RTO1SF_ORD,BE$4,2))&gt;$B$80,"s","ns"))))</f>
        <v/>
      </c>
      <c r="BF71" s="188" t="str">
        <f aca="1">IF(BF$4&gt;$J71,"",IF($F$65&gt;$G$65,"ns",IF($B$72&gt;$C$72,"ns",IF(ABS($L71-INDEX(RTO1SF_ORD,BF$4,2))&gt;$B$80,"s","ns"))))</f>
        <v/>
      </c>
      <c r="BG71" s="188" t="str">
        <f aca="1">IF(BG$4&gt;$J71,"",IF($F$65&gt;$G$65,"ns",IF($B$72&gt;$C$72,"ns",IF(ABS($L71-INDEX(RTO1SF_ORD,BG$4,2))&gt;$B$80,"s","ns"))))</f>
        <v/>
      </c>
      <c r="BH71" s="188" t="str">
        <f aca="1">IF(BH$4&gt;$J71,"",IF($F$65&gt;$G$65,"ns",IF($B$72&gt;$C$72,"ns",IF(ABS($L71-INDEX(RTO1SF_ORD,BH$4,2))&gt;$B$80,"s","ns"))))</f>
        <v/>
      </c>
      <c r="BI71" s="188" t="str">
        <f aca="1">IF(BI$4&gt;$J71,"",IF($F$65&gt;$G$65,"ns",IF($B$72&gt;$C$72,"ns",IF(ABS($L71-INDEX(RTO1SF_ORD,BI$4,2))&gt;$B$80,"s","ns"))))</f>
        <v/>
      </c>
      <c r="BJ71" s="188" t="str">
        <f aca="1">IF(BJ$4&gt;$J71,"",IF($F$65&gt;$G$65,"ns",IF($B$72&gt;$C$72,"ns",IF(ABS($L71-INDEX(RTO1SF_ORD,BJ$4,2))&gt;$B$80,"s","ns"))))</f>
        <v/>
      </c>
      <c r="BM71" s="284" t="s">
        <v>331</v>
      </c>
      <c r="BS71" s="10"/>
      <c r="BT71" s="10"/>
      <c r="BV71" s="89" t="n">
        <v>11</v>
      </c>
      <c r="BW71" s="187" t="str">
        <f aca="1">IFERROR(INDEX(RTO2CF_ORD,BV71,1),"sd")</f>
        <v>B 820</v>
      </c>
      <c r="BX71" s="188">
        <f aca="1">IFERROR(INDEX(RTO2CF_ORD,BV71,2),"sd")</f>
        <v>4895.3949942857198</v>
      </c>
      <c r="BY71" s="186" t="str">
        <f aca="1">IF(BY$4&gt;$BV71,"",IF($BR$65&gt;$BS$65,"ns",IF($BN$72&gt;$BO$72,"ns",IF(ABS($BX71-INDEX(RTO1CF_ORD,BY$4,2))&gt;$BN$80,"s","ns"))))</f>
        <v>ns</v>
      </c>
      <c r="BZ71" s="186" t="str">
        <f aca="1">IF(BZ$4&gt;$BV71,"",IF($BR$65&gt;$BS$65,"ns",IF($BN$72&gt;$BO$72,"ns",IF(ABS($BX71-INDEX(RTO1CF_ORD,BZ$4,2))&gt;$BN$80,"s","ns"))))</f>
        <v>ns</v>
      </c>
      <c r="CA71" s="186" t="str">
        <f aca="1">IF(CA$4&gt;$BV71,"",IF($BR$65&gt;$BS$65,"ns",IF($BN$72&gt;$BO$72,"ns",IF(ABS($BX71-INDEX(RTO1CF_ORD,CA$4,2))&gt;$BN$80,"s","ns"))))</f>
        <v>ns</v>
      </c>
      <c r="CB71" s="186" t="str">
        <f aca="1">IF(CB$4&gt;$BV71,"",IF($BR$65&gt;$BS$65,"ns",IF($BN$72&gt;$BO$72,"ns",IF(ABS($BX71-INDEX(RTO1CF_ORD,CB$4,2))&gt;$BN$80,"s","ns"))))</f>
        <v>ns</v>
      </c>
      <c r="CC71" s="186" t="str">
        <f aca="1">IF(CC$4&gt;$BV71,"",IF($BR$65&gt;$BS$65,"ns",IF($BN$72&gt;$BO$72,"ns",IF(ABS($BX71-INDEX(RTO1CF_ORD,CC$4,2))&gt;$BN$80,"s","ns"))))</f>
        <v>ns</v>
      </c>
      <c r="CD71" s="186" t="str">
        <f aca="1">IF(CD$4&gt;$BV71,"",IF($BR$65&gt;$BS$65,"ns",IF($BN$72&gt;$BO$72,"ns",IF(ABS($BX71-INDEX(RTO1CF_ORD,CD$4,2))&gt;$BN$80,"s","ns"))))</f>
        <v>ns</v>
      </c>
      <c r="CE71" s="186" t="str">
        <f aca="1">IF(CE$4&gt;$BV71,"",IF($BR$65&gt;$BS$65,"ns",IF($BN$72&gt;$BO$72,"ns",IF(ABS($BX71-INDEX(RTO1CF_ORD,CE$4,2))&gt;$BN$80,"s","ns"))))</f>
        <v>ns</v>
      </c>
      <c r="CF71" s="186" t="str">
        <f aca="1">IF(CF$4&gt;$BV71,"",IF($BR$65&gt;$BS$65,"ns",IF($BN$72&gt;$BO$72,"ns",IF(ABS($BX71-INDEX(RTO1CF_ORD,CF$4,2))&gt;$BN$80,"s","ns"))))</f>
        <v>ns</v>
      </c>
      <c r="CG71" s="186" t="str">
        <f aca="1">IF(CG$4&gt;$BV71,"",IF($BR$65&gt;$BS$65,"ns",IF($BN$72&gt;$BO$72,"ns",IF(ABS($BX71-INDEX(RTO1CF_ORD,CG$4,2))&gt;$BN$80,"s","ns"))))</f>
        <v>ns</v>
      </c>
      <c r="CH71" s="186" t="str">
        <f aca="1">IF(CH$4&gt;$BV71,"",IF($BR$65&gt;$BS$65,"ns",IF($BN$72&gt;$BO$72,"ns",IF(ABS($BX71-INDEX(RTO1CF_ORD,CH$4,2))&gt;$BN$80,"s","ns"))))</f>
        <v>ns</v>
      </c>
      <c r="CI71" s="186" t="str">
        <f aca="1">IF(CI$4&gt;$BV71,"",IF($BR$65&gt;$BS$65,"ns",IF($BN$72&gt;$BO$72,"ns",IF(ABS($BX71-INDEX(RTO1CF_ORD,CI$4,2))&gt;$BN$80,"s","ns"))))</f>
        <v>ns</v>
      </c>
      <c r="CJ71" s="186" t="str">
        <f aca="1">IF(CJ$4&gt;$BV71,"",IF($BR$65&gt;$BS$65,"ns",IF($BN$72&gt;$BO$72,"ns",IF(ABS($BX71-INDEX(RTO1CF_ORD,CJ$4,2))&gt;$BN$80,"s","ns"))))</f>
        <v/>
      </c>
      <c r="CK71" s="186" t="str">
        <f aca="1">IF(CK$4&gt;$BV71,"",IF($BR$65&gt;$BS$65,"ns",IF($BN$72&gt;$BO$72,"ns",IF(ABS($BX71-INDEX(RTO1CF_ORD,CK$4,2))&gt;$BN$80,"s","ns"))))</f>
        <v/>
      </c>
      <c r="CL71" s="186" t="str">
        <f aca="1">IF(CL$4&gt;$BV71,"",IF($BR$65&gt;$BS$65,"ns",IF($BN$72&gt;$BO$72,"ns",IF(ABS($BX71-INDEX(RTO1CF_ORD,CL$4,2))&gt;$BN$80,"s","ns"))))</f>
        <v/>
      </c>
      <c r="CM71" s="186" t="str">
        <f aca="1">IF(CM$4&gt;$BV71,"",IF($BR$65&gt;$BS$65,"ns",IF($BN$72&gt;$BO$72,"ns",IF(ABS($BX71-INDEX(RTO1CF_ORD,CM$4,2))&gt;$BN$80,"s","ns"))))</f>
        <v/>
      </c>
      <c r="CN71" s="186" t="str">
        <f aca="1">IF(CN$4&gt;$BV71,"",IF($BR$65&gt;$BS$65,"ns",IF($BN$72&gt;$BO$72,"ns",IF(ABS($BX71-INDEX(RTO1CF_ORD,CN$4,2))&gt;$BN$80,"s","ns"))))</f>
        <v/>
      </c>
      <c r="CO71" s="186" t="str">
        <f aca="1">IF(CO$4&gt;$BV71,"",IF($BR$65&gt;$BS$65,"ns",IF($BN$72&gt;$BO$72,"ns",IF(ABS($BX71-INDEX(RTO1CF_ORD,CO$4,2))&gt;$BN$80,"s","ns"))))</f>
        <v/>
      </c>
      <c r="CP71" s="186" t="str">
        <f aca="1">IF(CP$4&gt;$BV71,"",IF($BR$65&gt;$BS$65,"ns",IF($BN$72&gt;$BO$72,"ns",IF(ABS($BX71-INDEX(RTO1CF_ORD,CP$4,2))&gt;$BN$80,"s","ns"))))</f>
        <v/>
      </c>
      <c r="CQ71" s="186" t="str">
        <f aca="1">IF(CQ$4&gt;$BV71,"",IF($BR$65&gt;$BS$65,"ns",IF($BN$72&gt;$BO$72,"ns",IF(ABS($BX71-INDEX(RTO1CF_ORD,CQ$4,2))&gt;$BN$80,"s","ns"))))</f>
        <v/>
      </c>
      <c r="CR71" s="186" t="str">
        <f aca="1">IF(CR$4&gt;$BV71,"",IF($BR$65&gt;$BS$65,"ns",IF($BN$72&gt;$BO$72,"ns",IF(ABS($BX71-INDEX(RTO1CF_ORD,CR$4,2))&gt;$BN$80,"s","ns"))))</f>
        <v/>
      </c>
      <c r="CS71" s="186" t="str">
        <f aca="1">IF(CS$4&gt;$BV71,"",IF($BR$65&gt;$BS$65,"ns",IF($BN$72&gt;$BO$72,"ns",IF(ABS($BX71-INDEX(RTO1CF_ORD,CS$4,2))&gt;$BN$80,"s","ns"))))</f>
        <v/>
      </c>
      <c r="CT71" s="186" t="str">
        <f aca="1">IF(CT$4&gt;$BV71,"",IF($BR$65&gt;$BS$65,"ns",IF($BN$72&gt;$BO$72,"ns",IF(ABS($BX71-INDEX(RTO1CF_ORD,CT$4,2))&gt;$BN$80,"s","ns"))))</f>
        <v/>
      </c>
      <c r="CU71" s="186" t="str">
        <f aca="1">IF(CU$4&gt;$BV71,"",IF($BR$65&gt;$BS$65,"ns",IF($BN$72&gt;$BO$72,"ns",IF(ABS($BX71-INDEX(RTO1CF_ORD,CU$4,2))&gt;$BN$80,"s","ns"))))</f>
        <v/>
      </c>
      <c r="CV71" s="186" t="str">
        <f aca="1">IF(CV$4&gt;$BV71,"",IF($BR$65&gt;$BS$65,"ns",IF($BN$72&gt;$BO$72,"ns",IF(ABS($BX71-INDEX(RTO1CF_ORD,CV$4,2))&gt;$BN$80,"s","ns"))))</f>
        <v/>
      </c>
      <c r="CW71" s="186" t="str">
        <f aca="1">IF(CW$4&gt;$BV71,"",IF($BR$65&gt;$BS$65,"ns",IF($BN$72&gt;$BO$72,"ns",IF(ABS($BX71-INDEX(RTO1CF_ORD,CW$4,2))&gt;$BN$80,"s","ns"))))</f>
        <v/>
      </c>
      <c r="CX71" s="186" t="str">
        <f aca="1">IF(CX$4&gt;$BV71,"",IF($BR$65&gt;$BS$65,"ns",IF($BN$72&gt;$BO$72,"ns",IF(ABS($BX71-INDEX(RTO1CF_ORD,CX$4,2))&gt;$BN$80,"s","ns"))))</f>
        <v/>
      </c>
      <c r="CY71" s="186" t="str">
        <f aca="1">IF(CY$4&gt;$BV71,"",IF($BR$65&gt;$BS$65,"ns",IF($BN$72&gt;$BO$72,"ns",IF(ABS($BX71-INDEX(RTO1CF_ORD,CY$4,2))&gt;$BN$80,"s","ns"))))</f>
        <v/>
      </c>
      <c r="CZ71" s="186" t="str">
        <f aca="1">IF(CZ$4&gt;$BV71,"",IF($BR$65&gt;$BS$65,"ns",IF($BN$72&gt;$BO$72,"ns",IF(ABS($BX71-INDEX(RTO1CF_ORD,CZ$4,2))&gt;$BN$80,"s","ns"))))</f>
        <v/>
      </c>
      <c r="DA71" s="186" t="str">
        <f aca="1">IF(DA$4&gt;$BV71,"",IF($BR$65&gt;$BS$65,"ns",IF($BN$72&gt;$BO$72,"ns",IF(ABS($BX71-INDEX(RTO1CF_ORD,DA$4,2))&gt;$BN$80,"s","ns"))))</f>
        <v/>
      </c>
      <c r="DB71" s="186" t="str">
        <f aca="1">IF(DB$4&gt;$BV71,"",IF($BR$65&gt;$BS$65,"ns",IF($BN$72&gt;$BO$72,"ns",IF(ABS($BX71-INDEX(RTO1CF_ORD,DB$4,2))&gt;$BN$80,"s","ns"))))</f>
        <v/>
      </c>
      <c r="DC71" s="186" t="str">
        <f aca="1">IF(DC$4&gt;$BV71,"",IF($BR$65&gt;$BS$65,"ns",IF($BN$72&gt;$BO$72,"ns",IF(ABS($BX71-INDEX(RTO1CF_ORD,DC$4,2))&gt;$BN$80,"s","ns"))))</f>
        <v/>
      </c>
      <c r="DD71" s="186" t="str">
        <f aca="1">IF(DD$4&gt;$BV71,"",IF($BR$65&gt;$BS$65,"ns",IF($BN$72&gt;$BO$72,"ns",IF(ABS($BX71-INDEX(RTO1CF_ORD,DD$4,2))&gt;$BN$80,"s","ns"))))</f>
        <v/>
      </c>
      <c r="DE71" s="186" t="str">
        <f aca="1">IF(DE$4&gt;$BV71,"",IF($BR$65&gt;$BS$65,"ns",IF($BN$72&gt;$BO$72,"ns",IF(ABS($BX71-INDEX(RTO1CF_ORD,DE$4,2))&gt;$BN$80,"s","ns"))))</f>
        <v/>
      </c>
      <c r="DF71" s="186" t="str">
        <f aca="1">IF(DF$4&gt;$BV71,"",IF($BR$65&gt;$BS$65,"ns",IF($BN$72&gt;$BO$72,"ns",IF(ABS($BX71-INDEX(RTO1CF_ORD,DF$4,2))&gt;$BN$80,"s","ns"))))</f>
        <v/>
      </c>
      <c r="DG71" s="186" t="str">
        <f aca="1">IF(DG$4&gt;$BV71,"",IF($BR$65&gt;$BS$65,"ns",IF($BN$72&gt;$BO$72,"ns",IF(ABS($BX71-INDEX(RTO1CF_ORD,DG$4,2))&gt;$BN$80,"s","ns"))))</f>
        <v/>
      </c>
      <c r="DH71" s="186" t="str">
        <f aca="1">IF(DH$4&gt;$BV71,"",IF($BR$65&gt;$BS$65,"ns",IF($BN$72&gt;$BO$72,"ns",IF(ABS($BX71-INDEX(RTO1CF_ORD,DH$4,2))&gt;$BN$80,"s","ns"))))</f>
        <v/>
      </c>
      <c r="DI71" s="186" t="str">
        <f aca="1">IF(DI$4&gt;$BV71,"",IF($BR$65&gt;$BS$65,"ns",IF($BN$72&gt;$BO$72,"ns",IF(ABS($BX71-INDEX(RTO1CF_ORD,DI$4,2))&gt;$BN$80,"s","ns"))))</f>
        <v/>
      </c>
      <c r="DJ71" s="186" t="str">
        <f aca="1">IF(DJ$4&gt;$BV71,"",IF($BR$65&gt;$BS$65,"ns",IF($BN$72&gt;$BO$72,"ns",IF(ABS($BX71-INDEX(RTO1CF_ORD,DJ$4,2))&gt;$BN$80,"s","ns"))))</f>
        <v/>
      </c>
      <c r="DK71" s="186" t="str">
        <f aca="1">IF(DK$4&gt;$BV71,"",IF($BR$65&gt;$BS$65,"ns",IF($BN$72&gt;$BO$72,"ns",IF(ABS($BX71-INDEX(RTO1CF_ORD,DK$4,2))&gt;$BN$80,"s","ns"))))</f>
        <v/>
      </c>
      <c r="DL71" s="186" t="str">
        <f aca="1">IF(DL$4&gt;$BV71,"",IF($BR$65&gt;$BS$65,"ns",IF($BN$72&gt;$BO$72,"ns",IF(ABS($BX71-INDEX(RTO1CF_ORD,DL$4,2))&gt;$BN$80,"s","ns"))))</f>
        <v/>
      </c>
      <c r="DM71" s="186" t="str">
        <f aca="1">IF(DM$4&gt;$BV71,"",IF($BR$65&gt;$BS$65,"ns",IF($BN$72&gt;$BO$72,"ns",IF(ABS($BX71-INDEX(RTO1CF_ORD,DM$4,2))&gt;$BN$80,"s","ns"))))</f>
        <v/>
      </c>
      <c r="DN71" s="186" t="str">
        <f aca="1">IF(DN$4&gt;$BV71,"",IF($BR$65&gt;$BS$65,"ns",IF($BN$72&gt;$BO$72,"ns",IF(ABS($BX71-INDEX(RTO1CF_ORD,DN$4,2))&gt;$BN$80,"s","ns"))))</f>
        <v/>
      </c>
      <c r="DO71" s="186" t="str">
        <f aca="1">IF(DO$4&gt;$BV71,"",IF($BR$65&gt;$BS$65,"ns",IF($BN$72&gt;$BO$72,"ns",IF(ABS($BX71-INDEX(RTO1CF_ORD,DO$4,2))&gt;$BN$80,"s","ns"))))</f>
        <v/>
      </c>
      <c r="DP71" s="186" t="str">
        <f aca="1">IF(DP$4&gt;$BV71,"",IF($BR$65&gt;$BS$65,"ns",IF($BN$72&gt;$BO$72,"ns",IF(ABS($BX71-INDEX(RTO1CF_ORD,DP$4,2))&gt;$BN$80,"s","ns"))))</f>
        <v/>
      </c>
      <c r="DQ71" s="186" t="str">
        <f aca="1">IF(DQ$4&gt;$BV71,"",IF($BR$65&gt;$BS$65,"ns",IF($BN$72&gt;$BO$72,"ns",IF(ABS($BX71-INDEX(RTO1CF_ORD,DQ$4,2))&gt;$BN$80,"s","ns"))))</f>
        <v/>
      </c>
      <c r="DR71" s="186" t="str">
        <f aca="1">IF(DR$4&gt;$BV71,"",IF($BR$65&gt;$BS$65,"ns",IF($BN$72&gt;$BO$72,"ns",IF(ABS($BX71-INDEX(RTO1CF_ORD,DR$4,2))&gt;$BN$80,"s","ns"))))</f>
        <v/>
      </c>
      <c r="DS71" s="186" t="str">
        <f aca="1">IF(DS$4&gt;$BV71,"",IF($BR$65&gt;$BS$65,"ns",IF($BN$72&gt;$BO$72,"ns",IF(ABS($BX71-INDEX(RTO1CF_ORD,DS$4,2))&gt;$BN$80,"s","ns"))))</f>
        <v/>
      </c>
      <c r="DT71" s="186" t="str">
        <f aca="1">IF(DT$4&gt;$BV71,"",IF($BR$65&gt;$BS$65,"ns",IF($BN$72&gt;$BO$72,"ns",IF(ABS($BX71-INDEX(RTO1CF_ORD,DT$4,2))&gt;$BN$80,"s","ns"))))</f>
        <v/>
      </c>
      <c r="DU71" s="186" t="str">
        <f aca="1">IF(DU$4&gt;$BV71,"",IF($BR$65&gt;$BS$65,"ns",IF($BN$72&gt;$BO$72,"ns",IF(ABS($BX71-INDEX(RTO1CF_ORD,DU$4,2))&gt;$BN$80,"s","ns"))))</f>
        <v/>
      </c>
      <c r="DV71" s="186" t="str">
        <f aca="1">IF(DV$4&gt;$BV71,"",IF($BR$65&gt;$BS$65,"ns",IF($BN$72&gt;$BO$72,"ns",IF(ABS($BX71-INDEX(RTO1CF_ORD,DV$4,2))&gt;$BN$80,"s","ns"))))</f>
        <v/>
      </c>
      <c r="DW71" s="158"/>
      <c r="DX71" s="158"/>
      <c r="DZ71" s="176">
        <f>DZ70+1</f>
        <v>12</v>
      </c>
      <c r="EA71" s="178" t="str">
        <f aca="1">IFERROR(INDEX(RTO2CV,$DZ71,1),0)</f>
        <v>TIMBO</v>
      </c>
      <c r="EB71" s="179">
        <f aca="1">IFERROR(INDEX(RTO2SF,$DZ71,EB$3),0)</f>
        <v>0</v>
      </c>
      <c r="EC71" s="179">
        <f aca="1">IFERROR(INDEX(RTO2SF,$DZ71,EC$3),0)</f>
        <v>0</v>
      </c>
      <c r="ED71" s="179">
        <f aca="1">IFERROR(INDEX(RTO2SF,$DZ71,ED$3),0)</f>
        <v>0</v>
      </c>
      <c r="EE71" s="179">
        <f aca="1">IFERROR(INDEX(RTO2SF,$DZ71,EE$3),0)</f>
        <v>0</v>
      </c>
      <c r="EF71" s="179">
        <f>_xlfn.COUNTIFS(EB71:EE71,"&gt;1")</f>
        <v>0</v>
      </c>
      <c r="EG71" s="179">
        <f>IFERROR(_xlfn.SUMIFS(EB71:EE71,EB71:EE71,"&gt;1"),0)</f>
        <v>0</v>
      </c>
      <c r="EH71" s="176"/>
      <c r="EI71" s="176" t="s">
        <v>332</v>
      </c>
      <c r="EJ71" s="175" t="str">
        <f t="array" ref="EJ71">IF(EF110=0,"sd",SUM(IF(EB111:EE111&gt;1,(EB111:EE111)^2))/EJ60-EJ65)</f>
        <v>sd</v>
      </c>
      <c r="EK71" s="177"/>
      <c r="EL71" s="176">
        <f>EL70+1</f>
        <v>12</v>
      </c>
      <c r="EM71" s="178" t="str">
        <f aca="1">IFERROR(INDEX(RTO2CV,$EL71,1),0)</f>
        <v>TIMBO</v>
      </c>
      <c r="EN71" s="179">
        <f aca="1">IFERROR(INDEX(RTO2CF,$EL71,'ANVA-MDS'!EB$3),0)</f>
        <v>3973.10382857142986</v>
      </c>
      <c r="EO71" s="179">
        <f aca="1">IFERROR(INDEX(RTO2CF,$EL71,'ANVA-MDS'!EC$3),0)</f>
        <v>4276.22297142857042</v>
      </c>
      <c r="EP71" s="179">
        <f aca="1">IFERROR(INDEX(RTO2CF,$EL71,'ANVA-MDS'!ED$3),0)</f>
        <v>3491.52885714286003</v>
      </c>
      <c r="EQ71" s="179">
        <f aca="1">IFERROR(INDEX(RTO2CF,$EL71,'ANVA-MDS'!EE$3),0)</f>
        <v>0</v>
      </c>
      <c r="ER71" s="179">
        <f>_xlfn.COUNTIFS(EN71:EQ71,"&gt;1")</f>
        <v>3</v>
      </c>
      <c r="ES71" s="179">
        <f>IFERROR(_xlfn.SUMIFS(EN71:EQ71,EN71:EQ71,"&gt;1"),0)</f>
        <v>11740.8556571428999</v>
      </c>
      <c r="ET71" s="176"/>
      <c r="EU71" s="176" t="s">
        <v>332</v>
      </c>
      <c r="EV71" s="175">
        <f t="array" ref="EV71">IF(ER110=0,"sd",SUM(IF(EN111:EQ111&gt;1,(EN111:EQ111)^2))/EV60-EV65)</f>
        <v>2091790.59174966998</v>
      </c>
      <c r="EW71" s="177"/>
      <c r="EX71" s="179">
        <f>EG71+ES71</f>
        <v>11740.8556571428999</v>
      </c>
      <c r="EY71" s="176" t="s">
        <v>333</v>
      </c>
      <c r="EZ71" s="202" t="str">
        <f>IF(EZ79=0,"sd",EZ72-EZ69-EZ77-EZ70-EZ78)</f>
        <v>sd</v>
      </c>
    </row>
    <row r="72" spans="1:156" ht="12.75" customHeight="1">
      <c r="A72" s="9"/>
      <c r="B72" s="173" t="str">
        <f>'ANVA-MDS'!EJ75</f>
        <v>sd</v>
      </c>
      <c r="C72" s="119" t="n">
        <v>0.15</v>
      </c>
      <c r="D72" s="7" t="str">
        <f>IF(B72&gt;C72,"ns","*")</f>
        <v>ns</v>
      </c>
      <c r="J72" s="89" t="n">
        <v>12</v>
      </c>
      <c r="K72" s="187" t="str">
        <f aca="1">IFERROR(INDEX(RTO2SF_ORD,J72,1),"sd")</f>
        <v>TIMBO</v>
      </c>
      <c r="L72" s="188">
        <f aca="1">IFERROR(INDEX(RTO2SF_ORD,J72,2),"sd")</f>
        <v>0.000380000000000000071</v>
      </c>
      <c r="M72" s="188" t="str">
        <f aca="1">IF(M$4&gt;$J72,"",IF($F$65&gt;$G$65,"ns",IF($B$72&gt;$C$72,"ns",IF(ABS($L72-INDEX(RTO1SF_ORD,M$4,2))&gt;$B$80,"s","ns"))))</f>
        <v>ns</v>
      </c>
      <c r="N72" s="188" t="str">
        <f aca="1">IF(N$4&gt;$J72,"",IF($F$65&gt;$G$65,"ns",IF($B$72&gt;$C$72,"ns",IF(ABS($L72-INDEX(RTO1SF_ORD,N$4,2))&gt;$B$80,"s","ns"))))</f>
        <v>ns</v>
      </c>
      <c r="O72" s="188" t="str">
        <f aca="1">IF(O$4&gt;$J72,"",IF($F$65&gt;$G$65,"ns",IF($B$72&gt;$C$72,"ns",IF(ABS($L72-INDEX(RTO1SF_ORD,O$4,2))&gt;$B$80,"s","ns"))))</f>
        <v>ns</v>
      </c>
      <c r="P72" s="188" t="str">
        <f aca="1">IF(P$4&gt;$J72,"",IF($F$65&gt;$G$65,"ns",IF($B$72&gt;$C$72,"ns",IF(ABS($L72-INDEX(RTO1SF_ORD,P$4,2))&gt;$B$80,"s","ns"))))</f>
        <v>ns</v>
      </c>
      <c r="Q72" s="188" t="str">
        <f aca="1">IF(Q$4&gt;$J72,"",IF($F$65&gt;$G$65,"ns",IF($B$72&gt;$C$72,"ns",IF(ABS($L72-INDEX(RTO1SF_ORD,Q$4,2))&gt;$B$80,"s","ns"))))</f>
        <v>ns</v>
      </c>
      <c r="R72" s="188" t="str">
        <f aca="1">IF(R$4&gt;$J72,"",IF($F$65&gt;$G$65,"ns",IF($B$72&gt;$C$72,"ns",IF(ABS($L72-INDEX(RTO1SF_ORD,R$4,2))&gt;$B$80,"s","ns"))))</f>
        <v>ns</v>
      </c>
      <c r="S72" s="188" t="str">
        <f aca="1">IF(S$4&gt;$J72,"",IF($F$65&gt;$G$65,"ns",IF($B$72&gt;$C$72,"ns",IF(ABS($L72-INDEX(RTO1SF_ORD,S$4,2))&gt;$B$80,"s","ns"))))</f>
        <v>ns</v>
      </c>
      <c r="T72" s="188" t="str">
        <f aca="1">IF(T$4&gt;$J72,"",IF($F$65&gt;$G$65,"ns",IF($B$72&gt;$C$72,"ns",IF(ABS($L72-INDEX(RTO1SF_ORD,T$4,2))&gt;$B$80,"s","ns"))))</f>
        <v>ns</v>
      </c>
      <c r="U72" s="188" t="str">
        <f aca="1">IF(U$4&gt;$J72,"",IF($F$65&gt;$G$65,"ns",IF($B$72&gt;$C$72,"ns",IF(ABS($L72-INDEX(RTO1SF_ORD,U$4,2))&gt;$B$80,"s","ns"))))</f>
        <v>ns</v>
      </c>
      <c r="V72" s="188" t="str">
        <f aca="1">IF(V$4&gt;$J72,"",IF($F$65&gt;$G$65,"ns",IF($B$72&gt;$C$72,"ns",IF(ABS($L72-INDEX(RTO1SF_ORD,V$4,2))&gt;$B$80,"s","ns"))))</f>
        <v>ns</v>
      </c>
      <c r="W72" s="188" t="str">
        <f aca="1">IF(W$4&gt;$J72,"",IF($F$65&gt;$G$65,"ns",IF($B$72&gt;$C$72,"ns",IF(ABS($L72-INDEX(RTO1SF_ORD,W$4,2))&gt;$B$80,"s","ns"))))</f>
        <v>ns</v>
      </c>
      <c r="X72" s="188" t="str">
        <f aca="1">IF(X$4&gt;$J72,"",IF($F$65&gt;$G$65,"ns",IF($B$72&gt;$C$72,"ns",IF(ABS($L72-INDEX(RTO1SF_ORD,X$4,2))&gt;$B$80,"s","ns"))))</f>
        <v>ns</v>
      </c>
      <c r="Y72" s="188" t="str">
        <f aca="1">IF(Y$4&gt;$J72,"",IF($F$65&gt;$G$65,"ns",IF($B$72&gt;$C$72,"ns",IF(ABS($L72-INDEX(RTO1SF_ORD,Y$4,2))&gt;$B$80,"s","ns"))))</f>
        <v/>
      </c>
      <c r="Z72" s="188" t="str">
        <f aca="1">IF(Z$4&gt;$J72,"",IF($F$65&gt;$G$65,"ns",IF($B$72&gt;$C$72,"ns",IF(ABS($L72-INDEX(RTO1SF_ORD,Z$4,2))&gt;$B$80,"s","ns"))))</f>
        <v/>
      </c>
      <c r="AA72" s="188" t="str">
        <f aca="1">IF(AA$4&gt;$J72,"",IF($F$65&gt;$G$65,"ns",IF($B$72&gt;$C$72,"ns",IF(ABS($L72-INDEX(RTO1SF_ORD,AA$4,2))&gt;$B$80,"s","ns"))))</f>
        <v/>
      </c>
      <c r="AB72" s="188" t="str">
        <f aca="1">IF(AB$4&gt;$J72,"",IF($F$65&gt;$G$65,"ns",IF($B$72&gt;$C$72,"ns",IF(ABS($L72-INDEX(RTO1SF_ORD,AB$4,2))&gt;$B$80,"s","ns"))))</f>
        <v/>
      </c>
      <c r="AC72" s="188" t="str">
        <f aca="1">IF(AC$4&gt;$J72,"",IF($F$65&gt;$G$65,"ns",IF($B$72&gt;$C$72,"ns",IF(ABS($L72-INDEX(RTO1SF_ORD,AC$4,2))&gt;$B$80,"s","ns"))))</f>
        <v/>
      </c>
      <c r="AD72" s="188" t="str">
        <f aca="1">IF(AD$4&gt;$J72,"",IF($F$65&gt;$G$65,"ns",IF($B$72&gt;$C$72,"ns",IF(ABS($L72-INDEX(RTO1SF_ORD,AD$4,2))&gt;$B$80,"s","ns"))))</f>
        <v/>
      </c>
      <c r="AE72" s="188" t="str">
        <f aca="1">IF(AE$4&gt;$J72,"",IF($F$65&gt;$G$65,"ns",IF($B$72&gt;$C$72,"ns",IF(ABS($L72-INDEX(RTO1SF_ORD,AE$4,2))&gt;$B$80,"s","ns"))))</f>
        <v/>
      </c>
      <c r="AF72" s="188" t="str">
        <f aca="1">IF(AF$4&gt;$J72,"",IF($F$65&gt;$G$65,"ns",IF($B$72&gt;$C$72,"ns",IF(ABS($L72-INDEX(RTO1SF_ORD,AF$4,2))&gt;$B$80,"s","ns"))))</f>
        <v/>
      </c>
      <c r="AG72" s="188" t="str">
        <f aca="1">IF(AG$4&gt;$J72,"",IF($F$65&gt;$G$65,"ns",IF($B$72&gt;$C$72,"ns",IF(ABS($L72-INDEX(RTO1SF_ORD,AG$4,2))&gt;$B$80,"s","ns"))))</f>
        <v/>
      </c>
      <c r="AH72" s="188" t="str">
        <f aca="1">IF(AH$4&gt;$J72,"",IF($F$65&gt;$G$65,"ns",IF($B$72&gt;$C$72,"ns",IF(ABS($L72-INDEX(RTO1SF_ORD,AH$4,2))&gt;$B$80,"s","ns"))))</f>
        <v/>
      </c>
      <c r="AI72" s="188" t="str">
        <f aca="1">IF(AI$4&gt;$J72,"",IF($F$65&gt;$G$65,"ns",IF($B$72&gt;$C$72,"ns",IF(ABS($L72-INDEX(RTO1SF_ORD,AI$4,2))&gt;$B$80,"s","ns"))))</f>
        <v/>
      </c>
      <c r="AJ72" s="188" t="str">
        <f aca="1">IF(AJ$4&gt;$J72,"",IF($F$65&gt;$G$65,"ns",IF($B$72&gt;$C$72,"ns",IF(ABS($L72-INDEX(RTO1SF_ORD,AJ$4,2))&gt;$B$80,"s","ns"))))</f>
        <v/>
      </c>
      <c r="AK72" s="188" t="str">
        <f aca="1">IF(AK$4&gt;$J72,"",IF($F$65&gt;$G$65,"ns",IF($B$72&gt;$C$72,"ns",IF(ABS($L72-INDEX(RTO1SF_ORD,AK$4,2))&gt;$B$80,"s","ns"))))</f>
        <v/>
      </c>
      <c r="AL72" s="188" t="str">
        <f aca="1">IF(AL$4&gt;$J72,"",IF($F$65&gt;$G$65,"ns",IF($B$72&gt;$C$72,"ns",IF(ABS($L72-INDEX(RTO1SF_ORD,AL$4,2))&gt;$B$80,"s","ns"))))</f>
        <v/>
      </c>
      <c r="AM72" s="188" t="str">
        <f aca="1">IF(AM$4&gt;$J72,"",IF($F$65&gt;$G$65,"ns",IF($B$72&gt;$C$72,"ns",IF(ABS($L72-INDEX(RTO1SF_ORD,AM$4,2))&gt;$B$80,"s","ns"))))</f>
        <v/>
      </c>
      <c r="AN72" s="188" t="str">
        <f aca="1">IF(AN$4&gt;$J72,"",IF($F$65&gt;$G$65,"ns",IF($B$72&gt;$C$72,"ns",IF(ABS($L72-INDEX(RTO1SF_ORD,AN$4,2))&gt;$B$80,"s","ns"))))</f>
        <v/>
      </c>
      <c r="AO72" s="188" t="str">
        <f aca="1">IF(AO$4&gt;$J72,"",IF($F$65&gt;$G$65,"ns",IF($B$72&gt;$C$72,"ns",IF(ABS($L72-INDEX(RTO1SF_ORD,AO$4,2))&gt;$B$80,"s","ns"))))</f>
        <v/>
      </c>
      <c r="AP72" s="188" t="str">
        <f aca="1">IF(AP$4&gt;$J72,"",IF($F$65&gt;$G$65,"ns",IF($B$72&gt;$C$72,"ns",IF(ABS($L72-INDEX(RTO1SF_ORD,AP$4,2))&gt;$B$80,"s","ns"))))</f>
        <v/>
      </c>
      <c r="AQ72" s="188" t="str">
        <f aca="1">IF(AQ$4&gt;$J72,"",IF($F$65&gt;$G$65,"ns",IF($B$72&gt;$C$72,"ns",IF(ABS($L72-INDEX(RTO1SF_ORD,AQ$4,2))&gt;$B$80,"s","ns"))))</f>
        <v/>
      </c>
      <c r="AR72" s="188" t="str">
        <f aca="1">IF(AR$4&gt;$J72,"",IF($F$65&gt;$G$65,"ns",IF($B$72&gt;$C$72,"ns",IF(ABS($L72-INDEX(RTO1SF_ORD,AR$4,2))&gt;$B$80,"s","ns"))))</f>
        <v/>
      </c>
      <c r="AS72" s="188" t="str">
        <f aca="1">IF(AS$4&gt;$J72,"",IF($F$65&gt;$G$65,"ns",IF($B$72&gt;$C$72,"ns",IF(ABS($L72-INDEX(RTO1SF_ORD,AS$4,2))&gt;$B$80,"s","ns"))))</f>
        <v/>
      </c>
      <c r="AT72" s="188" t="str">
        <f aca="1">IF(AT$4&gt;$J72,"",IF($F$65&gt;$G$65,"ns",IF($B$72&gt;$C$72,"ns",IF(ABS($L72-INDEX(RTO1SF_ORD,AT$4,2))&gt;$B$80,"s","ns"))))</f>
        <v/>
      </c>
      <c r="AU72" s="188" t="str">
        <f aca="1">IF(AU$4&gt;$J72,"",IF($F$65&gt;$G$65,"ns",IF($B$72&gt;$C$72,"ns",IF(ABS($L72-INDEX(RTO1SF_ORD,AU$4,2))&gt;$B$80,"s","ns"))))</f>
        <v/>
      </c>
      <c r="AV72" s="188" t="str">
        <f aca="1">IF(AV$4&gt;$J72,"",IF($F$65&gt;$G$65,"ns",IF($B$72&gt;$C$72,"ns",IF(ABS($L72-INDEX(RTO1SF_ORD,AV$4,2))&gt;$B$80,"s","ns"))))</f>
        <v/>
      </c>
      <c r="AW72" s="188" t="str">
        <f aca="1">IF(AW$4&gt;$J72,"",IF($F$65&gt;$G$65,"ns",IF($B$72&gt;$C$72,"ns",IF(ABS($L72-INDEX(RTO1SF_ORD,AW$4,2))&gt;$B$80,"s","ns"))))</f>
        <v/>
      </c>
      <c r="AX72" s="188" t="str">
        <f aca="1">IF(AX$4&gt;$J72,"",IF($F$65&gt;$G$65,"ns",IF($B$72&gt;$C$72,"ns",IF(ABS($L72-INDEX(RTO1SF_ORD,AX$4,2))&gt;$B$80,"s","ns"))))</f>
        <v/>
      </c>
      <c r="AY72" s="188" t="str">
        <f aca="1">IF(AY$4&gt;$J72,"",IF($F$65&gt;$G$65,"ns",IF($B$72&gt;$C$72,"ns",IF(ABS($L72-INDEX(RTO1SF_ORD,AY$4,2))&gt;$B$80,"s","ns"))))</f>
        <v/>
      </c>
      <c r="AZ72" s="188" t="str">
        <f aca="1">IF(AZ$4&gt;$J72,"",IF($F$65&gt;$G$65,"ns",IF($B$72&gt;$C$72,"ns",IF(ABS($L72-INDEX(RTO1SF_ORD,AZ$4,2))&gt;$B$80,"s","ns"))))</f>
        <v/>
      </c>
      <c r="BA72" s="188" t="str">
        <f aca="1">IF(BA$4&gt;$J72,"",IF($F$65&gt;$G$65,"ns",IF($B$72&gt;$C$72,"ns",IF(ABS($L72-INDEX(RTO1SF_ORD,BA$4,2))&gt;$B$80,"s","ns"))))</f>
        <v/>
      </c>
      <c r="BB72" s="188" t="str">
        <f aca="1">IF(BB$4&gt;$J72,"",IF($F$65&gt;$G$65,"ns",IF($B$72&gt;$C$72,"ns",IF(ABS($L72-INDEX(RTO1SF_ORD,BB$4,2))&gt;$B$80,"s","ns"))))</f>
        <v/>
      </c>
      <c r="BC72" s="188" t="str">
        <f aca="1">IF(BC$4&gt;$J72,"",IF($F$65&gt;$G$65,"ns",IF($B$72&gt;$C$72,"ns",IF(ABS($L72-INDEX(RTO1SF_ORD,BC$4,2))&gt;$B$80,"s","ns"))))</f>
        <v/>
      </c>
      <c r="BD72" s="188" t="str">
        <f aca="1">IF(BD$4&gt;$J72,"",IF($F$65&gt;$G$65,"ns",IF($B$72&gt;$C$72,"ns",IF(ABS($L72-INDEX(RTO1SF_ORD,BD$4,2))&gt;$B$80,"s","ns"))))</f>
        <v/>
      </c>
      <c r="BE72" s="188" t="str">
        <f aca="1">IF(BE$4&gt;$J72,"",IF($F$65&gt;$G$65,"ns",IF($B$72&gt;$C$72,"ns",IF(ABS($L72-INDEX(RTO1SF_ORD,BE$4,2))&gt;$B$80,"s","ns"))))</f>
        <v/>
      </c>
      <c r="BF72" s="188" t="str">
        <f aca="1">IF(BF$4&gt;$J72,"",IF($F$65&gt;$G$65,"ns",IF($B$72&gt;$C$72,"ns",IF(ABS($L72-INDEX(RTO1SF_ORD,BF$4,2))&gt;$B$80,"s","ns"))))</f>
        <v/>
      </c>
      <c r="BG72" s="188" t="str">
        <f aca="1">IF(BG$4&gt;$J72,"",IF($F$65&gt;$G$65,"ns",IF($B$72&gt;$C$72,"ns",IF(ABS($L72-INDEX(RTO1SF_ORD,BG$4,2))&gt;$B$80,"s","ns"))))</f>
        <v/>
      </c>
      <c r="BH72" s="188" t="str">
        <f aca="1">IF(BH$4&gt;$J72,"",IF($F$65&gt;$G$65,"ns",IF($B$72&gt;$C$72,"ns",IF(ABS($L72-INDEX(RTO1SF_ORD,BH$4,2))&gt;$B$80,"s","ns"))))</f>
        <v/>
      </c>
      <c r="BI72" s="188" t="str">
        <f aca="1">IF(BI$4&gt;$J72,"",IF($F$65&gt;$G$65,"ns",IF($B$72&gt;$C$72,"ns",IF(ABS($L72-INDEX(RTO1SF_ORD,BI$4,2))&gt;$B$80,"s","ns"))))</f>
        <v/>
      </c>
      <c r="BJ72" s="188" t="str">
        <f aca="1">IF(BJ$4&gt;$J72,"",IF($F$65&gt;$G$65,"ns",IF($B$72&gt;$C$72,"ns",IF(ABS($L72-INDEX(RTO1SF_ORD,BJ$4,2))&gt;$B$80,"s","ns"))))</f>
        <v/>
      </c>
      <c r="BM72" s="9"/>
      <c r="BN72" s="173">
        <f>'ANVA-MDS'!EV75</f>
        <v>0.156638577431785997</v>
      </c>
      <c r="BO72" s="119" t="n">
        <v>0.15</v>
      </c>
      <c r="BP72" s="7" t="str">
        <f>IF(BN72&gt;BO72,"ns","*")</f>
        <v>ns</v>
      </c>
      <c r="BS72" s="10"/>
      <c r="BT72" s="10"/>
      <c r="BV72" s="89" t="n">
        <v>12</v>
      </c>
      <c r="BW72" s="187" t="str">
        <f aca="1">IFERROR(INDEX(RTO2CF_ORD,BV72,1),"sd")</f>
        <v>SAUCE</v>
      </c>
      <c r="BX72" s="188">
        <f aca="1">IFERROR(INDEX(RTO2CF_ORD,BV72,2),"sd")</f>
        <v>4886.63740190475983</v>
      </c>
      <c r="BY72" s="186" t="str">
        <f aca="1">IF(BY$4&gt;$BV72,"",IF($BR$65&gt;$BS$65,"ns",IF($BN$72&gt;$BO$72,"ns",IF(ABS($BX72-INDEX(RTO1CF_ORD,BY$4,2))&gt;$BN$80,"s","ns"))))</f>
        <v>ns</v>
      </c>
      <c r="BZ72" s="186" t="str">
        <f aca="1">IF(BZ$4&gt;$BV72,"",IF($BR$65&gt;$BS$65,"ns",IF($BN$72&gt;$BO$72,"ns",IF(ABS($BX72-INDEX(RTO1CF_ORD,BZ$4,2))&gt;$BN$80,"s","ns"))))</f>
        <v>ns</v>
      </c>
      <c r="CA72" s="186" t="str">
        <f aca="1">IF(CA$4&gt;$BV72,"",IF($BR$65&gt;$BS$65,"ns",IF($BN$72&gt;$BO$72,"ns",IF(ABS($BX72-INDEX(RTO1CF_ORD,CA$4,2))&gt;$BN$80,"s","ns"))))</f>
        <v>ns</v>
      </c>
      <c r="CB72" s="186" t="str">
        <f aca="1">IF(CB$4&gt;$BV72,"",IF($BR$65&gt;$BS$65,"ns",IF($BN$72&gt;$BO$72,"ns",IF(ABS($BX72-INDEX(RTO1CF_ORD,CB$4,2))&gt;$BN$80,"s","ns"))))</f>
        <v>ns</v>
      </c>
      <c r="CC72" s="186" t="str">
        <f aca="1">IF(CC$4&gt;$BV72,"",IF($BR$65&gt;$BS$65,"ns",IF($BN$72&gt;$BO$72,"ns",IF(ABS($BX72-INDEX(RTO1CF_ORD,CC$4,2))&gt;$BN$80,"s","ns"))))</f>
        <v>ns</v>
      </c>
      <c r="CD72" s="186" t="str">
        <f aca="1">IF(CD$4&gt;$BV72,"",IF($BR$65&gt;$BS$65,"ns",IF($BN$72&gt;$BO$72,"ns",IF(ABS($BX72-INDEX(RTO1CF_ORD,CD$4,2))&gt;$BN$80,"s","ns"))))</f>
        <v>ns</v>
      </c>
      <c r="CE72" s="186" t="str">
        <f aca="1">IF(CE$4&gt;$BV72,"",IF($BR$65&gt;$BS$65,"ns",IF($BN$72&gt;$BO$72,"ns",IF(ABS($BX72-INDEX(RTO1CF_ORD,CE$4,2))&gt;$BN$80,"s","ns"))))</f>
        <v>ns</v>
      </c>
      <c r="CF72" s="186" t="str">
        <f aca="1">IF(CF$4&gt;$BV72,"",IF($BR$65&gt;$BS$65,"ns",IF($BN$72&gt;$BO$72,"ns",IF(ABS($BX72-INDEX(RTO1CF_ORD,CF$4,2))&gt;$BN$80,"s","ns"))))</f>
        <v>ns</v>
      </c>
      <c r="CG72" s="186" t="str">
        <f aca="1">IF(CG$4&gt;$BV72,"",IF($BR$65&gt;$BS$65,"ns",IF($BN$72&gt;$BO$72,"ns",IF(ABS($BX72-INDEX(RTO1CF_ORD,CG$4,2))&gt;$BN$80,"s","ns"))))</f>
        <v>ns</v>
      </c>
      <c r="CH72" s="186" t="str">
        <f aca="1">IF(CH$4&gt;$BV72,"",IF($BR$65&gt;$BS$65,"ns",IF($BN$72&gt;$BO$72,"ns",IF(ABS($BX72-INDEX(RTO1CF_ORD,CH$4,2))&gt;$BN$80,"s","ns"))))</f>
        <v>ns</v>
      </c>
      <c r="CI72" s="186" t="str">
        <f aca="1">IF(CI$4&gt;$BV72,"",IF($BR$65&gt;$BS$65,"ns",IF($BN$72&gt;$BO$72,"ns",IF(ABS($BX72-INDEX(RTO1CF_ORD,CI$4,2))&gt;$BN$80,"s","ns"))))</f>
        <v>ns</v>
      </c>
      <c r="CJ72" s="186" t="str">
        <f aca="1">IF(CJ$4&gt;$BV72,"",IF($BR$65&gt;$BS$65,"ns",IF($BN$72&gt;$BO$72,"ns",IF(ABS($BX72-INDEX(RTO1CF_ORD,CJ$4,2))&gt;$BN$80,"s","ns"))))</f>
        <v>ns</v>
      </c>
      <c r="CK72" s="186" t="str">
        <f aca="1">IF(CK$4&gt;$BV72,"",IF($BR$65&gt;$BS$65,"ns",IF($BN$72&gt;$BO$72,"ns",IF(ABS($BX72-INDEX(RTO1CF_ORD,CK$4,2))&gt;$BN$80,"s","ns"))))</f>
        <v/>
      </c>
      <c r="CL72" s="186" t="str">
        <f aca="1">IF(CL$4&gt;$BV72,"",IF($BR$65&gt;$BS$65,"ns",IF($BN$72&gt;$BO$72,"ns",IF(ABS($BX72-INDEX(RTO1CF_ORD,CL$4,2))&gt;$BN$80,"s","ns"))))</f>
        <v/>
      </c>
      <c r="CM72" s="186" t="str">
        <f aca="1">IF(CM$4&gt;$BV72,"",IF($BR$65&gt;$BS$65,"ns",IF($BN$72&gt;$BO$72,"ns",IF(ABS($BX72-INDEX(RTO1CF_ORD,CM$4,2))&gt;$BN$80,"s","ns"))))</f>
        <v/>
      </c>
      <c r="CN72" s="186" t="str">
        <f aca="1">IF(CN$4&gt;$BV72,"",IF($BR$65&gt;$BS$65,"ns",IF($BN$72&gt;$BO$72,"ns",IF(ABS($BX72-INDEX(RTO1CF_ORD,CN$4,2))&gt;$BN$80,"s","ns"))))</f>
        <v/>
      </c>
      <c r="CO72" s="186" t="str">
        <f aca="1">IF(CO$4&gt;$BV72,"",IF($BR$65&gt;$BS$65,"ns",IF($BN$72&gt;$BO$72,"ns",IF(ABS($BX72-INDEX(RTO1CF_ORD,CO$4,2))&gt;$BN$80,"s","ns"))))</f>
        <v/>
      </c>
      <c r="CP72" s="186" t="str">
        <f aca="1">IF(CP$4&gt;$BV72,"",IF($BR$65&gt;$BS$65,"ns",IF($BN$72&gt;$BO$72,"ns",IF(ABS($BX72-INDEX(RTO1CF_ORD,CP$4,2))&gt;$BN$80,"s","ns"))))</f>
        <v/>
      </c>
      <c r="CQ72" s="186" t="str">
        <f aca="1">IF(CQ$4&gt;$BV72,"",IF($BR$65&gt;$BS$65,"ns",IF($BN$72&gt;$BO$72,"ns",IF(ABS($BX72-INDEX(RTO1CF_ORD,CQ$4,2))&gt;$BN$80,"s","ns"))))</f>
        <v/>
      </c>
      <c r="CR72" s="186" t="str">
        <f aca="1">IF(CR$4&gt;$BV72,"",IF($BR$65&gt;$BS$65,"ns",IF($BN$72&gt;$BO$72,"ns",IF(ABS($BX72-INDEX(RTO1CF_ORD,CR$4,2))&gt;$BN$80,"s","ns"))))</f>
        <v/>
      </c>
      <c r="CS72" s="186" t="str">
        <f aca="1">IF(CS$4&gt;$BV72,"",IF($BR$65&gt;$BS$65,"ns",IF($BN$72&gt;$BO$72,"ns",IF(ABS($BX72-INDEX(RTO1CF_ORD,CS$4,2))&gt;$BN$80,"s","ns"))))</f>
        <v/>
      </c>
      <c r="CT72" s="186" t="str">
        <f aca="1">IF(CT$4&gt;$BV72,"",IF($BR$65&gt;$BS$65,"ns",IF($BN$72&gt;$BO$72,"ns",IF(ABS($BX72-INDEX(RTO1CF_ORD,CT$4,2))&gt;$BN$80,"s","ns"))))</f>
        <v/>
      </c>
      <c r="CU72" s="186" t="str">
        <f aca="1">IF(CU$4&gt;$BV72,"",IF($BR$65&gt;$BS$65,"ns",IF($BN$72&gt;$BO$72,"ns",IF(ABS($BX72-INDEX(RTO1CF_ORD,CU$4,2))&gt;$BN$80,"s","ns"))))</f>
        <v/>
      </c>
      <c r="CV72" s="186" t="str">
        <f aca="1">IF(CV$4&gt;$BV72,"",IF($BR$65&gt;$BS$65,"ns",IF($BN$72&gt;$BO$72,"ns",IF(ABS($BX72-INDEX(RTO1CF_ORD,CV$4,2))&gt;$BN$80,"s","ns"))))</f>
        <v/>
      </c>
      <c r="CW72" s="186" t="str">
        <f aca="1">IF(CW$4&gt;$BV72,"",IF($BR$65&gt;$BS$65,"ns",IF($BN$72&gt;$BO$72,"ns",IF(ABS($BX72-INDEX(RTO1CF_ORD,CW$4,2))&gt;$BN$80,"s","ns"))))</f>
        <v/>
      </c>
      <c r="CX72" s="186" t="str">
        <f aca="1">IF(CX$4&gt;$BV72,"",IF($BR$65&gt;$BS$65,"ns",IF($BN$72&gt;$BO$72,"ns",IF(ABS($BX72-INDEX(RTO1CF_ORD,CX$4,2))&gt;$BN$80,"s","ns"))))</f>
        <v/>
      </c>
      <c r="CY72" s="186" t="str">
        <f aca="1">IF(CY$4&gt;$BV72,"",IF($BR$65&gt;$BS$65,"ns",IF($BN$72&gt;$BO$72,"ns",IF(ABS($BX72-INDEX(RTO1CF_ORD,CY$4,2))&gt;$BN$80,"s","ns"))))</f>
        <v/>
      </c>
      <c r="CZ72" s="186" t="str">
        <f aca="1">IF(CZ$4&gt;$BV72,"",IF($BR$65&gt;$BS$65,"ns",IF($BN$72&gt;$BO$72,"ns",IF(ABS($BX72-INDEX(RTO1CF_ORD,CZ$4,2))&gt;$BN$80,"s","ns"))))</f>
        <v/>
      </c>
      <c r="DA72" s="186" t="str">
        <f aca="1">IF(DA$4&gt;$BV72,"",IF($BR$65&gt;$BS$65,"ns",IF($BN$72&gt;$BO$72,"ns",IF(ABS($BX72-INDEX(RTO1CF_ORD,DA$4,2))&gt;$BN$80,"s","ns"))))</f>
        <v/>
      </c>
      <c r="DB72" s="186" t="str">
        <f aca="1">IF(DB$4&gt;$BV72,"",IF($BR$65&gt;$BS$65,"ns",IF($BN$72&gt;$BO$72,"ns",IF(ABS($BX72-INDEX(RTO1CF_ORD,DB$4,2))&gt;$BN$80,"s","ns"))))</f>
        <v/>
      </c>
      <c r="DC72" s="186" t="str">
        <f aca="1">IF(DC$4&gt;$BV72,"",IF($BR$65&gt;$BS$65,"ns",IF($BN$72&gt;$BO$72,"ns",IF(ABS($BX72-INDEX(RTO1CF_ORD,DC$4,2))&gt;$BN$80,"s","ns"))))</f>
        <v/>
      </c>
      <c r="DD72" s="186" t="str">
        <f aca="1">IF(DD$4&gt;$BV72,"",IF($BR$65&gt;$BS$65,"ns",IF($BN$72&gt;$BO$72,"ns",IF(ABS($BX72-INDEX(RTO1CF_ORD,DD$4,2))&gt;$BN$80,"s","ns"))))</f>
        <v/>
      </c>
      <c r="DE72" s="186" t="str">
        <f aca="1">IF(DE$4&gt;$BV72,"",IF($BR$65&gt;$BS$65,"ns",IF($BN$72&gt;$BO$72,"ns",IF(ABS($BX72-INDEX(RTO1CF_ORD,DE$4,2))&gt;$BN$80,"s","ns"))))</f>
        <v/>
      </c>
      <c r="DF72" s="186" t="str">
        <f aca="1">IF(DF$4&gt;$BV72,"",IF($BR$65&gt;$BS$65,"ns",IF($BN$72&gt;$BO$72,"ns",IF(ABS($BX72-INDEX(RTO1CF_ORD,DF$4,2))&gt;$BN$80,"s","ns"))))</f>
        <v/>
      </c>
      <c r="DG72" s="186" t="str">
        <f aca="1">IF(DG$4&gt;$BV72,"",IF($BR$65&gt;$BS$65,"ns",IF($BN$72&gt;$BO$72,"ns",IF(ABS($BX72-INDEX(RTO1CF_ORD,DG$4,2))&gt;$BN$80,"s","ns"))))</f>
        <v/>
      </c>
      <c r="DH72" s="186" t="str">
        <f aca="1">IF(DH$4&gt;$BV72,"",IF($BR$65&gt;$BS$65,"ns",IF($BN$72&gt;$BO$72,"ns",IF(ABS($BX72-INDEX(RTO1CF_ORD,DH$4,2))&gt;$BN$80,"s","ns"))))</f>
        <v/>
      </c>
      <c r="DI72" s="186" t="str">
        <f aca="1">IF(DI$4&gt;$BV72,"",IF($BR$65&gt;$BS$65,"ns",IF($BN$72&gt;$BO$72,"ns",IF(ABS($BX72-INDEX(RTO1CF_ORD,DI$4,2))&gt;$BN$80,"s","ns"))))</f>
        <v/>
      </c>
      <c r="DJ72" s="186" t="str">
        <f aca="1">IF(DJ$4&gt;$BV72,"",IF($BR$65&gt;$BS$65,"ns",IF($BN$72&gt;$BO$72,"ns",IF(ABS($BX72-INDEX(RTO1CF_ORD,DJ$4,2))&gt;$BN$80,"s","ns"))))</f>
        <v/>
      </c>
      <c r="DK72" s="186" t="str">
        <f aca="1">IF(DK$4&gt;$BV72,"",IF($BR$65&gt;$BS$65,"ns",IF($BN$72&gt;$BO$72,"ns",IF(ABS($BX72-INDEX(RTO1CF_ORD,DK$4,2))&gt;$BN$80,"s","ns"))))</f>
        <v/>
      </c>
      <c r="DL72" s="186" t="str">
        <f aca="1">IF(DL$4&gt;$BV72,"",IF($BR$65&gt;$BS$65,"ns",IF($BN$72&gt;$BO$72,"ns",IF(ABS($BX72-INDEX(RTO1CF_ORD,DL$4,2))&gt;$BN$80,"s","ns"))))</f>
        <v/>
      </c>
      <c r="DM72" s="186" t="str">
        <f aca="1">IF(DM$4&gt;$BV72,"",IF($BR$65&gt;$BS$65,"ns",IF($BN$72&gt;$BO$72,"ns",IF(ABS($BX72-INDEX(RTO1CF_ORD,DM$4,2))&gt;$BN$80,"s","ns"))))</f>
        <v/>
      </c>
      <c r="DN72" s="186" t="str">
        <f aca="1">IF(DN$4&gt;$BV72,"",IF($BR$65&gt;$BS$65,"ns",IF($BN$72&gt;$BO$72,"ns",IF(ABS($BX72-INDEX(RTO1CF_ORD,DN$4,2))&gt;$BN$80,"s","ns"))))</f>
        <v/>
      </c>
      <c r="DO72" s="186" t="str">
        <f aca="1">IF(DO$4&gt;$BV72,"",IF($BR$65&gt;$BS$65,"ns",IF($BN$72&gt;$BO$72,"ns",IF(ABS($BX72-INDEX(RTO1CF_ORD,DO$4,2))&gt;$BN$80,"s","ns"))))</f>
        <v/>
      </c>
      <c r="DP72" s="186" t="str">
        <f aca="1">IF(DP$4&gt;$BV72,"",IF($BR$65&gt;$BS$65,"ns",IF($BN$72&gt;$BO$72,"ns",IF(ABS($BX72-INDEX(RTO1CF_ORD,DP$4,2))&gt;$BN$80,"s","ns"))))</f>
        <v/>
      </c>
      <c r="DQ72" s="186" t="str">
        <f aca="1">IF(DQ$4&gt;$BV72,"",IF($BR$65&gt;$BS$65,"ns",IF($BN$72&gt;$BO$72,"ns",IF(ABS($BX72-INDEX(RTO1CF_ORD,DQ$4,2))&gt;$BN$80,"s","ns"))))</f>
        <v/>
      </c>
      <c r="DR72" s="186" t="str">
        <f aca="1">IF(DR$4&gt;$BV72,"",IF($BR$65&gt;$BS$65,"ns",IF($BN$72&gt;$BO$72,"ns",IF(ABS($BX72-INDEX(RTO1CF_ORD,DR$4,2))&gt;$BN$80,"s","ns"))))</f>
        <v/>
      </c>
      <c r="DS72" s="186" t="str">
        <f aca="1">IF(DS$4&gt;$BV72,"",IF($BR$65&gt;$BS$65,"ns",IF($BN$72&gt;$BO$72,"ns",IF(ABS($BX72-INDEX(RTO1CF_ORD,DS$4,2))&gt;$BN$80,"s","ns"))))</f>
        <v/>
      </c>
      <c r="DT72" s="186" t="str">
        <f aca="1">IF(DT$4&gt;$BV72,"",IF($BR$65&gt;$BS$65,"ns",IF($BN$72&gt;$BO$72,"ns",IF(ABS($BX72-INDEX(RTO1CF_ORD,DT$4,2))&gt;$BN$80,"s","ns"))))</f>
        <v/>
      </c>
      <c r="DU72" s="186" t="str">
        <f aca="1">IF(DU$4&gt;$BV72,"",IF($BR$65&gt;$BS$65,"ns",IF($BN$72&gt;$BO$72,"ns",IF(ABS($BX72-INDEX(RTO1CF_ORD,DU$4,2))&gt;$BN$80,"s","ns"))))</f>
        <v/>
      </c>
      <c r="DV72" s="186" t="str">
        <f aca="1">IF(DV$4&gt;$BV72,"",IF($BR$65&gt;$BS$65,"ns",IF($BN$72&gt;$BO$72,"ns",IF(ABS($BX72-INDEX(RTO1CF_ORD,DV$4,2))&gt;$BN$80,"s","ns"))))</f>
        <v/>
      </c>
      <c r="DW72" s="158"/>
      <c r="DX72" s="158"/>
      <c r="DZ72" s="176">
        <f>DZ71+1</f>
        <v>13</v>
      </c>
      <c r="EA72" s="178" t="str">
        <f aca="1">IFERROR(INDEX(RTO2CV,$DZ72,1),0)</f>
        <v>B AIMARA</v>
      </c>
      <c r="EB72" s="179">
        <f aca="1">IFERROR(INDEX(RTO2SF,$DZ72,EB$3),0)</f>
        <v>0</v>
      </c>
      <c r="EC72" s="179">
        <f aca="1">IFERROR(INDEX(RTO2SF,$DZ72,EC$3),0)</f>
        <v>0</v>
      </c>
      <c r="ED72" s="179">
        <f aca="1">IFERROR(INDEX(RTO2SF,$DZ72,ED$3),0)</f>
        <v>0</v>
      </c>
      <c r="EE72" s="179">
        <f aca="1">IFERROR(INDEX(RTO2SF,$DZ72,EE$3),0)</f>
        <v>0</v>
      </c>
      <c r="EF72" s="179">
        <f>_xlfn.COUNTIFS(EB72:EE72,"&gt;1")</f>
        <v>0</v>
      </c>
      <c r="EG72" s="179">
        <f>IFERROR(_xlfn.SUMIFS(EB72:EE72,EB72:EE72,"&gt;1"),0)</f>
        <v>0</v>
      </c>
      <c r="EH72" s="176"/>
      <c r="EI72" s="176" t="s">
        <v>333</v>
      </c>
      <c r="EJ72" s="175" t="str">
        <f>IF(EF110=0,"sd",EJ73-EJ71-EJ70)</f>
        <v>sd</v>
      </c>
      <c r="EK72" s="177"/>
      <c r="EL72" s="176">
        <f>EL71+1</f>
        <v>13</v>
      </c>
      <c r="EM72" s="178" t="str">
        <f aca="1">IFERROR(INDEX(RTO2CV,$EL72,1),0)</f>
        <v>B AIMARA</v>
      </c>
      <c r="EN72" s="179">
        <f aca="1">IFERROR(INDEX(RTO2CF,$EL72,'ANVA-MDS'!EB$3),0)</f>
        <v>4056.9917142857098</v>
      </c>
      <c r="EO72" s="179">
        <f aca="1">IFERROR(INDEX(RTO2CF,$EL72,'ANVA-MDS'!EC$3),0)</f>
        <v>5710.24494857142963</v>
      </c>
      <c r="EP72" s="179">
        <f aca="1">IFERROR(INDEX(RTO2CF,$EL72,'ANVA-MDS'!ED$3),0)</f>
        <v>5829.18335999999999</v>
      </c>
      <c r="EQ72" s="179">
        <f aca="1">IFERROR(INDEX(RTO2CF,$EL72,'ANVA-MDS'!EE$3),0)</f>
        <v>0</v>
      </c>
      <c r="ER72" s="179">
        <f>_xlfn.COUNTIFS(EN72:EQ72,"&gt;1")</f>
        <v>3</v>
      </c>
      <c r="ES72" s="179">
        <f>IFERROR(_xlfn.SUMIFS(EN72:EQ72,EN72:EQ72,"&gt;1"),0)</f>
        <v>15596.4200228571008</v>
      </c>
      <c r="ET72" s="176"/>
      <c r="EU72" s="176" t="s">
        <v>333</v>
      </c>
      <c r="EV72" s="175">
        <f>IF(ER110=0,"sd",EV73-EV71-EV70)</f>
        <v>48722850.9723106995</v>
      </c>
      <c r="EW72" s="177"/>
      <c r="EX72" s="179">
        <f>EG72+ES72</f>
        <v>15596.4200228571008</v>
      </c>
      <c r="EY72" s="176" t="s">
        <v>334</v>
      </c>
      <c r="EZ72" s="202" t="str">
        <f t="array" ref="EZ72">IF(EZ79=0,"sd",_xlfn.VAR.P(IF(EB60:EE109&gt;1,EB60:EE109),IF(EN60:EQ109&gt;1,EN60:EQ109))*EZ62)</f>
        <v>sd</v>
      </c>
    </row>
    <row r="73" spans="1:156" ht="12.75" customHeight="1">
      <c r="A73" s="8"/>
      <c r="J73" s="89" t="n">
        <v>13</v>
      </c>
      <c r="K73" s="187" t="str">
        <f aca="1">IFERROR(INDEX(RTO2SF_ORD,J73,1),"sd")</f>
        <v>B AIMARA</v>
      </c>
      <c r="L73" s="188">
        <f aca="1">IFERROR(INDEX(RTO2SF_ORD,J73,2),"sd")</f>
        <v>0.000370000000000000062</v>
      </c>
      <c r="M73" s="188" t="str">
        <f aca="1">IF(M$4&gt;$J73,"",IF($F$65&gt;$G$65,"ns",IF($B$72&gt;$C$72,"ns",IF(ABS($L73-INDEX(RTO1SF_ORD,M$4,2))&gt;$B$80,"s","ns"))))</f>
        <v>ns</v>
      </c>
      <c r="N73" s="188" t="str">
        <f aca="1">IF(N$4&gt;$J73,"",IF($F$65&gt;$G$65,"ns",IF($B$72&gt;$C$72,"ns",IF(ABS($L73-INDEX(RTO1SF_ORD,N$4,2))&gt;$B$80,"s","ns"))))</f>
        <v>ns</v>
      </c>
      <c r="O73" s="188" t="str">
        <f aca="1">IF(O$4&gt;$J73,"",IF($F$65&gt;$G$65,"ns",IF($B$72&gt;$C$72,"ns",IF(ABS($L73-INDEX(RTO1SF_ORD,O$4,2))&gt;$B$80,"s","ns"))))</f>
        <v>ns</v>
      </c>
      <c r="P73" s="188" t="str">
        <f aca="1">IF(P$4&gt;$J73,"",IF($F$65&gt;$G$65,"ns",IF($B$72&gt;$C$72,"ns",IF(ABS($L73-INDEX(RTO1SF_ORD,P$4,2))&gt;$B$80,"s","ns"))))</f>
        <v>ns</v>
      </c>
      <c r="Q73" s="188" t="str">
        <f aca="1">IF(Q$4&gt;$J73,"",IF($F$65&gt;$G$65,"ns",IF($B$72&gt;$C$72,"ns",IF(ABS($L73-INDEX(RTO1SF_ORD,Q$4,2))&gt;$B$80,"s","ns"))))</f>
        <v>ns</v>
      </c>
      <c r="R73" s="188" t="str">
        <f aca="1">IF(R$4&gt;$J73,"",IF($F$65&gt;$G$65,"ns",IF($B$72&gt;$C$72,"ns",IF(ABS($L73-INDEX(RTO1SF_ORD,R$4,2))&gt;$B$80,"s","ns"))))</f>
        <v>ns</v>
      </c>
      <c r="S73" s="188" t="str">
        <f aca="1">IF(S$4&gt;$J73,"",IF($F$65&gt;$G$65,"ns",IF($B$72&gt;$C$72,"ns",IF(ABS($L73-INDEX(RTO1SF_ORD,S$4,2))&gt;$B$80,"s","ns"))))</f>
        <v>ns</v>
      </c>
      <c r="T73" s="188" t="str">
        <f aca="1">IF(T$4&gt;$J73,"",IF($F$65&gt;$G$65,"ns",IF($B$72&gt;$C$72,"ns",IF(ABS($L73-INDEX(RTO1SF_ORD,T$4,2))&gt;$B$80,"s","ns"))))</f>
        <v>ns</v>
      </c>
      <c r="U73" s="188" t="str">
        <f aca="1">IF(U$4&gt;$J73,"",IF($F$65&gt;$G$65,"ns",IF($B$72&gt;$C$72,"ns",IF(ABS($L73-INDEX(RTO1SF_ORD,U$4,2))&gt;$B$80,"s","ns"))))</f>
        <v>ns</v>
      </c>
      <c r="V73" s="188" t="str">
        <f aca="1">IF(V$4&gt;$J73,"",IF($F$65&gt;$G$65,"ns",IF($B$72&gt;$C$72,"ns",IF(ABS($L73-INDEX(RTO1SF_ORD,V$4,2))&gt;$B$80,"s","ns"))))</f>
        <v>ns</v>
      </c>
      <c r="W73" s="188" t="str">
        <f aca="1">IF(W$4&gt;$J73,"",IF($F$65&gt;$G$65,"ns",IF($B$72&gt;$C$72,"ns",IF(ABS($L73-INDEX(RTO1SF_ORD,W$4,2))&gt;$B$80,"s","ns"))))</f>
        <v>ns</v>
      </c>
      <c r="X73" s="188" t="str">
        <f aca="1">IF(X$4&gt;$J73,"",IF($F$65&gt;$G$65,"ns",IF($B$72&gt;$C$72,"ns",IF(ABS($L73-INDEX(RTO1SF_ORD,X$4,2))&gt;$B$80,"s","ns"))))</f>
        <v>ns</v>
      </c>
      <c r="Y73" s="188" t="str">
        <f aca="1">IF(Y$4&gt;$J73,"",IF($F$65&gt;$G$65,"ns",IF($B$72&gt;$C$72,"ns",IF(ABS($L73-INDEX(RTO1SF_ORD,Y$4,2))&gt;$B$80,"s","ns"))))</f>
        <v>ns</v>
      </c>
      <c r="Z73" s="188" t="str">
        <f aca="1">IF(Z$4&gt;$J73,"",IF($F$65&gt;$G$65,"ns",IF($B$72&gt;$C$72,"ns",IF(ABS($L73-INDEX(RTO1SF_ORD,Z$4,2))&gt;$B$80,"s","ns"))))</f>
        <v/>
      </c>
      <c r="AA73" s="188" t="str">
        <f aca="1">IF(AA$4&gt;$J73,"",IF($F$65&gt;$G$65,"ns",IF($B$72&gt;$C$72,"ns",IF(ABS($L73-INDEX(RTO1SF_ORD,AA$4,2))&gt;$B$80,"s","ns"))))</f>
        <v/>
      </c>
      <c r="AB73" s="188" t="str">
        <f aca="1">IF(AB$4&gt;$J73,"",IF($F$65&gt;$G$65,"ns",IF($B$72&gt;$C$72,"ns",IF(ABS($L73-INDEX(RTO1SF_ORD,AB$4,2))&gt;$B$80,"s","ns"))))</f>
        <v/>
      </c>
      <c r="AC73" s="188" t="str">
        <f aca="1">IF(AC$4&gt;$J73,"",IF($F$65&gt;$G$65,"ns",IF($B$72&gt;$C$72,"ns",IF(ABS($L73-INDEX(RTO1SF_ORD,AC$4,2))&gt;$B$80,"s","ns"))))</f>
        <v/>
      </c>
      <c r="AD73" s="188" t="str">
        <f aca="1">IF(AD$4&gt;$J73,"",IF($F$65&gt;$G$65,"ns",IF($B$72&gt;$C$72,"ns",IF(ABS($L73-INDEX(RTO1SF_ORD,AD$4,2))&gt;$B$80,"s","ns"))))</f>
        <v/>
      </c>
      <c r="AE73" s="188" t="str">
        <f aca="1">IF(AE$4&gt;$J73,"",IF($F$65&gt;$G$65,"ns",IF($B$72&gt;$C$72,"ns",IF(ABS($L73-INDEX(RTO1SF_ORD,AE$4,2))&gt;$B$80,"s","ns"))))</f>
        <v/>
      </c>
      <c r="AF73" s="188" t="str">
        <f aca="1">IF(AF$4&gt;$J73,"",IF($F$65&gt;$G$65,"ns",IF($B$72&gt;$C$72,"ns",IF(ABS($L73-INDEX(RTO1SF_ORD,AF$4,2))&gt;$B$80,"s","ns"))))</f>
        <v/>
      </c>
      <c r="AG73" s="188" t="str">
        <f aca="1">IF(AG$4&gt;$J73,"",IF($F$65&gt;$G$65,"ns",IF($B$72&gt;$C$72,"ns",IF(ABS($L73-INDEX(RTO1SF_ORD,AG$4,2))&gt;$B$80,"s","ns"))))</f>
        <v/>
      </c>
      <c r="AH73" s="188" t="str">
        <f aca="1">IF(AH$4&gt;$J73,"",IF($F$65&gt;$G$65,"ns",IF($B$72&gt;$C$72,"ns",IF(ABS($L73-INDEX(RTO1SF_ORD,AH$4,2))&gt;$B$80,"s","ns"))))</f>
        <v/>
      </c>
      <c r="AI73" s="188" t="str">
        <f aca="1">IF(AI$4&gt;$J73,"",IF($F$65&gt;$G$65,"ns",IF($B$72&gt;$C$72,"ns",IF(ABS($L73-INDEX(RTO1SF_ORD,AI$4,2))&gt;$B$80,"s","ns"))))</f>
        <v/>
      </c>
      <c r="AJ73" s="188" t="str">
        <f aca="1">IF(AJ$4&gt;$J73,"",IF($F$65&gt;$G$65,"ns",IF($B$72&gt;$C$72,"ns",IF(ABS($L73-INDEX(RTO1SF_ORD,AJ$4,2))&gt;$B$80,"s","ns"))))</f>
        <v/>
      </c>
      <c r="AK73" s="188" t="str">
        <f aca="1">IF(AK$4&gt;$J73,"",IF($F$65&gt;$G$65,"ns",IF($B$72&gt;$C$72,"ns",IF(ABS($L73-INDEX(RTO1SF_ORD,AK$4,2))&gt;$B$80,"s","ns"))))</f>
        <v/>
      </c>
      <c r="AL73" s="188" t="str">
        <f aca="1">IF(AL$4&gt;$J73,"",IF($F$65&gt;$G$65,"ns",IF($B$72&gt;$C$72,"ns",IF(ABS($L73-INDEX(RTO1SF_ORD,AL$4,2))&gt;$B$80,"s","ns"))))</f>
        <v/>
      </c>
      <c r="AM73" s="188" t="str">
        <f aca="1">IF(AM$4&gt;$J73,"",IF($F$65&gt;$G$65,"ns",IF($B$72&gt;$C$72,"ns",IF(ABS($L73-INDEX(RTO1SF_ORD,AM$4,2))&gt;$B$80,"s","ns"))))</f>
        <v/>
      </c>
      <c r="AN73" s="188" t="str">
        <f aca="1">IF(AN$4&gt;$J73,"",IF($F$65&gt;$G$65,"ns",IF($B$72&gt;$C$72,"ns",IF(ABS($L73-INDEX(RTO1SF_ORD,AN$4,2))&gt;$B$80,"s","ns"))))</f>
        <v/>
      </c>
      <c r="AO73" s="188" t="str">
        <f aca="1">IF(AO$4&gt;$J73,"",IF($F$65&gt;$G$65,"ns",IF($B$72&gt;$C$72,"ns",IF(ABS($L73-INDEX(RTO1SF_ORD,AO$4,2))&gt;$B$80,"s","ns"))))</f>
        <v/>
      </c>
      <c r="AP73" s="188" t="str">
        <f aca="1">IF(AP$4&gt;$J73,"",IF($F$65&gt;$G$65,"ns",IF($B$72&gt;$C$72,"ns",IF(ABS($L73-INDEX(RTO1SF_ORD,AP$4,2))&gt;$B$80,"s","ns"))))</f>
        <v/>
      </c>
      <c r="AQ73" s="188" t="str">
        <f aca="1">IF(AQ$4&gt;$J73,"",IF($F$65&gt;$G$65,"ns",IF($B$72&gt;$C$72,"ns",IF(ABS($L73-INDEX(RTO1SF_ORD,AQ$4,2))&gt;$B$80,"s","ns"))))</f>
        <v/>
      </c>
      <c r="AR73" s="188" t="str">
        <f aca="1">IF(AR$4&gt;$J73,"",IF($F$65&gt;$G$65,"ns",IF($B$72&gt;$C$72,"ns",IF(ABS($L73-INDEX(RTO1SF_ORD,AR$4,2))&gt;$B$80,"s","ns"))))</f>
        <v/>
      </c>
      <c r="AS73" s="188" t="str">
        <f aca="1">IF(AS$4&gt;$J73,"",IF($F$65&gt;$G$65,"ns",IF($B$72&gt;$C$72,"ns",IF(ABS($L73-INDEX(RTO1SF_ORD,AS$4,2))&gt;$B$80,"s","ns"))))</f>
        <v/>
      </c>
      <c r="AT73" s="188" t="str">
        <f aca="1">IF(AT$4&gt;$J73,"",IF($F$65&gt;$G$65,"ns",IF($B$72&gt;$C$72,"ns",IF(ABS($L73-INDEX(RTO1SF_ORD,AT$4,2))&gt;$B$80,"s","ns"))))</f>
        <v/>
      </c>
      <c r="AU73" s="188" t="str">
        <f aca="1">IF(AU$4&gt;$J73,"",IF($F$65&gt;$G$65,"ns",IF($B$72&gt;$C$72,"ns",IF(ABS($L73-INDEX(RTO1SF_ORD,AU$4,2))&gt;$B$80,"s","ns"))))</f>
        <v/>
      </c>
      <c r="AV73" s="188" t="str">
        <f aca="1">IF(AV$4&gt;$J73,"",IF($F$65&gt;$G$65,"ns",IF($B$72&gt;$C$72,"ns",IF(ABS($L73-INDEX(RTO1SF_ORD,AV$4,2))&gt;$B$80,"s","ns"))))</f>
        <v/>
      </c>
      <c r="AW73" s="188" t="str">
        <f aca="1">IF(AW$4&gt;$J73,"",IF($F$65&gt;$G$65,"ns",IF($B$72&gt;$C$72,"ns",IF(ABS($L73-INDEX(RTO1SF_ORD,AW$4,2))&gt;$B$80,"s","ns"))))</f>
        <v/>
      </c>
      <c r="AX73" s="188" t="str">
        <f aca="1">IF(AX$4&gt;$J73,"",IF($F$65&gt;$G$65,"ns",IF($B$72&gt;$C$72,"ns",IF(ABS($L73-INDEX(RTO1SF_ORD,AX$4,2))&gt;$B$80,"s","ns"))))</f>
        <v/>
      </c>
      <c r="AY73" s="188" t="str">
        <f aca="1">IF(AY$4&gt;$J73,"",IF($F$65&gt;$G$65,"ns",IF($B$72&gt;$C$72,"ns",IF(ABS($L73-INDEX(RTO1SF_ORD,AY$4,2))&gt;$B$80,"s","ns"))))</f>
        <v/>
      </c>
      <c r="AZ73" s="188" t="str">
        <f aca="1">IF(AZ$4&gt;$J73,"",IF($F$65&gt;$G$65,"ns",IF($B$72&gt;$C$72,"ns",IF(ABS($L73-INDEX(RTO1SF_ORD,AZ$4,2))&gt;$B$80,"s","ns"))))</f>
        <v/>
      </c>
      <c r="BA73" s="188" t="str">
        <f aca="1">IF(BA$4&gt;$J73,"",IF($F$65&gt;$G$65,"ns",IF($B$72&gt;$C$72,"ns",IF(ABS($L73-INDEX(RTO1SF_ORD,BA$4,2))&gt;$B$80,"s","ns"))))</f>
        <v/>
      </c>
      <c r="BB73" s="188" t="str">
        <f aca="1">IF(BB$4&gt;$J73,"",IF($F$65&gt;$G$65,"ns",IF($B$72&gt;$C$72,"ns",IF(ABS($L73-INDEX(RTO1SF_ORD,BB$4,2))&gt;$B$80,"s","ns"))))</f>
        <v/>
      </c>
      <c r="BC73" s="188" t="str">
        <f aca="1">IF(BC$4&gt;$J73,"",IF($F$65&gt;$G$65,"ns",IF($B$72&gt;$C$72,"ns",IF(ABS($L73-INDEX(RTO1SF_ORD,BC$4,2))&gt;$B$80,"s","ns"))))</f>
        <v/>
      </c>
      <c r="BD73" s="188" t="str">
        <f aca="1">IF(BD$4&gt;$J73,"",IF($F$65&gt;$G$65,"ns",IF($B$72&gt;$C$72,"ns",IF(ABS($L73-INDEX(RTO1SF_ORD,BD$4,2))&gt;$B$80,"s","ns"))))</f>
        <v/>
      </c>
      <c r="BE73" s="188" t="str">
        <f aca="1">IF(BE$4&gt;$J73,"",IF($F$65&gt;$G$65,"ns",IF($B$72&gt;$C$72,"ns",IF(ABS($L73-INDEX(RTO1SF_ORD,BE$4,2))&gt;$B$80,"s","ns"))))</f>
        <v/>
      </c>
      <c r="BF73" s="188" t="str">
        <f aca="1">IF(BF$4&gt;$J73,"",IF($F$65&gt;$G$65,"ns",IF($B$72&gt;$C$72,"ns",IF(ABS($L73-INDEX(RTO1SF_ORD,BF$4,2))&gt;$B$80,"s","ns"))))</f>
        <v/>
      </c>
      <c r="BG73" s="188" t="str">
        <f aca="1">IF(BG$4&gt;$J73,"",IF($F$65&gt;$G$65,"ns",IF($B$72&gt;$C$72,"ns",IF(ABS($L73-INDEX(RTO1SF_ORD,BG$4,2))&gt;$B$80,"s","ns"))))</f>
        <v/>
      </c>
      <c r="BH73" s="188" t="str">
        <f aca="1">IF(BH$4&gt;$J73,"",IF($F$65&gt;$G$65,"ns",IF($B$72&gt;$C$72,"ns",IF(ABS($L73-INDEX(RTO1SF_ORD,BH$4,2))&gt;$B$80,"s","ns"))))</f>
        <v/>
      </c>
      <c r="BI73" s="188" t="str">
        <f aca="1">IF(BI$4&gt;$J73,"",IF($F$65&gt;$G$65,"ns",IF($B$72&gt;$C$72,"ns",IF(ABS($L73-INDEX(RTO1SF_ORD,BI$4,2))&gt;$B$80,"s","ns"))))</f>
        <v/>
      </c>
      <c r="BJ73" s="188" t="str">
        <f aca="1">IF(BJ$4&gt;$J73,"",IF($F$65&gt;$G$65,"ns",IF($B$72&gt;$C$72,"ns",IF(ABS($L73-INDEX(RTO1SF_ORD,BJ$4,2))&gt;$B$80,"s","ns"))))</f>
        <v/>
      </c>
      <c r="BS73" s="10"/>
      <c r="BT73" s="10"/>
      <c r="BV73" s="89" t="n">
        <v>13</v>
      </c>
      <c r="BW73" s="187" t="str">
        <f aca="1">IFERROR(INDEX(RTO2CF_ORD,BV73,1),"sd")</f>
        <v>ACA 604</v>
      </c>
      <c r="BX73" s="188">
        <f aca="1">IFERROR(INDEX(RTO2CF_ORD,BV73,2),"sd")</f>
        <v>4881.62123428571977</v>
      </c>
      <c r="BY73" s="186" t="str">
        <f aca="1">IF(BY$4&gt;$BV73,"",IF($BR$65&gt;$BS$65,"ns",IF($BN$72&gt;$BO$72,"ns",IF(ABS($BX73-INDEX(RTO1CF_ORD,BY$4,2))&gt;$BN$80,"s","ns"))))</f>
        <v>ns</v>
      </c>
      <c r="BZ73" s="186" t="str">
        <f aca="1">IF(BZ$4&gt;$BV73,"",IF($BR$65&gt;$BS$65,"ns",IF($BN$72&gt;$BO$72,"ns",IF(ABS($BX73-INDEX(RTO1CF_ORD,BZ$4,2))&gt;$BN$80,"s","ns"))))</f>
        <v>ns</v>
      </c>
      <c r="CA73" s="186" t="str">
        <f aca="1">IF(CA$4&gt;$BV73,"",IF($BR$65&gt;$BS$65,"ns",IF($BN$72&gt;$BO$72,"ns",IF(ABS($BX73-INDEX(RTO1CF_ORD,CA$4,2))&gt;$BN$80,"s","ns"))))</f>
        <v>ns</v>
      </c>
      <c r="CB73" s="186" t="str">
        <f aca="1">IF(CB$4&gt;$BV73,"",IF($BR$65&gt;$BS$65,"ns",IF($BN$72&gt;$BO$72,"ns",IF(ABS($BX73-INDEX(RTO1CF_ORD,CB$4,2))&gt;$BN$80,"s","ns"))))</f>
        <v>ns</v>
      </c>
      <c r="CC73" s="186" t="str">
        <f aca="1">IF(CC$4&gt;$BV73,"",IF($BR$65&gt;$BS$65,"ns",IF($BN$72&gt;$BO$72,"ns",IF(ABS($BX73-INDEX(RTO1CF_ORD,CC$4,2))&gt;$BN$80,"s","ns"))))</f>
        <v>ns</v>
      </c>
      <c r="CD73" s="186" t="str">
        <f aca="1">IF(CD$4&gt;$BV73,"",IF($BR$65&gt;$BS$65,"ns",IF($BN$72&gt;$BO$72,"ns",IF(ABS($BX73-INDEX(RTO1CF_ORD,CD$4,2))&gt;$BN$80,"s","ns"))))</f>
        <v>ns</v>
      </c>
      <c r="CE73" s="186" t="str">
        <f aca="1">IF(CE$4&gt;$BV73,"",IF($BR$65&gt;$BS$65,"ns",IF($BN$72&gt;$BO$72,"ns",IF(ABS($BX73-INDEX(RTO1CF_ORD,CE$4,2))&gt;$BN$80,"s","ns"))))</f>
        <v>ns</v>
      </c>
      <c r="CF73" s="186" t="str">
        <f aca="1">IF(CF$4&gt;$BV73,"",IF($BR$65&gt;$BS$65,"ns",IF($BN$72&gt;$BO$72,"ns",IF(ABS($BX73-INDEX(RTO1CF_ORD,CF$4,2))&gt;$BN$80,"s","ns"))))</f>
        <v>ns</v>
      </c>
      <c r="CG73" s="186" t="str">
        <f aca="1">IF(CG$4&gt;$BV73,"",IF($BR$65&gt;$BS$65,"ns",IF($BN$72&gt;$BO$72,"ns",IF(ABS($BX73-INDEX(RTO1CF_ORD,CG$4,2))&gt;$BN$80,"s","ns"))))</f>
        <v>ns</v>
      </c>
      <c r="CH73" s="186" t="str">
        <f aca="1">IF(CH$4&gt;$BV73,"",IF($BR$65&gt;$BS$65,"ns",IF($BN$72&gt;$BO$72,"ns",IF(ABS($BX73-INDEX(RTO1CF_ORD,CH$4,2))&gt;$BN$80,"s","ns"))))</f>
        <v>ns</v>
      </c>
      <c r="CI73" s="186" t="str">
        <f aca="1">IF(CI$4&gt;$BV73,"",IF($BR$65&gt;$BS$65,"ns",IF($BN$72&gt;$BO$72,"ns",IF(ABS($BX73-INDEX(RTO1CF_ORD,CI$4,2))&gt;$BN$80,"s","ns"))))</f>
        <v>ns</v>
      </c>
      <c r="CJ73" s="186" t="str">
        <f aca="1">IF(CJ$4&gt;$BV73,"",IF($BR$65&gt;$BS$65,"ns",IF($BN$72&gt;$BO$72,"ns",IF(ABS($BX73-INDEX(RTO1CF_ORD,CJ$4,2))&gt;$BN$80,"s","ns"))))</f>
        <v>ns</v>
      </c>
      <c r="CK73" s="186" t="str">
        <f aca="1">IF(CK$4&gt;$BV73,"",IF($BR$65&gt;$BS$65,"ns",IF($BN$72&gt;$BO$72,"ns",IF(ABS($BX73-INDEX(RTO1CF_ORD,CK$4,2))&gt;$BN$80,"s","ns"))))</f>
        <v>ns</v>
      </c>
      <c r="CL73" s="186" t="str">
        <f aca="1">IF(CL$4&gt;$BV73,"",IF($BR$65&gt;$BS$65,"ns",IF($BN$72&gt;$BO$72,"ns",IF(ABS($BX73-INDEX(RTO1CF_ORD,CL$4,2))&gt;$BN$80,"s","ns"))))</f>
        <v/>
      </c>
      <c r="CM73" s="186" t="str">
        <f aca="1">IF(CM$4&gt;$BV73,"",IF($BR$65&gt;$BS$65,"ns",IF($BN$72&gt;$BO$72,"ns",IF(ABS($BX73-INDEX(RTO1CF_ORD,CM$4,2))&gt;$BN$80,"s","ns"))))</f>
        <v/>
      </c>
      <c r="CN73" s="186" t="str">
        <f aca="1">IF(CN$4&gt;$BV73,"",IF($BR$65&gt;$BS$65,"ns",IF($BN$72&gt;$BO$72,"ns",IF(ABS($BX73-INDEX(RTO1CF_ORD,CN$4,2))&gt;$BN$80,"s","ns"))))</f>
        <v/>
      </c>
      <c r="CO73" s="186" t="str">
        <f aca="1">IF(CO$4&gt;$BV73,"",IF($BR$65&gt;$BS$65,"ns",IF($BN$72&gt;$BO$72,"ns",IF(ABS($BX73-INDEX(RTO1CF_ORD,CO$4,2))&gt;$BN$80,"s","ns"))))</f>
        <v/>
      </c>
      <c r="CP73" s="186" t="str">
        <f aca="1">IF(CP$4&gt;$BV73,"",IF($BR$65&gt;$BS$65,"ns",IF($BN$72&gt;$BO$72,"ns",IF(ABS($BX73-INDEX(RTO1CF_ORD,CP$4,2))&gt;$BN$80,"s","ns"))))</f>
        <v/>
      </c>
      <c r="CQ73" s="186" t="str">
        <f aca="1">IF(CQ$4&gt;$BV73,"",IF($BR$65&gt;$BS$65,"ns",IF($BN$72&gt;$BO$72,"ns",IF(ABS($BX73-INDEX(RTO1CF_ORD,CQ$4,2))&gt;$BN$80,"s","ns"))))</f>
        <v/>
      </c>
      <c r="CR73" s="186" t="str">
        <f aca="1">IF(CR$4&gt;$BV73,"",IF($BR$65&gt;$BS$65,"ns",IF($BN$72&gt;$BO$72,"ns",IF(ABS($BX73-INDEX(RTO1CF_ORD,CR$4,2))&gt;$BN$80,"s","ns"))))</f>
        <v/>
      </c>
      <c r="CS73" s="186" t="str">
        <f aca="1">IF(CS$4&gt;$BV73,"",IF($BR$65&gt;$BS$65,"ns",IF($BN$72&gt;$BO$72,"ns",IF(ABS($BX73-INDEX(RTO1CF_ORD,CS$4,2))&gt;$BN$80,"s","ns"))))</f>
        <v/>
      </c>
      <c r="CT73" s="186" t="str">
        <f aca="1">IF(CT$4&gt;$BV73,"",IF($BR$65&gt;$BS$65,"ns",IF($BN$72&gt;$BO$72,"ns",IF(ABS($BX73-INDEX(RTO1CF_ORD,CT$4,2))&gt;$BN$80,"s","ns"))))</f>
        <v/>
      </c>
      <c r="CU73" s="186" t="str">
        <f aca="1">IF(CU$4&gt;$BV73,"",IF($BR$65&gt;$BS$65,"ns",IF($BN$72&gt;$BO$72,"ns",IF(ABS($BX73-INDEX(RTO1CF_ORD,CU$4,2))&gt;$BN$80,"s","ns"))))</f>
        <v/>
      </c>
      <c r="CV73" s="186" t="str">
        <f aca="1">IF(CV$4&gt;$BV73,"",IF($BR$65&gt;$BS$65,"ns",IF($BN$72&gt;$BO$72,"ns",IF(ABS($BX73-INDEX(RTO1CF_ORD,CV$4,2))&gt;$BN$80,"s","ns"))))</f>
        <v/>
      </c>
      <c r="CW73" s="186" t="str">
        <f aca="1">IF(CW$4&gt;$BV73,"",IF($BR$65&gt;$BS$65,"ns",IF($BN$72&gt;$BO$72,"ns",IF(ABS($BX73-INDEX(RTO1CF_ORD,CW$4,2))&gt;$BN$80,"s","ns"))))</f>
        <v/>
      </c>
      <c r="CX73" s="186" t="str">
        <f aca="1">IF(CX$4&gt;$BV73,"",IF($BR$65&gt;$BS$65,"ns",IF($BN$72&gt;$BO$72,"ns",IF(ABS($BX73-INDEX(RTO1CF_ORD,CX$4,2))&gt;$BN$80,"s","ns"))))</f>
        <v/>
      </c>
      <c r="CY73" s="186" t="str">
        <f aca="1">IF(CY$4&gt;$BV73,"",IF($BR$65&gt;$BS$65,"ns",IF($BN$72&gt;$BO$72,"ns",IF(ABS($BX73-INDEX(RTO1CF_ORD,CY$4,2))&gt;$BN$80,"s","ns"))))</f>
        <v/>
      </c>
      <c r="CZ73" s="186" t="str">
        <f aca="1">IF(CZ$4&gt;$BV73,"",IF($BR$65&gt;$BS$65,"ns",IF($BN$72&gt;$BO$72,"ns",IF(ABS($BX73-INDEX(RTO1CF_ORD,CZ$4,2))&gt;$BN$80,"s","ns"))))</f>
        <v/>
      </c>
      <c r="DA73" s="186" t="str">
        <f aca="1">IF(DA$4&gt;$BV73,"",IF($BR$65&gt;$BS$65,"ns",IF($BN$72&gt;$BO$72,"ns",IF(ABS($BX73-INDEX(RTO1CF_ORD,DA$4,2))&gt;$BN$80,"s","ns"))))</f>
        <v/>
      </c>
      <c r="DB73" s="186" t="str">
        <f aca="1">IF(DB$4&gt;$BV73,"",IF($BR$65&gt;$BS$65,"ns",IF($BN$72&gt;$BO$72,"ns",IF(ABS($BX73-INDEX(RTO1CF_ORD,DB$4,2))&gt;$BN$80,"s","ns"))))</f>
        <v/>
      </c>
      <c r="DC73" s="186" t="str">
        <f aca="1">IF(DC$4&gt;$BV73,"",IF($BR$65&gt;$BS$65,"ns",IF($BN$72&gt;$BO$72,"ns",IF(ABS($BX73-INDEX(RTO1CF_ORD,DC$4,2))&gt;$BN$80,"s","ns"))))</f>
        <v/>
      </c>
      <c r="DD73" s="186" t="str">
        <f aca="1">IF(DD$4&gt;$BV73,"",IF($BR$65&gt;$BS$65,"ns",IF($BN$72&gt;$BO$72,"ns",IF(ABS($BX73-INDEX(RTO1CF_ORD,DD$4,2))&gt;$BN$80,"s","ns"))))</f>
        <v/>
      </c>
      <c r="DE73" s="186" t="str">
        <f aca="1">IF(DE$4&gt;$BV73,"",IF($BR$65&gt;$BS$65,"ns",IF($BN$72&gt;$BO$72,"ns",IF(ABS($BX73-INDEX(RTO1CF_ORD,DE$4,2))&gt;$BN$80,"s","ns"))))</f>
        <v/>
      </c>
      <c r="DF73" s="186" t="str">
        <f aca="1">IF(DF$4&gt;$BV73,"",IF($BR$65&gt;$BS$65,"ns",IF($BN$72&gt;$BO$72,"ns",IF(ABS($BX73-INDEX(RTO1CF_ORD,DF$4,2))&gt;$BN$80,"s","ns"))))</f>
        <v/>
      </c>
      <c r="DG73" s="186" t="str">
        <f aca="1">IF(DG$4&gt;$BV73,"",IF($BR$65&gt;$BS$65,"ns",IF($BN$72&gt;$BO$72,"ns",IF(ABS($BX73-INDEX(RTO1CF_ORD,DG$4,2))&gt;$BN$80,"s","ns"))))</f>
        <v/>
      </c>
      <c r="DH73" s="186" t="str">
        <f aca="1">IF(DH$4&gt;$BV73,"",IF($BR$65&gt;$BS$65,"ns",IF($BN$72&gt;$BO$72,"ns",IF(ABS($BX73-INDEX(RTO1CF_ORD,DH$4,2))&gt;$BN$80,"s","ns"))))</f>
        <v/>
      </c>
      <c r="DI73" s="186" t="str">
        <f aca="1">IF(DI$4&gt;$BV73,"",IF($BR$65&gt;$BS$65,"ns",IF($BN$72&gt;$BO$72,"ns",IF(ABS($BX73-INDEX(RTO1CF_ORD,DI$4,2))&gt;$BN$80,"s","ns"))))</f>
        <v/>
      </c>
      <c r="DJ73" s="186" t="str">
        <f aca="1">IF(DJ$4&gt;$BV73,"",IF($BR$65&gt;$BS$65,"ns",IF($BN$72&gt;$BO$72,"ns",IF(ABS($BX73-INDEX(RTO1CF_ORD,DJ$4,2))&gt;$BN$80,"s","ns"))))</f>
        <v/>
      </c>
      <c r="DK73" s="186" t="str">
        <f aca="1">IF(DK$4&gt;$BV73,"",IF($BR$65&gt;$BS$65,"ns",IF($BN$72&gt;$BO$72,"ns",IF(ABS($BX73-INDEX(RTO1CF_ORD,DK$4,2))&gt;$BN$80,"s","ns"))))</f>
        <v/>
      </c>
      <c r="DL73" s="186" t="str">
        <f aca="1">IF(DL$4&gt;$BV73,"",IF($BR$65&gt;$BS$65,"ns",IF($BN$72&gt;$BO$72,"ns",IF(ABS($BX73-INDEX(RTO1CF_ORD,DL$4,2))&gt;$BN$80,"s","ns"))))</f>
        <v/>
      </c>
      <c r="DM73" s="186" t="str">
        <f aca="1">IF(DM$4&gt;$BV73,"",IF($BR$65&gt;$BS$65,"ns",IF($BN$72&gt;$BO$72,"ns",IF(ABS($BX73-INDEX(RTO1CF_ORD,DM$4,2))&gt;$BN$80,"s","ns"))))</f>
        <v/>
      </c>
      <c r="DN73" s="186" t="str">
        <f aca="1">IF(DN$4&gt;$BV73,"",IF($BR$65&gt;$BS$65,"ns",IF($BN$72&gt;$BO$72,"ns",IF(ABS($BX73-INDEX(RTO1CF_ORD,DN$4,2))&gt;$BN$80,"s","ns"))))</f>
        <v/>
      </c>
      <c r="DO73" s="186" t="str">
        <f aca="1">IF(DO$4&gt;$BV73,"",IF($BR$65&gt;$BS$65,"ns",IF($BN$72&gt;$BO$72,"ns",IF(ABS($BX73-INDEX(RTO1CF_ORD,DO$4,2))&gt;$BN$80,"s","ns"))))</f>
        <v/>
      </c>
      <c r="DP73" s="186" t="str">
        <f aca="1">IF(DP$4&gt;$BV73,"",IF($BR$65&gt;$BS$65,"ns",IF($BN$72&gt;$BO$72,"ns",IF(ABS($BX73-INDEX(RTO1CF_ORD,DP$4,2))&gt;$BN$80,"s","ns"))))</f>
        <v/>
      </c>
      <c r="DQ73" s="186" t="str">
        <f aca="1">IF(DQ$4&gt;$BV73,"",IF($BR$65&gt;$BS$65,"ns",IF($BN$72&gt;$BO$72,"ns",IF(ABS($BX73-INDEX(RTO1CF_ORD,DQ$4,2))&gt;$BN$80,"s","ns"))))</f>
        <v/>
      </c>
      <c r="DR73" s="186" t="str">
        <f aca="1">IF(DR$4&gt;$BV73,"",IF($BR$65&gt;$BS$65,"ns",IF($BN$72&gt;$BO$72,"ns",IF(ABS($BX73-INDEX(RTO1CF_ORD,DR$4,2))&gt;$BN$80,"s","ns"))))</f>
        <v/>
      </c>
      <c r="DS73" s="186" t="str">
        <f aca="1">IF(DS$4&gt;$BV73,"",IF($BR$65&gt;$BS$65,"ns",IF($BN$72&gt;$BO$72,"ns",IF(ABS($BX73-INDEX(RTO1CF_ORD,DS$4,2))&gt;$BN$80,"s","ns"))))</f>
        <v/>
      </c>
      <c r="DT73" s="186" t="str">
        <f aca="1">IF(DT$4&gt;$BV73,"",IF($BR$65&gt;$BS$65,"ns",IF($BN$72&gt;$BO$72,"ns",IF(ABS($BX73-INDEX(RTO1CF_ORD,DT$4,2))&gt;$BN$80,"s","ns"))))</f>
        <v/>
      </c>
      <c r="DU73" s="186" t="str">
        <f aca="1">IF(DU$4&gt;$BV73,"",IF($BR$65&gt;$BS$65,"ns",IF($BN$72&gt;$BO$72,"ns",IF(ABS($BX73-INDEX(RTO1CF_ORD,DU$4,2))&gt;$BN$80,"s","ns"))))</f>
        <v/>
      </c>
      <c r="DV73" s="186" t="str">
        <f aca="1">IF(DV$4&gt;$BV73,"",IF($BR$65&gt;$BS$65,"ns",IF($BN$72&gt;$BO$72,"ns",IF(ABS($BX73-INDEX(RTO1CF_ORD,DV$4,2))&gt;$BN$80,"s","ns"))))</f>
        <v/>
      </c>
      <c r="DW73" s="158"/>
      <c r="DX73" s="158"/>
      <c r="DZ73" s="176">
        <f>DZ72+1</f>
        <v>14</v>
      </c>
      <c r="EA73" s="178" t="str">
        <f aca="1">IFERROR(INDEX(RTO2CV,$DZ73,1),0)</f>
        <v>B COLIHUE</v>
      </c>
      <c r="EB73" s="179">
        <f aca="1">IFERROR(INDEX(RTO2SF,$DZ73,EB$3),0)</f>
        <v>0</v>
      </c>
      <c r="EC73" s="179">
        <f aca="1">IFERROR(INDEX(RTO2SF,$DZ73,EC$3),0)</f>
        <v>0</v>
      </c>
      <c r="ED73" s="179">
        <f aca="1">IFERROR(INDEX(RTO2SF,$DZ73,ED$3),0)</f>
        <v>0</v>
      </c>
      <c r="EE73" s="179">
        <f aca="1">IFERROR(INDEX(RTO2SF,$DZ73,EE$3),0)</f>
        <v>0</v>
      </c>
      <c r="EF73" s="179">
        <f>_xlfn.COUNTIFS(EB73:EE73,"&gt;1")</f>
        <v>0</v>
      </c>
      <c r="EG73" s="179">
        <f>IFERROR(_xlfn.SUMIFS(EB73:EE73,EB73:EE73,"&gt;1"),0)</f>
        <v>0</v>
      </c>
      <c r="EH73" s="176"/>
      <c r="EI73" s="176" t="s">
        <v>334</v>
      </c>
      <c r="EJ73" s="175" t="str">
        <f t="array" ref="EJ73">IF(EF110=0,"sd",SUM(IF(EB60:EE109&gt;1,(EB60:EE109)^2))-EJ65)</f>
        <v>sd</v>
      </c>
      <c r="EK73" s="177"/>
      <c r="EL73" s="176">
        <f>EL72+1</f>
        <v>14</v>
      </c>
      <c r="EM73" s="178" t="str">
        <f aca="1">IFERROR(INDEX(RTO2CV,$EL73,1),0)</f>
        <v>B COLIHUE</v>
      </c>
      <c r="EN73" s="179">
        <f aca="1">IFERROR(INDEX(RTO2CF,$EL73,'ANVA-MDS'!EB$3),0)</f>
        <v>4623.9581142857096</v>
      </c>
      <c r="EO73" s="179">
        <f aca="1">IFERROR(INDEX(RTO2CF,$EL73,'ANVA-MDS'!EC$3),0)</f>
        <v>4293.80951999999979</v>
      </c>
      <c r="EP73" s="179">
        <f aca="1">IFERROR(INDEX(RTO2CF,$EL73,'ANVA-MDS'!ED$3),0)</f>
        <v>5703.02957714286003</v>
      </c>
      <c r="EQ73" s="179">
        <f aca="1">IFERROR(INDEX(RTO2CF,$EL73,'ANVA-MDS'!EE$3),0)</f>
        <v>0</v>
      </c>
      <c r="ER73" s="179">
        <f>_xlfn.COUNTIFS(EN73:EQ73,"&gt;1")</f>
        <v>3</v>
      </c>
      <c r="ES73" s="179">
        <f>IFERROR(_xlfn.SUMIFS(EN73:EQ73,EN73:EQ73,"&gt;1"),0)</f>
        <v>14620.7972114286003</v>
      </c>
      <c r="ET73" s="176"/>
      <c r="EU73" s="176" t="s">
        <v>334</v>
      </c>
      <c r="EV73" s="175">
        <f t="array" ref="EV73">IF(ER110=0,"sd",SUM(IF(EN60:EQ109&gt;1,(EN60:EQ109)^2))-EV65)</f>
        <v>79058622.5751000047</v>
      </c>
      <c r="EW73" s="177"/>
      <c r="EX73" s="179">
        <f>EG73+ES73</f>
        <v>14620.7972114286003</v>
      </c>
      <c r="EY73" s="314" t="s">
        <v>335</v>
      </c>
      <c r="EZ73" s="202" t="str">
        <f>IF(EZ79=0,"sd",IF(EF110=0,0,1)+IF(ER110=0,0,1))</f>
        <v>sd</v>
      </c>
    </row>
    <row r="74" spans="1:156" ht="12.75" customHeight="1">
      <c r="A74" s="284" t="s">
        <v>336</v>
      </c>
      <c r="J74" s="89" t="n">
        <v>14</v>
      </c>
      <c r="K74" s="187" t="str">
        <f aca="1">IFERROR(INDEX(RTO2SF_ORD,J74,1),"sd")</f>
        <v>B COLIHUE</v>
      </c>
      <c r="L74" s="188">
        <f aca="1">IFERROR(INDEX(RTO2SF_ORD,J74,2),"sd")</f>
        <v>0.000360000000000000053</v>
      </c>
      <c r="M74" s="188" t="str">
        <f aca="1">IF(M$4&gt;$J74,"",IF($F$65&gt;$G$65,"ns",IF($B$72&gt;$C$72,"ns",IF(ABS($L74-INDEX(RTO1SF_ORD,M$4,2))&gt;$B$80,"s","ns"))))</f>
        <v>ns</v>
      </c>
      <c r="N74" s="188" t="str">
        <f aca="1">IF(N$4&gt;$J74,"",IF($F$65&gt;$G$65,"ns",IF($B$72&gt;$C$72,"ns",IF(ABS($L74-INDEX(RTO1SF_ORD,N$4,2))&gt;$B$80,"s","ns"))))</f>
        <v>ns</v>
      </c>
      <c r="O74" s="188" t="str">
        <f aca="1">IF(O$4&gt;$J74,"",IF($F$65&gt;$G$65,"ns",IF($B$72&gt;$C$72,"ns",IF(ABS($L74-INDEX(RTO1SF_ORD,O$4,2))&gt;$B$80,"s","ns"))))</f>
        <v>ns</v>
      </c>
      <c r="P74" s="188" t="str">
        <f aca="1">IF(P$4&gt;$J74,"",IF($F$65&gt;$G$65,"ns",IF($B$72&gt;$C$72,"ns",IF(ABS($L74-INDEX(RTO1SF_ORD,P$4,2))&gt;$B$80,"s","ns"))))</f>
        <v>ns</v>
      </c>
      <c r="Q74" s="188" t="str">
        <f aca="1">IF(Q$4&gt;$J74,"",IF($F$65&gt;$G$65,"ns",IF($B$72&gt;$C$72,"ns",IF(ABS($L74-INDEX(RTO1SF_ORD,Q$4,2))&gt;$B$80,"s","ns"))))</f>
        <v>ns</v>
      </c>
      <c r="R74" s="188" t="str">
        <f aca="1">IF(R$4&gt;$J74,"",IF($F$65&gt;$G$65,"ns",IF($B$72&gt;$C$72,"ns",IF(ABS($L74-INDEX(RTO1SF_ORD,R$4,2))&gt;$B$80,"s","ns"))))</f>
        <v>ns</v>
      </c>
      <c r="S74" s="188" t="str">
        <f aca="1">IF(S$4&gt;$J74,"",IF($F$65&gt;$G$65,"ns",IF($B$72&gt;$C$72,"ns",IF(ABS($L74-INDEX(RTO1SF_ORD,S$4,2))&gt;$B$80,"s","ns"))))</f>
        <v>ns</v>
      </c>
      <c r="T74" s="188" t="str">
        <f aca="1">IF(T$4&gt;$J74,"",IF($F$65&gt;$G$65,"ns",IF($B$72&gt;$C$72,"ns",IF(ABS($L74-INDEX(RTO1SF_ORD,T$4,2))&gt;$B$80,"s","ns"))))</f>
        <v>ns</v>
      </c>
      <c r="U74" s="188" t="str">
        <f aca="1">IF(U$4&gt;$J74,"",IF($F$65&gt;$G$65,"ns",IF($B$72&gt;$C$72,"ns",IF(ABS($L74-INDEX(RTO1SF_ORD,U$4,2))&gt;$B$80,"s","ns"))))</f>
        <v>ns</v>
      </c>
      <c r="V74" s="188" t="str">
        <f aca="1">IF(V$4&gt;$J74,"",IF($F$65&gt;$G$65,"ns",IF($B$72&gt;$C$72,"ns",IF(ABS($L74-INDEX(RTO1SF_ORD,V$4,2))&gt;$B$80,"s","ns"))))</f>
        <v>ns</v>
      </c>
      <c r="W74" s="188" t="str">
        <f aca="1">IF(W$4&gt;$J74,"",IF($F$65&gt;$G$65,"ns",IF($B$72&gt;$C$72,"ns",IF(ABS($L74-INDEX(RTO1SF_ORD,W$4,2))&gt;$B$80,"s","ns"))))</f>
        <v>ns</v>
      </c>
      <c r="X74" s="188" t="str">
        <f aca="1">IF(X$4&gt;$J74,"",IF($F$65&gt;$G$65,"ns",IF($B$72&gt;$C$72,"ns",IF(ABS($L74-INDEX(RTO1SF_ORD,X$4,2))&gt;$B$80,"s","ns"))))</f>
        <v>ns</v>
      </c>
      <c r="Y74" s="188" t="str">
        <f aca="1">IF(Y$4&gt;$J74,"",IF($F$65&gt;$G$65,"ns",IF($B$72&gt;$C$72,"ns",IF(ABS($L74-INDEX(RTO1SF_ORD,Y$4,2))&gt;$B$80,"s","ns"))))</f>
        <v>ns</v>
      </c>
      <c r="Z74" s="188" t="str">
        <f aca="1">IF(Z$4&gt;$J74,"",IF($F$65&gt;$G$65,"ns",IF($B$72&gt;$C$72,"ns",IF(ABS($L74-INDEX(RTO1SF_ORD,Z$4,2))&gt;$B$80,"s","ns"))))</f>
        <v>ns</v>
      </c>
      <c r="AA74" s="188" t="str">
        <f aca="1">IF(AA$4&gt;$J74,"",IF($F$65&gt;$G$65,"ns",IF($B$72&gt;$C$72,"ns",IF(ABS($L74-INDEX(RTO1SF_ORD,AA$4,2))&gt;$B$80,"s","ns"))))</f>
        <v/>
      </c>
      <c r="AB74" s="188" t="str">
        <f aca="1">IF(AB$4&gt;$J74,"",IF($F$65&gt;$G$65,"ns",IF($B$72&gt;$C$72,"ns",IF(ABS($L74-INDEX(RTO1SF_ORD,AB$4,2))&gt;$B$80,"s","ns"))))</f>
        <v/>
      </c>
      <c r="AC74" s="188" t="str">
        <f aca="1">IF(AC$4&gt;$J74,"",IF($F$65&gt;$G$65,"ns",IF($B$72&gt;$C$72,"ns",IF(ABS($L74-INDEX(RTO1SF_ORD,AC$4,2))&gt;$B$80,"s","ns"))))</f>
        <v/>
      </c>
      <c r="AD74" s="188" t="str">
        <f aca="1">IF(AD$4&gt;$J74,"",IF($F$65&gt;$G$65,"ns",IF($B$72&gt;$C$72,"ns",IF(ABS($L74-INDEX(RTO1SF_ORD,AD$4,2))&gt;$B$80,"s","ns"))))</f>
        <v/>
      </c>
      <c r="AE74" s="188" t="str">
        <f aca="1">IF(AE$4&gt;$J74,"",IF($F$65&gt;$G$65,"ns",IF($B$72&gt;$C$72,"ns",IF(ABS($L74-INDEX(RTO1SF_ORD,AE$4,2))&gt;$B$80,"s","ns"))))</f>
        <v/>
      </c>
      <c r="AF74" s="188" t="str">
        <f aca="1">IF(AF$4&gt;$J74,"",IF($F$65&gt;$G$65,"ns",IF($B$72&gt;$C$72,"ns",IF(ABS($L74-INDEX(RTO1SF_ORD,AF$4,2))&gt;$B$80,"s","ns"))))</f>
        <v/>
      </c>
      <c r="AG74" s="188" t="str">
        <f aca="1">IF(AG$4&gt;$J74,"",IF($F$65&gt;$G$65,"ns",IF($B$72&gt;$C$72,"ns",IF(ABS($L74-INDEX(RTO1SF_ORD,AG$4,2))&gt;$B$80,"s","ns"))))</f>
        <v/>
      </c>
      <c r="AH74" s="188" t="str">
        <f aca="1">IF(AH$4&gt;$J74,"",IF($F$65&gt;$G$65,"ns",IF($B$72&gt;$C$72,"ns",IF(ABS($L74-INDEX(RTO1SF_ORD,AH$4,2))&gt;$B$80,"s","ns"))))</f>
        <v/>
      </c>
      <c r="AI74" s="188" t="str">
        <f aca="1">IF(AI$4&gt;$J74,"",IF($F$65&gt;$G$65,"ns",IF($B$72&gt;$C$72,"ns",IF(ABS($L74-INDEX(RTO1SF_ORD,AI$4,2))&gt;$B$80,"s","ns"))))</f>
        <v/>
      </c>
      <c r="AJ74" s="188" t="str">
        <f aca="1">IF(AJ$4&gt;$J74,"",IF($F$65&gt;$G$65,"ns",IF($B$72&gt;$C$72,"ns",IF(ABS($L74-INDEX(RTO1SF_ORD,AJ$4,2))&gt;$B$80,"s","ns"))))</f>
        <v/>
      </c>
      <c r="AK74" s="188" t="str">
        <f aca="1">IF(AK$4&gt;$J74,"",IF($F$65&gt;$G$65,"ns",IF($B$72&gt;$C$72,"ns",IF(ABS($L74-INDEX(RTO1SF_ORD,AK$4,2))&gt;$B$80,"s","ns"))))</f>
        <v/>
      </c>
      <c r="AL74" s="188" t="str">
        <f aca="1">IF(AL$4&gt;$J74,"",IF($F$65&gt;$G$65,"ns",IF($B$72&gt;$C$72,"ns",IF(ABS($L74-INDEX(RTO1SF_ORD,AL$4,2))&gt;$B$80,"s","ns"))))</f>
        <v/>
      </c>
      <c r="AM74" s="188" t="str">
        <f aca="1">IF(AM$4&gt;$J74,"",IF($F$65&gt;$G$65,"ns",IF($B$72&gt;$C$72,"ns",IF(ABS($L74-INDEX(RTO1SF_ORD,AM$4,2))&gt;$B$80,"s","ns"))))</f>
        <v/>
      </c>
      <c r="AN74" s="188" t="str">
        <f aca="1">IF(AN$4&gt;$J74,"",IF($F$65&gt;$G$65,"ns",IF($B$72&gt;$C$72,"ns",IF(ABS($L74-INDEX(RTO1SF_ORD,AN$4,2))&gt;$B$80,"s","ns"))))</f>
        <v/>
      </c>
      <c r="AO74" s="188" t="str">
        <f aca="1">IF(AO$4&gt;$J74,"",IF($F$65&gt;$G$65,"ns",IF($B$72&gt;$C$72,"ns",IF(ABS($L74-INDEX(RTO1SF_ORD,AO$4,2))&gt;$B$80,"s","ns"))))</f>
        <v/>
      </c>
      <c r="AP74" s="188" t="str">
        <f aca="1">IF(AP$4&gt;$J74,"",IF($F$65&gt;$G$65,"ns",IF($B$72&gt;$C$72,"ns",IF(ABS($L74-INDEX(RTO1SF_ORD,AP$4,2))&gt;$B$80,"s","ns"))))</f>
        <v/>
      </c>
      <c r="AQ74" s="188" t="str">
        <f aca="1">IF(AQ$4&gt;$J74,"",IF($F$65&gt;$G$65,"ns",IF($B$72&gt;$C$72,"ns",IF(ABS($L74-INDEX(RTO1SF_ORD,AQ$4,2))&gt;$B$80,"s","ns"))))</f>
        <v/>
      </c>
      <c r="AR74" s="188" t="str">
        <f aca="1">IF(AR$4&gt;$J74,"",IF($F$65&gt;$G$65,"ns",IF($B$72&gt;$C$72,"ns",IF(ABS($L74-INDEX(RTO1SF_ORD,AR$4,2))&gt;$B$80,"s","ns"))))</f>
        <v/>
      </c>
      <c r="AS74" s="188" t="str">
        <f aca="1">IF(AS$4&gt;$J74,"",IF($F$65&gt;$G$65,"ns",IF($B$72&gt;$C$72,"ns",IF(ABS($L74-INDEX(RTO1SF_ORD,AS$4,2))&gt;$B$80,"s","ns"))))</f>
        <v/>
      </c>
      <c r="AT74" s="188" t="str">
        <f aca="1">IF(AT$4&gt;$J74,"",IF($F$65&gt;$G$65,"ns",IF($B$72&gt;$C$72,"ns",IF(ABS($L74-INDEX(RTO1SF_ORD,AT$4,2))&gt;$B$80,"s","ns"))))</f>
        <v/>
      </c>
      <c r="AU74" s="188" t="str">
        <f aca="1">IF(AU$4&gt;$J74,"",IF($F$65&gt;$G$65,"ns",IF($B$72&gt;$C$72,"ns",IF(ABS($L74-INDEX(RTO1SF_ORD,AU$4,2))&gt;$B$80,"s","ns"))))</f>
        <v/>
      </c>
      <c r="AV74" s="188" t="str">
        <f aca="1">IF(AV$4&gt;$J74,"",IF($F$65&gt;$G$65,"ns",IF($B$72&gt;$C$72,"ns",IF(ABS($L74-INDEX(RTO1SF_ORD,AV$4,2))&gt;$B$80,"s","ns"))))</f>
        <v/>
      </c>
      <c r="AW74" s="188" t="str">
        <f aca="1">IF(AW$4&gt;$J74,"",IF($F$65&gt;$G$65,"ns",IF($B$72&gt;$C$72,"ns",IF(ABS($L74-INDEX(RTO1SF_ORD,AW$4,2))&gt;$B$80,"s","ns"))))</f>
        <v/>
      </c>
      <c r="AX74" s="188" t="str">
        <f aca="1">IF(AX$4&gt;$J74,"",IF($F$65&gt;$G$65,"ns",IF($B$72&gt;$C$72,"ns",IF(ABS($L74-INDEX(RTO1SF_ORD,AX$4,2))&gt;$B$80,"s","ns"))))</f>
        <v/>
      </c>
      <c r="AY74" s="188" t="str">
        <f aca="1">IF(AY$4&gt;$J74,"",IF($F$65&gt;$G$65,"ns",IF($B$72&gt;$C$72,"ns",IF(ABS($L74-INDEX(RTO1SF_ORD,AY$4,2))&gt;$B$80,"s","ns"))))</f>
        <v/>
      </c>
      <c r="AZ74" s="188" t="str">
        <f aca="1">IF(AZ$4&gt;$J74,"",IF($F$65&gt;$G$65,"ns",IF($B$72&gt;$C$72,"ns",IF(ABS($L74-INDEX(RTO1SF_ORD,AZ$4,2))&gt;$B$80,"s","ns"))))</f>
        <v/>
      </c>
      <c r="BA74" s="188" t="str">
        <f aca="1">IF(BA$4&gt;$J74,"",IF($F$65&gt;$G$65,"ns",IF($B$72&gt;$C$72,"ns",IF(ABS($L74-INDEX(RTO1SF_ORD,BA$4,2))&gt;$B$80,"s","ns"))))</f>
        <v/>
      </c>
      <c r="BB74" s="188" t="str">
        <f aca="1">IF(BB$4&gt;$J74,"",IF($F$65&gt;$G$65,"ns",IF($B$72&gt;$C$72,"ns",IF(ABS($L74-INDEX(RTO1SF_ORD,BB$4,2))&gt;$B$80,"s","ns"))))</f>
        <v/>
      </c>
      <c r="BC74" s="188" t="str">
        <f aca="1">IF(BC$4&gt;$J74,"",IF($F$65&gt;$G$65,"ns",IF($B$72&gt;$C$72,"ns",IF(ABS($L74-INDEX(RTO1SF_ORD,BC$4,2))&gt;$B$80,"s","ns"))))</f>
        <v/>
      </c>
      <c r="BD74" s="188" t="str">
        <f aca="1">IF(BD$4&gt;$J74,"",IF($F$65&gt;$G$65,"ns",IF($B$72&gt;$C$72,"ns",IF(ABS($L74-INDEX(RTO1SF_ORD,BD$4,2))&gt;$B$80,"s","ns"))))</f>
        <v/>
      </c>
      <c r="BE74" s="188" t="str">
        <f aca="1">IF(BE$4&gt;$J74,"",IF($F$65&gt;$G$65,"ns",IF($B$72&gt;$C$72,"ns",IF(ABS($L74-INDEX(RTO1SF_ORD,BE$4,2))&gt;$B$80,"s","ns"))))</f>
        <v/>
      </c>
      <c r="BF74" s="188" t="str">
        <f aca="1">IF(BF$4&gt;$J74,"",IF($F$65&gt;$G$65,"ns",IF($B$72&gt;$C$72,"ns",IF(ABS($L74-INDEX(RTO1SF_ORD,BF$4,2))&gt;$B$80,"s","ns"))))</f>
        <v/>
      </c>
      <c r="BG74" s="188" t="str">
        <f aca="1">IF(BG$4&gt;$J74,"",IF($F$65&gt;$G$65,"ns",IF($B$72&gt;$C$72,"ns",IF(ABS($L74-INDEX(RTO1SF_ORD,BG$4,2))&gt;$B$80,"s","ns"))))</f>
        <v/>
      </c>
      <c r="BH74" s="188" t="str">
        <f aca="1">IF(BH$4&gt;$J74,"",IF($F$65&gt;$G$65,"ns",IF($B$72&gt;$C$72,"ns",IF(ABS($L74-INDEX(RTO1SF_ORD,BH$4,2))&gt;$B$80,"s","ns"))))</f>
        <v/>
      </c>
      <c r="BI74" s="188" t="str">
        <f aca="1">IF(BI$4&gt;$J74,"",IF($F$65&gt;$G$65,"ns",IF($B$72&gt;$C$72,"ns",IF(ABS($L74-INDEX(RTO1SF_ORD,BI$4,2))&gt;$B$80,"s","ns"))))</f>
        <v/>
      </c>
      <c r="BJ74" s="188" t="str">
        <f aca="1">IF(BJ$4&gt;$J74,"",IF($F$65&gt;$G$65,"ns",IF($B$72&gt;$C$72,"ns",IF(ABS($L74-INDEX(RTO1SF_ORD,BJ$4,2))&gt;$B$80,"s","ns"))))</f>
        <v/>
      </c>
      <c r="BM74" s="284" t="s">
        <v>336</v>
      </c>
      <c r="BS74" s="10"/>
      <c r="BT74" s="10"/>
      <c r="BV74" s="89" t="n">
        <v>14</v>
      </c>
      <c r="BW74" s="187" t="str">
        <f aca="1">IFERROR(INDEX(RTO2CF_ORD,BV74,1),"sd")</f>
        <v>B COLIHUE</v>
      </c>
      <c r="BX74" s="188">
        <f aca="1">IFERROR(INDEX(RTO2CF_ORD,BV74,2),"sd")</f>
        <v>4873.59907047618981</v>
      </c>
      <c r="BY74" s="186" t="str">
        <f aca="1">IF(BY$4&gt;$BV74,"",IF($BR$65&gt;$BS$65,"ns",IF($BN$72&gt;$BO$72,"ns",IF(ABS($BX74-INDEX(RTO1CF_ORD,BY$4,2))&gt;$BN$80,"s","ns"))))</f>
        <v>ns</v>
      </c>
      <c r="BZ74" s="186" t="str">
        <f aca="1">IF(BZ$4&gt;$BV74,"",IF($BR$65&gt;$BS$65,"ns",IF($BN$72&gt;$BO$72,"ns",IF(ABS($BX74-INDEX(RTO1CF_ORD,BZ$4,2))&gt;$BN$80,"s","ns"))))</f>
        <v>ns</v>
      </c>
      <c r="CA74" s="186" t="str">
        <f aca="1">IF(CA$4&gt;$BV74,"",IF($BR$65&gt;$BS$65,"ns",IF($BN$72&gt;$BO$72,"ns",IF(ABS($BX74-INDEX(RTO1CF_ORD,CA$4,2))&gt;$BN$80,"s","ns"))))</f>
        <v>ns</v>
      </c>
      <c r="CB74" s="186" t="str">
        <f aca="1">IF(CB$4&gt;$BV74,"",IF($BR$65&gt;$BS$65,"ns",IF($BN$72&gt;$BO$72,"ns",IF(ABS($BX74-INDEX(RTO1CF_ORD,CB$4,2))&gt;$BN$80,"s","ns"))))</f>
        <v>ns</v>
      </c>
      <c r="CC74" s="186" t="str">
        <f aca="1">IF(CC$4&gt;$BV74,"",IF($BR$65&gt;$BS$65,"ns",IF($BN$72&gt;$BO$72,"ns",IF(ABS($BX74-INDEX(RTO1CF_ORD,CC$4,2))&gt;$BN$80,"s","ns"))))</f>
        <v>ns</v>
      </c>
      <c r="CD74" s="186" t="str">
        <f aca="1">IF(CD$4&gt;$BV74,"",IF($BR$65&gt;$BS$65,"ns",IF($BN$72&gt;$BO$72,"ns",IF(ABS($BX74-INDEX(RTO1CF_ORD,CD$4,2))&gt;$BN$80,"s","ns"))))</f>
        <v>ns</v>
      </c>
      <c r="CE74" s="186" t="str">
        <f aca="1">IF(CE$4&gt;$BV74,"",IF($BR$65&gt;$BS$65,"ns",IF($BN$72&gt;$BO$72,"ns",IF(ABS($BX74-INDEX(RTO1CF_ORD,CE$4,2))&gt;$BN$80,"s","ns"))))</f>
        <v>ns</v>
      </c>
      <c r="CF74" s="186" t="str">
        <f aca="1">IF(CF$4&gt;$BV74,"",IF($BR$65&gt;$BS$65,"ns",IF($BN$72&gt;$BO$72,"ns",IF(ABS($BX74-INDEX(RTO1CF_ORD,CF$4,2))&gt;$BN$80,"s","ns"))))</f>
        <v>ns</v>
      </c>
      <c r="CG74" s="186" t="str">
        <f aca="1">IF(CG$4&gt;$BV74,"",IF($BR$65&gt;$BS$65,"ns",IF($BN$72&gt;$BO$72,"ns",IF(ABS($BX74-INDEX(RTO1CF_ORD,CG$4,2))&gt;$BN$80,"s","ns"))))</f>
        <v>ns</v>
      </c>
      <c r="CH74" s="186" t="str">
        <f aca="1">IF(CH$4&gt;$BV74,"",IF($BR$65&gt;$BS$65,"ns",IF($BN$72&gt;$BO$72,"ns",IF(ABS($BX74-INDEX(RTO1CF_ORD,CH$4,2))&gt;$BN$80,"s","ns"))))</f>
        <v>ns</v>
      </c>
      <c r="CI74" s="186" t="str">
        <f aca="1">IF(CI$4&gt;$BV74,"",IF($BR$65&gt;$BS$65,"ns",IF($BN$72&gt;$BO$72,"ns",IF(ABS($BX74-INDEX(RTO1CF_ORD,CI$4,2))&gt;$BN$80,"s","ns"))))</f>
        <v>ns</v>
      </c>
      <c r="CJ74" s="186" t="str">
        <f aca="1">IF(CJ$4&gt;$BV74,"",IF($BR$65&gt;$BS$65,"ns",IF($BN$72&gt;$BO$72,"ns",IF(ABS($BX74-INDEX(RTO1CF_ORD,CJ$4,2))&gt;$BN$80,"s","ns"))))</f>
        <v>ns</v>
      </c>
      <c r="CK74" s="186" t="str">
        <f aca="1">IF(CK$4&gt;$BV74,"",IF($BR$65&gt;$BS$65,"ns",IF($BN$72&gt;$BO$72,"ns",IF(ABS($BX74-INDEX(RTO1CF_ORD,CK$4,2))&gt;$BN$80,"s","ns"))))</f>
        <v>ns</v>
      </c>
      <c r="CL74" s="186" t="str">
        <f aca="1">IF(CL$4&gt;$BV74,"",IF($BR$65&gt;$BS$65,"ns",IF($BN$72&gt;$BO$72,"ns",IF(ABS($BX74-INDEX(RTO1CF_ORD,CL$4,2))&gt;$BN$80,"s","ns"))))</f>
        <v>ns</v>
      </c>
      <c r="CM74" s="186" t="str">
        <f aca="1">IF(CM$4&gt;$BV74,"",IF($BR$65&gt;$BS$65,"ns",IF($BN$72&gt;$BO$72,"ns",IF(ABS($BX74-INDEX(RTO1CF_ORD,CM$4,2))&gt;$BN$80,"s","ns"))))</f>
        <v/>
      </c>
      <c r="CN74" s="186" t="str">
        <f aca="1">IF(CN$4&gt;$BV74,"",IF($BR$65&gt;$BS$65,"ns",IF($BN$72&gt;$BO$72,"ns",IF(ABS($BX74-INDEX(RTO1CF_ORD,CN$4,2))&gt;$BN$80,"s","ns"))))</f>
        <v/>
      </c>
      <c r="CO74" s="186" t="str">
        <f aca="1">IF(CO$4&gt;$BV74,"",IF($BR$65&gt;$BS$65,"ns",IF($BN$72&gt;$BO$72,"ns",IF(ABS($BX74-INDEX(RTO1CF_ORD,CO$4,2))&gt;$BN$80,"s","ns"))))</f>
        <v/>
      </c>
      <c r="CP74" s="186" t="str">
        <f aca="1">IF(CP$4&gt;$BV74,"",IF($BR$65&gt;$BS$65,"ns",IF($BN$72&gt;$BO$72,"ns",IF(ABS($BX74-INDEX(RTO1CF_ORD,CP$4,2))&gt;$BN$80,"s","ns"))))</f>
        <v/>
      </c>
      <c r="CQ74" s="186" t="str">
        <f aca="1">IF(CQ$4&gt;$BV74,"",IF($BR$65&gt;$BS$65,"ns",IF($BN$72&gt;$BO$72,"ns",IF(ABS($BX74-INDEX(RTO1CF_ORD,CQ$4,2))&gt;$BN$80,"s","ns"))))</f>
        <v/>
      </c>
      <c r="CR74" s="186" t="str">
        <f aca="1">IF(CR$4&gt;$BV74,"",IF($BR$65&gt;$BS$65,"ns",IF($BN$72&gt;$BO$72,"ns",IF(ABS($BX74-INDEX(RTO1CF_ORD,CR$4,2))&gt;$BN$80,"s","ns"))))</f>
        <v/>
      </c>
      <c r="CS74" s="186" t="str">
        <f aca="1">IF(CS$4&gt;$BV74,"",IF($BR$65&gt;$BS$65,"ns",IF($BN$72&gt;$BO$72,"ns",IF(ABS($BX74-INDEX(RTO1CF_ORD,CS$4,2))&gt;$BN$80,"s","ns"))))</f>
        <v/>
      </c>
      <c r="CT74" s="186" t="str">
        <f aca="1">IF(CT$4&gt;$BV74,"",IF($BR$65&gt;$BS$65,"ns",IF($BN$72&gt;$BO$72,"ns",IF(ABS($BX74-INDEX(RTO1CF_ORD,CT$4,2))&gt;$BN$80,"s","ns"))))</f>
        <v/>
      </c>
      <c r="CU74" s="186" t="str">
        <f aca="1">IF(CU$4&gt;$BV74,"",IF($BR$65&gt;$BS$65,"ns",IF($BN$72&gt;$BO$72,"ns",IF(ABS($BX74-INDEX(RTO1CF_ORD,CU$4,2))&gt;$BN$80,"s","ns"))))</f>
        <v/>
      </c>
      <c r="CV74" s="186" t="str">
        <f aca="1">IF(CV$4&gt;$BV74,"",IF($BR$65&gt;$BS$65,"ns",IF($BN$72&gt;$BO$72,"ns",IF(ABS($BX74-INDEX(RTO1CF_ORD,CV$4,2))&gt;$BN$80,"s","ns"))))</f>
        <v/>
      </c>
      <c r="CW74" s="186" t="str">
        <f aca="1">IF(CW$4&gt;$BV74,"",IF($BR$65&gt;$BS$65,"ns",IF($BN$72&gt;$BO$72,"ns",IF(ABS($BX74-INDEX(RTO1CF_ORD,CW$4,2))&gt;$BN$80,"s","ns"))))</f>
        <v/>
      </c>
      <c r="CX74" s="186" t="str">
        <f aca="1">IF(CX$4&gt;$BV74,"",IF($BR$65&gt;$BS$65,"ns",IF($BN$72&gt;$BO$72,"ns",IF(ABS($BX74-INDEX(RTO1CF_ORD,CX$4,2))&gt;$BN$80,"s","ns"))))</f>
        <v/>
      </c>
      <c r="CY74" s="186" t="str">
        <f aca="1">IF(CY$4&gt;$BV74,"",IF($BR$65&gt;$BS$65,"ns",IF($BN$72&gt;$BO$72,"ns",IF(ABS($BX74-INDEX(RTO1CF_ORD,CY$4,2))&gt;$BN$80,"s","ns"))))</f>
        <v/>
      </c>
      <c r="CZ74" s="186" t="str">
        <f aca="1">IF(CZ$4&gt;$BV74,"",IF($BR$65&gt;$BS$65,"ns",IF($BN$72&gt;$BO$72,"ns",IF(ABS($BX74-INDEX(RTO1CF_ORD,CZ$4,2))&gt;$BN$80,"s","ns"))))</f>
        <v/>
      </c>
      <c r="DA74" s="186" t="str">
        <f aca="1">IF(DA$4&gt;$BV74,"",IF($BR$65&gt;$BS$65,"ns",IF($BN$72&gt;$BO$72,"ns",IF(ABS($BX74-INDEX(RTO1CF_ORD,DA$4,2))&gt;$BN$80,"s","ns"))))</f>
        <v/>
      </c>
      <c r="DB74" s="186" t="str">
        <f aca="1">IF(DB$4&gt;$BV74,"",IF($BR$65&gt;$BS$65,"ns",IF($BN$72&gt;$BO$72,"ns",IF(ABS($BX74-INDEX(RTO1CF_ORD,DB$4,2))&gt;$BN$80,"s","ns"))))</f>
        <v/>
      </c>
      <c r="DC74" s="186" t="str">
        <f aca="1">IF(DC$4&gt;$BV74,"",IF($BR$65&gt;$BS$65,"ns",IF($BN$72&gt;$BO$72,"ns",IF(ABS($BX74-INDEX(RTO1CF_ORD,DC$4,2))&gt;$BN$80,"s","ns"))))</f>
        <v/>
      </c>
      <c r="DD74" s="186" t="str">
        <f aca="1">IF(DD$4&gt;$BV74,"",IF($BR$65&gt;$BS$65,"ns",IF($BN$72&gt;$BO$72,"ns",IF(ABS($BX74-INDEX(RTO1CF_ORD,DD$4,2))&gt;$BN$80,"s","ns"))))</f>
        <v/>
      </c>
      <c r="DE74" s="186" t="str">
        <f aca="1">IF(DE$4&gt;$BV74,"",IF($BR$65&gt;$BS$65,"ns",IF($BN$72&gt;$BO$72,"ns",IF(ABS($BX74-INDEX(RTO1CF_ORD,DE$4,2))&gt;$BN$80,"s","ns"))))</f>
        <v/>
      </c>
      <c r="DF74" s="186" t="str">
        <f aca="1">IF(DF$4&gt;$BV74,"",IF($BR$65&gt;$BS$65,"ns",IF($BN$72&gt;$BO$72,"ns",IF(ABS($BX74-INDEX(RTO1CF_ORD,DF$4,2))&gt;$BN$80,"s","ns"))))</f>
        <v/>
      </c>
      <c r="DG74" s="186" t="str">
        <f aca="1">IF(DG$4&gt;$BV74,"",IF($BR$65&gt;$BS$65,"ns",IF($BN$72&gt;$BO$72,"ns",IF(ABS($BX74-INDEX(RTO1CF_ORD,DG$4,2))&gt;$BN$80,"s","ns"))))</f>
        <v/>
      </c>
      <c r="DH74" s="186" t="str">
        <f aca="1">IF(DH$4&gt;$BV74,"",IF($BR$65&gt;$BS$65,"ns",IF($BN$72&gt;$BO$72,"ns",IF(ABS($BX74-INDEX(RTO1CF_ORD,DH$4,2))&gt;$BN$80,"s","ns"))))</f>
        <v/>
      </c>
      <c r="DI74" s="186" t="str">
        <f aca="1">IF(DI$4&gt;$BV74,"",IF($BR$65&gt;$BS$65,"ns",IF($BN$72&gt;$BO$72,"ns",IF(ABS($BX74-INDEX(RTO1CF_ORD,DI$4,2))&gt;$BN$80,"s","ns"))))</f>
        <v/>
      </c>
      <c r="DJ74" s="186" t="str">
        <f aca="1">IF(DJ$4&gt;$BV74,"",IF($BR$65&gt;$BS$65,"ns",IF($BN$72&gt;$BO$72,"ns",IF(ABS($BX74-INDEX(RTO1CF_ORD,DJ$4,2))&gt;$BN$80,"s","ns"))))</f>
        <v/>
      </c>
      <c r="DK74" s="186" t="str">
        <f aca="1">IF(DK$4&gt;$BV74,"",IF($BR$65&gt;$BS$65,"ns",IF($BN$72&gt;$BO$72,"ns",IF(ABS($BX74-INDEX(RTO1CF_ORD,DK$4,2))&gt;$BN$80,"s","ns"))))</f>
        <v/>
      </c>
      <c r="DL74" s="186" t="str">
        <f aca="1">IF(DL$4&gt;$BV74,"",IF($BR$65&gt;$BS$65,"ns",IF($BN$72&gt;$BO$72,"ns",IF(ABS($BX74-INDEX(RTO1CF_ORD,DL$4,2))&gt;$BN$80,"s","ns"))))</f>
        <v/>
      </c>
      <c r="DM74" s="186" t="str">
        <f aca="1">IF(DM$4&gt;$BV74,"",IF($BR$65&gt;$BS$65,"ns",IF($BN$72&gt;$BO$72,"ns",IF(ABS($BX74-INDEX(RTO1CF_ORD,DM$4,2))&gt;$BN$80,"s","ns"))))</f>
        <v/>
      </c>
      <c r="DN74" s="186" t="str">
        <f aca="1">IF(DN$4&gt;$BV74,"",IF($BR$65&gt;$BS$65,"ns",IF($BN$72&gt;$BO$72,"ns",IF(ABS($BX74-INDEX(RTO1CF_ORD,DN$4,2))&gt;$BN$80,"s","ns"))))</f>
        <v/>
      </c>
      <c r="DO74" s="186" t="str">
        <f aca="1">IF(DO$4&gt;$BV74,"",IF($BR$65&gt;$BS$65,"ns",IF($BN$72&gt;$BO$72,"ns",IF(ABS($BX74-INDEX(RTO1CF_ORD,DO$4,2))&gt;$BN$80,"s","ns"))))</f>
        <v/>
      </c>
      <c r="DP74" s="186" t="str">
        <f aca="1">IF(DP$4&gt;$BV74,"",IF($BR$65&gt;$BS$65,"ns",IF($BN$72&gt;$BO$72,"ns",IF(ABS($BX74-INDEX(RTO1CF_ORD,DP$4,2))&gt;$BN$80,"s","ns"))))</f>
        <v/>
      </c>
      <c r="DQ74" s="186" t="str">
        <f aca="1">IF(DQ$4&gt;$BV74,"",IF($BR$65&gt;$BS$65,"ns",IF($BN$72&gt;$BO$72,"ns",IF(ABS($BX74-INDEX(RTO1CF_ORD,DQ$4,2))&gt;$BN$80,"s","ns"))))</f>
        <v/>
      </c>
      <c r="DR74" s="186" t="str">
        <f aca="1">IF(DR$4&gt;$BV74,"",IF($BR$65&gt;$BS$65,"ns",IF($BN$72&gt;$BO$72,"ns",IF(ABS($BX74-INDEX(RTO1CF_ORD,DR$4,2))&gt;$BN$80,"s","ns"))))</f>
        <v/>
      </c>
      <c r="DS74" s="186" t="str">
        <f aca="1">IF(DS$4&gt;$BV74,"",IF($BR$65&gt;$BS$65,"ns",IF($BN$72&gt;$BO$72,"ns",IF(ABS($BX74-INDEX(RTO1CF_ORD,DS$4,2))&gt;$BN$80,"s","ns"))))</f>
        <v/>
      </c>
      <c r="DT74" s="186" t="str">
        <f aca="1">IF(DT$4&gt;$BV74,"",IF($BR$65&gt;$BS$65,"ns",IF($BN$72&gt;$BO$72,"ns",IF(ABS($BX74-INDEX(RTO1CF_ORD,DT$4,2))&gt;$BN$80,"s","ns"))))</f>
        <v/>
      </c>
      <c r="DU74" s="186" t="str">
        <f aca="1">IF(DU$4&gt;$BV74,"",IF($BR$65&gt;$BS$65,"ns",IF($BN$72&gt;$BO$72,"ns",IF(ABS($BX74-INDEX(RTO1CF_ORD,DU$4,2))&gt;$BN$80,"s","ns"))))</f>
        <v/>
      </c>
      <c r="DV74" s="186" t="str">
        <f aca="1">IF(DV$4&gt;$BV74,"",IF($BR$65&gt;$BS$65,"ns",IF($BN$72&gt;$BO$72,"ns",IF(ABS($BX74-INDEX(RTO1CF_ORD,DV$4,2))&gt;$BN$80,"s","ns"))))</f>
        <v/>
      </c>
      <c r="DW74" s="158"/>
      <c r="DX74" s="158"/>
      <c r="DZ74" s="176">
        <f>DZ73+1</f>
        <v>15</v>
      </c>
      <c r="EA74" s="178" t="str">
        <f aca="1">IFERROR(INDEX(RTO2CV,$DZ74,1),0)</f>
        <v>B CUMELEN</v>
      </c>
      <c r="EB74" s="179">
        <f aca="1">IFERROR(INDEX(RTO2SF,$DZ74,EB$3),0)</f>
        <v>0</v>
      </c>
      <c r="EC74" s="179">
        <f aca="1">IFERROR(INDEX(RTO2SF,$DZ74,EC$3),0)</f>
        <v>0</v>
      </c>
      <c r="ED74" s="179">
        <f aca="1">IFERROR(INDEX(RTO2SF,$DZ74,ED$3),0)</f>
        <v>0</v>
      </c>
      <c r="EE74" s="179">
        <f aca="1">IFERROR(INDEX(RTO2SF,$DZ74,EE$3),0)</f>
        <v>0</v>
      </c>
      <c r="EF74" s="179">
        <f>_xlfn.COUNTIFS(EB74:EE74,"&gt;1")</f>
        <v>0</v>
      </c>
      <c r="EG74" s="179">
        <f>IFERROR(_xlfn.SUMIFS(EB74:EE74,EB74:EE74,"&gt;1"),0)</f>
        <v>0</v>
      </c>
      <c r="EH74" s="176"/>
      <c r="EI74" s="176" t="s">
        <v>337</v>
      </c>
      <c r="EJ74" s="175" t="str">
        <f>IF(EF110=0,"sd",EJ72/EJ68)</f>
        <v>sd</v>
      </c>
      <c r="EK74" s="177"/>
      <c r="EL74" s="176">
        <f>EL73+1</f>
        <v>15</v>
      </c>
      <c r="EM74" s="178" t="str">
        <f aca="1">IFERROR(INDEX(RTO2CV,$EL74,1),0)</f>
        <v>B CUMELEN</v>
      </c>
      <c r="EN74" s="179">
        <f aca="1">IFERROR(INDEX(RTO2CF,$EL74,'ANVA-MDS'!EB$3),0)</f>
        <v>3993.17449142857004</v>
      </c>
      <c r="EO74" s="179">
        <f aca="1">IFERROR(INDEX(RTO2CF,$EL74,'ANVA-MDS'!EC$3),0)</f>
        <v>4561.55781714285968</v>
      </c>
      <c r="EP74" s="179">
        <f aca="1">IFERROR(INDEX(RTO2CF,$EL74,'ANVA-MDS'!ED$3),0)</f>
        <v>4125.04337142857003</v>
      </c>
      <c r="EQ74" s="179">
        <f aca="1">IFERROR(INDEX(RTO2CF,$EL74,'ANVA-MDS'!EE$3),0)</f>
        <v>0</v>
      </c>
      <c r="ER74" s="179">
        <f>_xlfn.COUNTIFS(EN74:EQ74,"&gt;1")</f>
        <v>3</v>
      </c>
      <c r="ES74" s="179">
        <f>IFERROR(_xlfn.SUMIFS(EN74:EQ74,EN74:EQ74,"&gt;1"),0)</f>
        <v>12679.7756800000006</v>
      </c>
      <c r="ET74" s="176"/>
      <c r="EU74" s="176" t="s">
        <v>337</v>
      </c>
      <c r="EV74" s="175">
        <f>IF(ER110=0,"sd",EV72/EV68)</f>
        <v>518328.201833093015</v>
      </c>
      <c r="EW74" s="177"/>
      <c r="EX74" s="179">
        <f>EG74+ES74</f>
        <v>12679.7756800000006</v>
      </c>
      <c r="EY74" s="314" t="s">
        <v>338</v>
      </c>
      <c r="EZ74" s="202" t="str">
        <f>IF(EZ79=0,"sd",EZ73-1)</f>
        <v>sd</v>
      </c>
    </row>
    <row r="75" spans="2:156" ht="12.75" customHeight="1">
      <c r="B75" s="162" t="str">
        <f>'ANVA-MDS'!EJ79</f>
        <v>sd</v>
      </c>
      <c r="J75" s="89" t="n">
        <v>15</v>
      </c>
      <c r="K75" s="187" t="str">
        <f aca="1">IFERROR(INDEX(RTO2SF_ORD,J75,1),"sd")</f>
        <v>B CUMELEN</v>
      </c>
      <c r="L75" s="188">
        <f aca="1">IFERROR(INDEX(RTO2SF_ORD,J75,2),"sd")</f>
        <v>0.000350000000000000044</v>
      </c>
      <c r="M75" s="188" t="str">
        <f aca="1">IF(M$4&gt;$J75,"",IF($F$65&gt;$G$65,"ns",IF($B$72&gt;$C$72,"ns",IF(ABS($L75-INDEX(RTO1SF_ORD,M$4,2))&gt;$B$80,"s","ns"))))</f>
        <v>ns</v>
      </c>
      <c r="N75" s="188" t="str">
        <f aca="1">IF(N$4&gt;$J75,"",IF($F$65&gt;$G$65,"ns",IF($B$72&gt;$C$72,"ns",IF(ABS($L75-INDEX(RTO1SF_ORD,N$4,2))&gt;$B$80,"s","ns"))))</f>
        <v>ns</v>
      </c>
      <c r="O75" s="188" t="str">
        <f aca="1">IF(O$4&gt;$J75,"",IF($F$65&gt;$G$65,"ns",IF($B$72&gt;$C$72,"ns",IF(ABS($L75-INDEX(RTO1SF_ORD,O$4,2))&gt;$B$80,"s","ns"))))</f>
        <v>ns</v>
      </c>
      <c r="P75" s="188" t="str">
        <f aca="1">IF(P$4&gt;$J75,"",IF($F$65&gt;$G$65,"ns",IF($B$72&gt;$C$72,"ns",IF(ABS($L75-INDEX(RTO1SF_ORD,P$4,2))&gt;$B$80,"s","ns"))))</f>
        <v>ns</v>
      </c>
      <c r="Q75" s="188" t="str">
        <f aca="1">IF(Q$4&gt;$J75,"",IF($F$65&gt;$G$65,"ns",IF($B$72&gt;$C$72,"ns",IF(ABS($L75-INDEX(RTO1SF_ORD,Q$4,2))&gt;$B$80,"s","ns"))))</f>
        <v>ns</v>
      </c>
      <c r="R75" s="188" t="str">
        <f aca="1">IF(R$4&gt;$J75,"",IF($F$65&gt;$G$65,"ns",IF($B$72&gt;$C$72,"ns",IF(ABS($L75-INDEX(RTO1SF_ORD,R$4,2))&gt;$B$80,"s","ns"))))</f>
        <v>ns</v>
      </c>
      <c r="S75" s="188" t="str">
        <f aca="1">IF(S$4&gt;$J75,"",IF($F$65&gt;$G$65,"ns",IF($B$72&gt;$C$72,"ns",IF(ABS($L75-INDEX(RTO1SF_ORD,S$4,2))&gt;$B$80,"s","ns"))))</f>
        <v>ns</v>
      </c>
      <c r="T75" s="188" t="str">
        <f aca="1">IF(T$4&gt;$J75,"",IF($F$65&gt;$G$65,"ns",IF($B$72&gt;$C$72,"ns",IF(ABS($L75-INDEX(RTO1SF_ORD,T$4,2))&gt;$B$80,"s","ns"))))</f>
        <v>ns</v>
      </c>
      <c r="U75" s="188" t="str">
        <f aca="1">IF(U$4&gt;$J75,"",IF($F$65&gt;$G$65,"ns",IF($B$72&gt;$C$72,"ns",IF(ABS($L75-INDEX(RTO1SF_ORD,U$4,2))&gt;$B$80,"s","ns"))))</f>
        <v>ns</v>
      </c>
      <c r="V75" s="188" t="str">
        <f aca="1">IF(V$4&gt;$J75,"",IF($F$65&gt;$G$65,"ns",IF($B$72&gt;$C$72,"ns",IF(ABS($L75-INDEX(RTO1SF_ORD,V$4,2))&gt;$B$80,"s","ns"))))</f>
        <v>ns</v>
      </c>
      <c r="W75" s="188" t="str">
        <f aca="1">IF(W$4&gt;$J75,"",IF($F$65&gt;$G$65,"ns",IF($B$72&gt;$C$72,"ns",IF(ABS($L75-INDEX(RTO1SF_ORD,W$4,2))&gt;$B$80,"s","ns"))))</f>
        <v>ns</v>
      </c>
      <c r="X75" s="188" t="str">
        <f aca="1">IF(X$4&gt;$J75,"",IF($F$65&gt;$G$65,"ns",IF($B$72&gt;$C$72,"ns",IF(ABS($L75-INDEX(RTO1SF_ORD,X$4,2))&gt;$B$80,"s","ns"))))</f>
        <v>ns</v>
      </c>
      <c r="Y75" s="188" t="str">
        <f aca="1">IF(Y$4&gt;$J75,"",IF($F$65&gt;$G$65,"ns",IF($B$72&gt;$C$72,"ns",IF(ABS($L75-INDEX(RTO1SF_ORD,Y$4,2))&gt;$B$80,"s","ns"))))</f>
        <v>ns</v>
      </c>
      <c r="Z75" s="188" t="str">
        <f aca="1">IF(Z$4&gt;$J75,"",IF($F$65&gt;$G$65,"ns",IF($B$72&gt;$C$72,"ns",IF(ABS($L75-INDEX(RTO1SF_ORD,Z$4,2))&gt;$B$80,"s","ns"))))</f>
        <v>ns</v>
      </c>
      <c r="AA75" s="188" t="str">
        <f aca="1">IF(AA$4&gt;$J75,"",IF($F$65&gt;$G$65,"ns",IF($B$72&gt;$C$72,"ns",IF(ABS($L75-INDEX(RTO1SF_ORD,AA$4,2))&gt;$B$80,"s","ns"))))</f>
        <v>ns</v>
      </c>
      <c r="AB75" s="188" t="str">
        <f aca="1">IF(AB$4&gt;$J75,"",IF($F$65&gt;$G$65,"ns",IF($B$72&gt;$C$72,"ns",IF(ABS($L75-INDEX(RTO1SF_ORD,AB$4,2))&gt;$B$80,"s","ns"))))</f>
        <v/>
      </c>
      <c r="AC75" s="188" t="str">
        <f aca="1">IF(AC$4&gt;$J75,"",IF($F$65&gt;$G$65,"ns",IF($B$72&gt;$C$72,"ns",IF(ABS($L75-INDEX(RTO1SF_ORD,AC$4,2))&gt;$B$80,"s","ns"))))</f>
        <v/>
      </c>
      <c r="AD75" s="188" t="str">
        <f aca="1">IF(AD$4&gt;$J75,"",IF($F$65&gt;$G$65,"ns",IF($B$72&gt;$C$72,"ns",IF(ABS($L75-INDEX(RTO1SF_ORD,AD$4,2))&gt;$B$80,"s","ns"))))</f>
        <v/>
      </c>
      <c r="AE75" s="188" t="str">
        <f aca="1">IF(AE$4&gt;$J75,"",IF($F$65&gt;$G$65,"ns",IF($B$72&gt;$C$72,"ns",IF(ABS($L75-INDEX(RTO1SF_ORD,AE$4,2))&gt;$B$80,"s","ns"))))</f>
        <v/>
      </c>
      <c r="AF75" s="188" t="str">
        <f aca="1">IF(AF$4&gt;$J75,"",IF($F$65&gt;$G$65,"ns",IF($B$72&gt;$C$72,"ns",IF(ABS($L75-INDEX(RTO1SF_ORD,AF$4,2))&gt;$B$80,"s","ns"))))</f>
        <v/>
      </c>
      <c r="AG75" s="188" t="str">
        <f aca="1">IF(AG$4&gt;$J75,"",IF($F$65&gt;$G$65,"ns",IF($B$72&gt;$C$72,"ns",IF(ABS($L75-INDEX(RTO1SF_ORD,AG$4,2))&gt;$B$80,"s","ns"))))</f>
        <v/>
      </c>
      <c r="AH75" s="188" t="str">
        <f aca="1">IF(AH$4&gt;$J75,"",IF($F$65&gt;$G$65,"ns",IF($B$72&gt;$C$72,"ns",IF(ABS($L75-INDEX(RTO1SF_ORD,AH$4,2))&gt;$B$80,"s","ns"))))</f>
        <v/>
      </c>
      <c r="AI75" s="188" t="str">
        <f aca="1">IF(AI$4&gt;$J75,"",IF($F$65&gt;$G$65,"ns",IF($B$72&gt;$C$72,"ns",IF(ABS($L75-INDEX(RTO1SF_ORD,AI$4,2))&gt;$B$80,"s","ns"))))</f>
        <v/>
      </c>
      <c r="AJ75" s="188" t="str">
        <f aca="1">IF(AJ$4&gt;$J75,"",IF($F$65&gt;$G$65,"ns",IF($B$72&gt;$C$72,"ns",IF(ABS($L75-INDEX(RTO1SF_ORD,AJ$4,2))&gt;$B$80,"s","ns"))))</f>
        <v/>
      </c>
      <c r="AK75" s="188" t="str">
        <f aca="1">IF(AK$4&gt;$J75,"",IF($F$65&gt;$G$65,"ns",IF($B$72&gt;$C$72,"ns",IF(ABS($L75-INDEX(RTO1SF_ORD,AK$4,2))&gt;$B$80,"s","ns"))))</f>
        <v/>
      </c>
      <c r="AL75" s="188" t="str">
        <f aca="1">IF(AL$4&gt;$J75,"",IF($F$65&gt;$G$65,"ns",IF($B$72&gt;$C$72,"ns",IF(ABS($L75-INDEX(RTO1SF_ORD,AL$4,2))&gt;$B$80,"s","ns"))))</f>
        <v/>
      </c>
      <c r="AM75" s="188" t="str">
        <f aca="1">IF(AM$4&gt;$J75,"",IF($F$65&gt;$G$65,"ns",IF($B$72&gt;$C$72,"ns",IF(ABS($L75-INDEX(RTO1SF_ORD,AM$4,2))&gt;$B$80,"s","ns"))))</f>
        <v/>
      </c>
      <c r="AN75" s="188" t="str">
        <f aca="1">IF(AN$4&gt;$J75,"",IF($F$65&gt;$G$65,"ns",IF($B$72&gt;$C$72,"ns",IF(ABS($L75-INDEX(RTO1SF_ORD,AN$4,2))&gt;$B$80,"s","ns"))))</f>
        <v/>
      </c>
      <c r="AO75" s="188" t="str">
        <f aca="1">IF(AO$4&gt;$J75,"",IF($F$65&gt;$G$65,"ns",IF($B$72&gt;$C$72,"ns",IF(ABS($L75-INDEX(RTO1SF_ORD,AO$4,2))&gt;$B$80,"s","ns"))))</f>
        <v/>
      </c>
      <c r="AP75" s="188" t="str">
        <f aca="1">IF(AP$4&gt;$J75,"",IF($F$65&gt;$G$65,"ns",IF($B$72&gt;$C$72,"ns",IF(ABS($L75-INDEX(RTO1SF_ORD,AP$4,2))&gt;$B$80,"s","ns"))))</f>
        <v/>
      </c>
      <c r="AQ75" s="188" t="str">
        <f aca="1">IF(AQ$4&gt;$J75,"",IF($F$65&gt;$G$65,"ns",IF($B$72&gt;$C$72,"ns",IF(ABS($L75-INDEX(RTO1SF_ORD,AQ$4,2))&gt;$B$80,"s","ns"))))</f>
        <v/>
      </c>
      <c r="AR75" s="188" t="str">
        <f aca="1">IF(AR$4&gt;$J75,"",IF($F$65&gt;$G$65,"ns",IF($B$72&gt;$C$72,"ns",IF(ABS($L75-INDEX(RTO1SF_ORD,AR$4,2))&gt;$B$80,"s","ns"))))</f>
        <v/>
      </c>
      <c r="AS75" s="188" t="str">
        <f aca="1">IF(AS$4&gt;$J75,"",IF($F$65&gt;$G$65,"ns",IF($B$72&gt;$C$72,"ns",IF(ABS($L75-INDEX(RTO1SF_ORD,AS$4,2))&gt;$B$80,"s","ns"))))</f>
        <v/>
      </c>
      <c r="AT75" s="188" t="str">
        <f aca="1">IF(AT$4&gt;$J75,"",IF($F$65&gt;$G$65,"ns",IF($B$72&gt;$C$72,"ns",IF(ABS($L75-INDEX(RTO1SF_ORD,AT$4,2))&gt;$B$80,"s","ns"))))</f>
        <v/>
      </c>
      <c r="AU75" s="188" t="str">
        <f aca="1">IF(AU$4&gt;$J75,"",IF($F$65&gt;$G$65,"ns",IF($B$72&gt;$C$72,"ns",IF(ABS($L75-INDEX(RTO1SF_ORD,AU$4,2))&gt;$B$80,"s","ns"))))</f>
        <v/>
      </c>
      <c r="AV75" s="188" t="str">
        <f aca="1">IF(AV$4&gt;$J75,"",IF($F$65&gt;$G$65,"ns",IF($B$72&gt;$C$72,"ns",IF(ABS($L75-INDEX(RTO1SF_ORD,AV$4,2))&gt;$B$80,"s","ns"))))</f>
        <v/>
      </c>
      <c r="AW75" s="188" t="str">
        <f aca="1">IF(AW$4&gt;$J75,"",IF($F$65&gt;$G$65,"ns",IF($B$72&gt;$C$72,"ns",IF(ABS($L75-INDEX(RTO1SF_ORD,AW$4,2))&gt;$B$80,"s","ns"))))</f>
        <v/>
      </c>
      <c r="AX75" s="188" t="str">
        <f aca="1">IF(AX$4&gt;$J75,"",IF($F$65&gt;$G$65,"ns",IF($B$72&gt;$C$72,"ns",IF(ABS($L75-INDEX(RTO1SF_ORD,AX$4,2))&gt;$B$80,"s","ns"))))</f>
        <v/>
      </c>
      <c r="AY75" s="188" t="str">
        <f aca="1">IF(AY$4&gt;$J75,"",IF($F$65&gt;$G$65,"ns",IF($B$72&gt;$C$72,"ns",IF(ABS($L75-INDEX(RTO1SF_ORD,AY$4,2))&gt;$B$80,"s","ns"))))</f>
        <v/>
      </c>
      <c r="AZ75" s="188" t="str">
        <f aca="1">IF(AZ$4&gt;$J75,"",IF($F$65&gt;$G$65,"ns",IF($B$72&gt;$C$72,"ns",IF(ABS($L75-INDEX(RTO1SF_ORD,AZ$4,2))&gt;$B$80,"s","ns"))))</f>
        <v/>
      </c>
      <c r="BA75" s="188" t="str">
        <f aca="1">IF(BA$4&gt;$J75,"",IF($F$65&gt;$G$65,"ns",IF($B$72&gt;$C$72,"ns",IF(ABS($L75-INDEX(RTO1SF_ORD,BA$4,2))&gt;$B$80,"s","ns"))))</f>
        <v/>
      </c>
      <c r="BB75" s="188" t="str">
        <f aca="1">IF(BB$4&gt;$J75,"",IF($F$65&gt;$G$65,"ns",IF($B$72&gt;$C$72,"ns",IF(ABS($L75-INDEX(RTO1SF_ORD,BB$4,2))&gt;$B$80,"s","ns"))))</f>
        <v/>
      </c>
      <c r="BC75" s="188" t="str">
        <f aca="1">IF(BC$4&gt;$J75,"",IF($F$65&gt;$G$65,"ns",IF($B$72&gt;$C$72,"ns",IF(ABS($L75-INDEX(RTO1SF_ORD,BC$4,2))&gt;$B$80,"s","ns"))))</f>
        <v/>
      </c>
      <c r="BD75" s="188" t="str">
        <f aca="1">IF(BD$4&gt;$J75,"",IF($F$65&gt;$G$65,"ns",IF($B$72&gt;$C$72,"ns",IF(ABS($L75-INDEX(RTO1SF_ORD,BD$4,2))&gt;$B$80,"s","ns"))))</f>
        <v/>
      </c>
      <c r="BE75" s="188" t="str">
        <f aca="1">IF(BE$4&gt;$J75,"",IF($F$65&gt;$G$65,"ns",IF($B$72&gt;$C$72,"ns",IF(ABS($L75-INDEX(RTO1SF_ORD,BE$4,2))&gt;$B$80,"s","ns"))))</f>
        <v/>
      </c>
      <c r="BF75" s="188" t="str">
        <f aca="1">IF(BF$4&gt;$J75,"",IF($F$65&gt;$G$65,"ns",IF($B$72&gt;$C$72,"ns",IF(ABS($L75-INDEX(RTO1SF_ORD,BF$4,2))&gt;$B$80,"s","ns"))))</f>
        <v/>
      </c>
      <c r="BG75" s="188" t="str">
        <f aca="1">IF(BG$4&gt;$J75,"",IF($F$65&gt;$G$65,"ns",IF($B$72&gt;$C$72,"ns",IF(ABS($L75-INDEX(RTO1SF_ORD,BG$4,2))&gt;$B$80,"s","ns"))))</f>
        <v/>
      </c>
      <c r="BH75" s="188" t="str">
        <f aca="1">IF(BH$4&gt;$J75,"",IF($F$65&gt;$G$65,"ns",IF($B$72&gt;$C$72,"ns",IF(ABS($L75-INDEX(RTO1SF_ORD,BH$4,2))&gt;$B$80,"s","ns"))))</f>
        <v/>
      </c>
      <c r="BI75" s="188" t="str">
        <f aca="1">IF(BI$4&gt;$J75,"",IF($F$65&gt;$G$65,"ns",IF($B$72&gt;$C$72,"ns",IF(ABS($L75-INDEX(RTO1SF_ORD,BI$4,2))&gt;$B$80,"s","ns"))))</f>
        <v/>
      </c>
      <c r="BJ75" s="188" t="str">
        <f aca="1">IF(BJ$4&gt;$J75,"",IF($F$65&gt;$G$65,"ns",IF($B$72&gt;$C$72,"ns",IF(ABS($L75-INDEX(RTO1SF_ORD,BJ$4,2))&gt;$B$80,"s","ns"))))</f>
        <v/>
      </c>
      <c r="BM75" s="9"/>
      <c r="BN75" s="162">
        <f>'ANVA-MDS'!EV79</f>
        <v>0.357253644081769028</v>
      </c>
      <c r="BS75" s="10"/>
      <c r="BT75" s="10"/>
      <c r="BV75" s="89" t="n">
        <v>15</v>
      </c>
      <c r="BW75" s="187" t="str">
        <f aca="1">IFERROR(INDEX(RTO2CF_ORD,BV75,1),"sd")</f>
        <v>BASILIO</v>
      </c>
      <c r="BX75" s="188">
        <f aca="1">IFERROR(INDEX(RTO2CF_ORD,BV75,2),"sd")</f>
        <v>4858.55111238095014</v>
      </c>
      <c r="BY75" s="186" t="str">
        <f aca="1">IF(BY$4&gt;$BV75,"",IF($BR$65&gt;$BS$65,"ns",IF($BN$72&gt;$BO$72,"ns",IF(ABS($BX75-INDEX(RTO1CF_ORD,BY$4,2))&gt;$BN$80,"s","ns"))))</f>
        <v>ns</v>
      </c>
      <c r="BZ75" s="186" t="str">
        <f aca="1">IF(BZ$4&gt;$BV75,"",IF($BR$65&gt;$BS$65,"ns",IF($BN$72&gt;$BO$72,"ns",IF(ABS($BX75-INDEX(RTO1CF_ORD,BZ$4,2))&gt;$BN$80,"s","ns"))))</f>
        <v>ns</v>
      </c>
      <c r="CA75" s="186" t="str">
        <f aca="1">IF(CA$4&gt;$BV75,"",IF($BR$65&gt;$BS$65,"ns",IF($BN$72&gt;$BO$72,"ns",IF(ABS($BX75-INDEX(RTO1CF_ORD,CA$4,2))&gt;$BN$80,"s","ns"))))</f>
        <v>ns</v>
      </c>
      <c r="CB75" s="186" t="str">
        <f aca="1">IF(CB$4&gt;$BV75,"",IF($BR$65&gt;$BS$65,"ns",IF($BN$72&gt;$BO$72,"ns",IF(ABS($BX75-INDEX(RTO1CF_ORD,CB$4,2))&gt;$BN$80,"s","ns"))))</f>
        <v>ns</v>
      </c>
      <c r="CC75" s="186" t="str">
        <f aca="1">IF(CC$4&gt;$BV75,"",IF($BR$65&gt;$BS$65,"ns",IF($BN$72&gt;$BO$72,"ns",IF(ABS($BX75-INDEX(RTO1CF_ORD,CC$4,2))&gt;$BN$80,"s","ns"))))</f>
        <v>ns</v>
      </c>
      <c r="CD75" s="186" t="str">
        <f aca="1">IF(CD$4&gt;$BV75,"",IF($BR$65&gt;$BS$65,"ns",IF($BN$72&gt;$BO$72,"ns",IF(ABS($BX75-INDEX(RTO1CF_ORD,CD$4,2))&gt;$BN$80,"s","ns"))))</f>
        <v>ns</v>
      </c>
      <c r="CE75" s="186" t="str">
        <f aca="1">IF(CE$4&gt;$BV75,"",IF($BR$65&gt;$BS$65,"ns",IF($BN$72&gt;$BO$72,"ns",IF(ABS($BX75-INDEX(RTO1CF_ORD,CE$4,2))&gt;$BN$80,"s","ns"))))</f>
        <v>ns</v>
      </c>
      <c r="CF75" s="186" t="str">
        <f aca="1">IF(CF$4&gt;$BV75,"",IF($BR$65&gt;$BS$65,"ns",IF($BN$72&gt;$BO$72,"ns",IF(ABS($BX75-INDEX(RTO1CF_ORD,CF$4,2))&gt;$BN$80,"s","ns"))))</f>
        <v>ns</v>
      </c>
      <c r="CG75" s="186" t="str">
        <f aca="1">IF(CG$4&gt;$BV75,"",IF($BR$65&gt;$BS$65,"ns",IF($BN$72&gt;$BO$72,"ns",IF(ABS($BX75-INDEX(RTO1CF_ORD,CG$4,2))&gt;$BN$80,"s","ns"))))</f>
        <v>ns</v>
      </c>
      <c r="CH75" s="186" t="str">
        <f aca="1">IF(CH$4&gt;$BV75,"",IF($BR$65&gt;$BS$65,"ns",IF($BN$72&gt;$BO$72,"ns",IF(ABS($BX75-INDEX(RTO1CF_ORD,CH$4,2))&gt;$BN$80,"s","ns"))))</f>
        <v>ns</v>
      </c>
      <c r="CI75" s="186" t="str">
        <f aca="1">IF(CI$4&gt;$BV75,"",IF($BR$65&gt;$BS$65,"ns",IF($BN$72&gt;$BO$72,"ns",IF(ABS($BX75-INDEX(RTO1CF_ORD,CI$4,2))&gt;$BN$80,"s","ns"))))</f>
        <v>ns</v>
      </c>
      <c r="CJ75" s="186" t="str">
        <f aca="1">IF(CJ$4&gt;$BV75,"",IF($BR$65&gt;$BS$65,"ns",IF($BN$72&gt;$BO$72,"ns",IF(ABS($BX75-INDEX(RTO1CF_ORD,CJ$4,2))&gt;$BN$80,"s","ns"))))</f>
        <v>ns</v>
      </c>
      <c r="CK75" s="186" t="str">
        <f aca="1">IF(CK$4&gt;$BV75,"",IF($BR$65&gt;$BS$65,"ns",IF($BN$72&gt;$BO$72,"ns",IF(ABS($BX75-INDEX(RTO1CF_ORD,CK$4,2))&gt;$BN$80,"s","ns"))))</f>
        <v>ns</v>
      </c>
      <c r="CL75" s="186" t="str">
        <f aca="1">IF(CL$4&gt;$BV75,"",IF($BR$65&gt;$BS$65,"ns",IF($BN$72&gt;$BO$72,"ns",IF(ABS($BX75-INDEX(RTO1CF_ORD,CL$4,2))&gt;$BN$80,"s","ns"))))</f>
        <v>ns</v>
      </c>
      <c r="CM75" s="186" t="str">
        <f aca="1">IF(CM$4&gt;$BV75,"",IF($BR$65&gt;$BS$65,"ns",IF($BN$72&gt;$BO$72,"ns",IF(ABS($BX75-INDEX(RTO1CF_ORD,CM$4,2))&gt;$BN$80,"s","ns"))))</f>
        <v>ns</v>
      </c>
      <c r="CN75" s="186" t="str">
        <f aca="1">IF(CN$4&gt;$BV75,"",IF($BR$65&gt;$BS$65,"ns",IF($BN$72&gt;$BO$72,"ns",IF(ABS($BX75-INDEX(RTO1CF_ORD,CN$4,2))&gt;$BN$80,"s","ns"))))</f>
        <v/>
      </c>
      <c r="CO75" s="186" t="str">
        <f aca="1">IF(CO$4&gt;$BV75,"",IF($BR$65&gt;$BS$65,"ns",IF($BN$72&gt;$BO$72,"ns",IF(ABS($BX75-INDEX(RTO1CF_ORD,CO$4,2))&gt;$BN$80,"s","ns"))))</f>
        <v/>
      </c>
      <c r="CP75" s="186" t="str">
        <f aca="1">IF(CP$4&gt;$BV75,"",IF($BR$65&gt;$BS$65,"ns",IF($BN$72&gt;$BO$72,"ns",IF(ABS($BX75-INDEX(RTO1CF_ORD,CP$4,2))&gt;$BN$80,"s","ns"))))</f>
        <v/>
      </c>
      <c r="CQ75" s="186" t="str">
        <f aca="1">IF(CQ$4&gt;$BV75,"",IF($BR$65&gt;$BS$65,"ns",IF($BN$72&gt;$BO$72,"ns",IF(ABS($BX75-INDEX(RTO1CF_ORD,CQ$4,2))&gt;$BN$80,"s","ns"))))</f>
        <v/>
      </c>
      <c r="CR75" s="186" t="str">
        <f aca="1">IF(CR$4&gt;$BV75,"",IF($BR$65&gt;$BS$65,"ns",IF($BN$72&gt;$BO$72,"ns",IF(ABS($BX75-INDEX(RTO1CF_ORD,CR$4,2))&gt;$BN$80,"s","ns"))))</f>
        <v/>
      </c>
      <c r="CS75" s="186" t="str">
        <f aca="1">IF(CS$4&gt;$BV75,"",IF($BR$65&gt;$BS$65,"ns",IF($BN$72&gt;$BO$72,"ns",IF(ABS($BX75-INDEX(RTO1CF_ORD,CS$4,2))&gt;$BN$80,"s","ns"))))</f>
        <v/>
      </c>
      <c r="CT75" s="186" t="str">
        <f aca="1">IF(CT$4&gt;$BV75,"",IF($BR$65&gt;$BS$65,"ns",IF($BN$72&gt;$BO$72,"ns",IF(ABS($BX75-INDEX(RTO1CF_ORD,CT$4,2))&gt;$BN$80,"s","ns"))))</f>
        <v/>
      </c>
      <c r="CU75" s="186" t="str">
        <f aca="1">IF(CU$4&gt;$BV75,"",IF($BR$65&gt;$BS$65,"ns",IF($BN$72&gt;$BO$72,"ns",IF(ABS($BX75-INDEX(RTO1CF_ORD,CU$4,2))&gt;$BN$80,"s","ns"))))</f>
        <v/>
      </c>
      <c r="CV75" s="186" t="str">
        <f aca="1">IF(CV$4&gt;$BV75,"",IF($BR$65&gt;$BS$65,"ns",IF($BN$72&gt;$BO$72,"ns",IF(ABS($BX75-INDEX(RTO1CF_ORD,CV$4,2))&gt;$BN$80,"s","ns"))))</f>
        <v/>
      </c>
      <c r="CW75" s="186" t="str">
        <f aca="1">IF(CW$4&gt;$BV75,"",IF($BR$65&gt;$BS$65,"ns",IF($BN$72&gt;$BO$72,"ns",IF(ABS($BX75-INDEX(RTO1CF_ORD,CW$4,2))&gt;$BN$80,"s","ns"))))</f>
        <v/>
      </c>
      <c r="CX75" s="186" t="str">
        <f aca="1">IF(CX$4&gt;$BV75,"",IF($BR$65&gt;$BS$65,"ns",IF($BN$72&gt;$BO$72,"ns",IF(ABS($BX75-INDEX(RTO1CF_ORD,CX$4,2))&gt;$BN$80,"s","ns"))))</f>
        <v/>
      </c>
      <c r="CY75" s="186" t="str">
        <f aca="1">IF(CY$4&gt;$BV75,"",IF($BR$65&gt;$BS$65,"ns",IF($BN$72&gt;$BO$72,"ns",IF(ABS($BX75-INDEX(RTO1CF_ORD,CY$4,2))&gt;$BN$80,"s","ns"))))</f>
        <v/>
      </c>
      <c r="CZ75" s="186" t="str">
        <f aca="1">IF(CZ$4&gt;$BV75,"",IF($BR$65&gt;$BS$65,"ns",IF($BN$72&gt;$BO$72,"ns",IF(ABS($BX75-INDEX(RTO1CF_ORD,CZ$4,2))&gt;$BN$80,"s","ns"))))</f>
        <v/>
      </c>
      <c r="DA75" s="186" t="str">
        <f aca="1">IF(DA$4&gt;$BV75,"",IF($BR$65&gt;$BS$65,"ns",IF($BN$72&gt;$BO$72,"ns",IF(ABS($BX75-INDEX(RTO1CF_ORD,DA$4,2))&gt;$BN$80,"s","ns"))))</f>
        <v/>
      </c>
      <c r="DB75" s="186" t="str">
        <f aca="1">IF(DB$4&gt;$BV75,"",IF($BR$65&gt;$BS$65,"ns",IF($BN$72&gt;$BO$72,"ns",IF(ABS($BX75-INDEX(RTO1CF_ORD,DB$4,2))&gt;$BN$80,"s","ns"))))</f>
        <v/>
      </c>
      <c r="DC75" s="186" t="str">
        <f aca="1">IF(DC$4&gt;$BV75,"",IF($BR$65&gt;$BS$65,"ns",IF($BN$72&gt;$BO$72,"ns",IF(ABS($BX75-INDEX(RTO1CF_ORD,DC$4,2))&gt;$BN$80,"s","ns"))))</f>
        <v/>
      </c>
      <c r="DD75" s="186" t="str">
        <f aca="1">IF(DD$4&gt;$BV75,"",IF($BR$65&gt;$BS$65,"ns",IF($BN$72&gt;$BO$72,"ns",IF(ABS($BX75-INDEX(RTO1CF_ORD,DD$4,2))&gt;$BN$80,"s","ns"))))</f>
        <v/>
      </c>
      <c r="DE75" s="186" t="str">
        <f aca="1">IF(DE$4&gt;$BV75,"",IF($BR$65&gt;$BS$65,"ns",IF($BN$72&gt;$BO$72,"ns",IF(ABS($BX75-INDEX(RTO1CF_ORD,DE$4,2))&gt;$BN$80,"s","ns"))))</f>
        <v/>
      </c>
      <c r="DF75" s="186" t="str">
        <f aca="1">IF(DF$4&gt;$BV75,"",IF($BR$65&gt;$BS$65,"ns",IF($BN$72&gt;$BO$72,"ns",IF(ABS($BX75-INDEX(RTO1CF_ORD,DF$4,2))&gt;$BN$80,"s","ns"))))</f>
        <v/>
      </c>
      <c r="DG75" s="186" t="str">
        <f aca="1">IF(DG$4&gt;$BV75,"",IF($BR$65&gt;$BS$65,"ns",IF($BN$72&gt;$BO$72,"ns",IF(ABS($BX75-INDEX(RTO1CF_ORD,DG$4,2))&gt;$BN$80,"s","ns"))))</f>
        <v/>
      </c>
      <c r="DH75" s="186" t="str">
        <f aca="1">IF(DH$4&gt;$BV75,"",IF($BR$65&gt;$BS$65,"ns",IF($BN$72&gt;$BO$72,"ns",IF(ABS($BX75-INDEX(RTO1CF_ORD,DH$4,2))&gt;$BN$80,"s","ns"))))</f>
        <v/>
      </c>
      <c r="DI75" s="186" t="str">
        <f aca="1">IF(DI$4&gt;$BV75,"",IF($BR$65&gt;$BS$65,"ns",IF($BN$72&gt;$BO$72,"ns",IF(ABS($BX75-INDEX(RTO1CF_ORD,DI$4,2))&gt;$BN$80,"s","ns"))))</f>
        <v/>
      </c>
      <c r="DJ75" s="186" t="str">
        <f aca="1">IF(DJ$4&gt;$BV75,"",IF($BR$65&gt;$BS$65,"ns",IF($BN$72&gt;$BO$72,"ns",IF(ABS($BX75-INDEX(RTO1CF_ORD,DJ$4,2))&gt;$BN$80,"s","ns"))))</f>
        <v/>
      </c>
      <c r="DK75" s="186" t="str">
        <f aca="1">IF(DK$4&gt;$BV75,"",IF($BR$65&gt;$BS$65,"ns",IF($BN$72&gt;$BO$72,"ns",IF(ABS($BX75-INDEX(RTO1CF_ORD,DK$4,2))&gt;$BN$80,"s","ns"))))</f>
        <v/>
      </c>
      <c r="DL75" s="186" t="str">
        <f aca="1">IF(DL$4&gt;$BV75,"",IF($BR$65&gt;$BS$65,"ns",IF($BN$72&gt;$BO$72,"ns",IF(ABS($BX75-INDEX(RTO1CF_ORD,DL$4,2))&gt;$BN$80,"s","ns"))))</f>
        <v/>
      </c>
      <c r="DM75" s="186" t="str">
        <f aca="1">IF(DM$4&gt;$BV75,"",IF($BR$65&gt;$BS$65,"ns",IF($BN$72&gt;$BO$72,"ns",IF(ABS($BX75-INDEX(RTO1CF_ORD,DM$4,2))&gt;$BN$80,"s","ns"))))</f>
        <v/>
      </c>
      <c r="DN75" s="186" t="str">
        <f aca="1">IF(DN$4&gt;$BV75,"",IF($BR$65&gt;$BS$65,"ns",IF($BN$72&gt;$BO$72,"ns",IF(ABS($BX75-INDEX(RTO1CF_ORD,DN$4,2))&gt;$BN$80,"s","ns"))))</f>
        <v/>
      </c>
      <c r="DO75" s="186" t="str">
        <f aca="1">IF(DO$4&gt;$BV75,"",IF($BR$65&gt;$BS$65,"ns",IF($BN$72&gt;$BO$72,"ns",IF(ABS($BX75-INDEX(RTO1CF_ORD,DO$4,2))&gt;$BN$80,"s","ns"))))</f>
        <v/>
      </c>
      <c r="DP75" s="186" t="str">
        <f aca="1">IF(DP$4&gt;$BV75,"",IF($BR$65&gt;$BS$65,"ns",IF($BN$72&gt;$BO$72,"ns",IF(ABS($BX75-INDEX(RTO1CF_ORD,DP$4,2))&gt;$BN$80,"s","ns"))))</f>
        <v/>
      </c>
      <c r="DQ75" s="186" t="str">
        <f aca="1">IF(DQ$4&gt;$BV75,"",IF($BR$65&gt;$BS$65,"ns",IF($BN$72&gt;$BO$72,"ns",IF(ABS($BX75-INDEX(RTO1CF_ORD,DQ$4,2))&gt;$BN$80,"s","ns"))))</f>
        <v/>
      </c>
      <c r="DR75" s="186" t="str">
        <f aca="1">IF(DR$4&gt;$BV75,"",IF($BR$65&gt;$BS$65,"ns",IF($BN$72&gt;$BO$72,"ns",IF(ABS($BX75-INDEX(RTO1CF_ORD,DR$4,2))&gt;$BN$80,"s","ns"))))</f>
        <v/>
      </c>
      <c r="DS75" s="186" t="str">
        <f aca="1">IF(DS$4&gt;$BV75,"",IF($BR$65&gt;$BS$65,"ns",IF($BN$72&gt;$BO$72,"ns",IF(ABS($BX75-INDEX(RTO1CF_ORD,DS$4,2))&gt;$BN$80,"s","ns"))))</f>
        <v/>
      </c>
      <c r="DT75" s="186" t="str">
        <f aca="1">IF(DT$4&gt;$BV75,"",IF($BR$65&gt;$BS$65,"ns",IF($BN$72&gt;$BO$72,"ns",IF(ABS($BX75-INDEX(RTO1CF_ORD,DT$4,2))&gt;$BN$80,"s","ns"))))</f>
        <v/>
      </c>
      <c r="DU75" s="186" t="str">
        <f aca="1">IF(DU$4&gt;$BV75,"",IF($BR$65&gt;$BS$65,"ns",IF($BN$72&gt;$BO$72,"ns",IF(ABS($BX75-INDEX(RTO1CF_ORD,DU$4,2))&gt;$BN$80,"s","ns"))))</f>
        <v/>
      </c>
      <c r="DV75" s="186" t="str">
        <f aca="1">IF(DV$4&gt;$BV75,"",IF($BR$65&gt;$BS$65,"ns",IF($BN$72&gt;$BO$72,"ns",IF(ABS($BX75-INDEX(RTO1CF_ORD,DV$4,2))&gt;$BN$80,"s","ns"))))</f>
        <v/>
      </c>
      <c r="DW75" s="158"/>
      <c r="DX75" s="158"/>
      <c r="DZ75" s="176">
        <f>DZ74+1</f>
        <v>16</v>
      </c>
      <c r="EA75" s="178" t="str">
        <f aca="1">IFERROR(INDEX(RTO2CV,$DZ75,1),0)</f>
        <v>B DESTELLO</v>
      </c>
      <c r="EB75" s="179">
        <f aca="1">IFERROR(INDEX(RTO2SF,$DZ75,EB$3),0)</f>
        <v>0</v>
      </c>
      <c r="EC75" s="179">
        <f aca="1">IFERROR(INDEX(RTO2SF,$DZ75,EC$3),0)</f>
        <v>0</v>
      </c>
      <c r="ED75" s="179">
        <f aca="1">IFERROR(INDEX(RTO2SF,$DZ75,ED$3),0)</f>
        <v>0</v>
      </c>
      <c r="EE75" s="179">
        <f aca="1">IFERROR(INDEX(RTO2SF,$DZ75,EE$3),0)</f>
        <v>0</v>
      </c>
      <c r="EF75" s="179">
        <f>_xlfn.COUNTIFS(EB75:EE75,"&gt;1")</f>
        <v>0</v>
      </c>
      <c r="EG75" s="179">
        <f>IFERROR(_xlfn.SUMIFS(EB75:EE75,EB75:EE75,"&gt;1"),0)</f>
        <v>0</v>
      </c>
      <c r="EH75" s="176"/>
      <c r="EI75" s="176" t="s">
        <v>339</v>
      </c>
      <c r="EJ75" s="184" t="str">
        <f>IF(EF110=0,"sd",SQRT(EJ74)/EJ64)</f>
        <v>sd</v>
      </c>
      <c r="EK75" s="177"/>
      <c r="EL75" s="176">
        <f>EL74+1</f>
        <v>16</v>
      </c>
      <c r="EM75" s="178" t="str">
        <f aca="1">IFERROR(INDEX(RTO2CV,$EL75,1),0)</f>
        <v>B DESTELLO</v>
      </c>
      <c r="EN75" s="179">
        <f aca="1">IFERROR(INDEX(RTO2CF,$EL75,'ANVA-MDS'!EB$3),0)</f>
        <v>3697.64660571429022</v>
      </c>
      <c r="EO75" s="179">
        <f aca="1">IFERROR(INDEX(RTO2CF,$EL75,'ANVA-MDS'!EC$3),0)</f>
        <v>4018.25097142857021</v>
      </c>
      <c r="EP75" s="179">
        <f aca="1">IFERROR(INDEX(RTO2CF,$EL75,'ANVA-MDS'!ED$3),0)</f>
        <v>4445.40095999999994</v>
      </c>
      <c r="EQ75" s="179">
        <f aca="1">IFERROR(INDEX(RTO2CF,$EL75,'ANVA-MDS'!EE$3),0)</f>
        <v>0</v>
      </c>
      <c r="ER75" s="179">
        <f>_xlfn.COUNTIFS(EN75:EQ75,"&gt;1")</f>
        <v>3</v>
      </c>
      <c r="ES75" s="179">
        <f>IFERROR(_xlfn.SUMIFS(EN75:EQ75,EN75:EQ75,"&gt;1"),0)</f>
        <v>12161.2985371429004</v>
      </c>
      <c r="ET75" s="176"/>
      <c r="EU75" s="176" t="s">
        <v>339</v>
      </c>
      <c r="EV75" s="184">
        <f>IF(ER110=0,"sd",SQRT(EV74)/EV64)</f>
        <v>0.156638577431785997</v>
      </c>
      <c r="EW75" s="177"/>
      <c r="EX75" s="179">
        <f>EG75+ES75</f>
        <v>12161.2985371429004</v>
      </c>
      <c r="EY75" s="314" t="s">
        <v>340</v>
      </c>
      <c r="EZ75" s="202" t="str">
        <f>IF(EZ79=0,"sd",EZ74*EZ66)</f>
        <v>sd</v>
      </c>
    </row>
    <row r="76" spans="1:156" ht="12.75" customHeight="1">
      <c r="A76" s="9"/>
      <c r="J76" s="89" t="n">
        <v>16</v>
      </c>
      <c r="K76" s="187" t="str">
        <f aca="1">IFERROR(INDEX(RTO2SF_ORD,J76,1),"sd")</f>
        <v>B DESTELLO</v>
      </c>
      <c r="L76" s="188">
        <f aca="1">IFERROR(INDEX(RTO2SF_ORD,J76,2),"sd")</f>
        <v>0.000340000000000000036</v>
      </c>
      <c r="M76" s="188" t="str">
        <f aca="1">IF(M$4&gt;$J76,"",IF($F$65&gt;$G$65,"ns",IF($B$72&gt;$C$72,"ns",IF(ABS($L76-INDEX(RTO1SF_ORD,M$4,2))&gt;$B$80,"s","ns"))))</f>
        <v>ns</v>
      </c>
      <c r="N76" s="188" t="str">
        <f aca="1">IF(N$4&gt;$J76,"",IF($F$65&gt;$G$65,"ns",IF($B$72&gt;$C$72,"ns",IF(ABS($L76-INDEX(RTO1SF_ORD,N$4,2))&gt;$B$80,"s","ns"))))</f>
        <v>ns</v>
      </c>
      <c r="O76" s="188" t="str">
        <f aca="1">IF(O$4&gt;$J76,"",IF($F$65&gt;$G$65,"ns",IF($B$72&gt;$C$72,"ns",IF(ABS($L76-INDEX(RTO1SF_ORD,O$4,2))&gt;$B$80,"s","ns"))))</f>
        <v>ns</v>
      </c>
      <c r="P76" s="188" t="str">
        <f aca="1">IF(P$4&gt;$J76,"",IF($F$65&gt;$G$65,"ns",IF($B$72&gt;$C$72,"ns",IF(ABS($L76-INDEX(RTO1SF_ORD,P$4,2))&gt;$B$80,"s","ns"))))</f>
        <v>ns</v>
      </c>
      <c r="Q76" s="188" t="str">
        <f aca="1">IF(Q$4&gt;$J76,"",IF($F$65&gt;$G$65,"ns",IF($B$72&gt;$C$72,"ns",IF(ABS($L76-INDEX(RTO1SF_ORD,Q$4,2))&gt;$B$80,"s","ns"))))</f>
        <v>ns</v>
      </c>
      <c r="R76" s="188" t="str">
        <f aca="1">IF(R$4&gt;$J76,"",IF($F$65&gt;$G$65,"ns",IF($B$72&gt;$C$72,"ns",IF(ABS($L76-INDEX(RTO1SF_ORD,R$4,2))&gt;$B$80,"s","ns"))))</f>
        <v>ns</v>
      </c>
      <c r="S76" s="188" t="str">
        <f aca="1">IF(S$4&gt;$J76,"",IF($F$65&gt;$G$65,"ns",IF($B$72&gt;$C$72,"ns",IF(ABS($L76-INDEX(RTO1SF_ORD,S$4,2))&gt;$B$80,"s","ns"))))</f>
        <v>ns</v>
      </c>
      <c r="T76" s="188" t="str">
        <f aca="1">IF(T$4&gt;$J76,"",IF($F$65&gt;$G$65,"ns",IF($B$72&gt;$C$72,"ns",IF(ABS($L76-INDEX(RTO1SF_ORD,T$4,2))&gt;$B$80,"s","ns"))))</f>
        <v>ns</v>
      </c>
      <c r="U76" s="188" t="str">
        <f aca="1">IF(U$4&gt;$J76,"",IF($F$65&gt;$G$65,"ns",IF($B$72&gt;$C$72,"ns",IF(ABS($L76-INDEX(RTO1SF_ORD,U$4,2))&gt;$B$80,"s","ns"))))</f>
        <v>ns</v>
      </c>
      <c r="V76" s="188" t="str">
        <f aca="1">IF(V$4&gt;$J76,"",IF($F$65&gt;$G$65,"ns",IF($B$72&gt;$C$72,"ns",IF(ABS($L76-INDEX(RTO1SF_ORD,V$4,2))&gt;$B$80,"s","ns"))))</f>
        <v>ns</v>
      </c>
      <c r="W76" s="188" t="str">
        <f aca="1">IF(W$4&gt;$J76,"",IF($F$65&gt;$G$65,"ns",IF($B$72&gt;$C$72,"ns",IF(ABS($L76-INDEX(RTO1SF_ORD,W$4,2))&gt;$B$80,"s","ns"))))</f>
        <v>ns</v>
      </c>
      <c r="X76" s="188" t="str">
        <f aca="1">IF(X$4&gt;$J76,"",IF($F$65&gt;$G$65,"ns",IF($B$72&gt;$C$72,"ns",IF(ABS($L76-INDEX(RTO1SF_ORD,X$4,2))&gt;$B$80,"s","ns"))))</f>
        <v>ns</v>
      </c>
      <c r="Y76" s="188" t="str">
        <f aca="1">IF(Y$4&gt;$J76,"",IF($F$65&gt;$G$65,"ns",IF($B$72&gt;$C$72,"ns",IF(ABS($L76-INDEX(RTO1SF_ORD,Y$4,2))&gt;$B$80,"s","ns"))))</f>
        <v>ns</v>
      </c>
      <c r="Z76" s="188" t="str">
        <f aca="1">IF(Z$4&gt;$J76,"",IF($F$65&gt;$G$65,"ns",IF($B$72&gt;$C$72,"ns",IF(ABS($L76-INDEX(RTO1SF_ORD,Z$4,2))&gt;$B$80,"s","ns"))))</f>
        <v>ns</v>
      </c>
      <c r="AA76" s="188" t="str">
        <f aca="1">IF(AA$4&gt;$J76,"",IF($F$65&gt;$G$65,"ns",IF($B$72&gt;$C$72,"ns",IF(ABS($L76-INDEX(RTO1SF_ORD,AA$4,2))&gt;$B$80,"s","ns"))))</f>
        <v>ns</v>
      </c>
      <c r="AB76" s="188" t="str">
        <f aca="1">IF(AB$4&gt;$J76,"",IF($F$65&gt;$G$65,"ns",IF($B$72&gt;$C$72,"ns",IF(ABS($L76-INDEX(RTO1SF_ORD,AB$4,2))&gt;$B$80,"s","ns"))))</f>
        <v>ns</v>
      </c>
      <c r="AC76" s="188" t="str">
        <f aca="1">IF(AC$4&gt;$J76,"",IF($F$65&gt;$G$65,"ns",IF($B$72&gt;$C$72,"ns",IF(ABS($L76-INDEX(RTO1SF_ORD,AC$4,2))&gt;$B$80,"s","ns"))))</f>
        <v/>
      </c>
      <c r="AD76" s="188" t="str">
        <f aca="1">IF(AD$4&gt;$J76,"",IF($F$65&gt;$G$65,"ns",IF($B$72&gt;$C$72,"ns",IF(ABS($L76-INDEX(RTO1SF_ORD,AD$4,2))&gt;$B$80,"s","ns"))))</f>
        <v/>
      </c>
      <c r="AE76" s="188" t="str">
        <f aca="1">IF(AE$4&gt;$J76,"",IF($F$65&gt;$G$65,"ns",IF($B$72&gt;$C$72,"ns",IF(ABS($L76-INDEX(RTO1SF_ORD,AE$4,2))&gt;$B$80,"s","ns"))))</f>
        <v/>
      </c>
      <c r="AF76" s="188" t="str">
        <f aca="1">IF(AF$4&gt;$J76,"",IF($F$65&gt;$G$65,"ns",IF($B$72&gt;$C$72,"ns",IF(ABS($L76-INDEX(RTO1SF_ORD,AF$4,2))&gt;$B$80,"s","ns"))))</f>
        <v/>
      </c>
      <c r="AG76" s="188" t="str">
        <f aca="1">IF(AG$4&gt;$J76,"",IF($F$65&gt;$G$65,"ns",IF($B$72&gt;$C$72,"ns",IF(ABS($L76-INDEX(RTO1SF_ORD,AG$4,2))&gt;$B$80,"s","ns"))))</f>
        <v/>
      </c>
      <c r="AH76" s="188" t="str">
        <f aca="1">IF(AH$4&gt;$J76,"",IF($F$65&gt;$G$65,"ns",IF($B$72&gt;$C$72,"ns",IF(ABS($L76-INDEX(RTO1SF_ORD,AH$4,2))&gt;$B$80,"s","ns"))))</f>
        <v/>
      </c>
      <c r="AI76" s="188" t="str">
        <f aca="1">IF(AI$4&gt;$J76,"",IF($F$65&gt;$G$65,"ns",IF($B$72&gt;$C$72,"ns",IF(ABS($L76-INDEX(RTO1SF_ORD,AI$4,2))&gt;$B$80,"s","ns"))))</f>
        <v/>
      </c>
      <c r="AJ76" s="188" t="str">
        <f aca="1">IF(AJ$4&gt;$J76,"",IF($F$65&gt;$G$65,"ns",IF($B$72&gt;$C$72,"ns",IF(ABS($L76-INDEX(RTO1SF_ORD,AJ$4,2))&gt;$B$80,"s","ns"))))</f>
        <v/>
      </c>
      <c r="AK76" s="188" t="str">
        <f aca="1">IF(AK$4&gt;$J76,"",IF($F$65&gt;$G$65,"ns",IF($B$72&gt;$C$72,"ns",IF(ABS($L76-INDEX(RTO1SF_ORD,AK$4,2))&gt;$B$80,"s","ns"))))</f>
        <v/>
      </c>
      <c r="AL76" s="188" t="str">
        <f aca="1">IF(AL$4&gt;$J76,"",IF($F$65&gt;$G$65,"ns",IF($B$72&gt;$C$72,"ns",IF(ABS($L76-INDEX(RTO1SF_ORD,AL$4,2))&gt;$B$80,"s","ns"))))</f>
        <v/>
      </c>
      <c r="AM76" s="188" t="str">
        <f aca="1">IF(AM$4&gt;$J76,"",IF($F$65&gt;$G$65,"ns",IF($B$72&gt;$C$72,"ns",IF(ABS($L76-INDEX(RTO1SF_ORD,AM$4,2))&gt;$B$80,"s","ns"))))</f>
        <v/>
      </c>
      <c r="AN76" s="188" t="str">
        <f aca="1">IF(AN$4&gt;$J76,"",IF($F$65&gt;$G$65,"ns",IF($B$72&gt;$C$72,"ns",IF(ABS($L76-INDEX(RTO1SF_ORD,AN$4,2))&gt;$B$80,"s","ns"))))</f>
        <v/>
      </c>
      <c r="AO76" s="188" t="str">
        <f aca="1">IF(AO$4&gt;$J76,"",IF($F$65&gt;$G$65,"ns",IF($B$72&gt;$C$72,"ns",IF(ABS($L76-INDEX(RTO1SF_ORD,AO$4,2))&gt;$B$80,"s","ns"))))</f>
        <v/>
      </c>
      <c r="AP76" s="188" t="str">
        <f aca="1">IF(AP$4&gt;$J76,"",IF($F$65&gt;$G$65,"ns",IF($B$72&gt;$C$72,"ns",IF(ABS($L76-INDEX(RTO1SF_ORD,AP$4,2))&gt;$B$80,"s","ns"))))</f>
        <v/>
      </c>
      <c r="AQ76" s="188" t="str">
        <f aca="1">IF(AQ$4&gt;$J76,"",IF($F$65&gt;$G$65,"ns",IF($B$72&gt;$C$72,"ns",IF(ABS($L76-INDEX(RTO1SF_ORD,AQ$4,2))&gt;$B$80,"s","ns"))))</f>
        <v/>
      </c>
      <c r="AR76" s="188" t="str">
        <f aca="1">IF(AR$4&gt;$J76,"",IF($F$65&gt;$G$65,"ns",IF($B$72&gt;$C$72,"ns",IF(ABS($L76-INDEX(RTO1SF_ORD,AR$4,2))&gt;$B$80,"s","ns"))))</f>
        <v/>
      </c>
      <c r="AS76" s="188" t="str">
        <f aca="1">IF(AS$4&gt;$J76,"",IF($F$65&gt;$G$65,"ns",IF($B$72&gt;$C$72,"ns",IF(ABS($L76-INDEX(RTO1SF_ORD,AS$4,2))&gt;$B$80,"s","ns"))))</f>
        <v/>
      </c>
      <c r="AT76" s="188" t="str">
        <f aca="1">IF(AT$4&gt;$J76,"",IF($F$65&gt;$G$65,"ns",IF($B$72&gt;$C$72,"ns",IF(ABS($L76-INDEX(RTO1SF_ORD,AT$4,2))&gt;$B$80,"s","ns"))))</f>
        <v/>
      </c>
      <c r="AU76" s="188" t="str">
        <f aca="1">IF(AU$4&gt;$J76,"",IF($F$65&gt;$G$65,"ns",IF($B$72&gt;$C$72,"ns",IF(ABS($L76-INDEX(RTO1SF_ORD,AU$4,2))&gt;$B$80,"s","ns"))))</f>
        <v/>
      </c>
      <c r="AV76" s="188" t="str">
        <f aca="1">IF(AV$4&gt;$J76,"",IF($F$65&gt;$G$65,"ns",IF($B$72&gt;$C$72,"ns",IF(ABS($L76-INDEX(RTO1SF_ORD,AV$4,2))&gt;$B$80,"s","ns"))))</f>
        <v/>
      </c>
      <c r="AW76" s="188" t="str">
        <f aca="1">IF(AW$4&gt;$J76,"",IF($F$65&gt;$G$65,"ns",IF($B$72&gt;$C$72,"ns",IF(ABS($L76-INDEX(RTO1SF_ORD,AW$4,2))&gt;$B$80,"s","ns"))))</f>
        <v/>
      </c>
      <c r="AX76" s="188" t="str">
        <f aca="1">IF(AX$4&gt;$J76,"",IF($F$65&gt;$G$65,"ns",IF($B$72&gt;$C$72,"ns",IF(ABS($L76-INDEX(RTO1SF_ORD,AX$4,2))&gt;$B$80,"s","ns"))))</f>
        <v/>
      </c>
      <c r="AY76" s="188" t="str">
        <f aca="1">IF(AY$4&gt;$J76,"",IF($F$65&gt;$G$65,"ns",IF($B$72&gt;$C$72,"ns",IF(ABS($L76-INDEX(RTO1SF_ORD,AY$4,2))&gt;$B$80,"s","ns"))))</f>
        <v/>
      </c>
      <c r="AZ76" s="188" t="str">
        <f aca="1">IF(AZ$4&gt;$J76,"",IF($F$65&gt;$G$65,"ns",IF($B$72&gt;$C$72,"ns",IF(ABS($L76-INDEX(RTO1SF_ORD,AZ$4,2))&gt;$B$80,"s","ns"))))</f>
        <v/>
      </c>
      <c r="BA76" s="188" t="str">
        <f aca="1">IF(BA$4&gt;$J76,"",IF($F$65&gt;$G$65,"ns",IF($B$72&gt;$C$72,"ns",IF(ABS($L76-INDEX(RTO1SF_ORD,BA$4,2))&gt;$B$80,"s","ns"))))</f>
        <v/>
      </c>
      <c r="BB76" s="188" t="str">
        <f aca="1">IF(BB$4&gt;$J76,"",IF($F$65&gt;$G$65,"ns",IF($B$72&gt;$C$72,"ns",IF(ABS($L76-INDEX(RTO1SF_ORD,BB$4,2))&gt;$B$80,"s","ns"))))</f>
        <v/>
      </c>
      <c r="BC76" s="188" t="str">
        <f aca="1">IF(BC$4&gt;$J76,"",IF($F$65&gt;$G$65,"ns",IF($B$72&gt;$C$72,"ns",IF(ABS($L76-INDEX(RTO1SF_ORD,BC$4,2))&gt;$B$80,"s","ns"))))</f>
        <v/>
      </c>
      <c r="BD76" s="188" t="str">
        <f aca="1">IF(BD$4&gt;$J76,"",IF($F$65&gt;$G$65,"ns",IF($B$72&gt;$C$72,"ns",IF(ABS($L76-INDEX(RTO1SF_ORD,BD$4,2))&gt;$B$80,"s","ns"))))</f>
        <v/>
      </c>
      <c r="BE76" s="188" t="str">
        <f aca="1">IF(BE$4&gt;$J76,"",IF($F$65&gt;$G$65,"ns",IF($B$72&gt;$C$72,"ns",IF(ABS($L76-INDEX(RTO1SF_ORD,BE$4,2))&gt;$B$80,"s","ns"))))</f>
        <v/>
      </c>
      <c r="BF76" s="188" t="str">
        <f aca="1">IF(BF$4&gt;$J76,"",IF($F$65&gt;$G$65,"ns",IF($B$72&gt;$C$72,"ns",IF(ABS($L76-INDEX(RTO1SF_ORD,BF$4,2))&gt;$B$80,"s","ns"))))</f>
        <v/>
      </c>
      <c r="BG76" s="188" t="str">
        <f aca="1">IF(BG$4&gt;$J76,"",IF($F$65&gt;$G$65,"ns",IF($B$72&gt;$C$72,"ns",IF(ABS($L76-INDEX(RTO1SF_ORD,BG$4,2))&gt;$B$80,"s","ns"))))</f>
        <v/>
      </c>
      <c r="BH76" s="188" t="str">
        <f aca="1">IF(BH$4&gt;$J76,"",IF($F$65&gt;$G$65,"ns",IF($B$72&gt;$C$72,"ns",IF(ABS($L76-INDEX(RTO1SF_ORD,BH$4,2))&gt;$B$80,"s","ns"))))</f>
        <v/>
      </c>
      <c r="BI76" s="188" t="str">
        <f aca="1">IF(BI$4&gt;$J76,"",IF($F$65&gt;$G$65,"ns",IF($B$72&gt;$C$72,"ns",IF(ABS($L76-INDEX(RTO1SF_ORD,BI$4,2))&gt;$B$80,"s","ns"))))</f>
        <v/>
      </c>
      <c r="BJ76" s="188" t="str">
        <f aca="1">IF(BJ$4&gt;$J76,"",IF($F$65&gt;$G$65,"ns",IF($B$72&gt;$C$72,"ns",IF(ABS($L76-INDEX(RTO1SF_ORD,BJ$4,2))&gt;$B$80,"s","ns"))))</f>
        <v/>
      </c>
      <c r="BM76" s="9"/>
      <c r="BS76" s="10"/>
      <c r="BT76" s="10"/>
      <c r="BV76" s="89" t="n">
        <v>16</v>
      </c>
      <c r="BW76" s="187" t="str">
        <f aca="1">IFERROR(INDEX(RTO2CF_ORD,BV76,1),"sd")</f>
        <v>ACA 363</v>
      </c>
      <c r="BX76" s="188">
        <f aca="1">IFERROR(INDEX(RTO2CF_ORD,BV76,2),"sd")</f>
        <v>4836.80694095237959</v>
      </c>
      <c r="BY76" s="186" t="str">
        <f aca="1">IF(BY$4&gt;$BV76,"",IF($BR$65&gt;$BS$65,"ns",IF($BN$72&gt;$BO$72,"ns",IF(ABS($BX76-INDEX(RTO1CF_ORD,BY$4,2))&gt;$BN$80,"s","ns"))))</f>
        <v>ns</v>
      </c>
      <c r="BZ76" s="186" t="str">
        <f aca="1">IF(BZ$4&gt;$BV76,"",IF($BR$65&gt;$BS$65,"ns",IF($BN$72&gt;$BO$72,"ns",IF(ABS($BX76-INDEX(RTO1CF_ORD,BZ$4,2))&gt;$BN$80,"s","ns"))))</f>
        <v>ns</v>
      </c>
      <c r="CA76" s="186" t="str">
        <f aca="1">IF(CA$4&gt;$BV76,"",IF($BR$65&gt;$BS$65,"ns",IF($BN$72&gt;$BO$72,"ns",IF(ABS($BX76-INDEX(RTO1CF_ORD,CA$4,2))&gt;$BN$80,"s","ns"))))</f>
        <v>ns</v>
      </c>
      <c r="CB76" s="186" t="str">
        <f aca="1">IF(CB$4&gt;$BV76,"",IF($BR$65&gt;$BS$65,"ns",IF($BN$72&gt;$BO$72,"ns",IF(ABS($BX76-INDEX(RTO1CF_ORD,CB$4,2))&gt;$BN$80,"s","ns"))))</f>
        <v>ns</v>
      </c>
      <c r="CC76" s="186" t="str">
        <f aca="1">IF(CC$4&gt;$BV76,"",IF($BR$65&gt;$BS$65,"ns",IF($BN$72&gt;$BO$72,"ns",IF(ABS($BX76-INDEX(RTO1CF_ORD,CC$4,2))&gt;$BN$80,"s","ns"))))</f>
        <v>ns</v>
      </c>
      <c r="CD76" s="186" t="str">
        <f aca="1">IF(CD$4&gt;$BV76,"",IF($BR$65&gt;$BS$65,"ns",IF($BN$72&gt;$BO$72,"ns",IF(ABS($BX76-INDEX(RTO1CF_ORD,CD$4,2))&gt;$BN$80,"s","ns"))))</f>
        <v>ns</v>
      </c>
      <c r="CE76" s="186" t="str">
        <f aca="1">IF(CE$4&gt;$BV76,"",IF($BR$65&gt;$BS$65,"ns",IF($BN$72&gt;$BO$72,"ns",IF(ABS($BX76-INDEX(RTO1CF_ORD,CE$4,2))&gt;$BN$80,"s","ns"))))</f>
        <v>ns</v>
      </c>
      <c r="CF76" s="186" t="str">
        <f aca="1">IF(CF$4&gt;$BV76,"",IF($BR$65&gt;$BS$65,"ns",IF($BN$72&gt;$BO$72,"ns",IF(ABS($BX76-INDEX(RTO1CF_ORD,CF$4,2))&gt;$BN$80,"s","ns"))))</f>
        <v>ns</v>
      </c>
      <c r="CG76" s="186" t="str">
        <f aca="1">IF(CG$4&gt;$BV76,"",IF($BR$65&gt;$BS$65,"ns",IF($BN$72&gt;$BO$72,"ns",IF(ABS($BX76-INDEX(RTO1CF_ORD,CG$4,2))&gt;$BN$80,"s","ns"))))</f>
        <v>ns</v>
      </c>
      <c r="CH76" s="186" t="str">
        <f aca="1">IF(CH$4&gt;$BV76,"",IF($BR$65&gt;$BS$65,"ns",IF($BN$72&gt;$BO$72,"ns",IF(ABS($BX76-INDEX(RTO1CF_ORD,CH$4,2))&gt;$BN$80,"s","ns"))))</f>
        <v>ns</v>
      </c>
      <c r="CI76" s="186" t="str">
        <f aca="1">IF(CI$4&gt;$BV76,"",IF($BR$65&gt;$BS$65,"ns",IF($BN$72&gt;$BO$72,"ns",IF(ABS($BX76-INDEX(RTO1CF_ORD,CI$4,2))&gt;$BN$80,"s","ns"))))</f>
        <v>ns</v>
      </c>
      <c r="CJ76" s="186" t="str">
        <f aca="1">IF(CJ$4&gt;$BV76,"",IF($BR$65&gt;$BS$65,"ns",IF($BN$72&gt;$BO$72,"ns",IF(ABS($BX76-INDEX(RTO1CF_ORD,CJ$4,2))&gt;$BN$80,"s","ns"))))</f>
        <v>ns</v>
      </c>
      <c r="CK76" s="186" t="str">
        <f aca="1">IF(CK$4&gt;$BV76,"",IF($BR$65&gt;$BS$65,"ns",IF($BN$72&gt;$BO$72,"ns",IF(ABS($BX76-INDEX(RTO1CF_ORD,CK$4,2))&gt;$BN$80,"s","ns"))))</f>
        <v>ns</v>
      </c>
      <c r="CL76" s="186" t="str">
        <f aca="1">IF(CL$4&gt;$BV76,"",IF($BR$65&gt;$BS$65,"ns",IF($BN$72&gt;$BO$72,"ns",IF(ABS($BX76-INDEX(RTO1CF_ORD,CL$4,2))&gt;$BN$80,"s","ns"))))</f>
        <v>ns</v>
      </c>
      <c r="CM76" s="186" t="str">
        <f aca="1">IF(CM$4&gt;$BV76,"",IF($BR$65&gt;$BS$65,"ns",IF($BN$72&gt;$BO$72,"ns",IF(ABS($BX76-INDEX(RTO1CF_ORD,CM$4,2))&gt;$BN$80,"s","ns"))))</f>
        <v>ns</v>
      </c>
      <c r="CN76" s="186" t="str">
        <f aca="1">IF(CN$4&gt;$BV76,"",IF($BR$65&gt;$BS$65,"ns",IF($BN$72&gt;$BO$72,"ns",IF(ABS($BX76-INDEX(RTO1CF_ORD,CN$4,2))&gt;$BN$80,"s","ns"))))</f>
        <v>ns</v>
      </c>
      <c r="CO76" s="186" t="str">
        <f aca="1">IF(CO$4&gt;$BV76,"",IF($BR$65&gt;$BS$65,"ns",IF($BN$72&gt;$BO$72,"ns",IF(ABS($BX76-INDEX(RTO1CF_ORD,CO$4,2))&gt;$BN$80,"s","ns"))))</f>
        <v/>
      </c>
      <c r="CP76" s="186" t="str">
        <f aca="1">IF(CP$4&gt;$BV76,"",IF($BR$65&gt;$BS$65,"ns",IF($BN$72&gt;$BO$72,"ns",IF(ABS($BX76-INDEX(RTO1CF_ORD,CP$4,2))&gt;$BN$80,"s","ns"))))</f>
        <v/>
      </c>
      <c r="CQ76" s="186" t="str">
        <f aca="1">IF(CQ$4&gt;$BV76,"",IF($BR$65&gt;$BS$65,"ns",IF($BN$72&gt;$BO$72,"ns",IF(ABS($BX76-INDEX(RTO1CF_ORD,CQ$4,2))&gt;$BN$80,"s","ns"))))</f>
        <v/>
      </c>
      <c r="CR76" s="186" t="str">
        <f aca="1">IF(CR$4&gt;$BV76,"",IF($BR$65&gt;$BS$65,"ns",IF($BN$72&gt;$BO$72,"ns",IF(ABS($BX76-INDEX(RTO1CF_ORD,CR$4,2))&gt;$BN$80,"s","ns"))))</f>
        <v/>
      </c>
      <c r="CS76" s="186" t="str">
        <f aca="1">IF(CS$4&gt;$BV76,"",IF($BR$65&gt;$BS$65,"ns",IF($BN$72&gt;$BO$72,"ns",IF(ABS($BX76-INDEX(RTO1CF_ORD,CS$4,2))&gt;$BN$80,"s","ns"))))</f>
        <v/>
      </c>
      <c r="CT76" s="186" t="str">
        <f aca="1">IF(CT$4&gt;$BV76,"",IF($BR$65&gt;$BS$65,"ns",IF($BN$72&gt;$BO$72,"ns",IF(ABS($BX76-INDEX(RTO1CF_ORD,CT$4,2))&gt;$BN$80,"s","ns"))))</f>
        <v/>
      </c>
      <c r="CU76" s="186" t="str">
        <f aca="1">IF(CU$4&gt;$BV76,"",IF($BR$65&gt;$BS$65,"ns",IF($BN$72&gt;$BO$72,"ns",IF(ABS($BX76-INDEX(RTO1CF_ORD,CU$4,2))&gt;$BN$80,"s","ns"))))</f>
        <v/>
      </c>
      <c r="CV76" s="186" t="str">
        <f aca="1">IF(CV$4&gt;$BV76,"",IF($BR$65&gt;$BS$65,"ns",IF($BN$72&gt;$BO$72,"ns",IF(ABS($BX76-INDEX(RTO1CF_ORD,CV$4,2))&gt;$BN$80,"s","ns"))))</f>
        <v/>
      </c>
      <c r="CW76" s="186" t="str">
        <f aca="1">IF(CW$4&gt;$BV76,"",IF($BR$65&gt;$BS$65,"ns",IF($BN$72&gt;$BO$72,"ns",IF(ABS($BX76-INDEX(RTO1CF_ORD,CW$4,2))&gt;$BN$80,"s","ns"))))</f>
        <v/>
      </c>
      <c r="CX76" s="186" t="str">
        <f aca="1">IF(CX$4&gt;$BV76,"",IF($BR$65&gt;$BS$65,"ns",IF($BN$72&gt;$BO$72,"ns",IF(ABS($BX76-INDEX(RTO1CF_ORD,CX$4,2))&gt;$BN$80,"s","ns"))))</f>
        <v/>
      </c>
      <c r="CY76" s="186" t="str">
        <f aca="1">IF(CY$4&gt;$BV76,"",IF($BR$65&gt;$BS$65,"ns",IF($BN$72&gt;$BO$72,"ns",IF(ABS($BX76-INDEX(RTO1CF_ORD,CY$4,2))&gt;$BN$80,"s","ns"))))</f>
        <v/>
      </c>
      <c r="CZ76" s="186" t="str">
        <f aca="1">IF(CZ$4&gt;$BV76,"",IF($BR$65&gt;$BS$65,"ns",IF($BN$72&gt;$BO$72,"ns",IF(ABS($BX76-INDEX(RTO1CF_ORD,CZ$4,2))&gt;$BN$80,"s","ns"))))</f>
        <v/>
      </c>
      <c r="DA76" s="186" t="str">
        <f aca="1">IF(DA$4&gt;$BV76,"",IF($BR$65&gt;$BS$65,"ns",IF($BN$72&gt;$BO$72,"ns",IF(ABS($BX76-INDEX(RTO1CF_ORD,DA$4,2))&gt;$BN$80,"s","ns"))))</f>
        <v/>
      </c>
      <c r="DB76" s="186" t="str">
        <f aca="1">IF(DB$4&gt;$BV76,"",IF($BR$65&gt;$BS$65,"ns",IF($BN$72&gt;$BO$72,"ns",IF(ABS($BX76-INDEX(RTO1CF_ORD,DB$4,2))&gt;$BN$80,"s","ns"))))</f>
        <v/>
      </c>
      <c r="DC76" s="186" t="str">
        <f aca="1">IF(DC$4&gt;$BV76,"",IF($BR$65&gt;$BS$65,"ns",IF($BN$72&gt;$BO$72,"ns",IF(ABS($BX76-INDEX(RTO1CF_ORD,DC$4,2))&gt;$BN$80,"s","ns"))))</f>
        <v/>
      </c>
      <c r="DD76" s="186" t="str">
        <f aca="1">IF(DD$4&gt;$BV76,"",IF($BR$65&gt;$BS$65,"ns",IF($BN$72&gt;$BO$72,"ns",IF(ABS($BX76-INDEX(RTO1CF_ORD,DD$4,2))&gt;$BN$80,"s","ns"))))</f>
        <v/>
      </c>
      <c r="DE76" s="186" t="str">
        <f aca="1">IF(DE$4&gt;$BV76,"",IF($BR$65&gt;$BS$65,"ns",IF($BN$72&gt;$BO$72,"ns",IF(ABS($BX76-INDEX(RTO1CF_ORD,DE$4,2))&gt;$BN$80,"s","ns"))))</f>
        <v/>
      </c>
      <c r="DF76" s="186" t="str">
        <f aca="1">IF(DF$4&gt;$BV76,"",IF($BR$65&gt;$BS$65,"ns",IF($BN$72&gt;$BO$72,"ns",IF(ABS($BX76-INDEX(RTO1CF_ORD,DF$4,2))&gt;$BN$80,"s","ns"))))</f>
        <v/>
      </c>
      <c r="DG76" s="186" t="str">
        <f aca="1">IF(DG$4&gt;$BV76,"",IF($BR$65&gt;$BS$65,"ns",IF($BN$72&gt;$BO$72,"ns",IF(ABS($BX76-INDEX(RTO1CF_ORD,DG$4,2))&gt;$BN$80,"s","ns"))))</f>
        <v/>
      </c>
      <c r="DH76" s="186" t="str">
        <f aca="1">IF(DH$4&gt;$BV76,"",IF($BR$65&gt;$BS$65,"ns",IF($BN$72&gt;$BO$72,"ns",IF(ABS($BX76-INDEX(RTO1CF_ORD,DH$4,2))&gt;$BN$80,"s","ns"))))</f>
        <v/>
      </c>
      <c r="DI76" s="186" t="str">
        <f aca="1">IF(DI$4&gt;$BV76,"",IF($BR$65&gt;$BS$65,"ns",IF($BN$72&gt;$BO$72,"ns",IF(ABS($BX76-INDEX(RTO1CF_ORD,DI$4,2))&gt;$BN$80,"s","ns"))))</f>
        <v/>
      </c>
      <c r="DJ76" s="186" t="str">
        <f aca="1">IF(DJ$4&gt;$BV76,"",IF($BR$65&gt;$BS$65,"ns",IF($BN$72&gt;$BO$72,"ns",IF(ABS($BX76-INDEX(RTO1CF_ORD,DJ$4,2))&gt;$BN$80,"s","ns"))))</f>
        <v/>
      </c>
      <c r="DK76" s="186" t="str">
        <f aca="1">IF(DK$4&gt;$BV76,"",IF($BR$65&gt;$BS$65,"ns",IF($BN$72&gt;$BO$72,"ns",IF(ABS($BX76-INDEX(RTO1CF_ORD,DK$4,2))&gt;$BN$80,"s","ns"))))</f>
        <v/>
      </c>
      <c r="DL76" s="186" t="str">
        <f aca="1">IF(DL$4&gt;$BV76,"",IF($BR$65&gt;$BS$65,"ns",IF($BN$72&gt;$BO$72,"ns",IF(ABS($BX76-INDEX(RTO1CF_ORD,DL$4,2))&gt;$BN$80,"s","ns"))))</f>
        <v/>
      </c>
      <c r="DM76" s="186" t="str">
        <f aca="1">IF(DM$4&gt;$BV76,"",IF($BR$65&gt;$BS$65,"ns",IF($BN$72&gt;$BO$72,"ns",IF(ABS($BX76-INDEX(RTO1CF_ORD,DM$4,2))&gt;$BN$80,"s","ns"))))</f>
        <v/>
      </c>
      <c r="DN76" s="186" t="str">
        <f aca="1">IF(DN$4&gt;$BV76,"",IF($BR$65&gt;$BS$65,"ns",IF($BN$72&gt;$BO$72,"ns",IF(ABS($BX76-INDEX(RTO1CF_ORD,DN$4,2))&gt;$BN$80,"s","ns"))))</f>
        <v/>
      </c>
      <c r="DO76" s="186" t="str">
        <f aca="1">IF(DO$4&gt;$BV76,"",IF($BR$65&gt;$BS$65,"ns",IF($BN$72&gt;$BO$72,"ns",IF(ABS($BX76-INDEX(RTO1CF_ORD,DO$4,2))&gt;$BN$80,"s","ns"))))</f>
        <v/>
      </c>
      <c r="DP76" s="186" t="str">
        <f aca="1">IF(DP$4&gt;$BV76,"",IF($BR$65&gt;$BS$65,"ns",IF($BN$72&gt;$BO$72,"ns",IF(ABS($BX76-INDEX(RTO1CF_ORD,DP$4,2))&gt;$BN$80,"s","ns"))))</f>
        <v/>
      </c>
      <c r="DQ76" s="186" t="str">
        <f aca="1">IF(DQ$4&gt;$BV76,"",IF($BR$65&gt;$BS$65,"ns",IF($BN$72&gt;$BO$72,"ns",IF(ABS($BX76-INDEX(RTO1CF_ORD,DQ$4,2))&gt;$BN$80,"s","ns"))))</f>
        <v/>
      </c>
      <c r="DR76" s="186" t="str">
        <f aca="1">IF(DR$4&gt;$BV76,"",IF($BR$65&gt;$BS$65,"ns",IF($BN$72&gt;$BO$72,"ns",IF(ABS($BX76-INDEX(RTO1CF_ORD,DR$4,2))&gt;$BN$80,"s","ns"))))</f>
        <v/>
      </c>
      <c r="DS76" s="186" t="str">
        <f aca="1">IF(DS$4&gt;$BV76,"",IF($BR$65&gt;$BS$65,"ns",IF($BN$72&gt;$BO$72,"ns",IF(ABS($BX76-INDEX(RTO1CF_ORD,DS$4,2))&gt;$BN$80,"s","ns"))))</f>
        <v/>
      </c>
      <c r="DT76" s="186" t="str">
        <f aca="1">IF(DT$4&gt;$BV76,"",IF($BR$65&gt;$BS$65,"ns",IF($BN$72&gt;$BO$72,"ns",IF(ABS($BX76-INDEX(RTO1CF_ORD,DT$4,2))&gt;$BN$80,"s","ns"))))</f>
        <v/>
      </c>
      <c r="DU76" s="186" t="str">
        <f aca="1">IF(DU$4&gt;$BV76,"",IF($BR$65&gt;$BS$65,"ns",IF($BN$72&gt;$BO$72,"ns",IF(ABS($BX76-INDEX(RTO1CF_ORD,DU$4,2))&gt;$BN$80,"s","ns"))))</f>
        <v/>
      </c>
      <c r="DV76" s="186" t="str">
        <f aca="1">IF(DV$4&gt;$BV76,"",IF($BR$65&gt;$BS$65,"ns",IF($BN$72&gt;$BO$72,"ns",IF(ABS($BX76-INDEX(RTO1CF_ORD,DV$4,2))&gt;$BN$80,"s","ns"))))</f>
        <v/>
      </c>
      <c r="DW76" s="158"/>
      <c r="DX76" s="158"/>
      <c r="DZ76" s="176">
        <f>DZ75+1</f>
        <v>17</v>
      </c>
      <c r="EA76" s="178" t="str">
        <f aca="1">IFERROR(INDEX(RTO2CV,$DZ76,1),0)</f>
        <v>B PACIFICO</v>
      </c>
      <c r="EB76" s="179">
        <f aca="1">IFERROR(INDEX(RTO2SF,$DZ76,EB$3),0)</f>
        <v>0</v>
      </c>
      <c r="EC76" s="179">
        <f aca="1">IFERROR(INDEX(RTO2SF,$DZ76,EC$3),0)</f>
        <v>0</v>
      </c>
      <c r="ED76" s="179">
        <f aca="1">IFERROR(INDEX(RTO2SF,$DZ76,ED$3),0)</f>
        <v>0</v>
      </c>
      <c r="EE76" s="179">
        <f aca="1">IFERROR(INDEX(RTO2SF,$DZ76,EE$3),0)</f>
        <v>0</v>
      </c>
      <c r="EF76" s="179">
        <f>_xlfn.COUNTIFS(EB76:EE76,"&gt;1")</f>
        <v>0</v>
      </c>
      <c r="EG76" s="179">
        <f>IFERROR(_xlfn.SUMIFS(EB76:EE76,EB76:EE76,"&gt;1"),0)</f>
        <v>0</v>
      </c>
      <c r="EH76" s="176"/>
      <c r="EI76" s="176" t="s">
        <v>341</v>
      </c>
      <c r="EJ76" s="175" t="str">
        <f>IF(EF110=0,"sd",SQRT(EJ74/EJ61))</f>
        <v>sd</v>
      </c>
      <c r="EK76" s="177"/>
      <c r="EL76" s="176">
        <f>EL75+1</f>
        <v>17</v>
      </c>
      <c r="EM76" s="178" t="str">
        <f aca="1">IFERROR(INDEX(RTO2CV,$EL76,1),0)</f>
        <v>B PACIFICO</v>
      </c>
      <c r="EN76" s="179">
        <f aca="1">IFERROR(INDEX(RTO2CF,$EL76,'ANVA-MDS'!EB$3),0)</f>
        <v>4567.06372571428983</v>
      </c>
      <c r="EO76" s="179">
        <f aca="1">IFERROR(INDEX(RTO2CF,$EL76,'ANVA-MDS'!EC$3),0)</f>
        <v>3908.01839999999993</v>
      </c>
      <c r="EP76" s="179">
        <f aca="1">IFERROR(INDEX(RTO2CF,$EL76,'ANVA-MDS'!ED$3),0)</f>
        <v>5569.16850285714008</v>
      </c>
      <c r="EQ76" s="179">
        <f aca="1">IFERROR(INDEX(RTO2CF,$EL76,'ANVA-MDS'!EE$3),0)</f>
        <v>0</v>
      </c>
      <c r="ER76" s="179">
        <f>_xlfn.COUNTIFS(EN76:EQ76,"&gt;1")</f>
        <v>3</v>
      </c>
      <c r="ES76" s="179">
        <f>IFERROR(_xlfn.SUMIFS(EN76:EQ76,EN76:EQ76,"&gt;1"),0)</f>
        <v>14044.2506285714007</v>
      </c>
      <c r="ET76" s="176"/>
      <c r="EU76" s="176" t="s">
        <v>341</v>
      </c>
      <c r="EV76" s="175">
        <f>IF(ER110=0,"sd",SQRT(EV74/EV61))</f>
        <v>415.663406228762994</v>
      </c>
      <c r="EW76" s="177"/>
      <c r="EX76" s="179">
        <f>EG76+ES76</f>
        <v>14044.2506285714007</v>
      </c>
      <c r="EY76" s="176" t="s">
        <v>328</v>
      </c>
      <c r="EZ76" s="202" t="str">
        <f>IF(EZ79=0,"sd",EZ66+EZ67+EZ68+EZ74+EZ75)</f>
        <v>sd</v>
      </c>
    </row>
    <row r="77" spans="1:156" ht="12.75" customHeight="1">
      <c r="A77" s="9"/>
      <c r="J77" s="89" t="n">
        <v>17</v>
      </c>
      <c r="K77" s="187" t="str">
        <f aca="1">IFERROR(INDEX(RTO2SF_ORD,J77,1),"sd")</f>
        <v>B PACIFICO</v>
      </c>
      <c r="L77" s="188">
        <f aca="1">IFERROR(INDEX(RTO2SF_ORD,J77,2),"sd")</f>
        <v>0.000330000000000000027</v>
      </c>
      <c r="M77" s="188" t="str">
        <f aca="1">IF(M$4&gt;$J77,"",IF($F$65&gt;$G$65,"ns",IF($B$72&gt;$C$72,"ns",IF(ABS($L77-INDEX(RTO1SF_ORD,M$4,2))&gt;$B$80,"s","ns"))))</f>
        <v>ns</v>
      </c>
      <c r="N77" s="188" t="str">
        <f aca="1">IF(N$4&gt;$J77,"",IF($F$65&gt;$G$65,"ns",IF($B$72&gt;$C$72,"ns",IF(ABS($L77-INDEX(RTO1SF_ORD,N$4,2))&gt;$B$80,"s","ns"))))</f>
        <v>ns</v>
      </c>
      <c r="O77" s="188" t="str">
        <f aca="1">IF(O$4&gt;$J77,"",IF($F$65&gt;$G$65,"ns",IF($B$72&gt;$C$72,"ns",IF(ABS($L77-INDEX(RTO1SF_ORD,O$4,2))&gt;$B$80,"s","ns"))))</f>
        <v>ns</v>
      </c>
      <c r="P77" s="188" t="str">
        <f aca="1">IF(P$4&gt;$J77,"",IF($F$65&gt;$G$65,"ns",IF($B$72&gt;$C$72,"ns",IF(ABS($L77-INDEX(RTO1SF_ORD,P$4,2))&gt;$B$80,"s","ns"))))</f>
        <v>ns</v>
      </c>
      <c r="Q77" s="188" t="str">
        <f aca="1">IF(Q$4&gt;$J77,"",IF($F$65&gt;$G$65,"ns",IF($B$72&gt;$C$72,"ns",IF(ABS($L77-INDEX(RTO1SF_ORD,Q$4,2))&gt;$B$80,"s","ns"))))</f>
        <v>ns</v>
      </c>
      <c r="R77" s="188" t="str">
        <f aca="1">IF(R$4&gt;$J77,"",IF($F$65&gt;$G$65,"ns",IF($B$72&gt;$C$72,"ns",IF(ABS($L77-INDEX(RTO1SF_ORD,R$4,2))&gt;$B$80,"s","ns"))))</f>
        <v>ns</v>
      </c>
      <c r="S77" s="188" t="str">
        <f aca="1">IF(S$4&gt;$J77,"",IF($F$65&gt;$G$65,"ns",IF($B$72&gt;$C$72,"ns",IF(ABS($L77-INDEX(RTO1SF_ORD,S$4,2))&gt;$B$80,"s","ns"))))</f>
        <v>ns</v>
      </c>
      <c r="T77" s="188" t="str">
        <f aca="1">IF(T$4&gt;$J77,"",IF($F$65&gt;$G$65,"ns",IF($B$72&gt;$C$72,"ns",IF(ABS($L77-INDEX(RTO1SF_ORD,T$4,2))&gt;$B$80,"s","ns"))))</f>
        <v>ns</v>
      </c>
      <c r="U77" s="188" t="str">
        <f aca="1">IF(U$4&gt;$J77,"",IF($F$65&gt;$G$65,"ns",IF($B$72&gt;$C$72,"ns",IF(ABS($L77-INDEX(RTO1SF_ORD,U$4,2))&gt;$B$80,"s","ns"))))</f>
        <v>ns</v>
      </c>
      <c r="V77" s="188" t="str">
        <f aca="1">IF(V$4&gt;$J77,"",IF($F$65&gt;$G$65,"ns",IF($B$72&gt;$C$72,"ns",IF(ABS($L77-INDEX(RTO1SF_ORD,V$4,2))&gt;$B$80,"s","ns"))))</f>
        <v>ns</v>
      </c>
      <c r="W77" s="188" t="str">
        <f aca="1">IF(W$4&gt;$J77,"",IF($F$65&gt;$G$65,"ns",IF($B$72&gt;$C$72,"ns",IF(ABS($L77-INDEX(RTO1SF_ORD,W$4,2))&gt;$B$80,"s","ns"))))</f>
        <v>ns</v>
      </c>
      <c r="X77" s="188" t="str">
        <f aca="1">IF(X$4&gt;$J77,"",IF($F$65&gt;$G$65,"ns",IF($B$72&gt;$C$72,"ns",IF(ABS($L77-INDEX(RTO1SF_ORD,X$4,2))&gt;$B$80,"s","ns"))))</f>
        <v>ns</v>
      </c>
      <c r="Y77" s="188" t="str">
        <f aca="1">IF(Y$4&gt;$J77,"",IF($F$65&gt;$G$65,"ns",IF($B$72&gt;$C$72,"ns",IF(ABS($L77-INDEX(RTO1SF_ORD,Y$4,2))&gt;$B$80,"s","ns"))))</f>
        <v>ns</v>
      </c>
      <c r="Z77" s="188" t="str">
        <f aca="1">IF(Z$4&gt;$J77,"",IF($F$65&gt;$G$65,"ns",IF($B$72&gt;$C$72,"ns",IF(ABS($L77-INDEX(RTO1SF_ORD,Z$4,2))&gt;$B$80,"s","ns"))))</f>
        <v>ns</v>
      </c>
      <c r="AA77" s="188" t="str">
        <f aca="1">IF(AA$4&gt;$J77,"",IF($F$65&gt;$G$65,"ns",IF($B$72&gt;$C$72,"ns",IF(ABS($L77-INDEX(RTO1SF_ORD,AA$4,2))&gt;$B$80,"s","ns"))))</f>
        <v>ns</v>
      </c>
      <c r="AB77" s="188" t="str">
        <f aca="1">IF(AB$4&gt;$J77,"",IF($F$65&gt;$G$65,"ns",IF($B$72&gt;$C$72,"ns",IF(ABS($L77-INDEX(RTO1SF_ORD,AB$4,2))&gt;$B$80,"s","ns"))))</f>
        <v>ns</v>
      </c>
      <c r="AC77" s="188" t="str">
        <f aca="1">IF(AC$4&gt;$J77,"",IF($F$65&gt;$G$65,"ns",IF($B$72&gt;$C$72,"ns",IF(ABS($L77-INDEX(RTO1SF_ORD,AC$4,2))&gt;$B$80,"s","ns"))))</f>
        <v>ns</v>
      </c>
      <c r="AD77" s="188" t="str">
        <f aca="1">IF(AD$4&gt;$J77,"",IF($F$65&gt;$G$65,"ns",IF($B$72&gt;$C$72,"ns",IF(ABS($L77-INDEX(RTO1SF_ORD,AD$4,2))&gt;$B$80,"s","ns"))))</f>
        <v/>
      </c>
      <c r="AE77" s="188" t="str">
        <f aca="1">IF(AE$4&gt;$J77,"",IF($F$65&gt;$G$65,"ns",IF($B$72&gt;$C$72,"ns",IF(ABS($L77-INDEX(RTO1SF_ORD,AE$4,2))&gt;$B$80,"s","ns"))))</f>
        <v/>
      </c>
      <c r="AF77" s="188" t="str">
        <f aca="1">IF(AF$4&gt;$J77,"",IF($F$65&gt;$G$65,"ns",IF($B$72&gt;$C$72,"ns",IF(ABS($L77-INDEX(RTO1SF_ORD,AF$4,2))&gt;$B$80,"s","ns"))))</f>
        <v/>
      </c>
      <c r="AG77" s="188" t="str">
        <f aca="1">IF(AG$4&gt;$J77,"",IF($F$65&gt;$G$65,"ns",IF($B$72&gt;$C$72,"ns",IF(ABS($L77-INDEX(RTO1SF_ORD,AG$4,2))&gt;$B$80,"s","ns"))))</f>
        <v/>
      </c>
      <c r="AH77" s="188" t="str">
        <f aca="1">IF(AH$4&gt;$J77,"",IF($F$65&gt;$G$65,"ns",IF($B$72&gt;$C$72,"ns",IF(ABS($L77-INDEX(RTO1SF_ORD,AH$4,2))&gt;$B$80,"s","ns"))))</f>
        <v/>
      </c>
      <c r="AI77" s="188" t="str">
        <f aca="1">IF(AI$4&gt;$J77,"",IF($F$65&gt;$G$65,"ns",IF($B$72&gt;$C$72,"ns",IF(ABS($L77-INDEX(RTO1SF_ORD,AI$4,2))&gt;$B$80,"s","ns"))))</f>
        <v/>
      </c>
      <c r="AJ77" s="188" t="str">
        <f aca="1">IF(AJ$4&gt;$J77,"",IF($F$65&gt;$G$65,"ns",IF($B$72&gt;$C$72,"ns",IF(ABS($L77-INDEX(RTO1SF_ORD,AJ$4,2))&gt;$B$80,"s","ns"))))</f>
        <v/>
      </c>
      <c r="AK77" s="188" t="str">
        <f aca="1">IF(AK$4&gt;$J77,"",IF($F$65&gt;$G$65,"ns",IF($B$72&gt;$C$72,"ns",IF(ABS($L77-INDEX(RTO1SF_ORD,AK$4,2))&gt;$B$80,"s","ns"))))</f>
        <v/>
      </c>
      <c r="AL77" s="188" t="str">
        <f aca="1">IF(AL$4&gt;$J77,"",IF($F$65&gt;$G$65,"ns",IF($B$72&gt;$C$72,"ns",IF(ABS($L77-INDEX(RTO1SF_ORD,AL$4,2))&gt;$B$80,"s","ns"))))</f>
        <v/>
      </c>
      <c r="AM77" s="188" t="str">
        <f aca="1">IF(AM$4&gt;$J77,"",IF($F$65&gt;$G$65,"ns",IF($B$72&gt;$C$72,"ns",IF(ABS($L77-INDEX(RTO1SF_ORD,AM$4,2))&gt;$B$80,"s","ns"))))</f>
        <v/>
      </c>
      <c r="AN77" s="188" t="str">
        <f aca="1">IF(AN$4&gt;$J77,"",IF($F$65&gt;$G$65,"ns",IF($B$72&gt;$C$72,"ns",IF(ABS($L77-INDEX(RTO1SF_ORD,AN$4,2))&gt;$B$80,"s","ns"))))</f>
        <v/>
      </c>
      <c r="AO77" s="188" t="str">
        <f aca="1">IF(AO$4&gt;$J77,"",IF($F$65&gt;$G$65,"ns",IF($B$72&gt;$C$72,"ns",IF(ABS($L77-INDEX(RTO1SF_ORD,AO$4,2))&gt;$B$80,"s","ns"))))</f>
        <v/>
      </c>
      <c r="AP77" s="188" t="str">
        <f aca="1">IF(AP$4&gt;$J77,"",IF($F$65&gt;$G$65,"ns",IF($B$72&gt;$C$72,"ns",IF(ABS($L77-INDEX(RTO1SF_ORD,AP$4,2))&gt;$B$80,"s","ns"))))</f>
        <v/>
      </c>
      <c r="AQ77" s="188" t="str">
        <f aca="1">IF(AQ$4&gt;$J77,"",IF($F$65&gt;$G$65,"ns",IF($B$72&gt;$C$72,"ns",IF(ABS($L77-INDEX(RTO1SF_ORD,AQ$4,2))&gt;$B$80,"s","ns"))))</f>
        <v/>
      </c>
      <c r="AR77" s="188" t="str">
        <f aca="1">IF(AR$4&gt;$J77,"",IF($F$65&gt;$G$65,"ns",IF($B$72&gt;$C$72,"ns",IF(ABS($L77-INDEX(RTO1SF_ORD,AR$4,2))&gt;$B$80,"s","ns"))))</f>
        <v/>
      </c>
      <c r="AS77" s="188" t="str">
        <f aca="1">IF(AS$4&gt;$J77,"",IF($F$65&gt;$G$65,"ns",IF($B$72&gt;$C$72,"ns",IF(ABS($L77-INDEX(RTO1SF_ORD,AS$4,2))&gt;$B$80,"s","ns"))))</f>
        <v/>
      </c>
      <c r="AT77" s="188" t="str">
        <f aca="1">IF(AT$4&gt;$J77,"",IF($F$65&gt;$G$65,"ns",IF($B$72&gt;$C$72,"ns",IF(ABS($L77-INDEX(RTO1SF_ORD,AT$4,2))&gt;$B$80,"s","ns"))))</f>
        <v/>
      </c>
      <c r="AU77" s="188" t="str">
        <f aca="1">IF(AU$4&gt;$J77,"",IF($F$65&gt;$G$65,"ns",IF($B$72&gt;$C$72,"ns",IF(ABS($L77-INDEX(RTO1SF_ORD,AU$4,2))&gt;$B$80,"s","ns"))))</f>
        <v/>
      </c>
      <c r="AV77" s="188" t="str">
        <f aca="1">IF(AV$4&gt;$J77,"",IF($F$65&gt;$G$65,"ns",IF($B$72&gt;$C$72,"ns",IF(ABS($L77-INDEX(RTO1SF_ORD,AV$4,2))&gt;$B$80,"s","ns"))))</f>
        <v/>
      </c>
      <c r="AW77" s="188" t="str">
        <f aca="1">IF(AW$4&gt;$J77,"",IF($F$65&gt;$G$65,"ns",IF($B$72&gt;$C$72,"ns",IF(ABS($L77-INDEX(RTO1SF_ORD,AW$4,2))&gt;$B$80,"s","ns"))))</f>
        <v/>
      </c>
      <c r="AX77" s="188" t="str">
        <f aca="1">IF(AX$4&gt;$J77,"",IF($F$65&gt;$G$65,"ns",IF($B$72&gt;$C$72,"ns",IF(ABS($L77-INDEX(RTO1SF_ORD,AX$4,2))&gt;$B$80,"s","ns"))))</f>
        <v/>
      </c>
      <c r="AY77" s="188" t="str">
        <f aca="1">IF(AY$4&gt;$J77,"",IF($F$65&gt;$G$65,"ns",IF($B$72&gt;$C$72,"ns",IF(ABS($L77-INDEX(RTO1SF_ORD,AY$4,2))&gt;$B$80,"s","ns"))))</f>
        <v/>
      </c>
      <c r="AZ77" s="188" t="str">
        <f aca="1">IF(AZ$4&gt;$J77,"",IF($F$65&gt;$G$65,"ns",IF($B$72&gt;$C$72,"ns",IF(ABS($L77-INDEX(RTO1SF_ORD,AZ$4,2))&gt;$B$80,"s","ns"))))</f>
        <v/>
      </c>
      <c r="BA77" s="188" t="str">
        <f aca="1">IF(BA$4&gt;$J77,"",IF($F$65&gt;$G$65,"ns",IF($B$72&gt;$C$72,"ns",IF(ABS($L77-INDEX(RTO1SF_ORD,BA$4,2))&gt;$B$80,"s","ns"))))</f>
        <v/>
      </c>
      <c r="BB77" s="188" t="str">
        <f aca="1">IF(BB$4&gt;$J77,"",IF($F$65&gt;$G$65,"ns",IF($B$72&gt;$C$72,"ns",IF(ABS($L77-INDEX(RTO1SF_ORD,BB$4,2))&gt;$B$80,"s","ns"))))</f>
        <v/>
      </c>
      <c r="BC77" s="188" t="str">
        <f aca="1">IF(BC$4&gt;$J77,"",IF($F$65&gt;$G$65,"ns",IF($B$72&gt;$C$72,"ns",IF(ABS($L77-INDEX(RTO1SF_ORD,BC$4,2))&gt;$B$80,"s","ns"))))</f>
        <v/>
      </c>
      <c r="BD77" s="188" t="str">
        <f aca="1">IF(BD$4&gt;$J77,"",IF($F$65&gt;$G$65,"ns",IF($B$72&gt;$C$72,"ns",IF(ABS($L77-INDEX(RTO1SF_ORD,BD$4,2))&gt;$B$80,"s","ns"))))</f>
        <v/>
      </c>
      <c r="BE77" s="188" t="str">
        <f aca="1">IF(BE$4&gt;$J77,"",IF($F$65&gt;$G$65,"ns",IF($B$72&gt;$C$72,"ns",IF(ABS($L77-INDEX(RTO1SF_ORD,BE$4,2))&gt;$B$80,"s","ns"))))</f>
        <v/>
      </c>
      <c r="BF77" s="188" t="str">
        <f aca="1">IF(BF$4&gt;$J77,"",IF($F$65&gt;$G$65,"ns",IF($B$72&gt;$C$72,"ns",IF(ABS($L77-INDEX(RTO1SF_ORD,BF$4,2))&gt;$B$80,"s","ns"))))</f>
        <v/>
      </c>
      <c r="BG77" s="188" t="str">
        <f aca="1">IF(BG$4&gt;$J77,"",IF($F$65&gt;$G$65,"ns",IF($B$72&gt;$C$72,"ns",IF(ABS($L77-INDEX(RTO1SF_ORD,BG$4,2))&gt;$B$80,"s","ns"))))</f>
        <v/>
      </c>
      <c r="BH77" s="188" t="str">
        <f aca="1">IF(BH$4&gt;$J77,"",IF($F$65&gt;$G$65,"ns",IF($B$72&gt;$C$72,"ns",IF(ABS($L77-INDEX(RTO1SF_ORD,BH$4,2))&gt;$B$80,"s","ns"))))</f>
        <v/>
      </c>
      <c r="BI77" s="188" t="str">
        <f aca="1">IF(BI$4&gt;$J77,"",IF($F$65&gt;$G$65,"ns",IF($B$72&gt;$C$72,"ns",IF(ABS($L77-INDEX(RTO1SF_ORD,BI$4,2))&gt;$B$80,"s","ns"))))</f>
        <v/>
      </c>
      <c r="BJ77" s="188" t="str">
        <f aca="1">IF(BJ$4&gt;$J77,"",IF($F$65&gt;$G$65,"ns",IF($B$72&gt;$C$72,"ns",IF(ABS($L77-INDEX(RTO1SF_ORD,BJ$4,2))&gt;$B$80,"s","ns"))))</f>
        <v/>
      </c>
      <c r="BM77" s="9"/>
      <c r="BS77" s="10"/>
      <c r="BT77" s="10"/>
      <c r="BV77" s="89" t="n">
        <v>17</v>
      </c>
      <c r="BW77" s="187" t="str">
        <f aca="1">IFERROR(INDEX(RTO2CF_ORD,BV77,1),"sd")</f>
        <v>SY 211</v>
      </c>
      <c r="BX77" s="188">
        <f aca="1">IFERROR(INDEX(RTO2CF_ORD,BV77,2),"sd")</f>
        <v>4770.38248761905015</v>
      </c>
      <c r="BY77" s="186" t="str">
        <f aca="1">IF(BY$4&gt;$BV77,"",IF($BR$65&gt;$BS$65,"ns",IF($BN$72&gt;$BO$72,"ns",IF(ABS($BX77-INDEX(RTO1CF_ORD,BY$4,2))&gt;$BN$80,"s","ns"))))</f>
        <v>ns</v>
      </c>
      <c r="BZ77" s="186" t="str">
        <f aca="1">IF(BZ$4&gt;$BV77,"",IF($BR$65&gt;$BS$65,"ns",IF($BN$72&gt;$BO$72,"ns",IF(ABS($BX77-INDEX(RTO1CF_ORD,BZ$4,2))&gt;$BN$80,"s","ns"))))</f>
        <v>ns</v>
      </c>
      <c r="CA77" s="186" t="str">
        <f aca="1">IF(CA$4&gt;$BV77,"",IF($BR$65&gt;$BS$65,"ns",IF($BN$72&gt;$BO$72,"ns",IF(ABS($BX77-INDEX(RTO1CF_ORD,CA$4,2))&gt;$BN$80,"s","ns"))))</f>
        <v>ns</v>
      </c>
      <c r="CB77" s="186" t="str">
        <f aca="1">IF(CB$4&gt;$BV77,"",IF($BR$65&gt;$BS$65,"ns",IF($BN$72&gt;$BO$72,"ns",IF(ABS($BX77-INDEX(RTO1CF_ORD,CB$4,2))&gt;$BN$80,"s","ns"))))</f>
        <v>ns</v>
      </c>
      <c r="CC77" s="186" t="str">
        <f aca="1">IF(CC$4&gt;$BV77,"",IF($BR$65&gt;$BS$65,"ns",IF($BN$72&gt;$BO$72,"ns",IF(ABS($BX77-INDEX(RTO1CF_ORD,CC$4,2))&gt;$BN$80,"s","ns"))))</f>
        <v>ns</v>
      </c>
      <c r="CD77" s="186" t="str">
        <f aca="1">IF(CD$4&gt;$BV77,"",IF($BR$65&gt;$BS$65,"ns",IF($BN$72&gt;$BO$72,"ns",IF(ABS($BX77-INDEX(RTO1CF_ORD,CD$4,2))&gt;$BN$80,"s","ns"))))</f>
        <v>ns</v>
      </c>
      <c r="CE77" s="186" t="str">
        <f aca="1">IF(CE$4&gt;$BV77,"",IF($BR$65&gt;$BS$65,"ns",IF($BN$72&gt;$BO$72,"ns",IF(ABS($BX77-INDEX(RTO1CF_ORD,CE$4,2))&gt;$BN$80,"s","ns"))))</f>
        <v>ns</v>
      </c>
      <c r="CF77" s="186" t="str">
        <f aca="1">IF(CF$4&gt;$BV77,"",IF($BR$65&gt;$BS$65,"ns",IF($BN$72&gt;$BO$72,"ns",IF(ABS($BX77-INDEX(RTO1CF_ORD,CF$4,2))&gt;$BN$80,"s","ns"))))</f>
        <v>ns</v>
      </c>
      <c r="CG77" s="186" t="str">
        <f aca="1">IF(CG$4&gt;$BV77,"",IF($BR$65&gt;$BS$65,"ns",IF($BN$72&gt;$BO$72,"ns",IF(ABS($BX77-INDEX(RTO1CF_ORD,CG$4,2))&gt;$BN$80,"s","ns"))))</f>
        <v>ns</v>
      </c>
      <c r="CH77" s="186" t="str">
        <f aca="1">IF(CH$4&gt;$BV77,"",IF($BR$65&gt;$BS$65,"ns",IF($BN$72&gt;$BO$72,"ns",IF(ABS($BX77-INDEX(RTO1CF_ORD,CH$4,2))&gt;$BN$80,"s","ns"))))</f>
        <v>ns</v>
      </c>
      <c r="CI77" s="186" t="str">
        <f aca="1">IF(CI$4&gt;$BV77,"",IF($BR$65&gt;$BS$65,"ns",IF($BN$72&gt;$BO$72,"ns",IF(ABS($BX77-INDEX(RTO1CF_ORD,CI$4,2))&gt;$BN$80,"s","ns"))))</f>
        <v>ns</v>
      </c>
      <c r="CJ77" s="186" t="str">
        <f aca="1">IF(CJ$4&gt;$BV77,"",IF($BR$65&gt;$BS$65,"ns",IF($BN$72&gt;$BO$72,"ns",IF(ABS($BX77-INDEX(RTO1CF_ORD,CJ$4,2))&gt;$BN$80,"s","ns"))))</f>
        <v>ns</v>
      </c>
      <c r="CK77" s="186" t="str">
        <f aca="1">IF(CK$4&gt;$BV77,"",IF($BR$65&gt;$BS$65,"ns",IF($BN$72&gt;$BO$72,"ns",IF(ABS($BX77-INDEX(RTO1CF_ORD,CK$4,2))&gt;$BN$80,"s","ns"))))</f>
        <v>ns</v>
      </c>
      <c r="CL77" s="186" t="str">
        <f aca="1">IF(CL$4&gt;$BV77,"",IF($BR$65&gt;$BS$65,"ns",IF($BN$72&gt;$BO$72,"ns",IF(ABS($BX77-INDEX(RTO1CF_ORD,CL$4,2))&gt;$BN$80,"s","ns"))))</f>
        <v>ns</v>
      </c>
      <c r="CM77" s="186" t="str">
        <f aca="1">IF(CM$4&gt;$BV77,"",IF($BR$65&gt;$BS$65,"ns",IF($BN$72&gt;$BO$72,"ns",IF(ABS($BX77-INDEX(RTO1CF_ORD,CM$4,2))&gt;$BN$80,"s","ns"))))</f>
        <v>ns</v>
      </c>
      <c r="CN77" s="186" t="str">
        <f aca="1">IF(CN$4&gt;$BV77,"",IF($BR$65&gt;$BS$65,"ns",IF($BN$72&gt;$BO$72,"ns",IF(ABS($BX77-INDEX(RTO1CF_ORD,CN$4,2))&gt;$BN$80,"s","ns"))))</f>
        <v>ns</v>
      </c>
      <c r="CO77" s="186" t="str">
        <f aca="1">IF(CO$4&gt;$BV77,"",IF($BR$65&gt;$BS$65,"ns",IF($BN$72&gt;$BO$72,"ns",IF(ABS($BX77-INDEX(RTO1CF_ORD,CO$4,2))&gt;$BN$80,"s","ns"))))</f>
        <v>ns</v>
      </c>
      <c r="CP77" s="186" t="str">
        <f aca="1">IF(CP$4&gt;$BV77,"",IF($BR$65&gt;$BS$65,"ns",IF($BN$72&gt;$BO$72,"ns",IF(ABS($BX77-INDEX(RTO1CF_ORD,CP$4,2))&gt;$BN$80,"s","ns"))))</f>
        <v/>
      </c>
      <c r="CQ77" s="186" t="str">
        <f aca="1">IF(CQ$4&gt;$BV77,"",IF($BR$65&gt;$BS$65,"ns",IF($BN$72&gt;$BO$72,"ns",IF(ABS($BX77-INDEX(RTO1CF_ORD,CQ$4,2))&gt;$BN$80,"s","ns"))))</f>
        <v/>
      </c>
      <c r="CR77" s="186" t="str">
        <f aca="1">IF(CR$4&gt;$BV77,"",IF($BR$65&gt;$BS$65,"ns",IF($BN$72&gt;$BO$72,"ns",IF(ABS($BX77-INDEX(RTO1CF_ORD,CR$4,2))&gt;$BN$80,"s","ns"))))</f>
        <v/>
      </c>
      <c r="CS77" s="186" t="str">
        <f aca="1">IF(CS$4&gt;$BV77,"",IF($BR$65&gt;$BS$65,"ns",IF($BN$72&gt;$BO$72,"ns",IF(ABS($BX77-INDEX(RTO1CF_ORD,CS$4,2))&gt;$BN$80,"s","ns"))))</f>
        <v/>
      </c>
      <c r="CT77" s="186" t="str">
        <f aca="1">IF(CT$4&gt;$BV77,"",IF($BR$65&gt;$BS$65,"ns",IF($BN$72&gt;$BO$72,"ns",IF(ABS($BX77-INDEX(RTO1CF_ORD,CT$4,2))&gt;$BN$80,"s","ns"))))</f>
        <v/>
      </c>
      <c r="CU77" s="186" t="str">
        <f aca="1">IF(CU$4&gt;$BV77,"",IF($BR$65&gt;$BS$65,"ns",IF($BN$72&gt;$BO$72,"ns",IF(ABS($BX77-INDEX(RTO1CF_ORD,CU$4,2))&gt;$BN$80,"s","ns"))))</f>
        <v/>
      </c>
      <c r="CV77" s="186" t="str">
        <f aca="1">IF(CV$4&gt;$BV77,"",IF($BR$65&gt;$BS$65,"ns",IF($BN$72&gt;$BO$72,"ns",IF(ABS($BX77-INDEX(RTO1CF_ORD,CV$4,2))&gt;$BN$80,"s","ns"))))</f>
        <v/>
      </c>
      <c r="CW77" s="186" t="str">
        <f aca="1">IF(CW$4&gt;$BV77,"",IF($BR$65&gt;$BS$65,"ns",IF($BN$72&gt;$BO$72,"ns",IF(ABS($BX77-INDEX(RTO1CF_ORD,CW$4,2))&gt;$BN$80,"s","ns"))))</f>
        <v/>
      </c>
      <c r="CX77" s="186" t="str">
        <f aca="1">IF(CX$4&gt;$BV77,"",IF($BR$65&gt;$BS$65,"ns",IF($BN$72&gt;$BO$72,"ns",IF(ABS($BX77-INDEX(RTO1CF_ORD,CX$4,2))&gt;$BN$80,"s","ns"))))</f>
        <v/>
      </c>
      <c r="CY77" s="186" t="str">
        <f aca="1">IF(CY$4&gt;$BV77,"",IF($BR$65&gt;$BS$65,"ns",IF($BN$72&gt;$BO$72,"ns",IF(ABS($BX77-INDEX(RTO1CF_ORD,CY$4,2))&gt;$BN$80,"s","ns"))))</f>
        <v/>
      </c>
      <c r="CZ77" s="186" t="str">
        <f aca="1">IF(CZ$4&gt;$BV77,"",IF($BR$65&gt;$BS$65,"ns",IF($BN$72&gt;$BO$72,"ns",IF(ABS($BX77-INDEX(RTO1CF_ORD,CZ$4,2))&gt;$BN$80,"s","ns"))))</f>
        <v/>
      </c>
      <c r="DA77" s="186" t="str">
        <f aca="1">IF(DA$4&gt;$BV77,"",IF($BR$65&gt;$BS$65,"ns",IF($BN$72&gt;$BO$72,"ns",IF(ABS($BX77-INDEX(RTO1CF_ORD,DA$4,2))&gt;$BN$80,"s","ns"))))</f>
        <v/>
      </c>
      <c r="DB77" s="186" t="str">
        <f aca="1">IF(DB$4&gt;$BV77,"",IF($BR$65&gt;$BS$65,"ns",IF($BN$72&gt;$BO$72,"ns",IF(ABS($BX77-INDEX(RTO1CF_ORD,DB$4,2))&gt;$BN$80,"s","ns"))))</f>
        <v/>
      </c>
      <c r="DC77" s="186" t="str">
        <f aca="1">IF(DC$4&gt;$BV77,"",IF($BR$65&gt;$BS$65,"ns",IF($BN$72&gt;$BO$72,"ns",IF(ABS($BX77-INDEX(RTO1CF_ORD,DC$4,2))&gt;$BN$80,"s","ns"))))</f>
        <v/>
      </c>
      <c r="DD77" s="186" t="str">
        <f aca="1">IF(DD$4&gt;$BV77,"",IF($BR$65&gt;$BS$65,"ns",IF($BN$72&gt;$BO$72,"ns",IF(ABS($BX77-INDEX(RTO1CF_ORD,DD$4,2))&gt;$BN$80,"s","ns"))))</f>
        <v/>
      </c>
      <c r="DE77" s="186" t="str">
        <f aca="1">IF(DE$4&gt;$BV77,"",IF($BR$65&gt;$BS$65,"ns",IF($BN$72&gt;$BO$72,"ns",IF(ABS($BX77-INDEX(RTO1CF_ORD,DE$4,2))&gt;$BN$80,"s","ns"))))</f>
        <v/>
      </c>
      <c r="DF77" s="186" t="str">
        <f aca="1">IF(DF$4&gt;$BV77,"",IF($BR$65&gt;$BS$65,"ns",IF($BN$72&gt;$BO$72,"ns",IF(ABS($BX77-INDEX(RTO1CF_ORD,DF$4,2))&gt;$BN$80,"s","ns"))))</f>
        <v/>
      </c>
      <c r="DG77" s="186" t="str">
        <f aca="1">IF(DG$4&gt;$BV77,"",IF($BR$65&gt;$BS$65,"ns",IF($BN$72&gt;$BO$72,"ns",IF(ABS($BX77-INDEX(RTO1CF_ORD,DG$4,2))&gt;$BN$80,"s","ns"))))</f>
        <v/>
      </c>
      <c r="DH77" s="186" t="str">
        <f aca="1">IF(DH$4&gt;$BV77,"",IF($BR$65&gt;$BS$65,"ns",IF($BN$72&gt;$BO$72,"ns",IF(ABS($BX77-INDEX(RTO1CF_ORD,DH$4,2))&gt;$BN$80,"s","ns"))))</f>
        <v/>
      </c>
      <c r="DI77" s="186" t="str">
        <f aca="1">IF(DI$4&gt;$BV77,"",IF($BR$65&gt;$BS$65,"ns",IF($BN$72&gt;$BO$72,"ns",IF(ABS($BX77-INDEX(RTO1CF_ORD,DI$4,2))&gt;$BN$80,"s","ns"))))</f>
        <v/>
      </c>
      <c r="DJ77" s="186" t="str">
        <f aca="1">IF(DJ$4&gt;$BV77,"",IF($BR$65&gt;$BS$65,"ns",IF($BN$72&gt;$BO$72,"ns",IF(ABS($BX77-INDEX(RTO1CF_ORD,DJ$4,2))&gt;$BN$80,"s","ns"))))</f>
        <v/>
      </c>
      <c r="DK77" s="186" t="str">
        <f aca="1">IF(DK$4&gt;$BV77,"",IF($BR$65&gt;$BS$65,"ns",IF($BN$72&gt;$BO$72,"ns",IF(ABS($BX77-INDEX(RTO1CF_ORD,DK$4,2))&gt;$BN$80,"s","ns"))))</f>
        <v/>
      </c>
      <c r="DL77" s="186" t="str">
        <f aca="1">IF(DL$4&gt;$BV77,"",IF($BR$65&gt;$BS$65,"ns",IF($BN$72&gt;$BO$72,"ns",IF(ABS($BX77-INDEX(RTO1CF_ORD,DL$4,2))&gt;$BN$80,"s","ns"))))</f>
        <v/>
      </c>
      <c r="DM77" s="186" t="str">
        <f aca="1">IF(DM$4&gt;$BV77,"",IF($BR$65&gt;$BS$65,"ns",IF($BN$72&gt;$BO$72,"ns",IF(ABS($BX77-INDEX(RTO1CF_ORD,DM$4,2))&gt;$BN$80,"s","ns"))))</f>
        <v/>
      </c>
      <c r="DN77" s="186" t="str">
        <f aca="1">IF(DN$4&gt;$BV77,"",IF($BR$65&gt;$BS$65,"ns",IF($BN$72&gt;$BO$72,"ns",IF(ABS($BX77-INDEX(RTO1CF_ORD,DN$4,2))&gt;$BN$80,"s","ns"))))</f>
        <v/>
      </c>
      <c r="DO77" s="186" t="str">
        <f aca="1">IF(DO$4&gt;$BV77,"",IF($BR$65&gt;$BS$65,"ns",IF($BN$72&gt;$BO$72,"ns",IF(ABS($BX77-INDEX(RTO1CF_ORD,DO$4,2))&gt;$BN$80,"s","ns"))))</f>
        <v/>
      </c>
      <c r="DP77" s="186" t="str">
        <f aca="1">IF(DP$4&gt;$BV77,"",IF($BR$65&gt;$BS$65,"ns",IF($BN$72&gt;$BO$72,"ns",IF(ABS($BX77-INDEX(RTO1CF_ORD,DP$4,2))&gt;$BN$80,"s","ns"))))</f>
        <v/>
      </c>
      <c r="DQ77" s="186" t="str">
        <f aca="1">IF(DQ$4&gt;$BV77,"",IF($BR$65&gt;$BS$65,"ns",IF($BN$72&gt;$BO$72,"ns",IF(ABS($BX77-INDEX(RTO1CF_ORD,DQ$4,2))&gt;$BN$80,"s","ns"))))</f>
        <v/>
      </c>
      <c r="DR77" s="186" t="str">
        <f aca="1">IF(DR$4&gt;$BV77,"",IF($BR$65&gt;$BS$65,"ns",IF($BN$72&gt;$BO$72,"ns",IF(ABS($BX77-INDEX(RTO1CF_ORD,DR$4,2))&gt;$BN$80,"s","ns"))))</f>
        <v/>
      </c>
      <c r="DS77" s="186" t="str">
        <f aca="1">IF(DS$4&gt;$BV77,"",IF($BR$65&gt;$BS$65,"ns",IF($BN$72&gt;$BO$72,"ns",IF(ABS($BX77-INDEX(RTO1CF_ORD,DS$4,2))&gt;$BN$80,"s","ns"))))</f>
        <v/>
      </c>
      <c r="DT77" s="186" t="str">
        <f aca="1">IF(DT$4&gt;$BV77,"",IF($BR$65&gt;$BS$65,"ns",IF($BN$72&gt;$BO$72,"ns",IF(ABS($BX77-INDEX(RTO1CF_ORD,DT$4,2))&gt;$BN$80,"s","ns"))))</f>
        <v/>
      </c>
      <c r="DU77" s="186" t="str">
        <f aca="1">IF(DU$4&gt;$BV77,"",IF($BR$65&gt;$BS$65,"ns",IF($BN$72&gt;$BO$72,"ns",IF(ABS($BX77-INDEX(RTO1CF_ORD,DU$4,2))&gt;$BN$80,"s","ns"))))</f>
        <v/>
      </c>
      <c r="DV77" s="186" t="str">
        <f aca="1">IF(DV$4&gt;$BV77,"",IF($BR$65&gt;$BS$65,"ns",IF($BN$72&gt;$BO$72,"ns",IF(ABS($BX77-INDEX(RTO1CF_ORD,DV$4,2))&gt;$BN$80,"s","ns"))))</f>
        <v/>
      </c>
      <c r="DW77" s="158"/>
      <c r="DX77" s="158"/>
      <c r="DZ77" s="176">
        <f>DZ76+1</f>
        <v>18</v>
      </c>
      <c r="EA77" s="178" t="str">
        <f aca="1">IFERROR(INDEX(RTO2CV,$DZ77,1),0)</f>
        <v>B PEREGRINO</v>
      </c>
      <c r="EB77" s="179">
        <f aca="1">IFERROR(INDEX(RTO2SF,$DZ77,EB$3),0)</f>
        <v>0</v>
      </c>
      <c r="EC77" s="179">
        <f aca="1">IFERROR(INDEX(RTO2SF,$DZ77,EC$3),0)</f>
        <v>0</v>
      </c>
      <c r="ED77" s="179">
        <f aca="1">IFERROR(INDEX(RTO2SF,$DZ77,ED$3),0)</f>
        <v>0</v>
      </c>
      <c r="EE77" s="179">
        <f aca="1">IFERROR(INDEX(RTO2SF,$DZ77,EE$3),0)</f>
        <v>0</v>
      </c>
      <c r="EF77" s="179">
        <f>_xlfn.COUNTIFS(EB77:EE77,"&gt;1")</f>
        <v>0</v>
      </c>
      <c r="EG77" s="179">
        <f>IFERROR(_xlfn.SUMIFS(EB77:EE77,EB77:EE77,"&gt;1"),0)</f>
        <v>0</v>
      </c>
      <c r="EH77" s="176"/>
      <c r="EI77" s="176" t="s">
        <v>342</v>
      </c>
      <c r="EJ77" s="175" t="str">
        <f>IF(EF110=0,"sd",EJ76*SQRT(2))</f>
        <v>sd</v>
      </c>
      <c r="EK77" s="177"/>
      <c r="EL77" s="176">
        <f>EL76+1</f>
        <v>18</v>
      </c>
      <c r="EM77" s="178" t="str">
        <f aca="1">IFERROR(INDEX(RTO2CV,$EL77,1),0)</f>
        <v>B PEREGRINO</v>
      </c>
      <c r="EN77" s="179">
        <f aca="1">IFERROR(INDEX(RTO2CF,$EL77,'ANVA-MDS'!EB$3),0)</f>
        <v>4625.15931428571002</v>
      </c>
      <c r="EO77" s="179">
        <f aca="1">IFERROR(INDEX(RTO2CF,$EL77,'ANVA-MDS'!EC$3),0)</f>
        <v>4250.80655999999999</v>
      </c>
      <c r="EP77" s="179">
        <f aca="1">IFERROR(INDEX(RTO2CF,$EL77,'ANVA-MDS'!ED$3),0)</f>
        <v>4459.09954285713957</v>
      </c>
      <c r="EQ77" s="179">
        <f aca="1">IFERROR(INDEX(RTO2CF,$EL77,'ANVA-MDS'!EE$3),0)</f>
        <v>0</v>
      </c>
      <c r="ER77" s="179">
        <f>_xlfn.COUNTIFS(EN77:EQ77,"&gt;1")</f>
        <v>3</v>
      </c>
      <c r="ES77" s="179">
        <f>IFERROR(_xlfn.SUMIFS(EN77:EQ77,EN77:EQ77,"&gt;1"),0)</f>
        <v>13335.0654171428996</v>
      </c>
      <c r="ET77" s="176"/>
      <c r="EU77" s="176" t="s">
        <v>342</v>
      </c>
      <c r="EV77" s="175">
        <f>IF(ER110=0,"sd",EV76*SQRT(2))</f>
        <v>587.83682647091598</v>
      </c>
      <c r="EW77" s="177"/>
      <c r="EX77" s="179">
        <f>EG77+ES77</f>
        <v>13335.0654171428996</v>
      </c>
      <c r="EY77" s="314" t="s">
        <v>343</v>
      </c>
      <c r="EZ77" s="202" t="str">
        <f>IF(EZ79=0,"sd",(EJ63^2+EV63^2)/(EZ60*EZ61)-EZ65)</f>
        <v>sd</v>
      </c>
    </row>
    <row r="78" spans="1:156" ht="12.75" customHeight="1">
      <c r="A78" s="284" t="s">
        <v>344</v>
      </c>
      <c r="J78" s="89" t="n">
        <v>18</v>
      </c>
      <c r="K78" s="187" t="str">
        <f aca="1">IFERROR(INDEX(RTO2SF_ORD,J78,1),"sd")</f>
        <v>B PEREGRINO</v>
      </c>
      <c r="L78" s="188">
        <f aca="1">IFERROR(INDEX(RTO2SF_ORD,J78,2),"sd")</f>
        <v>0.000320000000000000018</v>
      </c>
      <c r="M78" s="188" t="str">
        <f aca="1">IF(M$4&gt;$J78,"",IF($F$65&gt;$G$65,"ns",IF($B$72&gt;$C$72,"ns",IF(ABS($L78-INDEX(RTO1SF_ORD,M$4,2))&gt;$B$80,"s","ns"))))</f>
        <v>ns</v>
      </c>
      <c r="N78" s="188" t="str">
        <f aca="1">IF(N$4&gt;$J78,"",IF($F$65&gt;$G$65,"ns",IF($B$72&gt;$C$72,"ns",IF(ABS($L78-INDEX(RTO1SF_ORD,N$4,2))&gt;$B$80,"s","ns"))))</f>
        <v>ns</v>
      </c>
      <c r="O78" s="188" t="str">
        <f aca="1">IF(O$4&gt;$J78,"",IF($F$65&gt;$G$65,"ns",IF($B$72&gt;$C$72,"ns",IF(ABS($L78-INDEX(RTO1SF_ORD,O$4,2))&gt;$B$80,"s","ns"))))</f>
        <v>ns</v>
      </c>
      <c r="P78" s="188" t="str">
        <f aca="1">IF(P$4&gt;$J78,"",IF($F$65&gt;$G$65,"ns",IF($B$72&gt;$C$72,"ns",IF(ABS($L78-INDEX(RTO1SF_ORD,P$4,2))&gt;$B$80,"s","ns"))))</f>
        <v>ns</v>
      </c>
      <c r="Q78" s="188" t="str">
        <f aca="1">IF(Q$4&gt;$J78,"",IF($F$65&gt;$G$65,"ns",IF($B$72&gt;$C$72,"ns",IF(ABS($L78-INDEX(RTO1SF_ORD,Q$4,2))&gt;$B$80,"s","ns"))))</f>
        <v>ns</v>
      </c>
      <c r="R78" s="188" t="str">
        <f aca="1">IF(R$4&gt;$J78,"",IF($F$65&gt;$G$65,"ns",IF($B$72&gt;$C$72,"ns",IF(ABS($L78-INDEX(RTO1SF_ORD,R$4,2))&gt;$B$80,"s","ns"))))</f>
        <v>ns</v>
      </c>
      <c r="S78" s="188" t="str">
        <f aca="1">IF(S$4&gt;$J78,"",IF($F$65&gt;$G$65,"ns",IF($B$72&gt;$C$72,"ns",IF(ABS($L78-INDEX(RTO1SF_ORD,S$4,2))&gt;$B$80,"s","ns"))))</f>
        <v>ns</v>
      </c>
      <c r="T78" s="188" t="str">
        <f aca="1">IF(T$4&gt;$J78,"",IF($F$65&gt;$G$65,"ns",IF($B$72&gt;$C$72,"ns",IF(ABS($L78-INDEX(RTO1SF_ORD,T$4,2))&gt;$B$80,"s","ns"))))</f>
        <v>ns</v>
      </c>
      <c r="U78" s="188" t="str">
        <f aca="1">IF(U$4&gt;$J78,"",IF($F$65&gt;$G$65,"ns",IF($B$72&gt;$C$72,"ns",IF(ABS($L78-INDEX(RTO1SF_ORD,U$4,2))&gt;$B$80,"s","ns"))))</f>
        <v>ns</v>
      </c>
      <c r="V78" s="188" t="str">
        <f aca="1">IF(V$4&gt;$J78,"",IF($F$65&gt;$G$65,"ns",IF($B$72&gt;$C$72,"ns",IF(ABS($L78-INDEX(RTO1SF_ORD,V$4,2))&gt;$B$80,"s","ns"))))</f>
        <v>ns</v>
      </c>
      <c r="W78" s="188" t="str">
        <f aca="1">IF(W$4&gt;$J78,"",IF($F$65&gt;$G$65,"ns",IF($B$72&gt;$C$72,"ns",IF(ABS($L78-INDEX(RTO1SF_ORD,W$4,2))&gt;$B$80,"s","ns"))))</f>
        <v>ns</v>
      </c>
      <c r="X78" s="188" t="str">
        <f aca="1">IF(X$4&gt;$J78,"",IF($F$65&gt;$G$65,"ns",IF($B$72&gt;$C$72,"ns",IF(ABS($L78-INDEX(RTO1SF_ORD,X$4,2))&gt;$B$80,"s","ns"))))</f>
        <v>ns</v>
      </c>
      <c r="Y78" s="188" t="str">
        <f aca="1">IF(Y$4&gt;$J78,"",IF($F$65&gt;$G$65,"ns",IF($B$72&gt;$C$72,"ns",IF(ABS($L78-INDEX(RTO1SF_ORD,Y$4,2))&gt;$B$80,"s","ns"))))</f>
        <v>ns</v>
      </c>
      <c r="Z78" s="188" t="str">
        <f aca="1">IF(Z$4&gt;$J78,"",IF($F$65&gt;$G$65,"ns",IF($B$72&gt;$C$72,"ns",IF(ABS($L78-INDEX(RTO1SF_ORD,Z$4,2))&gt;$B$80,"s","ns"))))</f>
        <v>ns</v>
      </c>
      <c r="AA78" s="188" t="str">
        <f aca="1">IF(AA$4&gt;$J78,"",IF($F$65&gt;$G$65,"ns",IF($B$72&gt;$C$72,"ns",IF(ABS($L78-INDEX(RTO1SF_ORD,AA$4,2))&gt;$B$80,"s","ns"))))</f>
        <v>ns</v>
      </c>
      <c r="AB78" s="188" t="str">
        <f aca="1">IF(AB$4&gt;$J78,"",IF($F$65&gt;$G$65,"ns",IF($B$72&gt;$C$72,"ns",IF(ABS($L78-INDEX(RTO1SF_ORD,AB$4,2))&gt;$B$80,"s","ns"))))</f>
        <v>ns</v>
      </c>
      <c r="AC78" s="188" t="str">
        <f aca="1">IF(AC$4&gt;$J78,"",IF($F$65&gt;$G$65,"ns",IF($B$72&gt;$C$72,"ns",IF(ABS($L78-INDEX(RTO1SF_ORD,AC$4,2))&gt;$B$80,"s","ns"))))</f>
        <v>ns</v>
      </c>
      <c r="AD78" s="188" t="str">
        <f aca="1">IF(AD$4&gt;$J78,"",IF($F$65&gt;$G$65,"ns",IF($B$72&gt;$C$72,"ns",IF(ABS($L78-INDEX(RTO1SF_ORD,AD$4,2))&gt;$B$80,"s","ns"))))</f>
        <v>ns</v>
      </c>
      <c r="AE78" s="188" t="str">
        <f aca="1">IF(AE$4&gt;$J78,"",IF($F$65&gt;$G$65,"ns",IF($B$72&gt;$C$72,"ns",IF(ABS($L78-INDEX(RTO1SF_ORD,AE$4,2))&gt;$B$80,"s","ns"))))</f>
        <v/>
      </c>
      <c r="AF78" s="188" t="str">
        <f aca="1">IF(AF$4&gt;$J78,"",IF($F$65&gt;$G$65,"ns",IF($B$72&gt;$C$72,"ns",IF(ABS($L78-INDEX(RTO1SF_ORD,AF$4,2))&gt;$B$80,"s","ns"))))</f>
        <v/>
      </c>
      <c r="AG78" s="188" t="str">
        <f aca="1">IF(AG$4&gt;$J78,"",IF($F$65&gt;$G$65,"ns",IF($B$72&gt;$C$72,"ns",IF(ABS($L78-INDEX(RTO1SF_ORD,AG$4,2))&gt;$B$80,"s","ns"))))</f>
        <v/>
      </c>
      <c r="AH78" s="188" t="str">
        <f aca="1">IF(AH$4&gt;$J78,"",IF($F$65&gt;$G$65,"ns",IF($B$72&gt;$C$72,"ns",IF(ABS($L78-INDEX(RTO1SF_ORD,AH$4,2))&gt;$B$80,"s","ns"))))</f>
        <v/>
      </c>
      <c r="AI78" s="188" t="str">
        <f aca="1">IF(AI$4&gt;$J78,"",IF($F$65&gt;$G$65,"ns",IF($B$72&gt;$C$72,"ns",IF(ABS($L78-INDEX(RTO1SF_ORD,AI$4,2))&gt;$B$80,"s","ns"))))</f>
        <v/>
      </c>
      <c r="AJ78" s="188" t="str">
        <f aca="1">IF(AJ$4&gt;$J78,"",IF($F$65&gt;$G$65,"ns",IF($B$72&gt;$C$72,"ns",IF(ABS($L78-INDEX(RTO1SF_ORD,AJ$4,2))&gt;$B$80,"s","ns"))))</f>
        <v/>
      </c>
      <c r="AK78" s="188" t="str">
        <f aca="1">IF(AK$4&gt;$J78,"",IF($F$65&gt;$G$65,"ns",IF($B$72&gt;$C$72,"ns",IF(ABS($L78-INDEX(RTO1SF_ORD,AK$4,2))&gt;$B$80,"s","ns"))))</f>
        <v/>
      </c>
      <c r="AL78" s="188" t="str">
        <f aca="1">IF(AL$4&gt;$J78,"",IF($F$65&gt;$G$65,"ns",IF($B$72&gt;$C$72,"ns",IF(ABS($L78-INDEX(RTO1SF_ORD,AL$4,2))&gt;$B$80,"s","ns"))))</f>
        <v/>
      </c>
      <c r="AM78" s="188" t="str">
        <f aca="1">IF(AM$4&gt;$J78,"",IF($F$65&gt;$G$65,"ns",IF($B$72&gt;$C$72,"ns",IF(ABS($L78-INDEX(RTO1SF_ORD,AM$4,2))&gt;$B$80,"s","ns"))))</f>
        <v/>
      </c>
      <c r="AN78" s="188" t="str">
        <f aca="1">IF(AN$4&gt;$J78,"",IF($F$65&gt;$G$65,"ns",IF($B$72&gt;$C$72,"ns",IF(ABS($L78-INDEX(RTO1SF_ORD,AN$4,2))&gt;$B$80,"s","ns"))))</f>
        <v/>
      </c>
      <c r="AO78" s="188" t="str">
        <f aca="1">IF(AO$4&gt;$J78,"",IF($F$65&gt;$G$65,"ns",IF($B$72&gt;$C$72,"ns",IF(ABS($L78-INDEX(RTO1SF_ORD,AO$4,2))&gt;$B$80,"s","ns"))))</f>
        <v/>
      </c>
      <c r="AP78" s="188" t="str">
        <f aca="1">IF(AP$4&gt;$J78,"",IF($F$65&gt;$G$65,"ns",IF($B$72&gt;$C$72,"ns",IF(ABS($L78-INDEX(RTO1SF_ORD,AP$4,2))&gt;$B$80,"s","ns"))))</f>
        <v/>
      </c>
      <c r="AQ78" s="188" t="str">
        <f aca="1">IF(AQ$4&gt;$J78,"",IF($F$65&gt;$G$65,"ns",IF($B$72&gt;$C$72,"ns",IF(ABS($L78-INDEX(RTO1SF_ORD,AQ$4,2))&gt;$B$80,"s","ns"))))</f>
        <v/>
      </c>
      <c r="AR78" s="188" t="str">
        <f aca="1">IF(AR$4&gt;$J78,"",IF($F$65&gt;$G$65,"ns",IF($B$72&gt;$C$72,"ns",IF(ABS($L78-INDEX(RTO1SF_ORD,AR$4,2))&gt;$B$80,"s","ns"))))</f>
        <v/>
      </c>
      <c r="AS78" s="188" t="str">
        <f aca="1">IF(AS$4&gt;$J78,"",IF($F$65&gt;$G$65,"ns",IF($B$72&gt;$C$72,"ns",IF(ABS($L78-INDEX(RTO1SF_ORD,AS$4,2))&gt;$B$80,"s","ns"))))</f>
        <v/>
      </c>
      <c r="AT78" s="188" t="str">
        <f aca="1">IF(AT$4&gt;$J78,"",IF($F$65&gt;$G$65,"ns",IF($B$72&gt;$C$72,"ns",IF(ABS($L78-INDEX(RTO1SF_ORD,AT$4,2))&gt;$B$80,"s","ns"))))</f>
        <v/>
      </c>
      <c r="AU78" s="188" t="str">
        <f aca="1">IF(AU$4&gt;$J78,"",IF($F$65&gt;$G$65,"ns",IF($B$72&gt;$C$72,"ns",IF(ABS($L78-INDEX(RTO1SF_ORD,AU$4,2))&gt;$B$80,"s","ns"))))</f>
        <v/>
      </c>
      <c r="AV78" s="188" t="str">
        <f aca="1">IF(AV$4&gt;$J78,"",IF($F$65&gt;$G$65,"ns",IF($B$72&gt;$C$72,"ns",IF(ABS($L78-INDEX(RTO1SF_ORD,AV$4,2))&gt;$B$80,"s","ns"))))</f>
        <v/>
      </c>
      <c r="AW78" s="188" t="str">
        <f aca="1">IF(AW$4&gt;$J78,"",IF($F$65&gt;$G$65,"ns",IF($B$72&gt;$C$72,"ns",IF(ABS($L78-INDEX(RTO1SF_ORD,AW$4,2))&gt;$B$80,"s","ns"))))</f>
        <v/>
      </c>
      <c r="AX78" s="188" t="str">
        <f aca="1">IF(AX$4&gt;$J78,"",IF($F$65&gt;$G$65,"ns",IF($B$72&gt;$C$72,"ns",IF(ABS($L78-INDEX(RTO1SF_ORD,AX$4,2))&gt;$B$80,"s","ns"))))</f>
        <v/>
      </c>
      <c r="AY78" s="188" t="str">
        <f aca="1">IF(AY$4&gt;$J78,"",IF($F$65&gt;$G$65,"ns",IF($B$72&gt;$C$72,"ns",IF(ABS($L78-INDEX(RTO1SF_ORD,AY$4,2))&gt;$B$80,"s","ns"))))</f>
        <v/>
      </c>
      <c r="AZ78" s="188" t="str">
        <f aca="1">IF(AZ$4&gt;$J78,"",IF($F$65&gt;$G$65,"ns",IF($B$72&gt;$C$72,"ns",IF(ABS($L78-INDEX(RTO1SF_ORD,AZ$4,2))&gt;$B$80,"s","ns"))))</f>
        <v/>
      </c>
      <c r="BA78" s="188" t="str">
        <f aca="1">IF(BA$4&gt;$J78,"",IF($F$65&gt;$G$65,"ns",IF($B$72&gt;$C$72,"ns",IF(ABS($L78-INDEX(RTO1SF_ORD,BA$4,2))&gt;$B$80,"s","ns"))))</f>
        <v/>
      </c>
      <c r="BB78" s="188" t="str">
        <f aca="1">IF(BB$4&gt;$J78,"",IF($F$65&gt;$G$65,"ns",IF($B$72&gt;$C$72,"ns",IF(ABS($L78-INDEX(RTO1SF_ORD,BB$4,2))&gt;$B$80,"s","ns"))))</f>
        <v/>
      </c>
      <c r="BC78" s="188" t="str">
        <f aca="1">IF(BC$4&gt;$J78,"",IF($F$65&gt;$G$65,"ns",IF($B$72&gt;$C$72,"ns",IF(ABS($L78-INDEX(RTO1SF_ORD,BC$4,2))&gt;$B$80,"s","ns"))))</f>
        <v/>
      </c>
      <c r="BD78" s="188" t="str">
        <f aca="1">IF(BD$4&gt;$J78,"",IF($F$65&gt;$G$65,"ns",IF($B$72&gt;$C$72,"ns",IF(ABS($L78-INDEX(RTO1SF_ORD,BD$4,2))&gt;$B$80,"s","ns"))))</f>
        <v/>
      </c>
      <c r="BE78" s="188" t="str">
        <f aca="1">IF(BE$4&gt;$J78,"",IF($F$65&gt;$G$65,"ns",IF($B$72&gt;$C$72,"ns",IF(ABS($L78-INDEX(RTO1SF_ORD,BE$4,2))&gt;$B$80,"s","ns"))))</f>
        <v/>
      </c>
      <c r="BF78" s="188" t="str">
        <f aca="1">IF(BF$4&gt;$J78,"",IF($F$65&gt;$G$65,"ns",IF($B$72&gt;$C$72,"ns",IF(ABS($L78-INDEX(RTO1SF_ORD,BF$4,2))&gt;$B$80,"s","ns"))))</f>
        <v/>
      </c>
      <c r="BG78" s="188" t="str">
        <f aca="1">IF(BG$4&gt;$J78,"",IF($F$65&gt;$G$65,"ns",IF($B$72&gt;$C$72,"ns",IF(ABS($L78-INDEX(RTO1SF_ORD,BG$4,2))&gt;$B$80,"s","ns"))))</f>
        <v/>
      </c>
      <c r="BH78" s="188" t="str">
        <f aca="1">IF(BH$4&gt;$J78,"",IF($F$65&gt;$G$65,"ns",IF($B$72&gt;$C$72,"ns",IF(ABS($L78-INDEX(RTO1SF_ORD,BH$4,2))&gt;$B$80,"s","ns"))))</f>
        <v/>
      </c>
      <c r="BI78" s="188" t="str">
        <f aca="1">IF(BI$4&gt;$J78,"",IF($F$65&gt;$G$65,"ns",IF($B$72&gt;$C$72,"ns",IF(ABS($L78-INDEX(RTO1SF_ORD,BI$4,2))&gt;$B$80,"s","ns"))))</f>
        <v/>
      </c>
      <c r="BJ78" s="188" t="str">
        <f aca="1">IF(BJ$4&gt;$J78,"",IF($F$65&gt;$G$65,"ns",IF($B$72&gt;$C$72,"ns",IF(ABS($L78-INDEX(RTO1SF_ORD,BJ$4,2))&gt;$B$80,"s","ns"))))</f>
        <v/>
      </c>
      <c r="BM78" s="284" t="s">
        <v>344</v>
      </c>
      <c r="BS78" s="10"/>
      <c r="BT78" s="10"/>
      <c r="BV78" s="89" t="n">
        <v>18</v>
      </c>
      <c r="BW78" s="187" t="str">
        <f aca="1">IFERROR(INDEX(RTO2CF_ORD,BV78,1),"sd")</f>
        <v>B 750</v>
      </c>
      <c r="BX78" s="188">
        <f aca="1">IFERROR(INDEX(RTO2CF_ORD,BV78,2),"sd")</f>
        <v>4684.04807619048006</v>
      </c>
      <c r="BY78" s="186" t="str">
        <f aca="1">IF(BY$4&gt;$BV78,"",IF($BR$65&gt;$BS$65,"ns",IF($BN$72&gt;$BO$72,"ns",IF(ABS($BX78-INDEX(RTO1CF_ORD,BY$4,2))&gt;$BN$80,"s","ns"))))</f>
        <v>ns</v>
      </c>
      <c r="BZ78" s="186" t="str">
        <f aca="1">IF(BZ$4&gt;$BV78,"",IF($BR$65&gt;$BS$65,"ns",IF($BN$72&gt;$BO$72,"ns",IF(ABS($BX78-INDEX(RTO1CF_ORD,BZ$4,2))&gt;$BN$80,"s","ns"))))</f>
        <v>ns</v>
      </c>
      <c r="CA78" s="186" t="str">
        <f aca="1">IF(CA$4&gt;$BV78,"",IF($BR$65&gt;$BS$65,"ns",IF($BN$72&gt;$BO$72,"ns",IF(ABS($BX78-INDEX(RTO1CF_ORD,CA$4,2))&gt;$BN$80,"s","ns"))))</f>
        <v>ns</v>
      </c>
      <c r="CB78" s="186" t="str">
        <f aca="1">IF(CB$4&gt;$BV78,"",IF($BR$65&gt;$BS$65,"ns",IF($BN$72&gt;$BO$72,"ns",IF(ABS($BX78-INDEX(RTO1CF_ORD,CB$4,2))&gt;$BN$80,"s","ns"))))</f>
        <v>ns</v>
      </c>
      <c r="CC78" s="186" t="str">
        <f aca="1">IF(CC$4&gt;$BV78,"",IF($BR$65&gt;$BS$65,"ns",IF($BN$72&gt;$BO$72,"ns",IF(ABS($BX78-INDEX(RTO1CF_ORD,CC$4,2))&gt;$BN$80,"s","ns"))))</f>
        <v>ns</v>
      </c>
      <c r="CD78" s="186" t="str">
        <f aca="1">IF(CD$4&gt;$BV78,"",IF($BR$65&gt;$BS$65,"ns",IF($BN$72&gt;$BO$72,"ns",IF(ABS($BX78-INDEX(RTO1CF_ORD,CD$4,2))&gt;$BN$80,"s","ns"))))</f>
        <v>ns</v>
      </c>
      <c r="CE78" s="186" t="str">
        <f aca="1">IF(CE$4&gt;$BV78,"",IF($BR$65&gt;$BS$65,"ns",IF($BN$72&gt;$BO$72,"ns",IF(ABS($BX78-INDEX(RTO1CF_ORD,CE$4,2))&gt;$BN$80,"s","ns"))))</f>
        <v>ns</v>
      </c>
      <c r="CF78" s="186" t="str">
        <f aca="1">IF(CF$4&gt;$BV78,"",IF($BR$65&gt;$BS$65,"ns",IF($BN$72&gt;$BO$72,"ns",IF(ABS($BX78-INDEX(RTO1CF_ORD,CF$4,2))&gt;$BN$80,"s","ns"))))</f>
        <v>ns</v>
      </c>
      <c r="CG78" s="186" t="str">
        <f aca="1">IF(CG$4&gt;$BV78,"",IF($BR$65&gt;$BS$65,"ns",IF($BN$72&gt;$BO$72,"ns",IF(ABS($BX78-INDEX(RTO1CF_ORD,CG$4,2))&gt;$BN$80,"s","ns"))))</f>
        <v>ns</v>
      </c>
      <c r="CH78" s="186" t="str">
        <f aca="1">IF(CH$4&gt;$BV78,"",IF($BR$65&gt;$BS$65,"ns",IF($BN$72&gt;$BO$72,"ns",IF(ABS($BX78-INDEX(RTO1CF_ORD,CH$4,2))&gt;$BN$80,"s","ns"))))</f>
        <v>ns</v>
      </c>
      <c r="CI78" s="186" t="str">
        <f aca="1">IF(CI$4&gt;$BV78,"",IF($BR$65&gt;$BS$65,"ns",IF($BN$72&gt;$BO$72,"ns",IF(ABS($BX78-INDEX(RTO1CF_ORD,CI$4,2))&gt;$BN$80,"s","ns"))))</f>
        <v>ns</v>
      </c>
      <c r="CJ78" s="186" t="str">
        <f aca="1">IF(CJ$4&gt;$BV78,"",IF($BR$65&gt;$BS$65,"ns",IF($BN$72&gt;$BO$72,"ns",IF(ABS($BX78-INDEX(RTO1CF_ORD,CJ$4,2))&gt;$BN$80,"s","ns"))))</f>
        <v>ns</v>
      </c>
      <c r="CK78" s="186" t="str">
        <f aca="1">IF(CK$4&gt;$BV78,"",IF($BR$65&gt;$BS$65,"ns",IF($BN$72&gt;$BO$72,"ns",IF(ABS($BX78-INDEX(RTO1CF_ORD,CK$4,2))&gt;$BN$80,"s","ns"))))</f>
        <v>ns</v>
      </c>
      <c r="CL78" s="186" t="str">
        <f aca="1">IF(CL$4&gt;$BV78,"",IF($BR$65&gt;$BS$65,"ns",IF($BN$72&gt;$BO$72,"ns",IF(ABS($BX78-INDEX(RTO1CF_ORD,CL$4,2))&gt;$BN$80,"s","ns"))))</f>
        <v>ns</v>
      </c>
      <c r="CM78" s="186" t="str">
        <f aca="1">IF(CM$4&gt;$BV78,"",IF($BR$65&gt;$BS$65,"ns",IF($BN$72&gt;$BO$72,"ns",IF(ABS($BX78-INDEX(RTO1CF_ORD,CM$4,2))&gt;$BN$80,"s","ns"))))</f>
        <v>ns</v>
      </c>
      <c r="CN78" s="186" t="str">
        <f aca="1">IF(CN$4&gt;$BV78,"",IF($BR$65&gt;$BS$65,"ns",IF($BN$72&gt;$BO$72,"ns",IF(ABS($BX78-INDEX(RTO1CF_ORD,CN$4,2))&gt;$BN$80,"s","ns"))))</f>
        <v>ns</v>
      </c>
      <c r="CO78" s="186" t="str">
        <f aca="1">IF(CO$4&gt;$BV78,"",IF($BR$65&gt;$BS$65,"ns",IF($BN$72&gt;$BO$72,"ns",IF(ABS($BX78-INDEX(RTO1CF_ORD,CO$4,2))&gt;$BN$80,"s","ns"))))</f>
        <v>ns</v>
      </c>
      <c r="CP78" s="186" t="str">
        <f aca="1">IF(CP$4&gt;$BV78,"",IF($BR$65&gt;$BS$65,"ns",IF($BN$72&gt;$BO$72,"ns",IF(ABS($BX78-INDEX(RTO1CF_ORD,CP$4,2))&gt;$BN$80,"s","ns"))))</f>
        <v>ns</v>
      </c>
      <c r="CQ78" s="186" t="str">
        <f aca="1">IF(CQ$4&gt;$BV78,"",IF($BR$65&gt;$BS$65,"ns",IF($BN$72&gt;$BO$72,"ns",IF(ABS($BX78-INDEX(RTO1CF_ORD,CQ$4,2))&gt;$BN$80,"s","ns"))))</f>
        <v/>
      </c>
      <c r="CR78" s="186" t="str">
        <f aca="1">IF(CR$4&gt;$BV78,"",IF($BR$65&gt;$BS$65,"ns",IF($BN$72&gt;$BO$72,"ns",IF(ABS($BX78-INDEX(RTO1CF_ORD,CR$4,2))&gt;$BN$80,"s","ns"))))</f>
        <v/>
      </c>
      <c r="CS78" s="186" t="str">
        <f aca="1">IF(CS$4&gt;$BV78,"",IF($BR$65&gt;$BS$65,"ns",IF($BN$72&gt;$BO$72,"ns",IF(ABS($BX78-INDEX(RTO1CF_ORD,CS$4,2))&gt;$BN$80,"s","ns"))))</f>
        <v/>
      </c>
      <c r="CT78" s="186" t="str">
        <f aca="1">IF(CT$4&gt;$BV78,"",IF($BR$65&gt;$BS$65,"ns",IF($BN$72&gt;$BO$72,"ns",IF(ABS($BX78-INDEX(RTO1CF_ORD,CT$4,2))&gt;$BN$80,"s","ns"))))</f>
        <v/>
      </c>
      <c r="CU78" s="186" t="str">
        <f aca="1">IF(CU$4&gt;$BV78,"",IF($BR$65&gt;$BS$65,"ns",IF($BN$72&gt;$BO$72,"ns",IF(ABS($BX78-INDEX(RTO1CF_ORD,CU$4,2))&gt;$BN$80,"s","ns"))))</f>
        <v/>
      </c>
      <c r="CV78" s="186" t="str">
        <f aca="1">IF(CV$4&gt;$BV78,"",IF($BR$65&gt;$BS$65,"ns",IF($BN$72&gt;$BO$72,"ns",IF(ABS($BX78-INDEX(RTO1CF_ORD,CV$4,2))&gt;$BN$80,"s","ns"))))</f>
        <v/>
      </c>
      <c r="CW78" s="186" t="str">
        <f aca="1">IF(CW$4&gt;$BV78,"",IF($BR$65&gt;$BS$65,"ns",IF($BN$72&gt;$BO$72,"ns",IF(ABS($BX78-INDEX(RTO1CF_ORD,CW$4,2))&gt;$BN$80,"s","ns"))))</f>
        <v/>
      </c>
      <c r="CX78" s="186" t="str">
        <f aca="1">IF(CX$4&gt;$BV78,"",IF($BR$65&gt;$BS$65,"ns",IF($BN$72&gt;$BO$72,"ns",IF(ABS($BX78-INDEX(RTO1CF_ORD,CX$4,2))&gt;$BN$80,"s","ns"))))</f>
        <v/>
      </c>
      <c r="CY78" s="186" t="str">
        <f aca="1">IF(CY$4&gt;$BV78,"",IF($BR$65&gt;$BS$65,"ns",IF($BN$72&gt;$BO$72,"ns",IF(ABS($BX78-INDEX(RTO1CF_ORD,CY$4,2))&gt;$BN$80,"s","ns"))))</f>
        <v/>
      </c>
      <c r="CZ78" s="186" t="str">
        <f aca="1">IF(CZ$4&gt;$BV78,"",IF($BR$65&gt;$BS$65,"ns",IF($BN$72&gt;$BO$72,"ns",IF(ABS($BX78-INDEX(RTO1CF_ORD,CZ$4,2))&gt;$BN$80,"s","ns"))))</f>
        <v/>
      </c>
      <c r="DA78" s="186" t="str">
        <f aca="1">IF(DA$4&gt;$BV78,"",IF($BR$65&gt;$BS$65,"ns",IF($BN$72&gt;$BO$72,"ns",IF(ABS($BX78-INDEX(RTO1CF_ORD,DA$4,2))&gt;$BN$80,"s","ns"))))</f>
        <v/>
      </c>
      <c r="DB78" s="186" t="str">
        <f aca="1">IF(DB$4&gt;$BV78,"",IF($BR$65&gt;$BS$65,"ns",IF($BN$72&gt;$BO$72,"ns",IF(ABS($BX78-INDEX(RTO1CF_ORD,DB$4,2))&gt;$BN$80,"s","ns"))))</f>
        <v/>
      </c>
      <c r="DC78" s="186" t="str">
        <f aca="1">IF(DC$4&gt;$BV78,"",IF($BR$65&gt;$BS$65,"ns",IF($BN$72&gt;$BO$72,"ns",IF(ABS($BX78-INDEX(RTO1CF_ORD,DC$4,2))&gt;$BN$80,"s","ns"))))</f>
        <v/>
      </c>
      <c r="DD78" s="186" t="str">
        <f aca="1">IF(DD$4&gt;$BV78,"",IF($BR$65&gt;$BS$65,"ns",IF($BN$72&gt;$BO$72,"ns",IF(ABS($BX78-INDEX(RTO1CF_ORD,DD$4,2))&gt;$BN$80,"s","ns"))))</f>
        <v/>
      </c>
      <c r="DE78" s="186" t="str">
        <f aca="1">IF(DE$4&gt;$BV78,"",IF($BR$65&gt;$BS$65,"ns",IF($BN$72&gt;$BO$72,"ns",IF(ABS($BX78-INDEX(RTO1CF_ORD,DE$4,2))&gt;$BN$80,"s","ns"))))</f>
        <v/>
      </c>
      <c r="DF78" s="186" t="str">
        <f aca="1">IF(DF$4&gt;$BV78,"",IF($BR$65&gt;$BS$65,"ns",IF($BN$72&gt;$BO$72,"ns",IF(ABS($BX78-INDEX(RTO1CF_ORD,DF$4,2))&gt;$BN$80,"s","ns"))))</f>
        <v/>
      </c>
      <c r="DG78" s="186" t="str">
        <f aca="1">IF(DG$4&gt;$BV78,"",IF($BR$65&gt;$BS$65,"ns",IF($BN$72&gt;$BO$72,"ns",IF(ABS($BX78-INDEX(RTO1CF_ORD,DG$4,2))&gt;$BN$80,"s","ns"))))</f>
        <v/>
      </c>
      <c r="DH78" s="186" t="str">
        <f aca="1">IF(DH$4&gt;$BV78,"",IF($BR$65&gt;$BS$65,"ns",IF($BN$72&gt;$BO$72,"ns",IF(ABS($BX78-INDEX(RTO1CF_ORD,DH$4,2))&gt;$BN$80,"s","ns"))))</f>
        <v/>
      </c>
      <c r="DI78" s="186" t="str">
        <f aca="1">IF(DI$4&gt;$BV78,"",IF($BR$65&gt;$BS$65,"ns",IF($BN$72&gt;$BO$72,"ns",IF(ABS($BX78-INDEX(RTO1CF_ORD,DI$4,2))&gt;$BN$80,"s","ns"))))</f>
        <v/>
      </c>
      <c r="DJ78" s="186" t="str">
        <f aca="1">IF(DJ$4&gt;$BV78,"",IF($BR$65&gt;$BS$65,"ns",IF($BN$72&gt;$BO$72,"ns",IF(ABS($BX78-INDEX(RTO1CF_ORD,DJ$4,2))&gt;$BN$80,"s","ns"))))</f>
        <v/>
      </c>
      <c r="DK78" s="186" t="str">
        <f aca="1">IF(DK$4&gt;$BV78,"",IF($BR$65&gt;$BS$65,"ns",IF($BN$72&gt;$BO$72,"ns",IF(ABS($BX78-INDEX(RTO1CF_ORD,DK$4,2))&gt;$BN$80,"s","ns"))))</f>
        <v/>
      </c>
      <c r="DL78" s="186" t="str">
        <f aca="1">IF(DL$4&gt;$BV78,"",IF($BR$65&gt;$BS$65,"ns",IF($BN$72&gt;$BO$72,"ns",IF(ABS($BX78-INDEX(RTO1CF_ORD,DL$4,2))&gt;$BN$80,"s","ns"))))</f>
        <v/>
      </c>
      <c r="DM78" s="186" t="str">
        <f aca="1">IF(DM$4&gt;$BV78,"",IF($BR$65&gt;$BS$65,"ns",IF($BN$72&gt;$BO$72,"ns",IF(ABS($BX78-INDEX(RTO1CF_ORD,DM$4,2))&gt;$BN$80,"s","ns"))))</f>
        <v/>
      </c>
      <c r="DN78" s="186" t="str">
        <f aca="1">IF(DN$4&gt;$BV78,"",IF($BR$65&gt;$BS$65,"ns",IF($BN$72&gt;$BO$72,"ns",IF(ABS($BX78-INDEX(RTO1CF_ORD,DN$4,2))&gt;$BN$80,"s","ns"))))</f>
        <v/>
      </c>
      <c r="DO78" s="186" t="str">
        <f aca="1">IF(DO$4&gt;$BV78,"",IF($BR$65&gt;$BS$65,"ns",IF($BN$72&gt;$BO$72,"ns",IF(ABS($BX78-INDEX(RTO1CF_ORD,DO$4,2))&gt;$BN$80,"s","ns"))))</f>
        <v/>
      </c>
      <c r="DP78" s="186" t="str">
        <f aca="1">IF(DP$4&gt;$BV78,"",IF($BR$65&gt;$BS$65,"ns",IF($BN$72&gt;$BO$72,"ns",IF(ABS($BX78-INDEX(RTO1CF_ORD,DP$4,2))&gt;$BN$80,"s","ns"))))</f>
        <v/>
      </c>
      <c r="DQ78" s="186" t="str">
        <f aca="1">IF(DQ$4&gt;$BV78,"",IF($BR$65&gt;$BS$65,"ns",IF($BN$72&gt;$BO$72,"ns",IF(ABS($BX78-INDEX(RTO1CF_ORD,DQ$4,2))&gt;$BN$80,"s","ns"))))</f>
        <v/>
      </c>
      <c r="DR78" s="186" t="str">
        <f aca="1">IF(DR$4&gt;$BV78,"",IF($BR$65&gt;$BS$65,"ns",IF($BN$72&gt;$BO$72,"ns",IF(ABS($BX78-INDEX(RTO1CF_ORD,DR$4,2))&gt;$BN$80,"s","ns"))))</f>
        <v/>
      </c>
      <c r="DS78" s="186" t="str">
        <f aca="1">IF(DS$4&gt;$BV78,"",IF($BR$65&gt;$BS$65,"ns",IF($BN$72&gt;$BO$72,"ns",IF(ABS($BX78-INDEX(RTO1CF_ORD,DS$4,2))&gt;$BN$80,"s","ns"))))</f>
        <v/>
      </c>
      <c r="DT78" s="186" t="str">
        <f aca="1">IF(DT$4&gt;$BV78,"",IF($BR$65&gt;$BS$65,"ns",IF($BN$72&gt;$BO$72,"ns",IF(ABS($BX78-INDEX(RTO1CF_ORD,DT$4,2))&gt;$BN$80,"s","ns"))))</f>
        <v/>
      </c>
      <c r="DU78" s="186" t="str">
        <f aca="1">IF(DU$4&gt;$BV78,"",IF($BR$65&gt;$BS$65,"ns",IF($BN$72&gt;$BO$72,"ns",IF(ABS($BX78-INDEX(RTO1CF_ORD,DU$4,2))&gt;$BN$80,"s","ns"))))</f>
        <v/>
      </c>
      <c r="DV78" s="186" t="str">
        <f aca="1">IF(DV$4&gt;$BV78,"",IF($BR$65&gt;$BS$65,"ns",IF($BN$72&gt;$BO$72,"ns",IF(ABS($BX78-INDEX(RTO1CF_ORD,DV$4,2))&gt;$BN$80,"s","ns"))))</f>
        <v/>
      </c>
      <c r="DW78" s="158"/>
      <c r="DX78" s="158"/>
      <c r="DZ78" s="176">
        <f>DZ77+1</f>
        <v>19</v>
      </c>
      <c r="EA78" s="178" t="str">
        <f aca="1">IFERROR(INDEX(RTO2CV,$DZ78,1),0)</f>
        <v>SY 109</v>
      </c>
      <c r="EB78" s="179">
        <f aca="1">IFERROR(INDEX(RTO2SF,$DZ78,EB$3),0)</f>
        <v>0</v>
      </c>
      <c r="EC78" s="179">
        <f aca="1">IFERROR(INDEX(RTO2SF,$DZ78,EC$3),0)</f>
        <v>0</v>
      </c>
      <c r="ED78" s="179">
        <f aca="1">IFERROR(INDEX(RTO2SF,$DZ78,ED$3),0)</f>
        <v>0</v>
      </c>
      <c r="EE78" s="179">
        <f aca="1">IFERROR(INDEX(RTO2SF,$DZ78,EE$3),0)</f>
        <v>0</v>
      </c>
      <c r="EF78" s="179">
        <f>_xlfn.COUNTIFS(EB78:EE78,"&gt;1")</f>
        <v>0</v>
      </c>
      <c r="EG78" s="179">
        <f>IFERROR(_xlfn.SUMIFS(EB78:EE78,EB78:EE78,"&gt;1"),0)</f>
        <v>0</v>
      </c>
      <c r="EH78" s="176"/>
      <c r="EI78" s="176" t="s">
        <v>345</v>
      </c>
      <c r="EJ78" s="175" t="str">
        <f>IF(EF110=0,"sd",TINV(0.05,EJ68)*EJ77)</f>
        <v>sd</v>
      </c>
      <c r="EK78" s="177"/>
      <c r="EL78" s="176">
        <f>EL77+1</f>
        <v>19</v>
      </c>
      <c r="EM78" s="178" t="str">
        <f aca="1">IFERROR(INDEX(RTO2CV,$EL78,1),0)</f>
        <v>SY 109</v>
      </c>
      <c r="EN78" s="179">
        <f aca="1">IFERROR(INDEX(RTO2CF,$EL78,'ANVA-MDS'!EB$3),0)</f>
        <v>4431.7219885714303</v>
      </c>
      <c r="EO78" s="179">
        <f aca="1">IFERROR(INDEX(RTO2CF,$EL78,'ANVA-MDS'!EC$3),0)</f>
        <v>4149.20301714285961</v>
      </c>
      <c r="EP78" s="179">
        <f aca="1">IFERROR(INDEX(RTO2CF,$EL78,'ANVA-MDS'!ED$3),0)</f>
        <v>5313.86365714285967</v>
      </c>
      <c r="EQ78" s="179">
        <f aca="1">IFERROR(INDEX(RTO2CF,$EL78,'ANVA-MDS'!EE$3),0)</f>
        <v>0</v>
      </c>
      <c r="ER78" s="179">
        <f>_xlfn.COUNTIFS(EN78:EQ78,"&gt;1")</f>
        <v>3</v>
      </c>
      <c r="ES78" s="179">
        <f>IFERROR(_xlfn.SUMIFS(EN78:EQ78,EN78:EQ78,"&gt;1"),0)</f>
        <v>13894.7886628571996</v>
      </c>
      <c r="ET78" s="176"/>
      <c r="EU78" s="176" t="s">
        <v>345</v>
      </c>
      <c r="EV78" s="175">
        <f>IF(ER110=0,"sd",TINV(0.05,EV68)*EV77)</f>
        <v>1167.16368832704006</v>
      </c>
      <c r="EW78" s="177"/>
      <c r="EX78" s="179">
        <f>EG78+ES78</f>
        <v>13894.7886628571996</v>
      </c>
      <c r="EY78" s="314" t="s">
        <v>346</v>
      </c>
      <c r="EZ78" s="202" t="str">
        <f t="array" ref="EZ78">IF(EZ79=0,"sd",(SUM(IF(EG60:EG109&gt;1,(EG60:EG109)^2))+SUM(IF(ES60:ES109&gt;1,(ES60:ES109)^2)))/EZ61-EZ69-EZ77-EZ65)</f>
        <v>sd</v>
      </c>
    </row>
    <row r="79" spans="1:156" ht="12.75" customHeight="1">
      <c r="A79" s="9" t="s">
        <v>347</v>
      </c>
      <c r="J79" s="89" t="n">
        <v>19</v>
      </c>
      <c r="K79" s="187" t="str">
        <f aca="1">IFERROR(INDEX(RTO2SF_ORD,J79,1),"sd")</f>
        <v>SY 109</v>
      </c>
      <c r="L79" s="188">
        <f aca="1">IFERROR(INDEX(RTO2SF_ORD,J79,2),"sd")</f>
        <v>0.000310000000000000009</v>
      </c>
      <c r="M79" s="188" t="str">
        <f aca="1">IF(M$4&gt;$J79,"",IF($F$65&gt;$G$65,"ns",IF($B$72&gt;$C$72,"ns",IF(ABS($L79-INDEX(RTO1SF_ORD,M$4,2))&gt;$B$80,"s","ns"))))</f>
        <v>ns</v>
      </c>
      <c r="N79" s="188" t="str">
        <f aca="1">IF(N$4&gt;$J79,"",IF($F$65&gt;$G$65,"ns",IF($B$72&gt;$C$72,"ns",IF(ABS($L79-INDEX(RTO1SF_ORD,N$4,2))&gt;$B$80,"s","ns"))))</f>
        <v>ns</v>
      </c>
      <c r="O79" s="188" t="str">
        <f aca="1">IF(O$4&gt;$J79,"",IF($F$65&gt;$G$65,"ns",IF($B$72&gt;$C$72,"ns",IF(ABS($L79-INDEX(RTO1SF_ORD,O$4,2))&gt;$B$80,"s","ns"))))</f>
        <v>ns</v>
      </c>
      <c r="P79" s="188" t="str">
        <f aca="1">IF(P$4&gt;$J79,"",IF($F$65&gt;$G$65,"ns",IF($B$72&gt;$C$72,"ns",IF(ABS($L79-INDEX(RTO1SF_ORD,P$4,2))&gt;$B$80,"s","ns"))))</f>
        <v>ns</v>
      </c>
      <c r="Q79" s="188" t="str">
        <f aca="1">IF(Q$4&gt;$J79,"",IF($F$65&gt;$G$65,"ns",IF($B$72&gt;$C$72,"ns",IF(ABS($L79-INDEX(RTO1SF_ORD,Q$4,2))&gt;$B$80,"s","ns"))))</f>
        <v>ns</v>
      </c>
      <c r="R79" s="188" t="str">
        <f aca="1">IF(R$4&gt;$J79,"",IF($F$65&gt;$G$65,"ns",IF($B$72&gt;$C$72,"ns",IF(ABS($L79-INDEX(RTO1SF_ORD,R$4,2))&gt;$B$80,"s","ns"))))</f>
        <v>ns</v>
      </c>
      <c r="S79" s="188" t="str">
        <f aca="1">IF(S$4&gt;$J79,"",IF($F$65&gt;$G$65,"ns",IF($B$72&gt;$C$72,"ns",IF(ABS($L79-INDEX(RTO1SF_ORD,S$4,2))&gt;$B$80,"s","ns"))))</f>
        <v>ns</v>
      </c>
      <c r="T79" s="188" t="str">
        <f aca="1">IF(T$4&gt;$J79,"",IF($F$65&gt;$G$65,"ns",IF($B$72&gt;$C$72,"ns",IF(ABS($L79-INDEX(RTO1SF_ORD,T$4,2))&gt;$B$80,"s","ns"))))</f>
        <v>ns</v>
      </c>
      <c r="U79" s="188" t="str">
        <f aca="1">IF(U$4&gt;$J79,"",IF($F$65&gt;$G$65,"ns",IF($B$72&gt;$C$72,"ns",IF(ABS($L79-INDEX(RTO1SF_ORD,U$4,2))&gt;$B$80,"s","ns"))))</f>
        <v>ns</v>
      </c>
      <c r="V79" s="188" t="str">
        <f aca="1">IF(V$4&gt;$J79,"",IF($F$65&gt;$G$65,"ns",IF($B$72&gt;$C$72,"ns",IF(ABS($L79-INDEX(RTO1SF_ORD,V$4,2))&gt;$B$80,"s","ns"))))</f>
        <v>ns</v>
      </c>
      <c r="W79" s="188" t="str">
        <f aca="1">IF(W$4&gt;$J79,"",IF($F$65&gt;$G$65,"ns",IF($B$72&gt;$C$72,"ns",IF(ABS($L79-INDEX(RTO1SF_ORD,W$4,2))&gt;$B$80,"s","ns"))))</f>
        <v>ns</v>
      </c>
      <c r="X79" s="188" t="str">
        <f aca="1">IF(X$4&gt;$J79,"",IF($F$65&gt;$G$65,"ns",IF($B$72&gt;$C$72,"ns",IF(ABS($L79-INDEX(RTO1SF_ORD,X$4,2))&gt;$B$80,"s","ns"))))</f>
        <v>ns</v>
      </c>
      <c r="Y79" s="188" t="str">
        <f aca="1">IF(Y$4&gt;$J79,"",IF($F$65&gt;$G$65,"ns",IF($B$72&gt;$C$72,"ns",IF(ABS($L79-INDEX(RTO1SF_ORD,Y$4,2))&gt;$B$80,"s","ns"))))</f>
        <v>ns</v>
      </c>
      <c r="Z79" s="188" t="str">
        <f aca="1">IF(Z$4&gt;$J79,"",IF($F$65&gt;$G$65,"ns",IF($B$72&gt;$C$72,"ns",IF(ABS($L79-INDEX(RTO1SF_ORD,Z$4,2))&gt;$B$80,"s","ns"))))</f>
        <v>ns</v>
      </c>
      <c r="AA79" s="188" t="str">
        <f aca="1">IF(AA$4&gt;$J79,"",IF($F$65&gt;$G$65,"ns",IF($B$72&gt;$C$72,"ns",IF(ABS($L79-INDEX(RTO1SF_ORD,AA$4,2))&gt;$B$80,"s","ns"))))</f>
        <v>ns</v>
      </c>
      <c r="AB79" s="188" t="str">
        <f aca="1">IF(AB$4&gt;$J79,"",IF($F$65&gt;$G$65,"ns",IF($B$72&gt;$C$72,"ns",IF(ABS($L79-INDEX(RTO1SF_ORD,AB$4,2))&gt;$B$80,"s","ns"))))</f>
        <v>ns</v>
      </c>
      <c r="AC79" s="188" t="str">
        <f aca="1">IF(AC$4&gt;$J79,"",IF($F$65&gt;$G$65,"ns",IF($B$72&gt;$C$72,"ns",IF(ABS($L79-INDEX(RTO1SF_ORD,AC$4,2))&gt;$B$80,"s","ns"))))</f>
        <v>ns</v>
      </c>
      <c r="AD79" s="188" t="str">
        <f aca="1">IF(AD$4&gt;$J79,"",IF($F$65&gt;$G$65,"ns",IF($B$72&gt;$C$72,"ns",IF(ABS($L79-INDEX(RTO1SF_ORD,AD$4,2))&gt;$B$80,"s","ns"))))</f>
        <v>ns</v>
      </c>
      <c r="AE79" s="188" t="str">
        <f aca="1">IF(AE$4&gt;$J79,"",IF($F$65&gt;$G$65,"ns",IF($B$72&gt;$C$72,"ns",IF(ABS($L79-INDEX(RTO1SF_ORD,AE$4,2))&gt;$B$80,"s","ns"))))</f>
        <v>ns</v>
      </c>
      <c r="AF79" s="188" t="str">
        <f aca="1">IF(AF$4&gt;$J79,"",IF($F$65&gt;$G$65,"ns",IF($B$72&gt;$C$72,"ns",IF(ABS($L79-INDEX(RTO1SF_ORD,AF$4,2))&gt;$B$80,"s","ns"))))</f>
        <v/>
      </c>
      <c r="AG79" s="188" t="str">
        <f aca="1">IF(AG$4&gt;$J79,"",IF($F$65&gt;$G$65,"ns",IF($B$72&gt;$C$72,"ns",IF(ABS($L79-INDEX(RTO1SF_ORD,AG$4,2))&gt;$B$80,"s","ns"))))</f>
        <v/>
      </c>
      <c r="AH79" s="188" t="str">
        <f aca="1">IF(AH$4&gt;$J79,"",IF($F$65&gt;$G$65,"ns",IF($B$72&gt;$C$72,"ns",IF(ABS($L79-INDEX(RTO1SF_ORD,AH$4,2))&gt;$B$80,"s","ns"))))</f>
        <v/>
      </c>
      <c r="AI79" s="188" t="str">
        <f aca="1">IF(AI$4&gt;$J79,"",IF($F$65&gt;$G$65,"ns",IF($B$72&gt;$C$72,"ns",IF(ABS($L79-INDEX(RTO1SF_ORD,AI$4,2))&gt;$B$80,"s","ns"))))</f>
        <v/>
      </c>
      <c r="AJ79" s="188" t="str">
        <f aca="1">IF(AJ$4&gt;$J79,"",IF($F$65&gt;$G$65,"ns",IF($B$72&gt;$C$72,"ns",IF(ABS($L79-INDEX(RTO1SF_ORD,AJ$4,2))&gt;$B$80,"s","ns"))))</f>
        <v/>
      </c>
      <c r="AK79" s="188" t="str">
        <f aca="1">IF(AK$4&gt;$J79,"",IF($F$65&gt;$G$65,"ns",IF($B$72&gt;$C$72,"ns",IF(ABS($L79-INDEX(RTO1SF_ORD,AK$4,2))&gt;$B$80,"s","ns"))))</f>
        <v/>
      </c>
      <c r="AL79" s="188" t="str">
        <f aca="1">IF(AL$4&gt;$J79,"",IF($F$65&gt;$G$65,"ns",IF($B$72&gt;$C$72,"ns",IF(ABS($L79-INDEX(RTO1SF_ORD,AL$4,2))&gt;$B$80,"s","ns"))))</f>
        <v/>
      </c>
      <c r="AM79" s="188" t="str">
        <f aca="1">IF(AM$4&gt;$J79,"",IF($F$65&gt;$G$65,"ns",IF($B$72&gt;$C$72,"ns",IF(ABS($L79-INDEX(RTO1SF_ORD,AM$4,2))&gt;$B$80,"s","ns"))))</f>
        <v/>
      </c>
      <c r="AN79" s="188" t="str">
        <f aca="1">IF(AN$4&gt;$J79,"",IF($F$65&gt;$G$65,"ns",IF($B$72&gt;$C$72,"ns",IF(ABS($L79-INDEX(RTO1SF_ORD,AN$4,2))&gt;$B$80,"s","ns"))))</f>
        <v/>
      </c>
      <c r="AO79" s="188" t="str">
        <f aca="1">IF(AO$4&gt;$J79,"",IF($F$65&gt;$G$65,"ns",IF($B$72&gt;$C$72,"ns",IF(ABS($L79-INDEX(RTO1SF_ORD,AO$4,2))&gt;$B$80,"s","ns"))))</f>
        <v/>
      </c>
      <c r="AP79" s="188" t="str">
        <f aca="1">IF(AP$4&gt;$J79,"",IF($F$65&gt;$G$65,"ns",IF($B$72&gt;$C$72,"ns",IF(ABS($L79-INDEX(RTO1SF_ORD,AP$4,2))&gt;$B$80,"s","ns"))))</f>
        <v/>
      </c>
      <c r="AQ79" s="188" t="str">
        <f aca="1">IF(AQ$4&gt;$J79,"",IF($F$65&gt;$G$65,"ns",IF($B$72&gt;$C$72,"ns",IF(ABS($L79-INDEX(RTO1SF_ORD,AQ$4,2))&gt;$B$80,"s","ns"))))</f>
        <v/>
      </c>
      <c r="AR79" s="188" t="str">
        <f aca="1">IF(AR$4&gt;$J79,"",IF($F$65&gt;$G$65,"ns",IF($B$72&gt;$C$72,"ns",IF(ABS($L79-INDEX(RTO1SF_ORD,AR$4,2))&gt;$B$80,"s","ns"))))</f>
        <v/>
      </c>
      <c r="AS79" s="188" t="str">
        <f aca="1">IF(AS$4&gt;$J79,"",IF($F$65&gt;$G$65,"ns",IF($B$72&gt;$C$72,"ns",IF(ABS($L79-INDEX(RTO1SF_ORD,AS$4,2))&gt;$B$80,"s","ns"))))</f>
        <v/>
      </c>
      <c r="AT79" s="188" t="str">
        <f aca="1">IF(AT$4&gt;$J79,"",IF($F$65&gt;$G$65,"ns",IF($B$72&gt;$C$72,"ns",IF(ABS($L79-INDEX(RTO1SF_ORD,AT$4,2))&gt;$B$80,"s","ns"))))</f>
        <v/>
      </c>
      <c r="AU79" s="188" t="str">
        <f aca="1">IF(AU$4&gt;$J79,"",IF($F$65&gt;$G$65,"ns",IF($B$72&gt;$C$72,"ns",IF(ABS($L79-INDEX(RTO1SF_ORD,AU$4,2))&gt;$B$80,"s","ns"))))</f>
        <v/>
      </c>
      <c r="AV79" s="188" t="str">
        <f aca="1">IF(AV$4&gt;$J79,"",IF($F$65&gt;$G$65,"ns",IF($B$72&gt;$C$72,"ns",IF(ABS($L79-INDEX(RTO1SF_ORD,AV$4,2))&gt;$B$80,"s","ns"))))</f>
        <v/>
      </c>
      <c r="AW79" s="188" t="str">
        <f aca="1">IF(AW$4&gt;$J79,"",IF($F$65&gt;$G$65,"ns",IF($B$72&gt;$C$72,"ns",IF(ABS($L79-INDEX(RTO1SF_ORD,AW$4,2))&gt;$B$80,"s","ns"))))</f>
        <v/>
      </c>
      <c r="AX79" s="188" t="str">
        <f aca="1">IF(AX$4&gt;$J79,"",IF($F$65&gt;$G$65,"ns",IF($B$72&gt;$C$72,"ns",IF(ABS($L79-INDEX(RTO1SF_ORD,AX$4,2))&gt;$B$80,"s","ns"))))</f>
        <v/>
      </c>
      <c r="AY79" s="188" t="str">
        <f aca="1">IF(AY$4&gt;$J79,"",IF($F$65&gt;$G$65,"ns",IF($B$72&gt;$C$72,"ns",IF(ABS($L79-INDEX(RTO1SF_ORD,AY$4,2))&gt;$B$80,"s","ns"))))</f>
        <v/>
      </c>
      <c r="AZ79" s="188" t="str">
        <f aca="1">IF(AZ$4&gt;$J79,"",IF($F$65&gt;$G$65,"ns",IF($B$72&gt;$C$72,"ns",IF(ABS($L79-INDEX(RTO1SF_ORD,AZ$4,2))&gt;$B$80,"s","ns"))))</f>
        <v/>
      </c>
      <c r="BA79" s="188" t="str">
        <f aca="1">IF(BA$4&gt;$J79,"",IF($F$65&gt;$G$65,"ns",IF($B$72&gt;$C$72,"ns",IF(ABS($L79-INDEX(RTO1SF_ORD,BA$4,2))&gt;$B$80,"s","ns"))))</f>
        <v/>
      </c>
      <c r="BB79" s="188" t="str">
        <f aca="1">IF(BB$4&gt;$J79,"",IF($F$65&gt;$G$65,"ns",IF($B$72&gt;$C$72,"ns",IF(ABS($L79-INDEX(RTO1SF_ORD,BB$4,2))&gt;$B$80,"s","ns"))))</f>
        <v/>
      </c>
      <c r="BC79" s="188" t="str">
        <f aca="1">IF(BC$4&gt;$J79,"",IF($F$65&gt;$G$65,"ns",IF($B$72&gt;$C$72,"ns",IF(ABS($L79-INDEX(RTO1SF_ORD,BC$4,2))&gt;$B$80,"s","ns"))))</f>
        <v/>
      </c>
      <c r="BD79" s="188" t="str">
        <f aca="1">IF(BD$4&gt;$J79,"",IF($F$65&gt;$G$65,"ns",IF($B$72&gt;$C$72,"ns",IF(ABS($L79-INDEX(RTO1SF_ORD,BD$4,2))&gt;$B$80,"s","ns"))))</f>
        <v/>
      </c>
      <c r="BE79" s="188" t="str">
        <f aca="1">IF(BE$4&gt;$J79,"",IF($F$65&gt;$G$65,"ns",IF($B$72&gt;$C$72,"ns",IF(ABS($L79-INDEX(RTO1SF_ORD,BE$4,2))&gt;$B$80,"s","ns"))))</f>
        <v/>
      </c>
      <c r="BF79" s="188" t="str">
        <f aca="1">IF(BF$4&gt;$J79,"",IF($F$65&gt;$G$65,"ns",IF($B$72&gt;$C$72,"ns",IF(ABS($L79-INDEX(RTO1SF_ORD,BF$4,2))&gt;$B$80,"s","ns"))))</f>
        <v/>
      </c>
      <c r="BG79" s="188" t="str">
        <f aca="1">IF(BG$4&gt;$J79,"",IF($F$65&gt;$G$65,"ns",IF($B$72&gt;$C$72,"ns",IF(ABS($L79-INDEX(RTO1SF_ORD,BG$4,2))&gt;$B$80,"s","ns"))))</f>
        <v/>
      </c>
      <c r="BH79" s="188" t="str">
        <f aca="1">IF(BH$4&gt;$J79,"",IF($F$65&gt;$G$65,"ns",IF($B$72&gt;$C$72,"ns",IF(ABS($L79-INDEX(RTO1SF_ORD,BH$4,2))&gt;$B$80,"s","ns"))))</f>
        <v/>
      </c>
      <c r="BI79" s="188" t="str">
        <f aca="1">IF(BI$4&gt;$J79,"",IF($F$65&gt;$G$65,"ns",IF($B$72&gt;$C$72,"ns",IF(ABS($L79-INDEX(RTO1SF_ORD,BI$4,2))&gt;$B$80,"s","ns"))))</f>
        <v/>
      </c>
      <c r="BJ79" s="188" t="str">
        <f aca="1">IF(BJ$4&gt;$J79,"",IF($F$65&gt;$G$65,"ns",IF($B$72&gt;$C$72,"ns",IF(ABS($L79-INDEX(RTO1SF_ORD,BJ$4,2))&gt;$B$80,"s","ns"))))</f>
        <v/>
      </c>
      <c r="BM79" s="9" t="s">
        <v>347</v>
      </c>
      <c r="BS79" s="10"/>
      <c r="BT79" s="10"/>
      <c r="BV79" s="89" t="n">
        <v>19</v>
      </c>
      <c r="BW79" s="187" t="str">
        <f aca="1">IFERROR(INDEX(RTO2CF_ORD,BV79,1),"sd")</f>
        <v>LG ARLASK</v>
      </c>
      <c r="BX79" s="188">
        <f aca="1">IFERROR(INDEX(RTO2CF_ORD,BV79,2),"sd")</f>
        <v>4683.97889142857002</v>
      </c>
      <c r="BY79" s="186" t="str">
        <f aca="1">IF(BY$4&gt;$BV79,"",IF($BR$65&gt;$BS$65,"ns",IF($BN$72&gt;$BO$72,"ns",IF(ABS($BX79-INDEX(RTO1CF_ORD,BY$4,2))&gt;$BN$80,"s","ns"))))</f>
        <v>ns</v>
      </c>
      <c r="BZ79" s="186" t="str">
        <f aca="1">IF(BZ$4&gt;$BV79,"",IF($BR$65&gt;$BS$65,"ns",IF($BN$72&gt;$BO$72,"ns",IF(ABS($BX79-INDEX(RTO1CF_ORD,BZ$4,2))&gt;$BN$80,"s","ns"))))</f>
        <v>ns</v>
      </c>
      <c r="CA79" s="186" t="str">
        <f aca="1">IF(CA$4&gt;$BV79,"",IF($BR$65&gt;$BS$65,"ns",IF($BN$72&gt;$BO$72,"ns",IF(ABS($BX79-INDEX(RTO1CF_ORD,CA$4,2))&gt;$BN$80,"s","ns"))))</f>
        <v>ns</v>
      </c>
      <c r="CB79" s="186" t="str">
        <f aca="1">IF(CB$4&gt;$BV79,"",IF($BR$65&gt;$BS$65,"ns",IF($BN$72&gt;$BO$72,"ns",IF(ABS($BX79-INDEX(RTO1CF_ORD,CB$4,2))&gt;$BN$80,"s","ns"))))</f>
        <v>ns</v>
      </c>
      <c r="CC79" s="186" t="str">
        <f aca="1">IF(CC$4&gt;$BV79,"",IF($BR$65&gt;$BS$65,"ns",IF($BN$72&gt;$BO$72,"ns",IF(ABS($BX79-INDEX(RTO1CF_ORD,CC$4,2))&gt;$BN$80,"s","ns"))))</f>
        <v>ns</v>
      </c>
      <c r="CD79" s="186" t="str">
        <f aca="1">IF(CD$4&gt;$BV79,"",IF($BR$65&gt;$BS$65,"ns",IF($BN$72&gt;$BO$72,"ns",IF(ABS($BX79-INDEX(RTO1CF_ORD,CD$4,2))&gt;$BN$80,"s","ns"))))</f>
        <v>ns</v>
      </c>
      <c r="CE79" s="186" t="str">
        <f aca="1">IF(CE$4&gt;$BV79,"",IF($BR$65&gt;$BS$65,"ns",IF($BN$72&gt;$BO$72,"ns",IF(ABS($BX79-INDEX(RTO1CF_ORD,CE$4,2))&gt;$BN$80,"s","ns"))))</f>
        <v>ns</v>
      </c>
      <c r="CF79" s="186" t="str">
        <f aca="1">IF(CF$4&gt;$BV79,"",IF($BR$65&gt;$BS$65,"ns",IF($BN$72&gt;$BO$72,"ns",IF(ABS($BX79-INDEX(RTO1CF_ORD,CF$4,2))&gt;$BN$80,"s","ns"))))</f>
        <v>ns</v>
      </c>
      <c r="CG79" s="186" t="str">
        <f aca="1">IF(CG$4&gt;$BV79,"",IF($BR$65&gt;$BS$65,"ns",IF($BN$72&gt;$BO$72,"ns",IF(ABS($BX79-INDEX(RTO1CF_ORD,CG$4,2))&gt;$BN$80,"s","ns"))))</f>
        <v>ns</v>
      </c>
      <c r="CH79" s="186" t="str">
        <f aca="1">IF(CH$4&gt;$BV79,"",IF($BR$65&gt;$BS$65,"ns",IF($BN$72&gt;$BO$72,"ns",IF(ABS($BX79-INDEX(RTO1CF_ORD,CH$4,2))&gt;$BN$80,"s","ns"))))</f>
        <v>ns</v>
      </c>
      <c r="CI79" s="186" t="str">
        <f aca="1">IF(CI$4&gt;$BV79,"",IF($BR$65&gt;$BS$65,"ns",IF($BN$72&gt;$BO$72,"ns",IF(ABS($BX79-INDEX(RTO1CF_ORD,CI$4,2))&gt;$BN$80,"s","ns"))))</f>
        <v>ns</v>
      </c>
      <c r="CJ79" s="186" t="str">
        <f aca="1">IF(CJ$4&gt;$BV79,"",IF($BR$65&gt;$BS$65,"ns",IF($BN$72&gt;$BO$72,"ns",IF(ABS($BX79-INDEX(RTO1CF_ORD,CJ$4,2))&gt;$BN$80,"s","ns"))))</f>
        <v>ns</v>
      </c>
      <c r="CK79" s="186" t="str">
        <f aca="1">IF(CK$4&gt;$BV79,"",IF($BR$65&gt;$BS$65,"ns",IF($BN$72&gt;$BO$72,"ns",IF(ABS($BX79-INDEX(RTO1CF_ORD,CK$4,2))&gt;$BN$80,"s","ns"))))</f>
        <v>ns</v>
      </c>
      <c r="CL79" s="186" t="str">
        <f aca="1">IF(CL$4&gt;$BV79,"",IF($BR$65&gt;$BS$65,"ns",IF($BN$72&gt;$BO$72,"ns",IF(ABS($BX79-INDEX(RTO1CF_ORD,CL$4,2))&gt;$BN$80,"s","ns"))))</f>
        <v>ns</v>
      </c>
      <c r="CM79" s="186" t="str">
        <f aca="1">IF(CM$4&gt;$BV79,"",IF($BR$65&gt;$BS$65,"ns",IF($BN$72&gt;$BO$72,"ns",IF(ABS($BX79-INDEX(RTO1CF_ORD,CM$4,2))&gt;$BN$80,"s","ns"))))</f>
        <v>ns</v>
      </c>
      <c r="CN79" s="186" t="str">
        <f aca="1">IF(CN$4&gt;$BV79,"",IF($BR$65&gt;$BS$65,"ns",IF($BN$72&gt;$BO$72,"ns",IF(ABS($BX79-INDEX(RTO1CF_ORD,CN$4,2))&gt;$BN$80,"s","ns"))))</f>
        <v>ns</v>
      </c>
      <c r="CO79" s="186" t="str">
        <f aca="1">IF(CO$4&gt;$BV79,"",IF($BR$65&gt;$BS$65,"ns",IF($BN$72&gt;$BO$72,"ns",IF(ABS($BX79-INDEX(RTO1CF_ORD,CO$4,2))&gt;$BN$80,"s","ns"))))</f>
        <v>ns</v>
      </c>
      <c r="CP79" s="186" t="str">
        <f aca="1">IF(CP$4&gt;$BV79,"",IF($BR$65&gt;$BS$65,"ns",IF($BN$72&gt;$BO$72,"ns",IF(ABS($BX79-INDEX(RTO1CF_ORD,CP$4,2))&gt;$BN$80,"s","ns"))))</f>
        <v>ns</v>
      </c>
      <c r="CQ79" s="186" t="str">
        <f aca="1">IF(CQ$4&gt;$BV79,"",IF($BR$65&gt;$BS$65,"ns",IF($BN$72&gt;$BO$72,"ns",IF(ABS($BX79-INDEX(RTO1CF_ORD,CQ$4,2))&gt;$BN$80,"s","ns"))))</f>
        <v>ns</v>
      </c>
      <c r="CR79" s="186" t="str">
        <f aca="1">IF(CR$4&gt;$BV79,"",IF($BR$65&gt;$BS$65,"ns",IF($BN$72&gt;$BO$72,"ns",IF(ABS($BX79-INDEX(RTO1CF_ORD,CR$4,2))&gt;$BN$80,"s","ns"))))</f>
        <v/>
      </c>
      <c r="CS79" s="186" t="str">
        <f aca="1">IF(CS$4&gt;$BV79,"",IF($BR$65&gt;$BS$65,"ns",IF($BN$72&gt;$BO$72,"ns",IF(ABS($BX79-INDEX(RTO1CF_ORD,CS$4,2))&gt;$BN$80,"s","ns"))))</f>
        <v/>
      </c>
      <c r="CT79" s="186" t="str">
        <f aca="1">IF(CT$4&gt;$BV79,"",IF($BR$65&gt;$BS$65,"ns",IF($BN$72&gt;$BO$72,"ns",IF(ABS($BX79-INDEX(RTO1CF_ORD,CT$4,2))&gt;$BN$80,"s","ns"))))</f>
        <v/>
      </c>
      <c r="CU79" s="186" t="str">
        <f aca="1">IF(CU$4&gt;$BV79,"",IF($BR$65&gt;$BS$65,"ns",IF($BN$72&gt;$BO$72,"ns",IF(ABS($BX79-INDEX(RTO1CF_ORD,CU$4,2))&gt;$BN$80,"s","ns"))))</f>
        <v/>
      </c>
      <c r="CV79" s="186" t="str">
        <f aca="1">IF(CV$4&gt;$BV79,"",IF($BR$65&gt;$BS$65,"ns",IF($BN$72&gt;$BO$72,"ns",IF(ABS($BX79-INDEX(RTO1CF_ORD,CV$4,2))&gt;$BN$80,"s","ns"))))</f>
        <v/>
      </c>
      <c r="CW79" s="186" t="str">
        <f aca="1">IF(CW$4&gt;$BV79,"",IF($BR$65&gt;$BS$65,"ns",IF($BN$72&gt;$BO$72,"ns",IF(ABS($BX79-INDEX(RTO1CF_ORD,CW$4,2))&gt;$BN$80,"s","ns"))))</f>
        <v/>
      </c>
      <c r="CX79" s="186" t="str">
        <f aca="1">IF(CX$4&gt;$BV79,"",IF($BR$65&gt;$BS$65,"ns",IF($BN$72&gt;$BO$72,"ns",IF(ABS($BX79-INDEX(RTO1CF_ORD,CX$4,2))&gt;$BN$80,"s","ns"))))</f>
        <v/>
      </c>
      <c r="CY79" s="186" t="str">
        <f aca="1">IF(CY$4&gt;$BV79,"",IF($BR$65&gt;$BS$65,"ns",IF($BN$72&gt;$BO$72,"ns",IF(ABS($BX79-INDEX(RTO1CF_ORD,CY$4,2))&gt;$BN$80,"s","ns"))))</f>
        <v/>
      </c>
      <c r="CZ79" s="186" t="str">
        <f aca="1">IF(CZ$4&gt;$BV79,"",IF($BR$65&gt;$BS$65,"ns",IF($BN$72&gt;$BO$72,"ns",IF(ABS($BX79-INDEX(RTO1CF_ORD,CZ$4,2))&gt;$BN$80,"s","ns"))))</f>
        <v/>
      </c>
      <c r="DA79" s="186" t="str">
        <f aca="1">IF(DA$4&gt;$BV79,"",IF($BR$65&gt;$BS$65,"ns",IF($BN$72&gt;$BO$72,"ns",IF(ABS($BX79-INDEX(RTO1CF_ORD,DA$4,2))&gt;$BN$80,"s","ns"))))</f>
        <v/>
      </c>
      <c r="DB79" s="186" t="str">
        <f aca="1">IF(DB$4&gt;$BV79,"",IF($BR$65&gt;$BS$65,"ns",IF($BN$72&gt;$BO$72,"ns",IF(ABS($BX79-INDEX(RTO1CF_ORD,DB$4,2))&gt;$BN$80,"s","ns"))))</f>
        <v/>
      </c>
      <c r="DC79" s="186" t="str">
        <f aca="1">IF(DC$4&gt;$BV79,"",IF($BR$65&gt;$BS$65,"ns",IF($BN$72&gt;$BO$72,"ns",IF(ABS($BX79-INDEX(RTO1CF_ORD,DC$4,2))&gt;$BN$80,"s","ns"))))</f>
        <v/>
      </c>
      <c r="DD79" s="186" t="str">
        <f aca="1">IF(DD$4&gt;$BV79,"",IF($BR$65&gt;$BS$65,"ns",IF($BN$72&gt;$BO$72,"ns",IF(ABS($BX79-INDEX(RTO1CF_ORD,DD$4,2))&gt;$BN$80,"s","ns"))))</f>
        <v/>
      </c>
      <c r="DE79" s="186" t="str">
        <f aca="1">IF(DE$4&gt;$BV79,"",IF($BR$65&gt;$BS$65,"ns",IF($BN$72&gt;$BO$72,"ns",IF(ABS($BX79-INDEX(RTO1CF_ORD,DE$4,2))&gt;$BN$80,"s","ns"))))</f>
        <v/>
      </c>
      <c r="DF79" s="186" t="str">
        <f aca="1">IF(DF$4&gt;$BV79,"",IF($BR$65&gt;$BS$65,"ns",IF($BN$72&gt;$BO$72,"ns",IF(ABS($BX79-INDEX(RTO1CF_ORD,DF$4,2))&gt;$BN$80,"s","ns"))))</f>
        <v/>
      </c>
      <c r="DG79" s="186" t="str">
        <f aca="1">IF(DG$4&gt;$BV79,"",IF($BR$65&gt;$BS$65,"ns",IF($BN$72&gt;$BO$72,"ns",IF(ABS($BX79-INDEX(RTO1CF_ORD,DG$4,2))&gt;$BN$80,"s","ns"))))</f>
        <v/>
      </c>
      <c r="DH79" s="186" t="str">
        <f aca="1">IF(DH$4&gt;$BV79,"",IF($BR$65&gt;$BS$65,"ns",IF($BN$72&gt;$BO$72,"ns",IF(ABS($BX79-INDEX(RTO1CF_ORD,DH$4,2))&gt;$BN$80,"s","ns"))))</f>
        <v/>
      </c>
      <c r="DI79" s="186" t="str">
        <f aca="1">IF(DI$4&gt;$BV79,"",IF($BR$65&gt;$BS$65,"ns",IF($BN$72&gt;$BO$72,"ns",IF(ABS($BX79-INDEX(RTO1CF_ORD,DI$4,2))&gt;$BN$80,"s","ns"))))</f>
        <v/>
      </c>
      <c r="DJ79" s="186" t="str">
        <f aca="1">IF(DJ$4&gt;$BV79,"",IF($BR$65&gt;$BS$65,"ns",IF($BN$72&gt;$BO$72,"ns",IF(ABS($BX79-INDEX(RTO1CF_ORD,DJ$4,2))&gt;$BN$80,"s","ns"))))</f>
        <v/>
      </c>
      <c r="DK79" s="186" t="str">
        <f aca="1">IF(DK$4&gt;$BV79,"",IF($BR$65&gt;$BS$65,"ns",IF($BN$72&gt;$BO$72,"ns",IF(ABS($BX79-INDEX(RTO1CF_ORD,DK$4,2))&gt;$BN$80,"s","ns"))))</f>
        <v/>
      </c>
      <c r="DL79" s="186" t="str">
        <f aca="1">IF(DL$4&gt;$BV79,"",IF($BR$65&gt;$BS$65,"ns",IF($BN$72&gt;$BO$72,"ns",IF(ABS($BX79-INDEX(RTO1CF_ORD,DL$4,2))&gt;$BN$80,"s","ns"))))</f>
        <v/>
      </c>
      <c r="DM79" s="186" t="str">
        <f aca="1">IF(DM$4&gt;$BV79,"",IF($BR$65&gt;$BS$65,"ns",IF($BN$72&gt;$BO$72,"ns",IF(ABS($BX79-INDEX(RTO1CF_ORD,DM$4,2))&gt;$BN$80,"s","ns"))))</f>
        <v/>
      </c>
      <c r="DN79" s="186" t="str">
        <f aca="1">IF(DN$4&gt;$BV79,"",IF($BR$65&gt;$BS$65,"ns",IF($BN$72&gt;$BO$72,"ns",IF(ABS($BX79-INDEX(RTO1CF_ORD,DN$4,2))&gt;$BN$80,"s","ns"))))</f>
        <v/>
      </c>
      <c r="DO79" s="186" t="str">
        <f aca="1">IF(DO$4&gt;$BV79,"",IF($BR$65&gt;$BS$65,"ns",IF($BN$72&gt;$BO$72,"ns",IF(ABS($BX79-INDEX(RTO1CF_ORD,DO$4,2))&gt;$BN$80,"s","ns"))))</f>
        <v/>
      </c>
      <c r="DP79" s="186" t="str">
        <f aca="1">IF(DP$4&gt;$BV79,"",IF($BR$65&gt;$BS$65,"ns",IF($BN$72&gt;$BO$72,"ns",IF(ABS($BX79-INDEX(RTO1CF_ORD,DP$4,2))&gt;$BN$80,"s","ns"))))</f>
        <v/>
      </c>
      <c r="DQ79" s="186" t="str">
        <f aca="1">IF(DQ$4&gt;$BV79,"",IF($BR$65&gt;$BS$65,"ns",IF($BN$72&gt;$BO$72,"ns",IF(ABS($BX79-INDEX(RTO1CF_ORD,DQ$4,2))&gt;$BN$80,"s","ns"))))</f>
        <v/>
      </c>
      <c r="DR79" s="186" t="str">
        <f aca="1">IF(DR$4&gt;$BV79,"",IF($BR$65&gt;$BS$65,"ns",IF($BN$72&gt;$BO$72,"ns",IF(ABS($BX79-INDEX(RTO1CF_ORD,DR$4,2))&gt;$BN$80,"s","ns"))))</f>
        <v/>
      </c>
      <c r="DS79" s="186" t="str">
        <f aca="1">IF(DS$4&gt;$BV79,"",IF($BR$65&gt;$BS$65,"ns",IF($BN$72&gt;$BO$72,"ns",IF(ABS($BX79-INDEX(RTO1CF_ORD,DS$4,2))&gt;$BN$80,"s","ns"))))</f>
        <v/>
      </c>
      <c r="DT79" s="186" t="str">
        <f aca="1">IF(DT$4&gt;$BV79,"",IF($BR$65&gt;$BS$65,"ns",IF($BN$72&gt;$BO$72,"ns",IF(ABS($BX79-INDEX(RTO1CF_ORD,DT$4,2))&gt;$BN$80,"s","ns"))))</f>
        <v/>
      </c>
      <c r="DU79" s="186" t="str">
        <f aca="1">IF(DU$4&gt;$BV79,"",IF($BR$65&gt;$BS$65,"ns",IF($BN$72&gt;$BO$72,"ns",IF(ABS($BX79-INDEX(RTO1CF_ORD,DU$4,2))&gt;$BN$80,"s","ns"))))</f>
        <v/>
      </c>
      <c r="DV79" s="186" t="str">
        <f aca="1">IF(DV$4&gt;$BV79,"",IF($BR$65&gt;$BS$65,"ns",IF($BN$72&gt;$BO$72,"ns",IF(ABS($BX79-INDEX(RTO1CF_ORD,DV$4,2))&gt;$BN$80,"s","ns"))))</f>
        <v/>
      </c>
      <c r="DW79" s="158"/>
      <c r="DX79" s="158"/>
      <c r="DZ79" s="176">
        <f>DZ78+1</f>
        <v>20</v>
      </c>
      <c r="EA79" s="178" t="str">
        <f aca="1">IFERROR(INDEX(RTO2CV,$DZ79,1),0)</f>
        <v>SY 120</v>
      </c>
      <c r="EB79" s="179">
        <f aca="1">IFERROR(INDEX(RTO2SF,$DZ79,EB$3),0)</f>
        <v>0</v>
      </c>
      <c r="EC79" s="179">
        <f aca="1">IFERROR(INDEX(RTO2SF,$DZ79,EC$3),0)</f>
        <v>0</v>
      </c>
      <c r="ED79" s="179">
        <f aca="1">IFERROR(INDEX(RTO2SF,$DZ79,ED$3),0)</f>
        <v>0</v>
      </c>
      <c r="EE79" s="179">
        <f aca="1">IFERROR(INDEX(RTO2SF,$DZ79,EE$3),0)</f>
        <v>0</v>
      </c>
      <c r="EF79" s="179">
        <f>_xlfn.COUNTIFS(EB79:EE79,"&gt;1")</f>
        <v>0</v>
      </c>
      <c r="EG79" s="179">
        <f>IFERROR(_xlfn.SUMIFS(EB79:EE79,EB79:EE79,"&gt;1"),0)</f>
        <v>0</v>
      </c>
      <c r="EH79" s="176"/>
      <c r="EI79" s="176" t="s">
        <v>348</v>
      </c>
      <c r="EJ79" s="175" t="str">
        <f>IF(EF110=0,"sd",EJ70/EJ73)</f>
        <v>sd</v>
      </c>
      <c r="EK79" s="177"/>
      <c r="EL79" s="176">
        <f>EL78+1</f>
        <v>20</v>
      </c>
      <c r="EM79" s="178" t="str">
        <f aca="1">IFERROR(INDEX(RTO2CV,$EL79,1),0)</f>
        <v>SY 120</v>
      </c>
      <c r="EN79" s="179">
        <f aca="1">IFERROR(INDEX(RTO2CF,$EL79,'ANVA-MDS'!EB$3),0)</f>
        <v>4208.5521028571402</v>
      </c>
      <c r="EO79" s="179">
        <f aca="1">IFERROR(INDEX(RTO2CF,$EL79,'ANVA-MDS'!EC$3),0)</f>
        <v>4406.36114285714029</v>
      </c>
      <c r="EP79" s="179">
        <f aca="1">IFERROR(INDEX(RTO2CF,$EL79,'ANVA-MDS'!ED$3),0)</f>
        <v>3756.32236571428984</v>
      </c>
      <c r="EQ79" s="179">
        <f aca="1">IFERROR(INDEX(RTO2CF,$EL79,'ANVA-MDS'!EE$3),0)</f>
        <v>0</v>
      </c>
      <c r="ER79" s="179">
        <f>_xlfn.COUNTIFS(EN79:EQ79,"&gt;1")</f>
        <v>3</v>
      </c>
      <c r="ES79" s="179">
        <f>IFERROR(_xlfn.SUMIFS(EN79:EQ79,EN79:EQ79,"&gt;1"),0)</f>
        <v>12371.2356114285994</v>
      </c>
      <c r="ET79" s="176"/>
      <c r="EU79" s="176" t="s">
        <v>348</v>
      </c>
      <c r="EV79" s="175">
        <f>IF(ER110=0,"sd",EV70/EV73)</f>
        <v>0.357253644081769028</v>
      </c>
      <c r="EW79" s="177"/>
      <c r="EX79" s="179">
        <f>EG79+ES79</f>
        <v>12371.2356114285994</v>
      </c>
      <c r="EY79" s="177" t="s">
        <v>349</v>
      </c>
      <c r="EZ79" s="204">
        <f>IF(EF110=0,0,IF(ER110=0,0,1))</f>
        <v>0</v>
      </c>
    </row>
    <row r="80" spans="1:154" ht="12.75" customHeight="1">
      <c r="A80" s="9"/>
      <c r="B80" s="162" t="str">
        <f>'ANVA-MDS'!EJ78</f>
        <v>sd</v>
      </c>
      <c r="J80" s="89" t="n">
        <v>20</v>
      </c>
      <c r="K80" s="187" t="str">
        <f aca="1">IFERROR(INDEX(RTO2SF_ORD,J80,1),"sd")</f>
        <v>SY 120</v>
      </c>
      <c r="L80" s="188">
        <f aca="1">IFERROR(INDEX(RTO2SF_ORD,J80,2),"sd")</f>
        <v>0.000299999999999999911</v>
      </c>
      <c r="M80" s="188" t="str">
        <f aca="1">IF(M$4&gt;$J80,"",IF($F$65&gt;$G$65,"ns",IF($B$72&gt;$C$72,"ns",IF(ABS($L80-INDEX(RTO1SF_ORD,M$4,2))&gt;$B$80,"s","ns"))))</f>
        <v>ns</v>
      </c>
      <c r="N80" s="188" t="str">
        <f aca="1">IF(N$4&gt;$J80,"",IF($F$65&gt;$G$65,"ns",IF($B$72&gt;$C$72,"ns",IF(ABS($L80-INDEX(RTO1SF_ORD,N$4,2))&gt;$B$80,"s","ns"))))</f>
        <v>ns</v>
      </c>
      <c r="O80" s="188" t="str">
        <f aca="1">IF(O$4&gt;$J80,"",IF($F$65&gt;$G$65,"ns",IF($B$72&gt;$C$72,"ns",IF(ABS($L80-INDEX(RTO1SF_ORD,O$4,2))&gt;$B$80,"s","ns"))))</f>
        <v>ns</v>
      </c>
      <c r="P80" s="188" t="str">
        <f aca="1">IF(P$4&gt;$J80,"",IF($F$65&gt;$G$65,"ns",IF($B$72&gt;$C$72,"ns",IF(ABS($L80-INDEX(RTO1SF_ORD,P$4,2))&gt;$B$80,"s","ns"))))</f>
        <v>ns</v>
      </c>
      <c r="Q80" s="188" t="str">
        <f aca="1">IF(Q$4&gt;$J80,"",IF($F$65&gt;$G$65,"ns",IF($B$72&gt;$C$72,"ns",IF(ABS($L80-INDEX(RTO1SF_ORD,Q$4,2))&gt;$B$80,"s","ns"))))</f>
        <v>ns</v>
      </c>
      <c r="R80" s="188" t="str">
        <f aca="1">IF(R$4&gt;$J80,"",IF($F$65&gt;$G$65,"ns",IF($B$72&gt;$C$72,"ns",IF(ABS($L80-INDEX(RTO1SF_ORD,R$4,2))&gt;$B$80,"s","ns"))))</f>
        <v>ns</v>
      </c>
      <c r="S80" s="188" t="str">
        <f aca="1">IF(S$4&gt;$J80,"",IF($F$65&gt;$G$65,"ns",IF($B$72&gt;$C$72,"ns",IF(ABS($L80-INDEX(RTO1SF_ORD,S$4,2))&gt;$B$80,"s","ns"))))</f>
        <v>ns</v>
      </c>
      <c r="T80" s="188" t="str">
        <f aca="1">IF(T$4&gt;$J80,"",IF($F$65&gt;$G$65,"ns",IF($B$72&gt;$C$72,"ns",IF(ABS($L80-INDEX(RTO1SF_ORD,T$4,2))&gt;$B$80,"s","ns"))))</f>
        <v>ns</v>
      </c>
      <c r="U80" s="188" t="str">
        <f aca="1">IF(U$4&gt;$J80,"",IF($F$65&gt;$G$65,"ns",IF($B$72&gt;$C$72,"ns",IF(ABS($L80-INDEX(RTO1SF_ORD,U$4,2))&gt;$B$80,"s","ns"))))</f>
        <v>ns</v>
      </c>
      <c r="V80" s="188" t="str">
        <f aca="1">IF(V$4&gt;$J80,"",IF($F$65&gt;$G$65,"ns",IF($B$72&gt;$C$72,"ns",IF(ABS($L80-INDEX(RTO1SF_ORD,V$4,2))&gt;$B$80,"s","ns"))))</f>
        <v>ns</v>
      </c>
      <c r="W80" s="188" t="str">
        <f aca="1">IF(W$4&gt;$J80,"",IF($F$65&gt;$G$65,"ns",IF($B$72&gt;$C$72,"ns",IF(ABS($L80-INDEX(RTO1SF_ORD,W$4,2))&gt;$B$80,"s","ns"))))</f>
        <v>ns</v>
      </c>
      <c r="X80" s="188" t="str">
        <f aca="1">IF(X$4&gt;$J80,"",IF($F$65&gt;$G$65,"ns",IF($B$72&gt;$C$72,"ns",IF(ABS($L80-INDEX(RTO1SF_ORD,X$4,2))&gt;$B$80,"s","ns"))))</f>
        <v>ns</v>
      </c>
      <c r="Y80" s="188" t="str">
        <f aca="1">IF(Y$4&gt;$J80,"",IF($F$65&gt;$G$65,"ns",IF($B$72&gt;$C$72,"ns",IF(ABS($L80-INDEX(RTO1SF_ORD,Y$4,2))&gt;$B$80,"s","ns"))))</f>
        <v>ns</v>
      </c>
      <c r="Z80" s="188" t="str">
        <f aca="1">IF(Z$4&gt;$J80,"",IF($F$65&gt;$G$65,"ns",IF($B$72&gt;$C$72,"ns",IF(ABS($L80-INDEX(RTO1SF_ORD,Z$4,2))&gt;$B$80,"s","ns"))))</f>
        <v>ns</v>
      </c>
      <c r="AA80" s="188" t="str">
        <f aca="1">IF(AA$4&gt;$J80,"",IF($F$65&gt;$G$65,"ns",IF($B$72&gt;$C$72,"ns",IF(ABS($L80-INDEX(RTO1SF_ORD,AA$4,2))&gt;$B$80,"s","ns"))))</f>
        <v>ns</v>
      </c>
      <c r="AB80" s="188" t="str">
        <f aca="1">IF(AB$4&gt;$J80,"",IF($F$65&gt;$G$65,"ns",IF($B$72&gt;$C$72,"ns",IF(ABS($L80-INDEX(RTO1SF_ORD,AB$4,2))&gt;$B$80,"s","ns"))))</f>
        <v>ns</v>
      </c>
      <c r="AC80" s="188" t="str">
        <f aca="1">IF(AC$4&gt;$J80,"",IF($F$65&gt;$G$65,"ns",IF($B$72&gt;$C$72,"ns",IF(ABS($L80-INDEX(RTO1SF_ORD,AC$4,2))&gt;$B$80,"s","ns"))))</f>
        <v>ns</v>
      </c>
      <c r="AD80" s="188" t="str">
        <f aca="1">IF(AD$4&gt;$J80,"",IF($F$65&gt;$G$65,"ns",IF($B$72&gt;$C$72,"ns",IF(ABS($L80-INDEX(RTO1SF_ORD,AD$4,2))&gt;$B$80,"s","ns"))))</f>
        <v>ns</v>
      </c>
      <c r="AE80" s="188" t="str">
        <f aca="1">IF(AE$4&gt;$J80,"",IF($F$65&gt;$G$65,"ns",IF($B$72&gt;$C$72,"ns",IF(ABS($L80-INDEX(RTO1SF_ORD,AE$4,2))&gt;$B$80,"s","ns"))))</f>
        <v>ns</v>
      </c>
      <c r="AF80" s="188" t="str">
        <f aca="1">IF(AF$4&gt;$J80,"",IF($F$65&gt;$G$65,"ns",IF($B$72&gt;$C$72,"ns",IF(ABS($L80-INDEX(RTO1SF_ORD,AF$4,2))&gt;$B$80,"s","ns"))))</f>
        <v>ns</v>
      </c>
      <c r="AG80" s="188" t="str">
        <f aca="1">IF(AG$4&gt;$J80,"",IF($F$65&gt;$G$65,"ns",IF($B$72&gt;$C$72,"ns",IF(ABS($L80-INDEX(RTO1SF_ORD,AG$4,2))&gt;$B$80,"s","ns"))))</f>
        <v/>
      </c>
      <c r="AH80" s="188" t="str">
        <f aca="1">IF(AH$4&gt;$J80,"",IF($F$65&gt;$G$65,"ns",IF($B$72&gt;$C$72,"ns",IF(ABS($L80-INDEX(RTO1SF_ORD,AH$4,2))&gt;$B$80,"s","ns"))))</f>
        <v/>
      </c>
      <c r="AI80" s="188" t="str">
        <f aca="1">IF(AI$4&gt;$J80,"",IF($F$65&gt;$G$65,"ns",IF($B$72&gt;$C$72,"ns",IF(ABS($L80-INDEX(RTO1SF_ORD,AI$4,2))&gt;$B$80,"s","ns"))))</f>
        <v/>
      </c>
      <c r="AJ80" s="188" t="str">
        <f aca="1">IF(AJ$4&gt;$J80,"",IF($F$65&gt;$G$65,"ns",IF($B$72&gt;$C$72,"ns",IF(ABS($L80-INDEX(RTO1SF_ORD,AJ$4,2))&gt;$B$80,"s","ns"))))</f>
        <v/>
      </c>
      <c r="AK80" s="188" t="str">
        <f aca="1">IF(AK$4&gt;$J80,"",IF($F$65&gt;$G$65,"ns",IF($B$72&gt;$C$72,"ns",IF(ABS($L80-INDEX(RTO1SF_ORD,AK$4,2))&gt;$B$80,"s","ns"))))</f>
        <v/>
      </c>
      <c r="AL80" s="188" t="str">
        <f aca="1">IF(AL$4&gt;$J80,"",IF($F$65&gt;$G$65,"ns",IF($B$72&gt;$C$72,"ns",IF(ABS($L80-INDEX(RTO1SF_ORD,AL$4,2))&gt;$B$80,"s","ns"))))</f>
        <v/>
      </c>
      <c r="AM80" s="188" t="str">
        <f aca="1">IF(AM$4&gt;$J80,"",IF($F$65&gt;$G$65,"ns",IF($B$72&gt;$C$72,"ns",IF(ABS($L80-INDEX(RTO1SF_ORD,AM$4,2))&gt;$B$80,"s","ns"))))</f>
        <v/>
      </c>
      <c r="AN80" s="188" t="str">
        <f aca="1">IF(AN$4&gt;$J80,"",IF($F$65&gt;$G$65,"ns",IF($B$72&gt;$C$72,"ns",IF(ABS($L80-INDEX(RTO1SF_ORD,AN$4,2))&gt;$B$80,"s","ns"))))</f>
        <v/>
      </c>
      <c r="AO80" s="188" t="str">
        <f aca="1">IF(AO$4&gt;$J80,"",IF($F$65&gt;$G$65,"ns",IF($B$72&gt;$C$72,"ns",IF(ABS($L80-INDEX(RTO1SF_ORD,AO$4,2))&gt;$B$80,"s","ns"))))</f>
        <v/>
      </c>
      <c r="AP80" s="188" t="str">
        <f aca="1">IF(AP$4&gt;$J80,"",IF($F$65&gt;$G$65,"ns",IF($B$72&gt;$C$72,"ns",IF(ABS($L80-INDEX(RTO1SF_ORD,AP$4,2))&gt;$B$80,"s","ns"))))</f>
        <v/>
      </c>
      <c r="AQ80" s="188" t="str">
        <f aca="1">IF(AQ$4&gt;$J80,"",IF($F$65&gt;$G$65,"ns",IF($B$72&gt;$C$72,"ns",IF(ABS($L80-INDEX(RTO1SF_ORD,AQ$4,2))&gt;$B$80,"s","ns"))))</f>
        <v/>
      </c>
      <c r="AR80" s="188" t="str">
        <f aca="1">IF(AR$4&gt;$J80,"",IF($F$65&gt;$G$65,"ns",IF($B$72&gt;$C$72,"ns",IF(ABS($L80-INDEX(RTO1SF_ORD,AR$4,2))&gt;$B$80,"s","ns"))))</f>
        <v/>
      </c>
      <c r="AS80" s="188" t="str">
        <f aca="1">IF(AS$4&gt;$J80,"",IF($F$65&gt;$G$65,"ns",IF($B$72&gt;$C$72,"ns",IF(ABS($L80-INDEX(RTO1SF_ORD,AS$4,2))&gt;$B$80,"s","ns"))))</f>
        <v/>
      </c>
      <c r="AT80" s="188" t="str">
        <f aca="1">IF(AT$4&gt;$J80,"",IF($F$65&gt;$G$65,"ns",IF($B$72&gt;$C$72,"ns",IF(ABS($L80-INDEX(RTO1SF_ORD,AT$4,2))&gt;$B$80,"s","ns"))))</f>
        <v/>
      </c>
      <c r="AU80" s="188" t="str">
        <f aca="1">IF(AU$4&gt;$J80,"",IF($F$65&gt;$G$65,"ns",IF($B$72&gt;$C$72,"ns",IF(ABS($L80-INDEX(RTO1SF_ORD,AU$4,2))&gt;$B$80,"s","ns"))))</f>
        <v/>
      </c>
      <c r="AV80" s="188" t="str">
        <f aca="1">IF(AV$4&gt;$J80,"",IF($F$65&gt;$G$65,"ns",IF($B$72&gt;$C$72,"ns",IF(ABS($L80-INDEX(RTO1SF_ORD,AV$4,2))&gt;$B$80,"s","ns"))))</f>
        <v/>
      </c>
      <c r="AW80" s="188" t="str">
        <f aca="1">IF(AW$4&gt;$J80,"",IF($F$65&gt;$G$65,"ns",IF($B$72&gt;$C$72,"ns",IF(ABS($L80-INDEX(RTO1SF_ORD,AW$4,2))&gt;$B$80,"s","ns"))))</f>
        <v/>
      </c>
      <c r="AX80" s="188" t="str">
        <f aca="1">IF(AX$4&gt;$J80,"",IF($F$65&gt;$G$65,"ns",IF($B$72&gt;$C$72,"ns",IF(ABS($L80-INDEX(RTO1SF_ORD,AX$4,2))&gt;$B$80,"s","ns"))))</f>
        <v/>
      </c>
      <c r="AY80" s="188" t="str">
        <f aca="1">IF(AY$4&gt;$J80,"",IF($F$65&gt;$G$65,"ns",IF($B$72&gt;$C$72,"ns",IF(ABS($L80-INDEX(RTO1SF_ORD,AY$4,2))&gt;$B$80,"s","ns"))))</f>
        <v/>
      </c>
      <c r="AZ80" s="188" t="str">
        <f aca="1">IF(AZ$4&gt;$J80,"",IF($F$65&gt;$G$65,"ns",IF($B$72&gt;$C$72,"ns",IF(ABS($L80-INDEX(RTO1SF_ORD,AZ$4,2))&gt;$B$80,"s","ns"))))</f>
        <v/>
      </c>
      <c r="BA80" s="188" t="str">
        <f aca="1">IF(BA$4&gt;$J80,"",IF($F$65&gt;$G$65,"ns",IF($B$72&gt;$C$72,"ns",IF(ABS($L80-INDEX(RTO1SF_ORD,BA$4,2))&gt;$B$80,"s","ns"))))</f>
        <v/>
      </c>
      <c r="BB80" s="188" t="str">
        <f aca="1">IF(BB$4&gt;$J80,"",IF($F$65&gt;$G$65,"ns",IF($B$72&gt;$C$72,"ns",IF(ABS($L80-INDEX(RTO1SF_ORD,BB$4,2))&gt;$B$80,"s","ns"))))</f>
        <v/>
      </c>
      <c r="BC80" s="188" t="str">
        <f aca="1">IF(BC$4&gt;$J80,"",IF($F$65&gt;$G$65,"ns",IF($B$72&gt;$C$72,"ns",IF(ABS($L80-INDEX(RTO1SF_ORD,BC$4,2))&gt;$B$80,"s","ns"))))</f>
        <v/>
      </c>
      <c r="BD80" s="188" t="str">
        <f aca="1">IF(BD$4&gt;$J80,"",IF($F$65&gt;$G$65,"ns",IF($B$72&gt;$C$72,"ns",IF(ABS($L80-INDEX(RTO1SF_ORD,BD$4,2))&gt;$B$80,"s","ns"))))</f>
        <v/>
      </c>
      <c r="BE80" s="188" t="str">
        <f aca="1">IF(BE$4&gt;$J80,"",IF($F$65&gt;$G$65,"ns",IF($B$72&gt;$C$72,"ns",IF(ABS($L80-INDEX(RTO1SF_ORD,BE$4,2))&gt;$B$80,"s","ns"))))</f>
        <v/>
      </c>
      <c r="BF80" s="188" t="str">
        <f aca="1">IF(BF$4&gt;$J80,"",IF($F$65&gt;$G$65,"ns",IF($B$72&gt;$C$72,"ns",IF(ABS($L80-INDEX(RTO1SF_ORD,BF$4,2))&gt;$B$80,"s","ns"))))</f>
        <v/>
      </c>
      <c r="BG80" s="188" t="str">
        <f aca="1">IF(BG$4&gt;$J80,"",IF($F$65&gt;$G$65,"ns",IF($B$72&gt;$C$72,"ns",IF(ABS($L80-INDEX(RTO1SF_ORD,BG$4,2))&gt;$B$80,"s","ns"))))</f>
        <v/>
      </c>
      <c r="BH80" s="188" t="str">
        <f aca="1">IF(BH$4&gt;$J80,"",IF($F$65&gt;$G$65,"ns",IF($B$72&gt;$C$72,"ns",IF(ABS($L80-INDEX(RTO1SF_ORD,BH$4,2))&gt;$B$80,"s","ns"))))</f>
        <v/>
      </c>
      <c r="BI80" s="188" t="str">
        <f aca="1">IF(BI$4&gt;$J80,"",IF($F$65&gt;$G$65,"ns",IF($B$72&gt;$C$72,"ns",IF(ABS($L80-INDEX(RTO1SF_ORD,BI$4,2))&gt;$B$80,"s","ns"))))</f>
        <v/>
      </c>
      <c r="BJ80" s="188" t="str">
        <f aca="1">IF(BJ$4&gt;$J80,"",IF($F$65&gt;$G$65,"ns",IF($B$72&gt;$C$72,"ns",IF(ABS($L80-INDEX(RTO1SF_ORD,BJ$4,2))&gt;$B$80,"s","ns"))))</f>
        <v/>
      </c>
      <c r="BM80" s="9"/>
      <c r="BN80" s="162">
        <f>'ANVA-MDS'!EV78</f>
        <v>1167.16368832704006</v>
      </c>
      <c r="BS80" s="10"/>
      <c r="BT80" s="10"/>
      <c r="BV80" s="89" t="n">
        <v>20</v>
      </c>
      <c r="BW80" s="187" t="str">
        <f aca="1">IFERROR(INDEX(RTO2CF_ORD,BV80,1),"sd")</f>
        <v>LAPACHO</v>
      </c>
      <c r="BX80" s="188">
        <f aca="1">IFERROR(INDEX(RTO2CF_ORD,BV80,2),"sd")</f>
        <v>4682.08257523809971</v>
      </c>
      <c r="BY80" s="186" t="str">
        <f aca="1">IF(BY$4&gt;$BV80,"",IF($BR$65&gt;$BS$65,"ns",IF($BN$72&gt;$BO$72,"ns",IF(ABS($BX80-INDEX(RTO1CF_ORD,BY$4,2))&gt;$BN$80,"s","ns"))))</f>
        <v>ns</v>
      </c>
      <c r="BZ80" s="186" t="str">
        <f aca="1">IF(BZ$4&gt;$BV80,"",IF($BR$65&gt;$BS$65,"ns",IF($BN$72&gt;$BO$72,"ns",IF(ABS($BX80-INDEX(RTO1CF_ORD,BZ$4,2))&gt;$BN$80,"s","ns"))))</f>
        <v>ns</v>
      </c>
      <c r="CA80" s="186" t="str">
        <f aca="1">IF(CA$4&gt;$BV80,"",IF($BR$65&gt;$BS$65,"ns",IF($BN$72&gt;$BO$72,"ns",IF(ABS($BX80-INDEX(RTO1CF_ORD,CA$4,2))&gt;$BN$80,"s","ns"))))</f>
        <v>ns</v>
      </c>
      <c r="CB80" s="186" t="str">
        <f aca="1">IF(CB$4&gt;$BV80,"",IF($BR$65&gt;$BS$65,"ns",IF($BN$72&gt;$BO$72,"ns",IF(ABS($BX80-INDEX(RTO1CF_ORD,CB$4,2))&gt;$BN$80,"s","ns"))))</f>
        <v>ns</v>
      </c>
      <c r="CC80" s="186" t="str">
        <f aca="1">IF(CC$4&gt;$BV80,"",IF($BR$65&gt;$BS$65,"ns",IF($BN$72&gt;$BO$72,"ns",IF(ABS($BX80-INDEX(RTO1CF_ORD,CC$4,2))&gt;$BN$80,"s","ns"))))</f>
        <v>ns</v>
      </c>
      <c r="CD80" s="186" t="str">
        <f aca="1">IF(CD$4&gt;$BV80,"",IF($BR$65&gt;$BS$65,"ns",IF($BN$72&gt;$BO$72,"ns",IF(ABS($BX80-INDEX(RTO1CF_ORD,CD$4,2))&gt;$BN$80,"s","ns"))))</f>
        <v>ns</v>
      </c>
      <c r="CE80" s="186" t="str">
        <f aca="1">IF(CE$4&gt;$BV80,"",IF($BR$65&gt;$BS$65,"ns",IF($BN$72&gt;$BO$72,"ns",IF(ABS($BX80-INDEX(RTO1CF_ORD,CE$4,2))&gt;$BN$80,"s","ns"))))</f>
        <v>ns</v>
      </c>
      <c r="CF80" s="186" t="str">
        <f aca="1">IF(CF$4&gt;$BV80,"",IF($BR$65&gt;$BS$65,"ns",IF($BN$72&gt;$BO$72,"ns",IF(ABS($BX80-INDEX(RTO1CF_ORD,CF$4,2))&gt;$BN$80,"s","ns"))))</f>
        <v>ns</v>
      </c>
      <c r="CG80" s="186" t="str">
        <f aca="1">IF(CG$4&gt;$BV80,"",IF($BR$65&gt;$BS$65,"ns",IF($BN$72&gt;$BO$72,"ns",IF(ABS($BX80-INDEX(RTO1CF_ORD,CG$4,2))&gt;$BN$80,"s","ns"))))</f>
        <v>ns</v>
      </c>
      <c r="CH80" s="186" t="str">
        <f aca="1">IF(CH$4&gt;$BV80,"",IF($BR$65&gt;$BS$65,"ns",IF($BN$72&gt;$BO$72,"ns",IF(ABS($BX80-INDEX(RTO1CF_ORD,CH$4,2))&gt;$BN$80,"s","ns"))))</f>
        <v>ns</v>
      </c>
      <c r="CI80" s="186" t="str">
        <f aca="1">IF(CI$4&gt;$BV80,"",IF($BR$65&gt;$BS$65,"ns",IF($BN$72&gt;$BO$72,"ns",IF(ABS($BX80-INDEX(RTO1CF_ORD,CI$4,2))&gt;$BN$80,"s","ns"))))</f>
        <v>ns</v>
      </c>
      <c r="CJ80" s="186" t="str">
        <f aca="1">IF(CJ$4&gt;$BV80,"",IF($BR$65&gt;$BS$65,"ns",IF($BN$72&gt;$BO$72,"ns",IF(ABS($BX80-INDEX(RTO1CF_ORD,CJ$4,2))&gt;$BN$80,"s","ns"))))</f>
        <v>ns</v>
      </c>
      <c r="CK80" s="186" t="str">
        <f aca="1">IF(CK$4&gt;$BV80,"",IF($BR$65&gt;$BS$65,"ns",IF($BN$72&gt;$BO$72,"ns",IF(ABS($BX80-INDEX(RTO1CF_ORD,CK$4,2))&gt;$BN$80,"s","ns"))))</f>
        <v>ns</v>
      </c>
      <c r="CL80" s="186" t="str">
        <f aca="1">IF(CL$4&gt;$BV80,"",IF($BR$65&gt;$BS$65,"ns",IF($BN$72&gt;$BO$72,"ns",IF(ABS($BX80-INDEX(RTO1CF_ORD,CL$4,2))&gt;$BN$80,"s","ns"))))</f>
        <v>ns</v>
      </c>
      <c r="CM80" s="186" t="str">
        <f aca="1">IF(CM$4&gt;$BV80,"",IF($BR$65&gt;$BS$65,"ns",IF($BN$72&gt;$BO$72,"ns",IF(ABS($BX80-INDEX(RTO1CF_ORD,CM$4,2))&gt;$BN$80,"s","ns"))))</f>
        <v>ns</v>
      </c>
      <c r="CN80" s="186" t="str">
        <f aca="1">IF(CN$4&gt;$BV80,"",IF($BR$65&gt;$BS$65,"ns",IF($BN$72&gt;$BO$72,"ns",IF(ABS($BX80-INDEX(RTO1CF_ORD,CN$4,2))&gt;$BN$80,"s","ns"))))</f>
        <v>ns</v>
      </c>
      <c r="CO80" s="186" t="str">
        <f aca="1">IF(CO$4&gt;$BV80,"",IF($BR$65&gt;$BS$65,"ns",IF($BN$72&gt;$BO$72,"ns",IF(ABS($BX80-INDEX(RTO1CF_ORD,CO$4,2))&gt;$BN$80,"s","ns"))))</f>
        <v>ns</v>
      </c>
      <c r="CP80" s="186" t="str">
        <f aca="1">IF(CP$4&gt;$BV80,"",IF($BR$65&gt;$BS$65,"ns",IF($BN$72&gt;$BO$72,"ns",IF(ABS($BX80-INDEX(RTO1CF_ORD,CP$4,2))&gt;$BN$80,"s","ns"))))</f>
        <v>ns</v>
      </c>
      <c r="CQ80" s="186" t="str">
        <f aca="1">IF(CQ$4&gt;$BV80,"",IF($BR$65&gt;$BS$65,"ns",IF($BN$72&gt;$BO$72,"ns",IF(ABS($BX80-INDEX(RTO1CF_ORD,CQ$4,2))&gt;$BN$80,"s","ns"))))</f>
        <v>ns</v>
      </c>
      <c r="CR80" s="186" t="str">
        <f aca="1">IF(CR$4&gt;$BV80,"",IF($BR$65&gt;$BS$65,"ns",IF($BN$72&gt;$BO$72,"ns",IF(ABS($BX80-INDEX(RTO1CF_ORD,CR$4,2))&gt;$BN$80,"s","ns"))))</f>
        <v>ns</v>
      </c>
      <c r="CS80" s="186" t="str">
        <f aca="1">IF(CS$4&gt;$BV80,"",IF($BR$65&gt;$BS$65,"ns",IF($BN$72&gt;$BO$72,"ns",IF(ABS($BX80-INDEX(RTO1CF_ORD,CS$4,2))&gt;$BN$80,"s","ns"))))</f>
        <v/>
      </c>
      <c r="CT80" s="186" t="str">
        <f aca="1">IF(CT$4&gt;$BV80,"",IF($BR$65&gt;$BS$65,"ns",IF($BN$72&gt;$BO$72,"ns",IF(ABS($BX80-INDEX(RTO1CF_ORD,CT$4,2))&gt;$BN$80,"s","ns"))))</f>
        <v/>
      </c>
      <c r="CU80" s="186" t="str">
        <f aca="1">IF(CU$4&gt;$BV80,"",IF($BR$65&gt;$BS$65,"ns",IF($BN$72&gt;$BO$72,"ns",IF(ABS($BX80-INDEX(RTO1CF_ORD,CU$4,2))&gt;$BN$80,"s","ns"))))</f>
        <v/>
      </c>
      <c r="CV80" s="186" t="str">
        <f aca="1">IF(CV$4&gt;$BV80,"",IF($BR$65&gt;$BS$65,"ns",IF($BN$72&gt;$BO$72,"ns",IF(ABS($BX80-INDEX(RTO1CF_ORD,CV$4,2))&gt;$BN$80,"s","ns"))))</f>
        <v/>
      </c>
      <c r="CW80" s="186" t="str">
        <f aca="1">IF(CW$4&gt;$BV80,"",IF($BR$65&gt;$BS$65,"ns",IF($BN$72&gt;$BO$72,"ns",IF(ABS($BX80-INDEX(RTO1CF_ORD,CW$4,2))&gt;$BN$80,"s","ns"))))</f>
        <v/>
      </c>
      <c r="CX80" s="186" t="str">
        <f aca="1">IF(CX$4&gt;$BV80,"",IF($BR$65&gt;$BS$65,"ns",IF($BN$72&gt;$BO$72,"ns",IF(ABS($BX80-INDEX(RTO1CF_ORD,CX$4,2))&gt;$BN$80,"s","ns"))))</f>
        <v/>
      </c>
      <c r="CY80" s="186" t="str">
        <f aca="1">IF(CY$4&gt;$BV80,"",IF($BR$65&gt;$BS$65,"ns",IF($BN$72&gt;$BO$72,"ns",IF(ABS($BX80-INDEX(RTO1CF_ORD,CY$4,2))&gt;$BN$80,"s","ns"))))</f>
        <v/>
      </c>
      <c r="CZ80" s="186" t="str">
        <f aca="1">IF(CZ$4&gt;$BV80,"",IF($BR$65&gt;$BS$65,"ns",IF($BN$72&gt;$BO$72,"ns",IF(ABS($BX80-INDEX(RTO1CF_ORD,CZ$4,2))&gt;$BN$80,"s","ns"))))</f>
        <v/>
      </c>
      <c r="DA80" s="186" t="str">
        <f aca="1">IF(DA$4&gt;$BV80,"",IF($BR$65&gt;$BS$65,"ns",IF($BN$72&gt;$BO$72,"ns",IF(ABS($BX80-INDEX(RTO1CF_ORD,DA$4,2))&gt;$BN$80,"s","ns"))))</f>
        <v/>
      </c>
      <c r="DB80" s="186" t="str">
        <f aca="1">IF(DB$4&gt;$BV80,"",IF($BR$65&gt;$BS$65,"ns",IF($BN$72&gt;$BO$72,"ns",IF(ABS($BX80-INDEX(RTO1CF_ORD,DB$4,2))&gt;$BN$80,"s","ns"))))</f>
        <v/>
      </c>
      <c r="DC80" s="186" t="str">
        <f aca="1">IF(DC$4&gt;$BV80,"",IF($BR$65&gt;$BS$65,"ns",IF($BN$72&gt;$BO$72,"ns",IF(ABS($BX80-INDEX(RTO1CF_ORD,DC$4,2))&gt;$BN$80,"s","ns"))))</f>
        <v/>
      </c>
      <c r="DD80" s="186" t="str">
        <f aca="1">IF(DD$4&gt;$BV80,"",IF($BR$65&gt;$BS$65,"ns",IF($BN$72&gt;$BO$72,"ns",IF(ABS($BX80-INDEX(RTO1CF_ORD,DD$4,2))&gt;$BN$80,"s","ns"))))</f>
        <v/>
      </c>
      <c r="DE80" s="186" t="str">
        <f aca="1">IF(DE$4&gt;$BV80,"",IF($BR$65&gt;$BS$65,"ns",IF($BN$72&gt;$BO$72,"ns",IF(ABS($BX80-INDEX(RTO1CF_ORD,DE$4,2))&gt;$BN$80,"s","ns"))))</f>
        <v/>
      </c>
      <c r="DF80" s="186" t="str">
        <f aca="1">IF(DF$4&gt;$BV80,"",IF($BR$65&gt;$BS$65,"ns",IF($BN$72&gt;$BO$72,"ns",IF(ABS($BX80-INDEX(RTO1CF_ORD,DF$4,2))&gt;$BN$80,"s","ns"))))</f>
        <v/>
      </c>
      <c r="DG80" s="186" t="str">
        <f aca="1">IF(DG$4&gt;$BV80,"",IF($BR$65&gt;$BS$65,"ns",IF($BN$72&gt;$BO$72,"ns",IF(ABS($BX80-INDEX(RTO1CF_ORD,DG$4,2))&gt;$BN$80,"s","ns"))))</f>
        <v/>
      </c>
      <c r="DH80" s="186" t="str">
        <f aca="1">IF(DH$4&gt;$BV80,"",IF($BR$65&gt;$BS$65,"ns",IF($BN$72&gt;$BO$72,"ns",IF(ABS($BX80-INDEX(RTO1CF_ORD,DH$4,2))&gt;$BN$80,"s","ns"))))</f>
        <v/>
      </c>
      <c r="DI80" s="186" t="str">
        <f aca="1">IF(DI$4&gt;$BV80,"",IF($BR$65&gt;$BS$65,"ns",IF($BN$72&gt;$BO$72,"ns",IF(ABS($BX80-INDEX(RTO1CF_ORD,DI$4,2))&gt;$BN$80,"s","ns"))))</f>
        <v/>
      </c>
      <c r="DJ80" s="186" t="str">
        <f aca="1">IF(DJ$4&gt;$BV80,"",IF($BR$65&gt;$BS$65,"ns",IF($BN$72&gt;$BO$72,"ns",IF(ABS($BX80-INDEX(RTO1CF_ORD,DJ$4,2))&gt;$BN$80,"s","ns"))))</f>
        <v/>
      </c>
      <c r="DK80" s="186" t="str">
        <f aca="1">IF(DK$4&gt;$BV80,"",IF($BR$65&gt;$BS$65,"ns",IF($BN$72&gt;$BO$72,"ns",IF(ABS($BX80-INDEX(RTO1CF_ORD,DK$4,2))&gt;$BN$80,"s","ns"))))</f>
        <v/>
      </c>
      <c r="DL80" s="186" t="str">
        <f aca="1">IF(DL$4&gt;$BV80,"",IF($BR$65&gt;$BS$65,"ns",IF($BN$72&gt;$BO$72,"ns",IF(ABS($BX80-INDEX(RTO1CF_ORD,DL$4,2))&gt;$BN$80,"s","ns"))))</f>
        <v/>
      </c>
      <c r="DM80" s="186" t="str">
        <f aca="1">IF(DM$4&gt;$BV80,"",IF($BR$65&gt;$BS$65,"ns",IF($BN$72&gt;$BO$72,"ns",IF(ABS($BX80-INDEX(RTO1CF_ORD,DM$4,2))&gt;$BN$80,"s","ns"))))</f>
        <v/>
      </c>
      <c r="DN80" s="186" t="str">
        <f aca="1">IF(DN$4&gt;$BV80,"",IF($BR$65&gt;$BS$65,"ns",IF($BN$72&gt;$BO$72,"ns",IF(ABS($BX80-INDEX(RTO1CF_ORD,DN$4,2))&gt;$BN$80,"s","ns"))))</f>
        <v/>
      </c>
      <c r="DO80" s="186" t="str">
        <f aca="1">IF(DO$4&gt;$BV80,"",IF($BR$65&gt;$BS$65,"ns",IF($BN$72&gt;$BO$72,"ns",IF(ABS($BX80-INDEX(RTO1CF_ORD,DO$4,2))&gt;$BN$80,"s","ns"))))</f>
        <v/>
      </c>
      <c r="DP80" s="186" t="str">
        <f aca="1">IF(DP$4&gt;$BV80,"",IF($BR$65&gt;$BS$65,"ns",IF($BN$72&gt;$BO$72,"ns",IF(ABS($BX80-INDEX(RTO1CF_ORD,DP$4,2))&gt;$BN$80,"s","ns"))))</f>
        <v/>
      </c>
      <c r="DQ80" s="186" t="str">
        <f aca="1">IF(DQ$4&gt;$BV80,"",IF($BR$65&gt;$BS$65,"ns",IF($BN$72&gt;$BO$72,"ns",IF(ABS($BX80-INDEX(RTO1CF_ORD,DQ$4,2))&gt;$BN$80,"s","ns"))))</f>
        <v/>
      </c>
      <c r="DR80" s="186" t="str">
        <f aca="1">IF(DR$4&gt;$BV80,"",IF($BR$65&gt;$BS$65,"ns",IF($BN$72&gt;$BO$72,"ns",IF(ABS($BX80-INDEX(RTO1CF_ORD,DR$4,2))&gt;$BN$80,"s","ns"))))</f>
        <v/>
      </c>
      <c r="DS80" s="186" t="str">
        <f aca="1">IF(DS$4&gt;$BV80,"",IF($BR$65&gt;$BS$65,"ns",IF($BN$72&gt;$BO$72,"ns",IF(ABS($BX80-INDEX(RTO1CF_ORD,DS$4,2))&gt;$BN$80,"s","ns"))))</f>
        <v/>
      </c>
      <c r="DT80" s="186" t="str">
        <f aca="1">IF(DT$4&gt;$BV80,"",IF($BR$65&gt;$BS$65,"ns",IF($BN$72&gt;$BO$72,"ns",IF(ABS($BX80-INDEX(RTO1CF_ORD,DT$4,2))&gt;$BN$80,"s","ns"))))</f>
        <v/>
      </c>
      <c r="DU80" s="186" t="str">
        <f aca="1">IF(DU$4&gt;$BV80,"",IF($BR$65&gt;$BS$65,"ns",IF($BN$72&gt;$BO$72,"ns",IF(ABS($BX80-INDEX(RTO1CF_ORD,DU$4,2))&gt;$BN$80,"s","ns"))))</f>
        <v/>
      </c>
      <c r="DV80" s="186" t="str">
        <f aca="1">IF(DV$4&gt;$BV80,"",IF($BR$65&gt;$BS$65,"ns",IF($BN$72&gt;$BO$72,"ns",IF(ABS($BX80-INDEX(RTO1CF_ORD,DV$4,2))&gt;$BN$80,"s","ns"))))</f>
        <v/>
      </c>
      <c r="DW80" s="158"/>
      <c r="DX80" s="158"/>
      <c r="DZ80" s="176">
        <f>DZ79+1</f>
        <v>21</v>
      </c>
      <c r="EA80" s="178" t="str">
        <f aca="1">IFERROR(INDEX(RTO2CV,$DZ80,1),0)</f>
        <v>SY 211</v>
      </c>
      <c r="EB80" s="179">
        <f aca="1">IFERROR(INDEX(RTO2SF,$DZ80,EB$3),0)</f>
        <v>0</v>
      </c>
      <c r="EC80" s="179">
        <f aca="1">IFERROR(INDEX(RTO2SF,$DZ80,EC$3),0)</f>
        <v>0</v>
      </c>
      <c r="ED80" s="179">
        <f aca="1">IFERROR(INDEX(RTO2SF,$DZ80,ED$3),0)</f>
        <v>0</v>
      </c>
      <c r="EE80" s="179">
        <f aca="1">IFERROR(INDEX(RTO2SF,$DZ80,EE$3),0)</f>
        <v>0</v>
      </c>
      <c r="EF80" s="179">
        <f>_xlfn.COUNTIFS(EB80:EE80,"&gt;1")</f>
        <v>0</v>
      </c>
      <c r="EG80" s="179">
        <f>IFERROR(_xlfn.SUMIFS(EB80:EE80,EB80:EE80,"&gt;1"),0)</f>
        <v>0</v>
      </c>
      <c r="EH80" s="176"/>
      <c r="EI80" s="177"/>
      <c r="EJ80" s="177"/>
      <c r="EK80" s="177"/>
      <c r="EL80" s="176">
        <f>EL79+1</f>
        <v>21</v>
      </c>
      <c r="EM80" s="178" t="str">
        <f aca="1">IFERROR(INDEX(RTO2CV,$EL80,1),0)</f>
        <v>SY 211</v>
      </c>
      <c r="EN80" s="179">
        <f aca="1">IFERROR(INDEX(RTO2CF,$EL80,'ANVA-MDS'!EB$3),0)</f>
        <v>5329.86331428570975</v>
      </c>
      <c r="EO80" s="179">
        <f aca="1">IFERROR(INDEX(RTO2CF,$EL80,'ANVA-MDS'!EC$3),0)</f>
        <v>5164.35102857143011</v>
      </c>
      <c r="EP80" s="179">
        <f aca="1">IFERROR(INDEX(RTO2CF,$EL80,'ANVA-MDS'!ED$3),0)</f>
        <v>3816.93312000000014</v>
      </c>
      <c r="EQ80" s="179">
        <f aca="1">IFERROR(INDEX(RTO2CF,$EL80,'ANVA-MDS'!EE$3),0)</f>
        <v>0</v>
      </c>
      <c r="ER80" s="179">
        <f>_xlfn.COUNTIFS(EN80:EQ80,"&gt;1")</f>
        <v>3</v>
      </c>
      <c r="ES80" s="179">
        <f>IFERROR(_xlfn.SUMIFS(EN80:EQ80,EN80:EQ80,"&gt;1"),0)</f>
        <v>14311.1474628570995</v>
      </c>
      <c r="ET80" s="176"/>
      <c r="EU80" s="177"/>
      <c r="EV80" s="177"/>
      <c r="EW80" s="177"/>
      <c r="EX80" s="179">
        <f>EG80+ES80</f>
        <v>14311.1474628570995</v>
      </c>
    </row>
    <row r="81" spans="1:154" ht="12.75" customHeight="1">
      <c r="A81" s="9" t="s">
        <v>350</v>
      </c>
      <c r="J81" s="89" t="n">
        <v>21</v>
      </c>
      <c r="K81" s="187" t="str">
        <f aca="1">IFERROR(INDEX(RTO2SF_ORD,J81,1),"sd")</f>
        <v>SY 211</v>
      </c>
      <c r="L81" s="188">
        <f aca="1">IFERROR(INDEX(RTO2SF_ORD,J81,2),"sd")</f>
        <v>0.00029</v>
      </c>
      <c r="M81" s="188" t="str">
        <f aca="1">IF(M$4&gt;$J81,"",IF($F$65&gt;$G$65,"ns",IF($B$72&gt;$C$72,"ns",IF(ABS($L81-INDEX(RTO1SF_ORD,M$4,2))&gt;$B$80,"s","ns"))))</f>
        <v>ns</v>
      </c>
      <c r="N81" s="188" t="str">
        <f aca="1">IF(N$4&gt;$J81,"",IF($F$65&gt;$G$65,"ns",IF($B$72&gt;$C$72,"ns",IF(ABS($L81-INDEX(RTO1SF_ORD,N$4,2))&gt;$B$80,"s","ns"))))</f>
        <v>ns</v>
      </c>
      <c r="O81" s="188" t="str">
        <f aca="1">IF(O$4&gt;$J81,"",IF($F$65&gt;$G$65,"ns",IF($B$72&gt;$C$72,"ns",IF(ABS($L81-INDEX(RTO1SF_ORD,O$4,2))&gt;$B$80,"s","ns"))))</f>
        <v>ns</v>
      </c>
      <c r="P81" s="188" t="str">
        <f aca="1">IF(P$4&gt;$J81,"",IF($F$65&gt;$G$65,"ns",IF($B$72&gt;$C$72,"ns",IF(ABS($L81-INDEX(RTO1SF_ORD,P$4,2))&gt;$B$80,"s","ns"))))</f>
        <v>ns</v>
      </c>
      <c r="Q81" s="188" t="str">
        <f aca="1">IF(Q$4&gt;$J81,"",IF($F$65&gt;$G$65,"ns",IF($B$72&gt;$C$72,"ns",IF(ABS($L81-INDEX(RTO1SF_ORD,Q$4,2))&gt;$B$80,"s","ns"))))</f>
        <v>ns</v>
      </c>
      <c r="R81" s="188" t="str">
        <f aca="1">IF(R$4&gt;$J81,"",IF($F$65&gt;$G$65,"ns",IF($B$72&gt;$C$72,"ns",IF(ABS($L81-INDEX(RTO1SF_ORD,R$4,2))&gt;$B$80,"s","ns"))))</f>
        <v>ns</v>
      </c>
      <c r="S81" s="188" t="str">
        <f aca="1">IF(S$4&gt;$J81,"",IF($F$65&gt;$G$65,"ns",IF($B$72&gt;$C$72,"ns",IF(ABS($L81-INDEX(RTO1SF_ORD,S$4,2))&gt;$B$80,"s","ns"))))</f>
        <v>ns</v>
      </c>
      <c r="T81" s="188" t="str">
        <f aca="1">IF(T$4&gt;$J81,"",IF($F$65&gt;$G$65,"ns",IF($B$72&gt;$C$72,"ns",IF(ABS($L81-INDEX(RTO1SF_ORD,T$4,2))&gt;$B$80,"s","ns"))))</f>
        <v>ns</v>
      </c>
      <c r="U81" s="188" t="str">
        <f aca="1">IF(U$4&gt;$J81,"",IF($F$65&gt;$G$65,"ns",IF($B$72&gt;$C$72,"ns",IF(ABS($L81-INDEX(RTO1SF_ORD,U$4,2))&gt;$B$80,"s","ns"))))</f>
        <v>ns</v>
      </c>
      <c r="V81" s="188" t="str">
        <f aca="1">IF(V$4&gt;$J81,"",IF($F$65&gt;$G$65,"ns",IF($B$72&gt;$C$72,"ns",IF(ABS($L81-INDEX(RTO1SF_ORD,V$4,2))&gt;$B$80,"s","ns"))))</f>
        <v>ns</v>
      </c>
      <c r="W81" s="188" t="str">
        <f aca="1">IF(W$4&gt;$J81,"",IF($F$65&gt;$G$65,"ns",IF($B$72&gt;$C$72,"ns",IF(ABS($L81-INDEX(RTO1SF_ORD,W$4,2))&gt;$B$80,"s","ns"))))</f>
        <v>ns</v>
      </c>
      <c r="X81" s="188" t="str">
        <f aca="1">IF(X$4&gt;$J81,"",IF($F$65&gt;$G$65,"ns",IF($B$72&gt;$C$72,"ns",IF(ABS($L81-INDEX(RTO1SF_ORD,X$4,2))&gt;$B$80,"s","ns"))))</f>
        <v>ns</v>
      </c>
      <c r="Y81" s="188" t="str">
        <f aca="1">IF(Y$4&gt;$J81,"",IF($F$65&gt;$G$65,"ns",IF($B$72&gt;$C$72,"ns",IF(ABS($L81-INDEX(RTO1SF_ORD,Y$4,2))&gt;$B$80,"s","ns"))))</f>
        <v>ns</v>
      </c>
      <c r="Z81" s="188" t="str">
        <f aca="1">IF(Z$4&gt;$J81,"",IF($F$65&gt;$G$65,"ns",IF($B$72&gt;$C$72,"ns",IF(ABS($L81-INDEX(RTO1SF_ORD,Z$4,2))&gt;$B$80,"s","ns"))))</f>
        <v>ns</v>
      </c>
      <c r="AA81" s="188" t="str">
        <f aca="1">IF(AA$4&gt;$J81,"",IF($F$65&gt;$G$65,"ns",IF($B$72&gt;$C$72,"ns",IF(ABS($L81-INDEX(RTO1SF_ORD,AA$4,2))&gt;$B$80,"s","ns"))))</f>
        <v>ns</v>
      </c>
      <c r="AB81" s="188" t="str">
        <f aca="1">IF(AB$4&gt;$J81,"",IF($F$65&gt;$G$65,"ns",IF($B$72&gt;$C$72,"ns",IF(ABS($L81-INDEX(RTO1SF_ORD,AB$4,2))&gt;$B$80,"s","ns"))))</f>
        <v>ns</v>
      </c>
      <c r="AC81" s="188" t="str">
        <f aca="1">IF(AC$4&gt;$J81,"",IF($F$65&gt;$G$65,"ns",IF($B$72&gt;$C$72,"ns",IF(ABS($L81-INDEX(RTO1SF_ORD,AC$4,2))&gt;$B$80,"s","ns"))))</f>
        <v>ns</v>
      </c>
      <c r="AD81" s="188" t="str">
        <f aca="1">IF(AD$4&gt;$J81,"",IF($F$65&gt;$G$65,"ns",IF($B$72&gt;$C$72,"ns",IF(ABS($L81-INDEX(RTO1SF_ORD,AD$4,2))&gt;$B$80,"s","ns"))))</f>
        <v>ns</v>
      </c>
      <c r="AE81" s="188" t="str">
        <f aca="1">IF(AE$4&gt;$J81,"",IF($F$65&gt;$G$65,"ns",IF($B$72&gt;$C$72,"ns",IF(ABS($L81-INDEX(RTO1SF_ORD,AE$4,2))&gt;$B$80,"s","ns"))))</f>
        <v>ns</v>
      </c>
      <c r="AF81" s="188" t="str">
        <f aca="1">IF(AF$4&gt;$J81,"",IF($F$65&gt;$G$65,"ns",IF($B$72&gt;$C$72,"ns",IF(ABS($L81-INDEX(RTO1SF_ORD,AF$4,2))&gt;$B$80,"s","ns"))))</f>
        <v>ns</v>
      </c>
      <c r="AG81" s="188" t="str">
        <f aca="1">IF(AG$4&gt;$J81,"",IF($F$65&gt;$G$65,"ns",IF($B$72&gt;$C$72,"ns",IF(ABS($L81-INDEX(RTO1SF_ORD,AG$4,2))&gt;$B$80,"s","ns"))))</f>
        <v>ns</v>
      </c>
      <c r="AH81" s="188" t="str">
        <f aca="1">IF(AH$4&gt;$J81,"",IF($F$65&gt;$G$65,"ns",IF($B$72&gt;$C$72,"ns",IF(ABS($L81-INDEX(RTO1SF_ORD,AH$4,2))&gt;$B$80,"s","ns"))))</f>
        <v/>
      </c>
      <c r="AI81" s="188" t="str">
        <f aca="1">IF(AI$4&gt;$J81,"",IF($F$65&gt;$G$65,"ns",IF($B$72&gt;$C$72,"ns",IF(ABS($L81-INDEX(RTO1SF_ORD,AI$4,2))&gt;$B$80,"s","ns"))))</f>
        <v/>
      </c>
      <c r="AJ81" s="188" t="str">
        <f aca="1">IF(AJ$4&gt;$J81,"",IF($F$65&gt;$G$65,"ns",IF($B$72&gt;$C$72,"ns",IF(ABS($L81-INDEX(RTO1SF_ORD,AJ$4,2))&gt;$B$80,"s","ns"))))</f>
        <v/>
      </c>
      <c r="AK81" s="188" t="str">
        <f aca="1">IF(AK$4&gt;$J81,"",IF($F$65&gt;$G$65,"ns",IF($B$72&gt;$C$72,"ns",IF(ABS($L81-INDEX(RTO1SF_ORD,AK$4,2))&gt;$B$80,"s","ns"))))</f>
        <v/>
      </c>
      <c r="AL81" s="188" t="str">
        <f aca="1">IF(AL$4&gt;$J81,"",IF($F$65&gt;$G$65,"ns",IF($B$72&gt;$C$72,"ns",IF(ABS($L81-INDEX(RTO1SF_ORD,AL$4,2))&gt;$B$80,"s","ns"))))</f>
        <v/>
      </c>
      <c r="AM81" s="188" t="str">
        <f aca="1">IF(AM$4&gt;$J81,"",IF($F$65&gt;$G$65,"ns",IF($B$72&gt;$C$72,"ns",IF(ABS($L81-INDEX(RTO1SF_ORD,AM$4,2))&gt;$B$80,"s","ns"))))</f>
        <v/>
      </c>
      <c r="AN81" s="188" t="str">
        <f aca="1">IF(AN$4&gt;$J81,"",IF($F$65&gt;$G$65,"ns",IF($B$72&gt;$C$72,"ns",IF(ABS($L81-INDEX(RTO1SF_ORD,AN$4,2))&gt;$B$80,"s","ns"))))</f>
        <v/>
      </c>
      <c r="AO81" s="188" t="str">
        <f aca="1">IF(AO$4&gt;$J81,"",IF($F$65&gt;$G$65,"ns",IF($B$72&gt;$C$72,"ns",IF(ABS($L81-INDEX(RTO1SF_ORD,AO$4,2))&gt;$B$80,"s","ns"))))</f>
        <v/>
      </c>
      <c r="AP81" s="188" t="str">
        <f aca="1">IF(AP$4&gt;$J81,"",IF($F$65&gt;$G$65,"ns",IF($B$72&gt;$C$72,"ns",IF(ABS($L81-INDEX(RTO1SF_ORD,AP$4,2))&gt;$B$80,"s","ns"))))</f>
        <v/>
      </c>
      <c r="AQ81" s="188" t="str">
        <f aca="1">IF(AQ$4&gt;$J81,"",IF($F$65&gt;$G$65,"ns",IF($B$72&gt;$C$72,"ns",IF(ABS($L81-INDEX(RTO1SF_ORD,AQ$4,2))&gt;$B$80,"s","ns"))))</f>
        <v/>
      </c>
      <c r="AR81" s="188" t="str">
        <f aca="1">IF(AR$4&gt;$J81,"",IF($F$65&gt;$G$65,"ns",IF($B$72&gt;$C$72,"ns",IF(ABS($L81-INDEX(RTO1SF_ORD,AR$4,2))&gt;$B$80,"s","ns"))))</f>
        <v/>
      </c>
      <c r="AS81" s="188" t="str">
        <f aca="1">IF(AS$4&gt;$J81,"",IF($F$65&gt;$G$65,"ns",IF($B$72&gt;$C$72,"ns",IF(ABS($L81-INDEX(RTO1SF_ORD,AS$4,2))&gt;$B$80,"s","ns"))))</f>
        <v/>
      </c>
      <c r="AT81" s="188" t="str">
        <f aca="1">IF(AT$4&gt;$J81,"",IF($F$65&gt;$G$65,"ns",IF($B$72&gt;$C$72,"ns",IF(ABS($L81-INDEX(RTO1SF_ORD,AT$4,2))&gt;$B$80,"s","ns"))))</f>
        <v/>
      </c>
      <c r="AU81" s="188" t="str">
        <f aca="1">IF(AU$4&gt;$J81,"",IF($F$65&gt;$G$65,"ns",IF($B$72&gt;$C$72,"ns",IF(ABS($L81-INDEX(RTO1SF_ORD,AU$4,2))&gt;$B$80,"s","ns"))))</f>
        <v/>
      </c>
      <c r="AV81" s="188" t="str">
        <f aca="1">IF(AV$4&gt;$J81,"",IF($F$65&gt;$G$65,"ns",IF($B$72&gt;$C$72,"ns",IF(ABS($L81-INDEX(RTO1SF_ORD,AV$4,2))&gt;$B$80,"s","ns"))))</f>
        <v/>
      </c>
      <c r="AW81" s="188" t="str">
        <f aca="1">IF(AW$4&gt;$J81,"",IF($F$65&gt;$G$65,"ns",IF($B$72&gt;$C$72,"ns",IF(ABS($L81-INDEX(RTO1SF_ORD,AW$4,2))&gt;$B$80,"s","ns"))))</f>
        <v/>
      </c>
      <c r="AX81" s="188" t="str">
        <f aca="1">IF(AX$4&gt;$J81,"",IF($F$65&gt;$G$65,"ns",IF($B$72&gt;$C$72,"ns",IF(ABS($L81-INDEX(RTO1SF_ORD,AX$4,2))&gt;$B$80,"s","ns"))))</f>
        <v/>
      </c>
      <c r="AY81" s="188" t="str">
        <f aca="1">IF(AY$4&gt;$J81,"",IF($F$65&gt;$G$65,"ns",IF($B$72&gt;$C$72,"ns",IF(ABS($L81-INDEX(RTO1SF_ORD,AY$4,2))&gt;$B$80,"s","ns"))))</f>
        <v/>
      </c>
      <c r="AZ81" s="188" t="str">
        <f aca="1">IF(AZ$4&gt;$J81,"",IF($F$65&gt;$G$65,"ns",IF($B$72&gt;$C$72,"ns",IF(ABS($L81-INDEX(RTO1SF_ORD,AZ$4,2))&gt;$B$80,"s","ns"))))</f>
        <v/>
      </c>
      <c r="BA81" s="188" t="str">
        <f aca="1">IF(BA$4&gt;$J81,"",IF($F$65&gt;$G$65,"ns",IF($B$72&gt;$C$72,"ns",IF(ABS($L81-INDEX(RTO1SF_ORD,BA$4,2))&gt;$B$80,"s","ns"))))</f>
        <v/>
      </c>
      <c r="BB81" s="188" t="str">
        <f aca="1">IF(BB$4&gt;$J81,"",IF($F$65&gt;$G$65,"ns",IF($B$72&gt;$C$72,"ns",IF(ABS($L81-INDEX(RTO1SF_ORD,BB$4,2))&gt;$B$80,"s","ns"))))</f>
        <v/>
      </c>
      <c r="BC81" s="188" t="str">
        <f aca="1">IF(BC$4&gt;$J81,"",IF($F$65&gt;$G$65,"ns",IF($B$72&gt;$C$72,"ns",IF(ABS($L81-INDEX(RTO1SF_ORD,BC$4,2))&gt;$B$80,"s","ns"))))</f>
        <v/>
      </c>
      <c r="BD81" s="188" t="str">
        <f aca="1">IF(BD$4&gt;$J81,"",IF($F$65&gt;$G$65,"ns",IF($B$72&gt;$C$72,"ns",IF(ABS($L81-INDEX(RTO1SF_ORD,BD$4,2))&gt;$B$80,"s","ns"))))</f>
        <v/>
      </c>
      <c r="BE81" s="188" t="str">
        <f aca="1">IF(BE$4&gt;$J81,"",IF($F$65&gt;$G$65,"ns",IF($B$72&gt;$C$72,"ns",IF(ABS($L81-INDEX(RTO1SF_ORD,BE$4,2))&gt;$B$80,"s","ns"))))</f>
        <v/>
      </c>
      <c r="BF81" s="188" t="str">
        <f aca="1">IF(BF$4&gt;$J81,"",IF($F$65&gt;$G$65,"ns",IF($B$72&gt;$C$72,"ns",IF(ABS($L81-INDEX(RTO1SF_ORD,BF$4,2))&gt;$B$80,"s","ns"))))</f>
        <v/>
      </c>
      <c r="BG81" s="188" t="str">
        <f aca="1">IF(BG$4&gt;$J81,"",IF($F$65&gt;$G$65,"ns",IF($B$72&gt;$C$72,"ns",IF(ABS($L81-INDEX(RTO1SF_ORD,BG$4,2))&gt;$B$80,"s","ns"))))</f>
        <v/>
      </c>
      <c r="BH81" s="188" t="str">
        <f aca="1">IF(BH$4&gt;$J81,"",IF($F$65&gt;$G$65,"ns",IF($B$72&gt;$C$72,"ns",IF(ABS($L81-INDEX(RTO1SF_ORD,BH$4,2))&gt;$B$80,"s","ns"))))</f>
        <v/>
      </c>
      <c r="BI81" s="188" t="str">
        <f aca="1">IF(BI$4&gt;$J81,"",IF($F$65&gt;$G$65,"ns",IF($B$72&gt;$C$72,"ns",IF(ABS($L81-INDEX(RTO1SF_ORD,BI$4,2))&gt;$B$80,"s","ns"))))</f>
        <v/>
      </c>
      <c r="BJ81" s="188" t="str">
        <f aca="1">IF(BJ$4&gt;$J81,"",IF($F$65&gt;$G$65,"ns",IF($B$72&gt;$C$72,"ns",IF(ABS($L81-INDEX(RTO1SF_ORD,BJ$4,2))&gt;$B$80,"s","ns"))))</f>
        <v/>
      </c>
      <c r="BM81" s="9" t="s">
        <v>350</v>
      </c>
      <c r="BS81" s="10"/>
      <c r="BT81" s="10"/>
      <c r="BV81" s="89" t="n">
        <v>21</v>
      </c>
      <c r="BW81" s="187" t="str">
        <f aca="1">IFERROR(INDEX(RTO2CF_ORD,BV81,1),"sd")</f>
        <v>B PACIFICO</v>
      </c>
      <c r="BX81" s="188">
        <f aca="1">IFERROR(INDEX(RTO2CF_ORD,BV81,2),"sd")</f>
        <v>4681.41687619048025</v>
      </c>
      <c r="BY81" s="186" t="str">
        <f aca="1">IF(BY$4&gt;$BV81,"",IF($BR$65&gt;$BS$65,"ns",IF($BN$72&gt;$BO$72,"ns",IF(ABS($BX81-INDEX(RTO1CF_ORD,BY$4,2))&gt;$BN$80,"s","ns"))))</f>
        <v>ns</v>
      </c>
      <c r="BZ81" s="186" t="str">
        <f aca="1">IF(BZ$4&gt;$BV81,"",IF($BR$65&gt;$BS$65,"ns",IF($BN$72&gt;$BO$72,"ns",IF(ABS($BX81-INDEX(RTO1CF_ORD,BZ$4,2))&gt;$BN$80,"s","ns"))))</f>
        <v>ns</v>
      </c>
      <c r="CA81" s="186" t="str">
        <f aca="1">IF(CA$4&gt;$BV81,"",IF($BR$65&gt;$BS$65,"ns",IF($BN$72&gt;$BO$72,"ns",IF(ABS($BX81-INDEX(RTO1CF_ORD,CA$4,2))&gt;$BN$80,"s","ns"))))</f>
        <v>ns</v>
      </c>
      <c r="CB81" s="186" t="str">
        <f aca="1">IF(CB$4&gt;$BV81,"",IF($BR$65&gt;$BS$65,"ns",IF($BN$72&gt;$BO$72,"ns",IF(ABS($BX81-INDEX(RTO1CF_ORD,CB$4,2))&gt;$BN$80,"s","ns"))))</f>
        <v>ns</v>
      </c>
      <c r="CC81" s="186" t="str">
        <f aca="1">IF(CC$4&gt;$BV81,"",IF($BR$65&gt;$BS$65,"ns",IF($BN$72&gt;$BO$72,"ns",IF(ABS($BX81-INDEX(RTO1CF_ORD,CC$4,2))&gt;$BN$80,"s","ns"))))</f>
        <v>ns</v>
      </c>
      <c r="CD81" s="186" t="str">
        <f aca="1">IF(CD$4&gt;$BV81,"",IF($BR$65&gt;$BS$65,"ns",IF($BN$72&gt;$BO$72,"ns",IF(ABS($BX81-INDEX(RTO1CF_ORD,CD$4,2))&gt;$BN$80,"s","ns"))))</f>
        <v>ns</v>
      </c>
      <c r="CE81" s="186" t="str">
        <f aca="1">IF(CE$4&gt;$BV81,"",IF($BR$65&gt;$BS$65,"ns",IF($BN$72&gt;$BO$72,"ns",IF(ABS($BX81-INDEX(RTO1CF_ORD,CE$4,2))&gt;$BN$80,"s","ns"))))</f>
        <v>ns</v>
      </c>
      <c r="CF81" s="186" t="str">
        <f aca="1">IF(CF$4&gt;$BV81,"",IF($BR$65&gt;$BS$65,"ns",IF($BN$72&gt;$BO$72,"ns",IF(ABS($BX81-INDEX(RTO1CF_ORD,CF$4,2))&gt;$BN$80,"s","ns"))))</f>
        <v>ns</v>
      </c>
      <c r="CG81" s="186" t="str">
        <f aca="1">IF(CG$4&gt;$BV81,"",IF($BR$65&gt;$BS$65,"ns",IF($BN$72&gt;$BO$72,"ns",IF(ABS($BX81-INDEX(RTO1CF_ORD,CG$4,2))&gt;$BN$80,"s","ns"))))</f>
        <v>ns</v>
      </c>
      <c r="CH81" s="186" t="str">
        <f aca="1">IF(CH$4&gt;$BV81,"",IF($BR$65&gt;$BS$65,"ns",IF($BN$72&gt;$BO$72,"ns",IF(ABS($BX81-INDEX(RTO1CF_ORD,CH$4,2))&gt;$BN$80,"s","ns"))))</f>
        <v>ns</v>
      </c>
      <c r="CI81" s="186" t="str">
        <f aca="1">IF(CI$4&gt;$BV81,"",IF($BR$65&gt;$BS$65,"ns",IF($BN$72&gt;$BO$72,"ns",IF(ABS($BX81-INDEX(RTO1CF_ORD,CI$4,2))&gt;$BN$80,"s","ns"))))</f>
        <v>ns</v>
      </c>
      <c r="CJ81" s="186" t="str">
        <f aca="1">IF(CJ$4&gt;$BV81,"",IF($BR$65&gt;$BS$65,"ns",IF($BN$72&gt;$BO$72,"ns",IF(ABS($BX81-INDEX(RTO1CF_ORD,CJ$4,2))&gt;$BN$80,"s","ns"))))</f>
        <v>ns</v>
      </c>
      <c r="CK81" s="186" t="str">
        <f aca="1">IF(CK$4&gt;$BV81,"",IF($BR$65&gt;$BS$65,"ns",IF($BN$72&gt;$BO$72,"ns",IF(ABS($BX81-INDEX(RTO1CF_ORD,CK$4,2))&gt;$BN$80,"s","ns"))))</f>
        <v>ns</v>
      </c>
      <c r="CL81" s="186" t="str">
        <f aca="1">IF(CL$4&gt;$BV81,"",IF($BR$65&gt;$BS$65,"ns",IF($BN$72&gt;$BO$72,"ns",IF(ABS($BX81-INDEX(RTO1CF_ORD,CL$4,2))&gt;$BN$80,"s","ns"))))</f>
        <v>ns</v>
      </c>
      <c r="CM81" s="186" t="str">
        <f aca="1">IF(CM$4&gt;$BV81,"",IF($BR$65&gt;$BS$65,"ns",IF($BN$72&gt;$BO$72,"ns",IF(ABS($BX81-INDEX(RTO1CF_ORD,CM$4,2))&gt;$BN$80,"s","ns"))))</f>
        <v>ns</v>
      </c>
      <c r="CN81" s="186" t="str">
        <f aca="1">IF(CN$4&gt;$BV81,"",IF($BR$65&gt;$BS$65,"ns",IF($BN$72&gt;$BO$72,"ns",IF(ABS($BX81-INDEX(RTO1CF_ORD,CN$4,2))&gt;$BN$80,"s","ns"))))</f>
        <v>ns</v>
      </c>
      <c r="CO81" s="186" t="str">
        <f aca="1">IF(CO$4&gt;$BV81,"",IF($BR$65&gt;$BS$65,"ns",IF($BN$72&gt;$BO$72,"ns",IF(ABS($BX81-INDEX(RTO1CF_ORD,CO$4,2))&gt;$BN$80,"s","ns"))))</f>
        <v>ns</v>
      </c>
      <c r="CP81" s="186" t="str">
        <f aca="1">IF(CP$4&gt;$BV81,"",IF($BR$65&gt;$BS$65,"ns",IF($BN$72&gt;$BO$72,"ns",IF(ABS($BX81-INDEX(RTO1CF_ORD,CP$4,2))&gt;$BN$80,"s","ns"))))</f>
        <v>ns</v>
      </c>
      <c r="CQ81" s="186" t="str">
        <f aca="1">IF(CQ$4&gt;$BV81,"",IF($BR$65&gt;$BS$65,"ns",IF($BN$72&gt;$BO$72,"ns",IF(ABS($BX81-INDEX(RTO1CF_ORD,CQ$4,2))&gt;$BN$80,"s","ns"))))</f>
        <v>ns</v>
      </c>
      <c r="CR81" s="186" t="str">
        <f aca="1">IF(CR$4&gt;$BV81,"",IF($BR$65&gt;$BS$65,"ns",IF($BN$72&gt;$BO$72,"ns",IF(ABS($BX81-INDEX(RTO1CF_ORD,CR$4,2))&gt;$BN$80,"s","ns"))))</f>
        <v>ns</v>
      </c>
      <c r="CS81" s="186" t="str">
        <f aca="1">IF(CS$4&gt;$BV81,"",IF($BR$65&gt;$BS$65,"ns",IF($BN$72&gt;$BO$72,"ns",IF(ABS($BX81-INDEX(RTO1CF_ORD,CS$4,2))&gt;$BN$80,"s","ns"))))</f>
        <v>ns</v>
      </c>
      <c r="CT81" s="186" t="str">
        <f aca="1">IF(CT$4&gt;$BV81,"",IF($BR$65&gt;$BS$65,"ns",IF($BN$72&gt;$BO$72,"ns",IF(ABS($BX81-INDEX(RTO1CF_ORD,CT$4,2))&gt;$BN$80,"s","ns"))))</f>
        <v/>
      </c>
      <c r="CU81" s="186" t="str">
        <f aca="1">IF(CU$4&gt;$BV81,"",IF($BR$65&gt;$BS$65,"ns",IF($BN$72&gt;$BO$72,"ns",IF(ABS($BX81-INDEX(RTO1CF_ORD,CU$4,2))&gt;$BN$80,"s","ns"))))</f>
        <v/>
      </c>
      <c r="CV81" s="186" t="str">
        <f aca="1">IF(CV$4&gt;$BV81,"",IF($BR$65&gt;$BS$65,"ns",IF($BN$72&gt;$BO$72,"ns",IF(ABS($BX81-INDEX(RTO1CF_ORD,CV$4,2))&gt;$BN$80,"s","ns"))))</f>
        <v/>
      </c>
      <c r="CW81" s="186" t="str">
        <f aca="1">IF(CW$4&gt;$BV81,"",IF($BR$65&gt;$BS$65,"ns",IF($BN$72&gt;$BO$72,"ns",IF(ABS($BX81-INDEX(RTO1CF_ORD,CW$4,2))&gt;$BN$80,"s","ns"))))</f>
        <v/>
      </c>
      <c r="CX81" s="186" t="str">
        <f aca="1">IF(CX$4&gt;$BV81,"",IF($BR$65&gt;$BS$65,"ns",IF($BN$72&gt;$BO$72,"ns",IF(ABS($BX81-INDEX(RTO1CF_ORD,CX$4,2))&gt;$BN$80,"s","ns"))))</f>
        <v/>
      </c>
      <c r="CY81" s="186" t="str">
        <f aca="1">IF(CY$4&gt;$BV81,"",IF($BR$65&gt;$BS$65,"ns",IF($BN$72&gt;$BO$72,"ns",IF(ABS($BX81-INDEX(RTO1CF_ORD,CY$4,2))&gt;$BN$80,"s","ns"))))</f>
        <v/>
      </c>
      <c r="CZ81" s="186" t="str">
        <f aca="1">IF(CZ$4&gt;$BV81,"",IF($BR$65&gt;$BS$65,"ns",IF($BN$72&gt;$BO$72,"ns",IF(ABS($BX81-INDEX(RTO1CF_ORD,CZ$4,2))&gt;$BN$80,"s","ns"))))</f>
        <v/>
      </c>
      <c r="DA81" s="186" t="str">
        <f aca="1">IF(DA$4&gt;$BV81,"",IF($BR$65&gt;$BS$65,"ns",IF($BN$72&gt;$BO$72,"ns",IF(ABS($BX81-INDEX(RTO1CF_ORD,DA$4,2))&gt;$BN$80,"s","ns"))))</f>
        <v/>
      </c>
      <c r="DB81" s="186" t="str">
        <f aca="1">IF(DB$4&gt;$BV81,"",IF($BR$65&gt;$BS$65,"ns",IF($BN$72&gt;$BO$72,"ns",IF(ABS($BX81-INDEX(RTO1CF_ORD,DB$4,2))&gt;$BN$80,"s","ns"))))</f>
        <v/>
      </c>
      <c r="DC81" s="186" t="str">
        <f aca="1">IF(DC$4&gt;$BV81,"",IF($BR$65&gt;$BS$65,"ns",IF($BN$72&gt;$BO$72,"ns",IF(ABS($BX81-INDEX(RTO1CF_ORD,DC$4,2))&gt;$BN$80,"s","ns"))))</f>
        <v/>
      </c>
      <c r="DD81" s="186" t="str">
        <f aca="1">IF(DD$4&gt;$BV81,"",IF($BR$65&gt;$BS$65,"ns",IF($BN$72&gt;$BO$72,"ns",IF(ABS($BX81-INDEX(RTO1CF_ORD,DD$4,2))&gt;$BN$80,"s","ns"))))</f>
        <v/>
      </c>
      <c r="DE81" s="186" t="str">
        <f aca="1">IF(DE$4&gt;$BV81,"",IF($BR$65&gt;$BS$65,"ns",IF($BN$72&gt;$BO$72,"ns",IF(ABS($BX81-INDEX(RTO1CF_ORD,DE$4,2))&gt;$BN$80,"s","ns"))))</f>
        <v/>
      </c>
      <c r="DF81" s="186" t="str">
        <f aca="1">IF(DF$4&gt;$BV81,"",IF($BR$65&gt;$BS$65,"ns",IF($BN$72&gt;$BO$72,"ns",IF(ABS($BX81-INDEX(RTO1CF_ORD,DF$4,2))&gt;$BN$80,"s","ns"))))</f>
        <v/>
      </c>
      <c r="DG81" s="186" t="str">
        <f aca="1">IF(DG$4&gt;$BV81,"",IF($BR$65&gt;$BS$65,"ns",IF($BN$72&gt;$BO$72,"ns",IF(ABS($BX81-INDEX(RTO1CF_ORD,DG$4,2))&gt;$BN$80,"s","ns"))))</f>
        <v/>
      </c>
      <c r="DH81" s="186" t="str">
        <f aca="1">IF(DH$4&gt;$BV81,"",IF($BR$65&gt;$BS$65,"ns",IF($BN$72&gt;$BO$72,"ns",IF(ABS($BX81-INDEX(RTO1CF_ORD,DH$4,2))&gt;$BN$80,"s","ns"))))</f>
        <v/>
      </c>
      <c r="DI81" s="186" t="str">
        <f aca="1">IF(DI$4&gt;$BV81,"",IF($BR$65&gt;$BS$65,"ns",IF($BN$72&gt;$BO$72,"ns",IF(ABS($BX81-INDEX(RTO1CF_ORD,DI$4,2))&gt;$BN$80,"s","ns"))))</f>
        <v/>
      </c>
      <c r="DJ81" s="186" t="str">
        <f aca="1">IF(DJ$4&gt;$BV81,"",IF($BR$65&gt;$BS$65,"ns",IF($BN$72&gt;$BO$72,"ns",IF(ABS($BX81-INDEX(RTO1CF_ORD,DJ$4,2))&gt;$BN$80,"s","ns"))))</f>
        <v/>
      </c>
      <c r="DK81" s="186" t="str">
        <f aca="1">IF(DK$4&gt;$BV81,"",IF($BR$65&gt;$BS$65,"ns",IF($BN$72&gt;$BO$72,"ns",IF(ABS($BX81-INDEX(RTO1CF_ORD,DK$4,2))&gt;$BN$80,"s","ns"))))</f>
        <v/>
      </c>
      <c r="DL81" s="186" t="str">
        <f aca="1">IF(DL$4&gt;$BV81,"",IF($BR$65&gt;$BS$65,"ns",IF($BN$72&gt;$BO$72,"ns",IF(ABS($BX81-INDEX(RTO1CF_ORD,DL$4,2))&gt;$BN$80,"s","ns"))))</f>
        <v/>
      </c>
      <c r="DM81" s="186" t="str">
        <f aca="1">IF(DM$4&gt;$BV81,"",IF($BR$65&gt;$BS$65,"ns",IF($BN$72&gt;$BO$72,"ns",IF(ABS($BX81-INDEX(RTO1CF_ORD,DM$4,2))&gt;$BN$80,"s","ns"))))</f>
        <v/>
      </c>
      <c r="DN81" s="186" t="str">
        <f aca="1">IF(DN$4&gt;$BV81,"",IF($BR$65&gt;$BS$65,"ns",IF($BN$72&gt;$BO$72,"ns",IF(ABS($BX81-INDEX(RTO1CF_ORD,DN$4,2))&gt;$BN$80,"s","ns"))))</f>
        <v/>
      </c>
      <c r="DO81" s="186" t="str">
        <f aca="1">IF(DO$4&gt;$BV81,"",IF($BR$65&gt;$BS$65,"ns",IF($BN$72&gt;$BO$72,"ns",IF(ABS($BX81-INDEX(RTO1CF_ORD,DO$4,2))&gt;$BN$80,"s","ns"))))</f>
        <v/>
      </c>
      <c r="DP81" s="186" t="str">
        <f aca="1">IF(DP$4&gt;$BV81,"",IF($BR$65&gt;$BS$65,"ns",IF($BN$72&gt;$BO$72,"ns",IF(ABS($BX81-INDEX(RTO1CF_ORD,DP$4,2))&gt;$BN$80,"s","ns"))))</f>
        <v/>
      </c>
      <c r="DQ81" s="186" t="str">
        <f aca="1">IF(DQ$4&gt;$BV81,"",IF($BR$65&gt;$BS$65,"ns",IF($BN$72&gt;$BO$72,"ns",IF(ABS($BX81-INDEX(RTO1CF_ORD,DQ$4,2))&gt;$BN$80,"s","ns"))))</f>
        <v/>
      </c>
      <c r="DR81" s="186" t="str">
        <f aca="1">IF(DR$4&gt;$BV81,"",IF($BR$65&gt;$BS$65,"ns",IF($BN$72&gt;$BO$72,"ns",IF(ABS($BX81-INDEX(RTO1CF_ORD,DR$4,2))&gt;$BN$80,"s","ns"))))</f>
        <v/>
      </c>
      <c r="DS81" s="186" t="str">
        <f aca="1">IF(DS$4&gt;$BV81,"",IF($BR$65&gt;$BS$65,"ns",IF($BN$72&gt;$BO$72,"ns",IF(ABS($BX81-INDEX(RTO1CF_ORD,DS$4,2))&gt;$BN$80,"s","ns"))))</f>
        <v/>
      </c>
      <c r="DT81" s="186" t="str">
        <f aca="1">IF(DT$4&gt;$BV81,"",IF($BR$65&gt;$BS$65,"ns",IF($BN$72&gt;$BO$72,"ns",IF(ABS($BX81-INDEX(RTO1CF_ORD,DT$4,2))&gt;$BN$80,"s","ns"))))</f>
        <v/>
      </c>
      <c r="DU81" s="186" t="str">
        <f aca="1">IF(DU$4&gt;$BV81,"",IF($BR$65&gt;$BS$65,"ns",IF($BN$72&gt;$BO$72,"ns",IF(ABS($BX81-INDEX(RTO1CF_ORD,DU$4,2))&gt;$BN$80,"s","ns"))))</f>
        <v/>
      </c>
      <c r="DV81" s="186" t="str">
        <f aca="1">IF(DV$4&gt;$BV81,"",IF($BR$65&gt;$BS$65,"ns",IF($BN$72&gt;$BO$72,"ns",IF(ABS($BX81-INDEX(RTO1CF_ORD,DV$4,2))&gt;$BN$80,"s","ns"))))</f>
        <v/>
      </c>
      <c r="DW81" s="158"/>
      <c r="DX81" s="158"/>
      <c r="DZ81" s="176">
        <f>DZ80+1</f>
        <v>22</v>
      </c>
      <c r="EA81" s="178" t="str">
        <f aca="1">IFERROR(INDEX(RTO2CV,$DZ81,1),0)</f>
        <v>CATALPA</v>
      </c>
      <c r="EB81" s="179">
        <f aca="1">IFERROR(INDEX(RTO2SF,$DZ81,EB$3),0)</f>
        <v>0</v>
      </c>
      <c r="EC81" s="179">
        <f aca="1">IFERROR(INDEX(RTO2SF,$DZ81,EC$3),0)</f>
        <v>0</v>
      </c>
      <c r="ED81" s="179">
        <f aca="1">IFERROR(INDEX(RTO2SF,$DZ81,ED$3),0)</f>
        <v>0</v>
      </c>
      <c r="EE81" s="179">
        <f aca="1">IFERROR(INDEX(RTO2SF,$DZ81,EE$3),0)</f>
        <v>0</v>
      </c>
      <c r="EF81" s="179">
        <f>_xlfn.COUNTIFS(EB81:EE81,"&gt;1")</f>
        <v>0</v>
      </c>
      <c r="EG81" s="179">
        <f>IFERROR(_xlfn.SUMIFS(EB81:EE81,EB81:EE81,"&gt;1"),0)</f>
        <v>0</v>
      </c>
      <c r="EH81" s="176"/>
      <c r="EI81" s="177"/>
      <c r="EJ81" s="177"/>
      <c r="EK81" s="177"/>
      <c r="EL81" s="176">
        <f>EL80+1</f>
        <v>22</v>
      </c>
      <c r="EM81" s="178" t="str">
        <f aca="1">IFERROR(INDEX(RTO2CV,$EL81,1),0)</f>
        <v>CATALPA</v>
      </c>
      <c r="EN81" s="179">
        <f aca="1">IFERROR(INDEX(RTO2CF,$EL81,'ANVA-MDS'!EB$3),0)</f>
        <v>5248.28304000000026</v>
      </c>
      <c r="EO81" s="179">
        <f aca="1">IFERROR(INDEX(RTO2CF,$EL81,'ANVA-MDS'!EC$3),0)</f>
        <v>4128.97709714285975</v>
      </c>
      <c r="EP81" s="179">
        <f aca="1">IFERROR(INDEX(RTO2CF,$EL81,'ANVA-MDS'!ED$3),0)</f>
        <v>5953.41195428570973</v>
      </c>
      <c r="EQ81" s="179">
        <f aca="1">IFERROR(INDEX(RTO2CF,$EL81,'ANVA-MDS'!EE$3),0)</f>
        <v>0</v>
      </c>
      <c r="ER81" s="179">
        <f>_xlfn.COUNTIFS(EN81:EQ81,"&gt;1")</f>
        <v>3</v>
      </c>
      <c r="ES81" s="179">
        <f>IFERROR(_xlfn.SUMIFS(EN81:EQ81,EN81:EQ81,"&gt;1"),0)</f>
        <v>15330.6720914285997</v>
      </c>
      <c r="ET81" s="176"/>
      <c r="EU81" s="177"/>
      <c r="EV81" s="177"/>
      <c r="EW81" s="177"/>
      <c r="EX81" s="179">
        <f>EG81+ES81</f>
        <v>15330.6720914285997</v>
      </c>
    </row>
    <row r="82" spans="1:154" ht="12.75" customHeight="1">
      <c r="A82" s="9" t="s">
        <v>351</v>
      </c>
      <c r="J82" s="89" t="n">
        <v>22</v>
      </c>
      <c r="K82" s="187" t="str">
        <f aca="1">IFERROR(INDEX(RTO2SF_ORD,J82,1),"sd")</f>
        <v>CATALPA</v>
      </c>
      <c r="L82" s="188">
        <f aca="1">IFERROR(INDEX(RTO2SF_ORD,J82,2),"sd")</f>
        <v>0.000279999999999999982</v>
      </c>
      <c r="M82" s="188" t="str">
        <f aca="1">IF(M$4&gt;$J82,"",IF($F$65&gt;$G$65,"ns",IF($B$72&gt;$C$72,"ns",IF(ABS($L82-INDEX(RTO1SF_ORD,M$4,2))&gt;$B$80,"s","ns"))))</f>
        <v>ns</v>
      </c>
      <c r="N82" s="188" t="str">
        <f aca="1">IF(N$4&gt;$J82,"",IF($F$65&gt;$G$65,"ns",IF($B$72&gt;$C$72,"ns",IF(ABS($L82-INDEX(RTO1SF_ORD,N$4,2))&gt;$B$80,"s","ns"))))</f>
        <v>ns</v>
      </c>
      <c r="O82" s="188" t="str">
        <f aca="1">IF(O$4&gt;$J82,"",IF($F$65&gt;$G$65,"ns",IF($B$72&gt;$C$72,"ns",IF(ABS($L82-INDEX(RTO1SF_ORD,O$4,2))&gt;$B$80,"s","ns"))))</f>
        <v>ns</v>
      </c>
      <c r="P82" s="188" t="str">
        <f aca="1">IF(P$4&gt;$J82,"",IF($F$65&gt;$G$65,"ns",IF($B$72&gt;$C$72,"ns",IF(ABS($L82-INDEX(RTO1SF_ORD,P$4,2))&gt;$B$80,"s","ns"))))</f>
        <v>ns</v>
      </c>
      <c r="Q82" s="188" t="str">
        <f aca="1">IF(Q$4&gt;$J82,"",IF($F$65&gt;$G$65,"ns",IF($B$72&gt;$C$72,"ns",IF(ABS($L82-INDEX(RTO1SF_ORD,Q$4,2))&gt;$B$80,"s","ns"))))</f>
        <v>ns</v>
      </c>
      <c r="R82" s="188" t="str">
        <f aca="1">IF(R$4&gt;$J82,"",IF($F$65&gt;$G$65,"ns",IF($B$72&gt;$C$72,"ns",IF(ABS($L82-INDEX(RTO1SF_ORD,R$4,2))&gt;$B$80,"s","ns"))))</f>
        <v>ns</v>
      </c>
      <c r="S82" s="188" t="str">
        <f aca="1">IF(S$4&gt;$J82,"",IF($F$65&gt;$G$65,"ns",IF($B$72&gt;$C$72,"ns",IF(ABS($L82-INDEX(RTO1SF_ORD,S$4,2))&gt;$B$80,"s","ns"))))</f>
        <v>ns</v>
      </c>
      <c r="T82" s="188" t="str">
        <f aca="1">IF(T$4&gt;$J82,"",IF($F$65&gt;$G$65,"ns",IF($B$72&gt;$C$72,"ns",IF(ABS($L82-INDEX(RTO1SF_ORD,T$4,2))&gt;$B$80,"s","ns"))))</f>
        <v>ns</v>
      </c>
      <c r="U82" s="188" t="str">
        <f aca="1">IF(U$4&gt;$J82,"",IF($F$65&gt;$G$65,"ns",IF($B$72&gt;$C$72,"ns",IF(ABS($L82-INDEX(RTO1SF_ORD,U$4,2))&gt;$B$80,"s","ns"))))</f>
        <v>ns</v>
      </c>
      <c r="V82" s="188" t="str">
        <f aca="1">IF(V$4&gt;$J82,"",IF($F$65&gt;$G$65,"ns",IF($B$72&gt;$C$72,"ns",IF(ABS($L82-INDEX(RTO1SF_ORD,V$4,2))&gt;$B$80,"s","ns"))))</f>
        <v>ns</v>
      </c>
      <c r="W82" s="188" t="str">
        <f aca="1">IF(W$4&gt;$J82,"",IF($F$65&gt;$G$65,"ns",IF($B$72&gt;$C$72,"ns",IF(ABS($L82-INDEX(RTO1SF_ORD,W$4,2))&gt;$B$80,"s","ns"))))</f>
        <v>ns</v>
      </c>
      <c r="X82" s="188" t="str">
        <f aca="1">IF(X$4&gt;$J82,"",IF($F$65&gt;$G$65,"ns",IF($B$72&gt;$C$72,"ns",IF(ABS($L82-INDEX(RTO1SF_ORD,X$4,2))&gt;$B$80,"s","ns"))))</f>
        <v>ns</v>
      </c>
      <c r="Y82" s="188" t="str">
        <f aca="1">IF(Y$4&gt;$J82,"",IF($F$65&gt;$G$65,"ns",IF($B$72&gt;$C$72,"ns",IF(ABS($L82-INDEX(RTO1SF_ORD,Y$4,2))&gt;$B$80,"s","ns"))))</f>
        <v>ns</v>
      </c>
      <c r="Z82" s="188" t="str">
        <f aca="1">IF(Z$4&gt;$J82,"",IF($F$65&gt;$G$65,"ns",IF($B$72&gt;$C$72,"ns",IF(ABS($L82-INDEX(RTO1SF_ORD,Z$4,2))&gt;$B$80,"s","ns"))))</f>
        <v>ns</v>
      </c>
      <c r="AA82" s="188" t="str">
        <f aca="1">IF(AA$4&gt;$J82,"",IF($F$65&gt;$G$65,"ns",IF($B$72&gt;$C$72,"ns",IF(ABS($L82-INDEX(RTO1SF_ORD,AA$4,2))&gt;$B$80,"s","ns"))))</f>
        <v>ns</v>
      </c>
      <c r="AB82" s="188" t="str">
        <f aca="1">IF(AB$4&gt;$J82,"",IF($F$65&gt;$G$65,"ns",IF($B$72&gt;$C$72,"ns",IF(ABS($L82-INDEX(RTO1SF_ORD,AB$4,2))&gt;$B$80,"s","ns"))))</f>
        <v>ns</v>
      </c>
      <c r="AC82" s="188" t="str">
        <f aca="1">IF(AC$4&gt;$J82,"",IF($F$65&gt;$G$65,"ns",IF($B$72&gt;$C$72,"ns",IF(ABS($L82-INDEX(RTO1SF_ORD,AC$4,2))&gt;$B$80,"s","ns"))))</f>
        <v>ns</v>
      </c>
      <c r="AD82" s="188" t="str">
        <f aca="1">IF(AD$4&gt;$J82,"",IF($F$65&gt;$G$65,"ns",IF($B$72&gt;$C$72,"ns",IF(ABS($L82-INDEX(RTO1SF_ORD,AD$4,2))&gt;$B$80,"s","ns"))))</f>
        <v>ns</v>
      </c>
      <c r="AE82" s="188" t="str">
        <f aca="1">IF(AE$4&gt;$J82,"",IF($F$65&gt;$G$65,"ns",IF($B$72&gt;$C$72,"ns",IF(ABS($L82-INDEX(RTO1SF_ORD,AE$4,2))&gt;$B$80,"s","ns"))))</f>
        <v>ns</v>
      </c>
      <c r="AF82" s="188" t="str">
        <f aca="1">IF(AF$4&gt;$J82,"",IF($F$65&gt;$G$65,"ns",IF($B$72&gt;$C$72,"ns",IF(ABS($L82-INDEX(RTO1SF_ORD,AF$4,2))&gt;$B$80,"s","ns"))))</f>
        <v>ns</v>
      </c>
      <c r="AG82" s="188" t="str">
        <f aca="1">IF(AG$4&gt;$J82,"",IF($F$65&gt;$G$65,"ns",IF($B$72&gt;$C$72,"ns",IF(ABS($L82-INDEX(RTO1SF_ORD,AG$4,2))&gt;$B$80,"s","ns"))))</f>
        <v>ns</v>
      </c>
      <c r="AH82" s="188" t="str">
        <f aca="1">IF(AH$4&gt;$J82,"",IF($F$65&gt;$G$65,"ns",IF($B$72&gt;$C$72,"ns",IF(ABS($L82-INDEX(RTO1SF_ORD,AH$4,2))&gt;$B$80,"s","ns"))))</f>
        <v>ns</v>
      </c>
      <c r="AI82" s="188" t="str">
        <f aca="1">IF(AI$4&gt;$J82,"",IF($F$65&gt;$G$65,"ns",IF($B$72&gt;$C$72,"ns",IF(ABS($L82-INDEX(RTO1SF_ORD,AI$4,2))&gt;$B$80,"s","ns"))))</f>
        <v/>
      </c>
      <c r="AJ82" s="188" t="str">
        <f aca="1">IF(AJ$4&gt;$J82,"",IF($F$65&gt;$G$65,"ns",IF($B$72&gt;$C$72,"ns",IF(ABS($L82-INDEX(RTO1SF_ORD,AJ$4,2))&gt;$B$80,"s","ns"))))</f>
        <v/>
      </c>
      <c r="AK82" s="188" t="str">
        <f aca="1">IF(AK$4&gt;$J82,"",IF($F$65&gt;$G$65,"ns",IF($B$72&gt;$C$72,"ns",IF(ABS($L82-INDEX(RTO1SF_ORD,AK$4,2))&gt;$B$80,"s","ns"))))</f>
        <v/>
      </c>
      <c r="AL82" s="188" t="str">
        <f aca="1">IF(AL$4&gt;$J82,"",IF($F$65&gt;$G$65,"ns",IF($B$72&gt;$C$72,"ns",IF(ABS($L82-INDEX(RTO1SF_ORD,AL$4,2))&gt;$B$80,"s","ns"))))</f>
        <v/>
      </c>
      <c r="AM82" s="188" t="str">
        <f aca="1">IF(AM$4&gt;$J82,"",IF($F$65&gt;$G$65,"ns",IF($B$72&gt;$C$72,"ns",IF(ABS($L82-INDEX(RTO1SF_ORD,AM$4,2))&gt;$B$80,"s","ns"))))</f>
        <v/>
      </c>
      <c r="AN82" s="188" t="str">
        <f aca="1">IF(AN$4&gt;$J82,"",IF($F$65&gt;$G$65,"ns",IF($B$72&gt;$C$72,"ns",IF(ABS($L82-INDEX(RTO1SF_ORD,AN$4,2))&gt;$B$80,"s","ns"))))</f>
        <v/>
      </c>
      <c r="AO82" s="188" t="str">
        <f aca="1">IF(AO$4&gt;$J82,"",IF($F$65&gt;$G$65,"ns",IF($B$72&gt;$C$72,"ns",IF(ABS($L82-INDEX(RTO1SF_ORD,AO$4,2))&gt;$B$80,"s","ns"))))</f>
        <v/>
      </c>
      <c r="AP82" s="188" t="str">
        <f aca="1">IF(AP$4&gt;$J82,"",IF($F$65&gt;$G$65,"ns",IF($B$72&gt;$C$72,"ns",IF(ABS($L82-INDEX(RTO1SF_ORD,AP$4,2))&gt;$B$80,"s","ns"))))</f>
        <v/>
      </c>
      <c r="AQ82" s="188" t="str">
        <f aca="1">IF(AQ$4&gt;$J82,"",IF($F$65&gt;$G$65,"ns",IF($B$72&gt;$C$72,"ns",IF(ABS($L82-INDEX(RTO1SF_ORD,AQ$4,2))&gt;$B$80,"s","ns"))))</f>
        <v/>
      </c>
      <c r="AR82" s="188" t="str">
        <f aca="1">IF(AR$4&gt;$J82,"",IF($F$65&gt;$G$65,"ns",IF($B$72&gt;$C$72,"ns",IF(ABS($L82-INDEX(RTO1SF_ORD,AR$4,2))&gt;$B$80,"s","ns"))))</f>
        <v/>
      </c>
      <c r="AS82" s="188" t="str">
        <f aca="1">IF(AS$4&gt;$J82,"",IF($F$65&gt;$G$65,"ns",IF($B$72&gt;$C$72,"ns",IF(ABS($L82-INDEX(RTO1SF_ORD,AS$4,2))&gt;$B$80,"s","ns"))))</f>
        <v/>
      </c>
      <c r="AT82" s="188" t="str">
        <f aca="1">IF(AT$4&gt;$J82,"",IF($F$65&gt;$G$65,"ns",IF($B$72&gt;$C$72,"ns",IF(ABS($L82-INDEX(RTO1SF_ORD,AT$4,2))&gt;$B$80,"s","ns"))))</f>
        <v/>
      </c>
      <c r="AU82" s="188" t="str">
        <f aca="1">IF(AU$4&gt;$J82,"",IF($F$65&gt;$G$65,"ns",IF($B$72&gt;$C$72,"ns",IF(ABS($L82-INDEX(RTO1SF_ORD,AU$4,2))&gt;$B$80,"s","ns"))))</f>
        <v/>
      </c>
      <c r="AV82" s="188" t="str">
        <f aca="1">IF(AV$4&gt;$J82,"",IF($F$65&gt;$G$65,"ns",IF($B$72&gt;$C$72,"ns",IF(ABS($L82-INDEX(RTO1SF_ORD,AV$4,2))&gt;$B$80,"s","ns"))))</f>
        <v/>
      </c>
      <c r="AW82" s="188" t="str">
        <f aca="1">IF(AW$4&gt;$J82,"",IF($F$65&gt;$G$65,"ns",IF($B$72&gt;$C$72,"ns",IF(ABS($L82-INDEX(RTO1SF_ORD,AW$4,2))&gt;$B$80,"s","ns"))))</f>
        <v/>
      </c>
      <c r="AX82" s="188" t="str">
        <f aca="1">IF(AX$4&gt;$J82,"",IF($F$65&gt;$G$65,"ns",IF($B$72&gt;$C$72,"ns",IF(ABS($L82-INDEX(RTO1SF_ORD,AX$4,2))&gt;$B$80,"s","ns"))))</f>
        <v/>
      </c>
      <c r="AY82" s="188" t="str">
        <f aca="1">IF(AY$4&gt;$J82,"",IF($F$65&gt;$G$65,"ns",IF($B$72&gt;$C$72,"ns",IF(ABS($L82-INDEX(RTO1SF_ORD,AY$4,2))&gt;$B$80,"s","ns"))))</f>
        <v/>
      </c>
      <c r="AZ82" s="188" t="str">
        <f aca="1">IF(AZ$4&gt;$J82,"",IF($F$65&gt;$G$65,"ns",IF($B$72&gt;$C$72,"ns",IF(ABS($L82-INDEX(RTO1SF_ORD,AZ$4,2))&gt;$B$80,"s","ns"))))</f>
        <v/>
      </c>
      <c r="BA82" s="188" t="str">
        <f aca="1">IF(BA$4&gt;$J82,"",IF($F$65&gt;$G$65,"ns",IF($B$72&gt;$C$72,"ns",IF(ABS($L82-INDEX(RTO1SF_ORD,BA$4,2))&gt;$B$80,"s","ns"))))</f>
        <v/>
      </c>
      <c r="BB82" s="188" t="str">
        <f aca="1">IF(BB$4&gt;$J82,"",IF($F$65&gt;$G$65,"ns",IF($B$72&gt;$C$72,"ns",IF(ABS($L82-INDEX(RTO1SF_ORD,BB$4,2))&gt;$B$80,"s","ns"))))</f>
        <v/>
      </c>
      <c r="BC82" s="188" t="str">
        <f aca="1">IF(BC$4&gt;$J82,"",IF($F$65&gt;$G$65,"ns",IF($B$72&gt;$C$72,"ns",IF(ABS($L82-INDEX(RTO1SF_ORD,BC$4,2))&gt;$B$80,"s","ns"))))</f>
        <v/>
      </c>
      <c r="BD82" s="188" t="str">
        <f aca="1">IF(BD$4&gt;$J82,"",IF($F$65&gt;$G$65,"ns",IF($B$72&gt;$C$72,"ns",IF(ABS($L82-INDEX(RTO1SF_ORD,BD$4,2))&gt;$B$80,"s","ns"))))</f>
        <v/>
      </c>
      <c r="BE82" s="188" t="str">
        <f aca="1">IF(BE$4&gt;$J82,"",IF($F$65&gt;$G$65,"ns",IF($B$72&gt;$C$72,"ns",IF(ABS($L82-INDEX(RTO1SF_ORD,BE$4,2))&gt;$B$80,"s","ns"))))</f>
        <v/>
      </c>
      <c r="BF82" s="188" t="str">
        <f aca="1">IF(BF$4&gt;$J82,"",IF($F$65&gt;$G$65,"ns",IF($B$72&gt;$C$72,"ns",IF(ABS($L82-INDEX(RTO1SF_ORD,BF$4,2))&gt;$B$80,"s","ns"))))</f>
        <v/>
      </c>
      <c r="BG82" s="188" t="str">
        <f aca="1">IF(BG$4&gt;$J82,"",IF($F$65&gt;$G$65,"ns",IF($B$72&gt;$C$72,"ns",IF(ABS($L82-INDEX(RTO1SF_ORD,BG$4,2))&gt;$B$80,"s","ns"))))</f>
        <v/>
      </c>
      <c r="BH82" s="188" t="str">
        <f aca="1">IF(BH$4&gt;$J82,"",IF($F$65&gt;$G$65,"ns",IF($B$72&gt;$C$72,"ns",IF(ABS($L82-INDEX(RTO1SF_ORD,BH$4,2))&gt;$B$80,"s","ns"))))</f>
        <v/>
      </c>
      <c r="BI82" s="188" t="str">
        <f aca="1">IF(BI$4&gt;$J82,"",IF($F$65&gt;$G$65,"ns",IF($B$72&gt;$C$72,"ns",IF(ABS($L82-INDEX(RTO1SF_ORD,BI$4,2))&gt;$B$80,"s","ns"))))</f>
        <v/>
      </c>
      <c r="BJ82" s="188" t="str">
        <f aca="1">IF(BJ$4&gt;$J82,"",IF($F$65&gt;$G$65,"ns",IF($B$72&gt;$C$72,"ns",IF(ABS($L82-INDEX(RTO1SF_ORD,BJ$4,2))&gt;$B$80,"s","ns"))))</f>
        <v/>
      </c>
      <c r="BM82" s="9" t="s">
        <v>351</v>
      </c>
      <c r="BS82" s="10"/>
      <c r="BT82" s="10"/>
      <c r="BV82" s="89" t="n">
        <v>22</v>
      </c>
      <c r="BW82" s="187" t="str">
        <f aca="1">IFERROR(INDEX(RTO2CF_ORD,BV82,1),"sd")</f>
        <v>LIMAY</v>
      </c>
      <c r="BX82" s="188">
        <f aca="1">IFERROR(INDEX(RTO2CF_ORD,BV82,2),"sd")</f>
        <v>4677.66455619047974</v>
      </c>
      <c r="BY82" s="186" t="str">
        <f aca="1">IF(BY$4&gt;$BV82,"",IF($BR$65&gt;$BS$65,"ns",IF($BN$72&gt;$BO$72,"ns",IF(ABS($BX82-INDEX(RTO1CF_ORD,BY$4,2))&gt;$BN$80,"s","ns"))))</f>
        <v>ns</v>
      </c>
      <c r="BZ82" s="186" t="str">
        <f aca="1">IF(BZ$4&gt;$BV82,"",IF($BR$65&gt;$BS$65,"ns",IF($BN$72&gt;$BO$72,"ns",IF(ABS($BX82-INDEX(RTO1CF_ORD,BZ$4,2))&gt;$BN$80,"s","ns"))))</f>
        <v>ns</v>
      </c>
      <c r="CA82" s="186" t="str">
        <f aca="1">IF(CA$4&gt;$BV82,"",IF($BR$65&gt;$BS$65,"ns",IF($BN$72&gt;$BO$72,"ns",IF(ABS($BX82-INDEX(RTO1CF_ORD,CA$4,2))&gt;$BN$80,"s","ns"))))</f>
        <v>ns</v>
      </c>
      <c r="CB82" s="186" t="str">
        <f aca="1">IF(CB$4&gt;$BV82,"",IF($BR$65&gt;$BS$65,"ns",IF($BN$72&gt;$BO$72,"ns",IF(ABS($BX82-INDEX(RTO1CF_ORD,CB$4,2))&gt;$BN$80,"s","ns"))))</f>
        <v>ns</v>
      </c>
      <c r="CC82" s="186" t="str">
        <f aca="1">IF(CC$4&gt;$BV82,"",IF($BR$65&gt;$BS$65,"ns",IF($BN$72&gt;$BO$72,"ns",IF(ABS($BX82-INDEX(RTO1CF_ORD,CC$4,2))&gt;$BN$80,"s","ns"))))</f>
        <v>ns</v>
      </c>
      <c r="CD82" s="186" t="str">
        <f aca="1">IF(CD$4&gt;$BV82,"",IF($BR$65&gt;$BS$65,"ns",IF($BN$72&gt;$BO$72,"ns",IF(ABS($BX82-INDEX(RTO1CF_ORD,CD$4,2))&gt;$BN$80,"s","ns"))))</f>
        <v>ns</v>
      </c>
      <c r="CE82" s="186" t="str">
        <f aca="1">IF(CE$4&gt;$BV82,"",IF($BR$65&gt;$BS$65,"ns",IF($BN$72&gt;$BO$72,"ns",IF(ABS($BX82-INDEX(RTO1CF_ORD,CE$4,2))&gt;$BN$80,"s","ns"))))</f>
        <v>ns</v>
      </c>
      <c r="CF82" s="186" t="str">
        <f aca="1">IF(CF$4&gt;$BV82,"",IF($BR$65&gt;$BS$65,"ns",IF($BN$72&gt;$BO$72,"ns",IF(ABS($BX82-INDEX(RTO1CF_ORD,CF$4,2))&gt;$BN$80,"s","ns"))))</f>
        <v>ns</v>
      </c>
      <c r="CG82" s="186" t="str">
        <f aca="1">IF(CG$4&gt;$BV82,"",IF($BR$65&gt;$BS$65,"ns",IF($BN$72&gt;$BO$72,"ns",IF(ABS($BX82-INDEX(RTO1CF_ORD,CG$4,2))&gt;$BN$80,"s","ns"))))</f>
        <v>ns</v>
      </c>
      <c r="CH82" s="186" t="str">
        <f aca="1">IF(CH$4&gt;$BV82,"",IF($BR$65&gt;$BS$65,"ns",IF($BN$72&gt;$BO$72,"ns",IF(ABS($BX82-INDEX(RTO1CF_ORD,CH$4,2))&gt;$BN$80,"s","ns"))))</f>
        <v>ns</v>
      </c>
      <c r="CI82" s="186" t="str">
        <f aca="1">IF(CI$4&gt;$BV82,"",IF($BR$65&gt;$BS$65,"ns",IF($BN$72&gt;$BO$72,"ns",IF(ABS($BX82-INDEX(RTO1CF_ORD,CI$4,2))&gt;$BN$80,"s","ns"))))</f>
        <v>ns</v>
      </c>
      <c r="CJ82" s="186" t="str">
        <f aca="1">IF(CJ$4&gt;$BV82,"",IF($BR$65&gt;$BS$65,"ns",IF($BN$72&gt;$BO$72,"ns",IF(ABS($BX82-INDEX(RTO1CF_ORD,CJ$4,2))&gt;$BN$80,"s","ns"))))</f>
        <v>ns</v>
      </c>
      <c r="CK82" s="186" t="str">
        <f aca="1">IF(CK$4&gt;$BV82,"",IF($BR$65&gt;$BS$65,"ns",IF($BN$72&gt;$BO$72,"ns",IF(ABS($BX82-INDEX(RTO1CF_ORD,CK$4,2))&gt;$BN$80,"s","ns"))))</f>
        <v>ns</v>
      </c>
      <c r="CL82" s="186" t="str">
        <f aca="1">IF(CL$4&gt;$BV82,"",IF($BR$65&gt;$BS$65,"ns",IF($BN$72&gt;$BO$72,"ns",IF(ABS($BX82-INDEX(RTO1CF_ORD,CL$4,2))&gt;$BN$80,"s","ns"))))</f>
        <v>ns</v>
      </c>
      <c r="CM82" s="186" t="str">
        <f aca="1">IF(CM$4&gt;$BV82,"",IF($BR$65&gt;$BS$65,"ns",IF($BN$72&gt;$BO$72,"ns",IF(ABS($BX82-INDEX(RTO1CF_ORD,CM$4,2))&gt;$BN$80,"s","ns"))))</f>
        <v>ns</v>
      </c>
      <c r="CN82" s="186" t="str">
        <f aca="1">IF(CN$4&gt;$BV82,"",IF($BR$65&gt;$BS$65,"ns",IF($BN$72&gt;$BO$72,"ns",IF(ABS($BX82-INDEX(RTO1CF_ORD,CN$4,2))&gt;$BN$80,"s","ns"))))</f>
        <v>ns</v>
      </c>
      <c r="CO82" s="186" t="str">
        <f aca="1">IF(CO$4&gt;$BV82,"",IF($BR$65&gt;$BS$65,"ns",IF($BN$72&gt;$BO$72,"ns",IF(ABS($BX82-INDEX(RTO1CF_ORD,CO$4,2))&gt;$BN$80,"s","ns"))))</f>
        <v>ns</v>
      </c>
      <c r="CP82" s="186" t="str">
        <f aca="1">IF(CP$4&gt;$BV82,"",IF($BR$65&gt;$BS$65,"ns",IF($BN$72&gt;$BO$72,"ns",IF(ABS($BX82-INDEX(RTO1CF_ORD,CP$4,2))&gt;$BN$80,"s","ns"))))</f>
        <v>ns</v>
      </c>
      <c r="CQ82" s="186" t="str">
        <f aca="1">IF(CQ$4&gt;$BV82,"",IF($BR$65&gt;$BS$65,"ns",IF($BN$72&gt;$BO$72,"ns",IF(ABS($BX82-INDEX(RTO1CF_ORD,CQ$4,2))&gt;$BN$80,"s","ns"))))</f>
        <v>ns</v>
      </c>
      <c r="CR82" s="186" t="str">
        <f aca="1">IF(CR$4&gt;$BV82,"",IF($BR$65&gt;$BS$65,"ns",IF($BN$72&gt;$BO$72,"ns",IF(ABS($BX82-INDEX(RTO1CF_ORD,CR$4,2))&gt;$BN$80,"s","ns"))))</f>
        <v>ns</v>
      </c>
      <c r="CS82" s="186" t="str">
        <f aca="1">IF(CS$4&gt;$BV82,"",IF($BR$65&gt;$BS$65,"ns",IF($BN$72&gt;$BO$72,"ns",IF(ABS($BX82-INDEX(RTO1CF_ORD,CS$4,2))&gt;$BN$80,"s","ns"))))</f>
        <v>ns</v>
      </c>
      <c r="CT82" s="186" t="str">
        <f aca="1">IF(CT$4&gt;$BV82,"",IF($BR$65&gt;$BS$65,"ns",IF($BN$72&gt;$BO$72,"ns",IF(ABS($BX82-INDEX(RTO1CF_ORD,CT$4,2))&gt;$BN$80,"s","ns"))))</f>
        <v>ns</v>
      </c>
      <c r="CU82" s="186" t="str">
        <f aca="1">IF(CU$4&gt;$BV82,"",IF($BR$65&gt;$BS$65,"ns",IF($BN$72&gt;$BO$72,"ns",IF(ABS($BX82-INDEX(RTO1CF_ORD,CU$4,2))&gt;$BN$80,"s","ns"))))</f>
        <v/>
      </c>
      <c r="CV82" s="186" t="str">
        <f aca="1">IF(CV$4&gt;$BV82,"",IF($BR$65&gt;$BS$65,"ns",IF($BN$72&gt;$BO$72,"ns",IF(ABS($BX82-INDEX(RTO1CF_ORD,CV$4,2))&gt;$BN$80,"s","ns"))))</f>
        <v/>
      </c>
      <c r="CW82" s="186" t="str">
        <f aca="1">IF(CW$4&gt;$BV82,"",IF($BR$65&gt;$BS$65,"ns",IF($BN$72&gt;$BO$72,"ns",IF(ABS($BX82-INDEX(RTO1CF_ORD,CW$4,2))&gt;$BN$80,"s","ns"))))</f>
        <v/>
      </c>
      <c r="CX82" s="186" t="str">
        <f aca="1">IF(CX$4&gt;$BV82,"",IF($BR$65&gt;$BS$65,"ns",IF($BN$72&gt;$BO$72,"ns",IF(ABS($BX82-INDEX(RTO1CF_ORD,CX$4,2))&gt;$BN$80,"s","ns"))))</f>
        <v/>
      </c>
      <c r="CY82" s="186" t="str">
        <f aca="1">IF(CY$4&gt;$BV82,"",IF($BR$65&gt;$BS$65,"ns",IF($BN$72&gt;$BO$72,"ns",IF(ABS($BX82-INDEX(RTO1CF_ORD,CY$4,2))&gt;$BN$80,"s","ns"))))</f>
        <v/>
      </c>
      <c r="CZ82" s="186" t="str">
        <f aca="1">IF(CZ$4&gt;$BV82,"",IF($BR$65&gt;$BS$65,"ns",IF($BN$72&gt;$BO$72,"ns",IF(ABS($BX82-INDEX(RTO1CF_ORD,CZ$4,2))&gt;$BN$80,"s","ns"))))</f>
        <v/>
      </c>
      <c r="DA82" s="186" t="str">
        <f aca="1">IF(DA$4&gt;$BV82,"",IF($BR$65&gt;$BS$65,"ns",IF($BN$72&gt;$BO$72,"ns",IF(ABS($BX82-INDEX(RTO1CF_ORD,DA$4,2))&gt;$BN$80,"s","ns"))))</f>
        <v/>
      </c>
      <c r="DB82" s="186" t="str">
        <f aca="1">IF(DB$4&gt;$BV82,"",IF($BR$65&gt;$BS$65,"ns",IF($BN$72&gt;$BO$72,"ns",IF(ABS($BX82-INDEX(RTO1CF_ORD,DB$4,2))&gt;$BN$80,"s","ns"))))</f>
        <v/>
      </c>
      <c r="DC82" s="186" t="str">
        <f aca="1">IF(DC$4&gt;$BV82,"",IF($BR$65&gt;$BS$65,"ns",IF($BN$72&gt;$BO$72,"ns",IF(ABS($BX82-INDEX(RTO1CF_ORD,DC$4,2))&gt;$BN$80,"s","ns"))))</f>
        <v/>
      </c>
      <c r="DD82" s="186" t="str">
        <f aca="1">IF(DD$4&gt;$BV82,"",IF($BR$65&gt;$BS$65,"ns",IF($BN$72&gt;$BO$72,"ns",IF(ABS($BX82-INDEX(RTO1CF_ORD,DD$4,2))&gt;$BN$80,"s","ns"))))</f>
        <v/>
      </c>
      <c r="DE82" s="186" t="str">
        <f aca="1">IF(DE$4&gt;$BV82,"",IF($BR$65&gt;$BS$65,"ns",IF($BN$72&gt;$BO$72,"ns",IF(ABS($BX82-INDEX(RTO1CF_ORD,DE$4,2))&gt;$BN$80,"s","ns"))))</f>
        <v/>
      </c>
      <c r="DF82" s="186" t="str">
        <f aca="1">IF(DF$4&gt;$BV82,"",IF($BR$65&gt;$BS$65,"ns",IF($BN$72&gt;$BO$72,"ns",IF(ABS($BX82-INDEX(RTO1CF_ORD,DF$4,2))&gt;$BN$80,"s","ns"))))</f>
        <v/>
      </c>
      <c r="DG82" s="186" t="str">
        <f aca="1">IF(DG$4&gt;$BV82,"",IF($BR$65&gt;$BS$65,"ns",IF($BN$72&gt;$BO$72,"ns",IF(ABS($BX82-INDEX(RTO1CF_ORD,DG$4,2))&gt;$BN$80,"s","ns"))))</f>
        <v/>
      </c>
      <c r="DH82" s="186" t="str">
        <f aca="1">IF(DH$4&gt;$BV82,"",IF($BR$65&gt;$BS$65,"ns",IF($BN$72&gt;$BO$72,"ns",IF(ABS($BX82-INDEX(RTO1CF_ORD,DH$4,2))&gt;$BN$80,"s","ns"))))</f>
        <v/>
      </c>
      <c r="DI82" s="186" t="str">
        <f aca="1">IF(DI$4&gt;$BV82,"",IF($BR$65&gt;$BS$65,"ns",IF($BN$72&gt;$BO$72,"ns",IF(ABS($BX82-INDEX(RTO1CF_ORD,DI$4,2))&gt;$BN$80,"s","ns"))))</f>
        <v/>
      </c>
      <c r="DJ82" s="186" t="str">
        <f aca="1">IF(DJ$4&gt;$BV82,"",IF($BR$65&gt;$BS$65,"ns",IF($BN$72&gt;$BO$72,"ns",IF(ABS($BX82-INDEX(RTO1CF_ORD,DJ$4,2))&gt;$BN$80,"s","ns"))))</f>
        <v/>
      </c>
      <c r="DK82" s="186" t="str">
        <f aca="1">IF(DK$4&gt;$BV82,"",IF($BR$65&gt;$BS$65,"ns",IF($BN$72&gt;$BO$72,"ns",IF(ABS($BX82-INDEX(RTO1CF_ORD,DK$4,2))&gt;$BN$80,"s","ns"))))</f>
        <v/>
      </c>
      <c r="DL82" s="186" t="str">
        <f aca="1">IF(DL$4&gt;$BV82,"",IF($BR$65&gt;$BS$65,"ns",IF($BN$72&gt;$BO$72,"ns",IF(ABS($BX82-INDEX(RTO1CF_ORD,DL$4,2))&gt;$BN$80,"s","ns"))))</f>
        <v/>
      </c>
      <c r="DM82" s="186" t="str">
        <f aca="1">IF(DM$4&gt;$BV82,"",IF($BR$65&gt;$BS$65,"ns",IF($BN$72&gt;$BO$72,"ns",IF(ABS($BX82-INDEX(RTO1CF_ORD,DM$4,2))&gt;$BN$80,"s","ns"))))</f>
        <v/>
      </c>
      <c r="DN82" s="186" t="str">
        <f aca="1">IF(DN$4&gt;$BV82,"",IF($BR$65&gt;$BS$65,"ns",IF($BN$72&gt;$BO$72,"ns",IF(ABS($BX82-INDEX(RTO1CF_ORD,DN$4,2))&gt;$BN$80,"s","ns"))))</f>
        <v/>
      </c>
      <c r="DO82" s="186" t="str">
        <f aca="1">IF(DO$4&gt;$BV82,"",IF($BR$65&gt;$BS$65,"ns",IF($BN$72&gt;$BO$72,"ns",IF(ABS($BX82-INDEX(RTO1CF_ORD,DO$4,2))&gt;$BN$80,"s","ns"))))</f>
        <v/>
      </c>
      <c r="DP82" s="186" t="str">
        <f aca="1">IF(DP$4&gt;$BV82,"",IF($BR$65&gt;$BS$65,"ns",IF($BN$72&gt;$BO$72,"ns",IF(ABS($BX82-INDEX(RTO1CF_ORD,DP$4,2))&gt;$BN$80,"s","ns"))))</f>
        <v/>
      </c>
      <c r="DQ82" s="186" t="str">
        <f aca="1">IF(DQ$4&gt;$BV82,"",IF($BR$65&gt;$BS$65,"ns",IF($BN$72&gt;$BO$72,"ns",IF(ABS($BX82-INDEX(RTO1CF_ORD,DQ$4,2))&gt;$BN$80,"s","ns"))))</f>
        <v/>
      </c>
      <c r="DR82" s="186" t="str">
        <f aca="1">IF(DR$4&gt;$BV82,"",IF($BR$65&gt;$BS$65,"ns",IF($BN$72&gt;$BO$72,"ns",IF(ABS($BX82-INDEX(RTO1CF_ORD,DR$4,2))&gt;$BN$80,"s","ns"))))</f>
        <v/>
      </c>
      <c r="DS82" s="186" t="str">
        <f aca="1">IF(DS$4&gt;$BV82,"",IF($BR$65&gt;$BS$65,"ns",IF($BN$72&gt;$BO$72,"ns",IF(ABS($BX82-INDEX(RTO1CF_ORD,DS$4,2))&gt;$BN$80,"s","ns"))))</f>
        <v/>
      </c>
      <c r="DT82" s="186" t="str">
        <f aca="1">IF(DT$4&gt;$BV82,"",IF($BR$65&gt;$BS$65,"ns",IF($BN$72&gt;$BO$72,"ns",IF(ABS($BX82-INDEX(RTO1CF_ORD,DT$4,2))&gt;$BN$80,"s","ns"))))</f>
        <v/>
      </c>
      <c r="DU82" s="186" t="str">
        <f aca="1">IF(DU$4&gt;$BV82,"",IF($BR$65&gt;$BS$65,"ns",IF($BN$72&gt;$BO$72,"ns",IF(ABS($BX82-INDEX(RTO1CF_ORD,DU$4,2))&gt;$BN$80,"s","ns"))))</f>
        <v/>
      </c>
      <c r="DV82" s="186" t="str">
        <f aca="1">IF(DV$4&gt;$BV82,"",IF($BR$65&gt;$BS$65,"ns",IF($BN$72&gt;$BO$72,"ns",IF(ABS($BX82-INDEX(RTO1CF_ORD,DV$4,2))&gt;$BN$80,"s","ns"))))</f>
        <v/>
      </c>
      <c r="DW82" s="158"/>
      <c r="DX82" s="158"/>
      <c r="DZ82" s="176">
        <f>DZ81+1</f>
        <v>23</v>
      </c>
      <c r="EA82" s="178" t="str">
        <f aca="1">IFERROR(INDEX(RTO2CV,$DZ82,1),0)</f>
        <v>ÑANDUBAY</v>
      </c>
      <c r="EB82" s="179">
        <f aca="1">IFERROR(INDEX(RTO2SF,$DZ82,EB$3),0)</f>
        <v>0</v>
      </c>
      <c r="EC82" s="179">
        <f aca="1">IFERROR(INDEX(RTO2SF,$DZ82,EC$3),0)</f>
        <v>0</v>
      </c>
      <c r="ED82" s="179">
        <f aca="1">IFERROR(INDEX(RTO2SF,$DZ82,ED$3),0)</f>
        <v>0</v>
      </c>
      <c r="EE82" s="179">
        <f aca="1">IFERROR(INDEX(RTO2SF,$DZ82,EE$3),0)</f>
        <v>0</v>
      </c>
      <c r="EF82" s="179">
        <f>_xlfn.COUNTIFS(EB82:EE82,"&gt;1")</f>
        <v>0</v>
      </c>
      <c r="EG82" s="179">
        <f>IFERROR(_xlfn.SUMIFS(EB82:EE82,EB82:EE82,"&gt;1"),0)</f>
        <v>0</v>
      </c>
      <c r="EH82" s="176"/>
      <c r="EI82" s="177"/>
      <c r="EJ82" s="177"/>
      <c r="EK82" s="177"/>
      <c r="EL82" s="176">
        <f>EL81+1</f>
        <v>23</v>
      </c>
      <c r="EM82" s="178" t="str">
        <f aca="1">IFERROR(INDEX(RTO2CV,$EL82,1),0)</f>
        <v>ÑANDUBAY</v>
      </c>
      <c r="EN82" s="179">
        <f aca="1">IFERROR(INDEX(RTO2CF,$EL82,'ANVA-MDS'!EB$3),0)</f>
        <v>4530.60607999999957</v>
      </c>
      <c r="EO82" s="179">
        <f aca="1">IFERROR(INDEX(RTO2CF,$EL82,'ANVA-MDS'!EC$3),0)</f>
        <v>4381.32878857142987</v>
      </c>
      <c r="EP82" s="179">
        <f aca="1">IFERROR(INDEX(RTO2CF,$EL82,'ANVA-MDS'!ED$3),0)</f>
        <v>5049.31692571428994</v>
      </c>
      <c r="EQ82" s="179">
        <f aca="1">IFERROR(INDEX(RTO2CF,$EL82,'ANVA-MDS'!EE$3),0)</f>
        <v>0</v>
      </c>
      <c r="ER82" s="179">
        <f>_xlfn.COUNTIFS(EN82:EQ82,"&gt;1")</f>
        <v>3</v>
      </c>
      <c r="ES82" s="179">
        <f>IFERROR(_xlfn.SUMIFS(EN82:EQ82,EN82:EQ82,"&gt;1"),0)</f>
        <v>13961.2517942856994</v>
      </c>
      <c r="ET82" s="176"/>
      <c r="EU82" s="177"/>
      <c r="EV82" s="177"/>
      <c r="EW82" s="177"/>
      <c r="EX82" s="179">
        <f>EG82+ES82</f>
        <v>13961.2517942856994</v>
      </c>
    </row>
    <row r="83" spans="1:156" ht="12.75" customHeight="1">
      <c r="A83" s="10"/>
      <c r="J83" s="89" t="n">
        <v>23</v>
      </c>
      <c r="K83" s="187" t="str">
        <f aca="1">IFERROR(INDEX(RTO2SF_ORD,J83,1),"sd")</f>
        <v>ÑANDUBAY</v>
      </c>
      <c r="L83" s="188">
        <f aca="1">IFERROR(INDEX(RTO2SF_ORD,J83,2),"sd")</f>
        <v>0.000270000000000000018</v>
      </c>
      <c r="M83" s="188" t="str">
        <f aca="1">IF(M$4&gt;$J83,"",IF($F$65&gt;$G$65,"ns",IF($B$72&gt;$C$72,"ns",IF(ABS($L83-INDEX(RTO1SF_ORD,M$4,2))&gt;$B$80,"s","ns"))))</f>
        <v>ns</v>
      </c>
      <c r="N83" s="188" t="str">
        <f aca="1">IF(N$4&gt;$J83,"",IF($F$65&gt;$G$65,"ns",IF($B$72&gt;$C$72,"ns",IF(ABS($L83-INDEX(RTO1SF_ORD,N$4,2))&gt;$B$80,"s","ns"))))</f>
        <v>ns</v>
      </c>
      <c r="O83" s="188" t="str">
        <f aca="1">IF(O$4&gt;$J83,"",IF($F$65&gt;$G$65,"ns",IF($B$72&gt;$C$72,"ns",IF(ABS($L83-INDEX(RTO1SF_ORD,O$4,2))&gt;$B$80,"s","ns"))))</f>
        <v>ns</v>
      </c>
      <c r="P83" s="188" t="str">
        <f aca="1">IF(P$4&gt;$J83,"",IF($F$65&gt;$G$65,"ns",IF($B$72&gt;$C$72,"ns",IF(ABS($L83-INDEX(RTO1SF_ORD,P$4,2))&gt;$B$80,"s","ns"))))</f>
        <v>ns</v>
      </c>
      <c r="Q83" s="188" t="str">
        <f aca="1">IF(Q$4&gt;$J83,"",IF($F$65&gt;$G$65,"ns",IF($B$72&gt;$C$72,"ns",IF(ABS($L83-INDEX(RTO1SF_ORD,Q$4,2))&gt;$B$80,"s","ns"))))</f>
        <v>ns</v>
      </c>
      <c r="R83" s="188" t="str">
        <f aca="1">IF(R$4&gt;$J83,"",IF($F$65&gt;$G$65,"ns",IF($B$72&gt;$C$72,"ns",IF(ABS($L83-INDEX(RTO1SF_ORD,R$4,2))&gt;$B$80,"s","ns"))))</f>
        <v>ns</v>
      </c>
      <c r="S83" s="188" t="str">
        <f aca="1">IF(S$4&gt;$J83,"",IF($F$65&gt;$G$65,"ns",IF($B$72&gt;$C$72,"ns",IF(ABS($L83-INDEX(RTO1SF_ORD,S$4,2))&gt;$B$80,"s","ns"))))</f>
        <v>ns</v>
      </c>
      <c r="T83" s="188" t="str">
        <f aca="1">IF(T$4&gt;$J83,"",IF($F$65&gt;$G$65,"ns",IF($B$72&gt;$C$72,"ns",IF(ABS($L83-INDEX(RTO1SF_ORD,T$4,2))&gt;$B$80,"s","ns"))))</f>
        <v>ns</v>
      </c>
      <c r="U83" s="188" t="str">
        <f aca="1">IF(U$4&gt;$J83,"",IF($F$65&gt;$G$65,"ns",IF($B$72&gt;$C$72,"ns",IF(ABS($L83-INDEX(RTO1SF_ORD,U$4,2))&gt;$B$80,"s","ns"))))</f>
        <v>ns</v>
      </c>
      <c r="V83" s="188" t="str">
        <f aca="1">IF(V$4&gt;$J83,"",IF($F$65&gt;$G$65,"ns",IF($B$72&gt;$C$72,"ns",IF(ABS($L83-INDEX(RTO1SF_ORD,V$4,2))&gt;$B$80,"s","ns"))))</f>
        <v>ns</v>
      </c>
      <c r="W83" s="188" t="str">
        <f aca="1">IF(W$4&gt;$J83,"",IF($F$65&gt;$G$65,"ns",IF($B$72&gt;$C$72,"ns",IF(ABS($L83-INDEX(RTO1SF_ORD,W$4,2))&gt;$B$80,"s","ns"))))</f>
        <v>ns</v>
      </c>
      <c r="X83" s="188" t="str">
        <f aca="1">IF(X$4&gt;$J83,"",IF($F$65&gt;$G$65,"ns",IF($B$72&gt;$C$72,"ns",IF(ABS($L83-INDEX(RTO1SF_ORD,X$4,2))&gt;$B$80,"s","ns"))))</f>
        <v>ns</v>
      </c>
      <c r="Y83" s="188" t="str">
        <f aca="1">IF(Y$4&gt;$J83,"",IF($F$65&gt;$G$65,"ns",IF($B$72&gt;$C$72,"ns",IF(ABS($L83-INDEX(RTO1SF_ORD,Y$4,2))&gt;$B$80,"s","ns"))))</f>
        <v>ns</v>
      </c>
      <c r="Z83" s="188" t="str">
        <f aca="1">IF(Z$4&gt;$J83,"",IF($F$65&gt;$G$65,"ns",IF($B$72&gt;$C$72,"ns",IF(ABS($L83-INDEX(RTO1SF_ORD,Z$4,2))&gt;$B$80,"s","ns"))))</f>
        <v>ns</v>
      </c>
      <c r="AA83" s="188" t="str">
        <f aca="1">IF(AA$4&gt;$J83,"",IF($F$65&gt;$G$65,"ns",IF($B$72&gt;$C$72,"ns",IF(ABS($L83-INDEX(RTO1SF_ORD,AA$4,2))&gt;$B$80,"s","ns"))))</f>
        <v>ns</v>
      </c>
      <c r="AB83" s="188" t="str">
        <f aca="1">IF(AB$4&gt;$J83,"",IF($F$65&gt;$G$65,"ns",IF($B$72&gt;$C$72,"ns",IF(ABS($L83-INDEX(RTO1SF_ORD,AB$4,2))&gt;$B$80,"s","ns"))))</f>
        <v>ns</v>
      </c>
      <c r="AC83" s="188" t="str">
        <f aca="1">IF(AC$4&gt;$J83,"",IF($F$65&gt;$G$65,"ns",IF($B$72&gt;$C$72,"ns",IF(ABS($L83-INDEX(RTO1SF_ORD,AC$4,2))&gt;$B$80,"s","ns"))))</f>
        <v>ns</v>
      </c>
      <c r="AD83" s="188" t="str">
        <f aca="1">IF(AD$4&gt;$J83,"",IF($F$65&gt;$G$65,"ns",IF($B$72&gt;$C$72,"ns",IF(ABS($L83-INDEX(RTO1SF_ORD,AD$4,2))&gt;$B$80,"s","ns"))))</f>
        <v>ns</v>
      </c>
      <c r="AE83" s="188" t="str">
        <f aca="1">IF(AE$4&gt;$J83,"",IF($F$65&gt;$G$65,"ns",IF($B$72&gt;$C$72,"ns",IF(ABS($L83-INDEX(RTO1SF_ORD,AE$4,2))&gt;$B$80,"s","ns"))))</f>
        <v>ns</v>
      </c>
      <c r="AF83" s="188" t="str">
        <f aca="1">IF(AF$4&gt;$J83,"",IF($F$65&gt;$G$65,"ns",IF($B$72&gt;$C$72,"ns",IF(ABS($L83-INDEX(RTO1SF_ORD,AF$4,2))&gt;$B$80,"s","ns"))))</f>
        <v>ns</v>
      </c>
      <c r="AG83" s="188" t="str">
        <f aca="1">IF(AG$4&gt;$J83,"",IF($F$65&gt;$G$65,"ns",IF($B$72&gt;$C$72,"ns",IF(ABS($L83-INDEX(RTO1SF_ORD,AG$4,2))&gt;$B$80,"s","ns"))))</f>
        <v>ns</v>
      </c>
      <c r="AH83" s="188" t="str">
        <f aca="1">IF(AH$4&gt;$J83,"",IF($F$65&gt;$G$65,"ns",IF($B$72&gt;$C$72,"ns",IF(ABS($L83-INDEX(RTO1SF_ORD,AH$4,2))&gt;$B$80,"s","ns"))))</f>
        <v>ns</v>
      </c>
      <c r="AI83" s="188" t="str">
        <f aca="1">IF(AI$4&gt;$J83,"",IF($F$65&gt;$G$65,"ns",IF($B$72&gt;$C$72,"ns",IF(ABS($L83-INDEX(RTO1SF_ORD,AI$4,2))&gt;$B$80,"s","ns"))))</f>
        <v>ns</v>
      </c>
      <c r="AJ83" s="188" t="str">
        <f aca="1">IF(AJ$4&gt;$J83,"",IF($F$65&gt;$G$65,"ns",IF($B$72&gt;$C$72,"ns",IF(ABS($L83-INDEX(RTO1SF_ORD,AJ$4,2))&gt;$B$80,"s","ns"))))</f>
        <v/>
      </c>
      <c r="AK83" s="188" t="str">
        <f aca="1">IF(AK$4&gt;$J83,"",IF($F$65&gt;$G$65,"ns",IF($B$72&gt;$C$72,"ns",IF(ABS($L83-INDEX(RTO1SF_ORD,AK$4,2))&gt;$B$80,"s","ns"))))</f>
        <v/>
      </c>
      <c r="AL83" s="188" t="str">
        <f aca="1">IF(AL$4&gt;$J83,"",IF($F$65&gt;$G$65,"ns",IF($B$72&gt;$C$72,"ns",IF(ABS($L83-INDEX(RTO1SF_ORD,AL$4,2))&gt;$B$80,"s","ns"))))</f>
        <v/>
      </c>
      <c r="AM83" s="188" t="str">
        <f aca="1">IF(AM$4&gt;$J83,"",IF($F$65&gt;$G$65,"ns",IF($B$72&gt;$C$72,"ns",IF(ABS($L83-INDEX(RTO1SF_ORD,AM$4,2))&gt;$B$80,"s","ns"))))</f>
        <v/>
      </c>
      <c r="AN83" s="188" t="str">
        <f aca="1">IF(AN$4&gt;$J83,"",IF($F$65&gt;$G$65,"ns",IF($B$72&gt;$C$72,"ns",IF(ABS($L83-INDEX(RTO1SF_ORD,AN$4,2))&gt;$B$80,"s","ns"))))</f>
        <v/>
      </c>
      <c r="AO83" s="188" t="str">
        <f aca="1">IF(AO$4&gt;$J83,"",IF($F$65&gt;$G$65,"ns",IF($B$72&gt;$C$72,"ns",IF(ABS($L83-INDEX(RTO1SF_ORD,AO$4,2))&gt;$B$80,"s","ns"))))</f>
        <v/>
      </c>
      <c r="AP83" s="188" t="str">
        <f aca="1">IF(AP$4&gt;$J83,"",IF($F$65&gt;$G$65,"ns",IF($B$72&gt;$C$72,"ns",IF(ABS($L83-INDEX(RTO1SF_ORD,AP$4,2))&gt;$B$80,"s","ns"))))</f>
        <v/>
      </c>
      <c r="AQ83" s="188" t="str">
        <f aca="1">IF(AQ$4&gt;$J83,"",IF($F$65&gt;$G$65,"ns",IF($B$72&gt;$C$72,"ns",IF(ABS($L83-INDEX(RTO1SF_ORD,AQ$4,2))&gt;$B$80,"s","ns"))))</f>
        <v/>
      </c>
      <c r="AR83" s="188" t="str">
        <f aca="1">IF(AR$4&gt;$J83,"",IF($F$65&gt;$G$65,"ns",IF($B$72&gt;$C$72,"ns",IF(ABS($L83-INDEX(RTO1SF_ORD,AR$4,2))&gt;$B$80,"s","ns"))))</f>
        <v/>
      </c>
      <c r="AS83" s="188" t="str">
        <f aca="1">IF(AS$4&gt;$J83,"",IF($F$65&gt;$G$65,"ns",IF($B$72&gt;$C$72,"ns",IF(ABS($L83-INDEX(RTO1SF_ORD,AS$4,2))&gt;$B$80,"s","ns"))))</f>
        <v/>
      </c>
      <c r="AT83" s="188" t="str">
        <f aca="1">IF(AT$4&gt;$J83,"",IF($F$65&gt;$G$65,"ns",IF($B$72&gt;$C$72,"ns",IF(ABS($L83-INDEX(RTO1SF_ORD,AT$4,2))&gt;$B$80,"s","ns"))))</f>
        <v/>
      </c>
      <c r="AU83" s="188" t="str">
        <f aca="1">IF(AU$4&gt;$J83,"",IF($F$65&gt;$G$65,"ns",IF($B$72&gt;$C$72,"ns",IF(ABS($L83-INDEX(RTO1SF_ORD,AU$4,2))&gt;$B$80,"s","ns"))))</f>
        <v/>
      </c>
      <c r="AV83" s="188" t="str">
        <f aca="1">IF(AV$4&gt;$J83,"",IF($F$65&gt;$G$65,"ns",IF($B$72&gt;$C$72,"ns",IF(ABS($L83-INDEX(RTO1SF_ORD,AV$4,2))&gt;$B$80,"s","ns"))))</f>
        <v/>
      </c>
      <c r="AW83" s="188" t="str">
        <f aca="1">IF(AW$4&gt;$J83,"",IF($F$65&gt;$G$65,"ns",IF($B$72&gt;$C$72,"ns",IF(ABS($L83-INDEX(RTO1SF_ORD,AW$4,2))&gt;$B$80,"s","ns"))))</f>
        <v/>
      </c>
      <c r="AX83" s="188" t="str">
        <f aca="1">IF(AX$4&gt;$J83,"",IF($F$65&gt;$G$65,"ns",IF($B$72&gt;$C$72,"ns",IF(ABS($L83-INDEX(RTO1SF_ORD,AX$4,2))&gt;$B$80,"s","ns"))))</f>
        <v/>
      </c>
      <c r="AY83" s="188" t="str">
        <f aca="1">IF(AY$4&gt;$J83,"",IF($F$65&gt;$G$65,"ns",IF($B$72&gt;$C$72,"ns",IF(ABS($L83-INDEX(RTO1SF_ORD,AY$4,2))&gt;$B$80,"s","ns"))))</f>
        <v/>
      </c>
      <c r="AZ83" s="188" t="str">
        <f aca="1">IF(AZ$4&gt;$J83,"",IF($F$65&gt;$G$65,"ns",IF($B$72&gt;$C$72,"ns",IF(ABS($L83-INDEX(RTO1SF_ORD,AZ$4,2))&gt;$B$80,"s","ns"))))</f>
        <v/>
      </c>
      <c r="BA83" s="188" t="str">
        <f aca="1">IF(BA$4&gt;$J83,"",IF($F$65&gt;$G$65,"ns",IF($B$72&gt;$C$72,"ns",IF(ABS($L83-INDEX(RTO1SF_ORD,BA$4,2))&gt;$B$80,"s","ns"))))</f>
        <v/>
      </c>
      <c r="BB83" s="188" t="str">
        <f aca="1">IF(BB$4&gt;$J83,"",IF($F$65&gt;$G$65,"ns",IF($B$72&gt;$C$72,"ns",IF(ABS($L83-INDEX(RTO1SF_ORD,BB$4,2))&gt;$B$80,"s","ns"))))</f>
        <v/>
      </c>
      <c r="BC83" s="188" t="str">
        <f aca="1">IF(BC$4&gt;$J83,"",IF($F$65&gt;$G$65,"ns",IF($B$72&gt;$C$72,"ns",IF(ABS($L83-INDEX(RTO1SF_ORD,BC$4,2))&gt;$B$80,"s","ns"))))</f>
        <v/>
      </c>
      <c r="BD83" s="188" t="str">
        <f aca="1">IF(BD$4&gt;$J83,"",IF($F$65&gt;$G$65,"ns",IF($B$72&gt;$C$72,"ns",IF(ABS($L83-INDEX(RTO1SF_ORD,BD$4,2))&gt;$B$80,"s","ns"))))</f>
        <v/>
      </c>
      <c r="BE83" s="188" t="str">
        <f aca="1">IF(BE$4&gt;$J83,"",IF($F$65&gt;$G$65,"ns",IF($B$72&gt;$C$72,"ns",IF(ABS($L83-INDEX(RTO1SF_ORD,BE$4,2))&gt;$B$80,"s","ns"))))</f>
        <v/>
      </c>
      <c r="BF83" s="188" t="str">
        <f aca="1">IF(BF$4&gt;$J83,"",IF($F$65&gt;$G$65,"ns",IF($B$72&gt;$C$72,"ns",IF(ABS($L83-INDEX(RTO1SF_ORD,BF$4,2))&gt;$B$80,"s","ns"))))</f>
        <v/>
      </c>
      <c r="BG83" s="188" t="str">
        <f aca="1">IF(BG$4&gt;$J83,"",IF($F$65&gt;$G$65,"ns",IF($B$72&gt;$C$72,"ns",IF(ABS($L83-INDEX(RTO1SF_ORD,BG$4,2))&gt;$B$80,"s","ns"))))</f>
        <v/>
      </c>
      <c r="BH83" s="188" t="str">
        <f aca="1">IF(BH$4&gt;$J83,"",IF($F$65&gt;$G$65,"ns",IF($B$72&gt;$C$72,"ns",IF(ABS($L83-INDEX(RTO1SF_ORD,BH$4,2))&gt;$B$80,"s","ns"))))</f>
        <v/>
      </c>
      <c r="BI83" s="188" t="str">
        <f aca="1">IF(BI$4&gt;$J83,"",IF($F$65&gt;$G$65,"ns",IF($B$72&gt;$C$72,"ns",IF(ABS($L83-INDEX(RTO1SF_ORD,BI$4,2))&gt;$B$80,"s","ns"))))</f>
        <v/>
      </c>
      <c r="BJ83" s="188" t="str">
        <f aca="1">IF(BJ$4&gt;$J83,"",IF($F$65&gt;$G$65,"ns",IF($B$72&gt;$C$72,"ns",IF(ABS($L83-INDEX(RTO1SF_ORD,BJ$4,2))&gt;$B$80,"s","ns"))))</f>
        <v/>
      </c>
      <c r="BM83" s="10"/>
      <c r="BS83" s="10"/>
      <c r="BT83" s="10"/>
      <c r="BU83" s="117"/>
      <c r="BV83" s="89" t="n">
        <v>23</v>
      </c>
      <c r="BW83" s="187" t="str">
        <f aca="1">IFERROR(INDEX(RTO2CF_ORD,BV83,1),"sd")</f>
        <v>ÑANDUBAY</v>
      </c>
      <c r="BX83" s="188">
        <f aca="1">IFERROR(INDEX(RTO2CF_ORD,BV83,2),"sd")</f>
        <v>4653.75059809524009</v>
      </c>
      <c r="BY83" s="186" t="str">
        <f aca="1">IF(BY$4&gt;$BV83,"",IF($BR$65&gt;$BS$65,"ns",IF($BN$72&gt;$BO$72,"ns",IF(ABS($BX83-INDEX(RTO1CF_ORD,BY$4,2))&gt;$BN$80,"s","ns"))))</f>
        <v>ns</v>
      </c>
      <c r="BZ83" s="186" t="str">
        <f aca="1">IF(BZ$4&gt;$BV83,"",IF($BR$65&gt;$BS$65,"ns",IF($BN$72&gt;$BO$72,"ns",IF(ABS($BX83-INDEX(RTO1CF_ORD,BZ$4,2))&gt;$BN$80,"s","ns"))))</f>
        <v>ns</v>
      </c>
      <c r="CA83" s="186" t="str">
        <f aca="1">IF(CA$4&gt;$BV83,"",IF($BR$65&gt;$BS$65,"ns",IF($BN$72&gt;$BO$72,"ns",IF(ABS($BX83-INDEX(RTO1CF_ORD,CA$4,2))&gt;$BN$80,"s","ns"))))</f>
        <v>ns</v>
      </c>
      <c r="CB83" s="186" t="str">
        <f aca="1">IF(CB$4&gt;$BV83,"",IF($BR$65&gt;$BS$65,"ns",IF($BN$72&gt;$BO$72,"ns",IF(ABS($BX83-INDEX(RTO1CF_ORD,CB$4,2))&gt;$BN$80,"s","ns"))))</f>
        <v>ns</v>
      </c>
      <c r="CC83" s="186" t="str">
        <f aca="1">IF(CC$4&gt;$BV83,"",IF($BR$65&gt;$BS$65,"ns",IF($BN$72&gt;$BO$72,"ns",IF(ABS($BX83-INDEX(RTO1CF_ORD,CC$4,2))&gt;$BN$80,"s","ns"))))</f>
        <v>ns</v>
      </c>
      <c r="CD83" s="186" t="str">
        <f aca="1">IF(CD$4&gt;$BV83,"",IF($BR$65&gt;$BS$65,"ns",IF($BN$72&gt;$BO$72,"ns",IF(ABS($BX83-INDEX(RTO1CF_ORD,CD$4,2))&gt;$BN$80,"s","ns"))))</f>
        <v>ns</v>
      </c>
      <c r="CE83" s="186" t="str">
        <f aca="1">IF(CE$4&gt;$BV83,"",IF($BR$65&gt;$BS$65,"ns",IF($BN$72&gt;$BO$72,"ns",IF(ABS($BX83-INDEX(RTO1CF_ORD,CE$4,2))&gt;$BN$80,"s","ns"))))</f>
        <v>ns</v>
      </c>
      <c r="CF83" s="186" t="str">
        <f aca="1">IF(CF$4&gt;$BV83,"",IF($BR$65&gt;$BS$65,"ns",IF($BN$72&gt;$BO$72,"ns",IF(ABS($BX83-INDEX(RTO1CF_ORD,CF$4,2))&gt;$BN$80,"s","ns"))))</f>
        <v>ns</v>
      </c>
      <c r="CG83" s="186" t="str">
        <f aca="1">IF(CG$4&gt;$BV83,"",IF($BR$65&gt;$BS$65,"ns",IF($BN$72&gt;$BO$72,"ns",IF(ABS($BX83-INDEX(RTO1CF_ORD,CG$4,2))&gt;$BN$80,"s","ns"))))</f>
        <v>ns</v>
      </c>
      <c r="CH83" s="186" t="str">
        <f aca="1">IF(CH$4&gt;$BV83,"",IF($BR$65&gt;$BS$65,"ns",IF($BN$72&gt;$BO$72,"ns",IF(ABS($BX83-INDEX(RTO1CF_ORD,CH$4,2))&gt;$BN$80,"s","ns"))))</f>
        <v>ns</v>
      </c>
      <c r="CI83" s="186" t="str">
        <f aca="1">IF(CI$4&gt;$BV83,"",IF($BR$65&gt;$BS$65,"ns",IF($BN$72&gt;$BO$72,"ns",IF(ABS($BX83-INDEX(RTO1CF_ORD,CI$4,2))&gt;$BN$80,"s","ns"))))</f>
        <v>ns</v>
      </c>
      <c r="CJ83" s="186" t="str">
        <f aca="1">IF(CJ$4&gt;$BV83,"",IF($BR$65&gt;$BS$65,"ns",IF($BN$72&gt;$BO$72,"ns",IF(ABS($BX83-INDEX(RTO1CF_ORD,CJ$4,2))&gt;$BN$80,"s","ns"))))</f>
        <v>ns</v>
      </c>
      <c r="CK83" s="186" t="str">
        <f aca="1">IF(CK$4&gt;$BV83,"",IF($BR$65&gt;$BS$65,"ns",IF($BN$72&gt;$BO$72,"ns",IF(ABS($BX83-INDEX(RTO1CF_ORD,CK$4,2))&gt;$BN$80,"s","ns"))))</f>
        <v>ns</v>
      </c>
      <c r="CL83" s="186" t="str">
        <f aca="1">IF(CL$4&gt;$BV83,"",IF($BR$65&gt;$BS$65,"ns",IF($BN$72&gt;$BO$72,"ns",IF(ABS($BX83-INDEX(RTO1CF_ORD,CL$4,2))&gt;$BN$80,"s","ns"))))</f>
        <v>ns</v>
      </c>
      <c r="CM83" s="186" t="str">
        <f aca="1">IF(CM$4&gt;$BV83,"",IF($BR$65&gt;$BS$65,"ns",IF($BN$72&gt;$BO$72,"ns",IF(ABS($BX83-INDEX(RTO1CF_ORD,CM$4,2))&gt;$BN$80,"s","ns"))))</f>
        <v>ns</v>
      </c>
      <c r="CN83" s="186" t="str">
        <f aca="1">IF(CN$4&gt;$BV83,"",IF($BR$65&gt;$BS$65,"ns",IF($BN$72&gt;$BO$72,"ns",IF(ABS($BX83-INDEX(RTO1CF_ORD,CN$4,2))&gt;$BN$80,"s","ns"))))</f>
        <v>ns</v>
      </c>
      <c r="CO83" s="186" t="str">
        <f aca="1">IF(CO$4&gt;$BV83,"",IF($BR$65&gt;$BS$65,"ns",IF($BN$72&gt;$BO$72,"ns",IF(ABS($BX83-INDEX(RTO1CF_ORD,CO$4,2))&gt;$BN$80,"s","ns"))))</f>
        <v>ns</v>
      </c>
      <c r="CP83" s="186" t="str">
        <f aca="1">IF(CP$4&gt;$BV83,"",IF($BR$65&gt;$BS$65,"ns",IF($BN$72&gt;$BO$72,"ns",IF(ABS($BX83-INDEX(RTO1CF_ORD,CP$4,2))&gt;$BN$80,"s","ns"))))</f>
        <v>ns</v>
      </c>
      <c r="CQ83" s="186" t="str">
        <f aca="1">IF(CQ$4&gt;$BV83,"",IF($BR$65&gt;$BS$65,"ns",IF($BN$72&gt;$BO$72,"ns",IF(ABS($BX83-INDEX(RTO1CF_ORD,CQ$4,2))&gt;$BN$80,"s","ns"))))</f>
        <v>ns</v>
      </c>
      <c r="CR83" s="186" t="str">
        <f aca="1">IF(CR$4&gt;$BV83,"",IF($BR$65&gt;$BS$65,"ns",IF($BN$72&gt;$BO$72,"ns",IF(ABS($BX83-INDEX(RTO1CF_ORD,CR$4,2))&gt;$BN$80,"s","ns"))))</f>
        <v>ns</v>
      </c>
      <c r="CS83" s="186" t="str">
        <f aca="1">IF(CS$4&gt;$BV83,"",IF($BR$65&gt;$BS$65,"ns",IF($BN$72&gt;$BO$72,"ns",IF(ABS($BX83-INDEX(RTO1CF_ORD,CS$4,2))&gt;$BN$80,"s","ns"))))</f>
        <v>ns</v>
      </c>
      <c r="CT83" s="186" t="str">
        <f aca="1">IF(CT$4&gt;$BV83,"",IF($BR$65&gt;$BS$65,"ns",IF($BN$72&gt;$BO$72,"ns",IF(ABS($BX83-INDEX(RTO1CF_ORD,CT$4,2))&gt;$BN$80,"s","ns"))))</f>
        <v>ns</v>
      </c>
      <c r="CU83" s="186" t="str">
        <f aca="1">IF(CU$4&gt;$BV83,"",IF($BR$65&gt;$BS$65,"ns",IF($BN$72&gt;$BO$72,"ns",IF(ABS($BX83-INDEX(RTO1CF_ORD,CU$4,2))&gt;$BN$80,"s","ns"))))</f>
        <v>ns</v>
      </c>
      <c r="CV83" s="186" t="str">
        <f aca="1">IF(CV$4&gt;$BV83,"",IF($BR$65&gt;$BS$65,"ns",IF($BN$72&gt;$BO$72,"ns",IF(ABS($BX83-INDEX(RTO1CF_ORD,CV$4,2))&gt;$BN$80,"s","ns"))))</f>
        <v/>
      </c>
      <c r="CW83" s="186" t="str">
        <f aca="1">IF(CW$4&gt;$BV83,"",IF($BR$65&gt;$BS$65,"ns",IF($BN$72&gt;$BO$72,"ns",IF(ABS($BX83-INDEX(RTO1CF_ORD,CW$4,2))&gt;$BN$80,"s","ns"))))</f>
        <v/>
      </c>
      <c r="CX83" s="186" t="str">
        <f aca="1">IF(CX$4&gt;$BV83,"",IF($BR$65&gt;$BS$65,"ns",IF($BN$72&gt;$BO$72,"ns",IF(ABS($BX83-INDEX(RTO1CF_ORD,CX$4,2))&gt;$BN$80,"s","ns"))))</f>
        <v/>
      </c>
      <c r="CY83" s="186" t="str">
        <f aca="1">IF(CY$4&gt;$BV83,"",IF($BR$65&gt;$BS$65,"ns",IF($BN$72&gt;$BO$72,"ns",IF(ABS($BX83-INDEX(RTO1CF_ORD,CY$4,2))&gt;$BN$80,"s","ns"))))</f>
        <v/>
      </c>
      <c r="CZ83" s="186" t="str">
        <f aca="1">IF(CZ$4&gt;$BV83,"",IF($BR$65&gt;$BS$65,"ns",IF($BN$72&gt;$BO$72,"ns",IF(ABS($BX83-INDEX(RTO1CF_ORD,CZ$4,2))&gt;$BN$80,"s","ns"))))</f>
        <v/>
      </c>
      <c r="DA83" s="186" t="str">
        <f aca="1">IF(DA$4&gt;$BV83,"",IF($BR$65&gt;$BS$65,"ns",IF($BN$72&gt;$BO$72,"ns",IF(ABS($BX83-INDEX(RTO1CF_ORD,DA$4,2))&gt;$BN$80,"s","ns"))))</f>
        <v/>
      </c>
      <c r="DB83" s="186" t="str">
        <f aca="1">IF(DB$4&gt;$BV83,"",IF($BR$65&gt;$BS$65,"ns",IF($BN$72&gt;$BO$72,"ns",IF(ABS($BX83-INDEX(RTO1CF_ORD,DB$4,2))&gt;$BN$80,"s","ns"))))</f>
        <v/>
      </c>
      <c r="DC83" s="186" t="str">
        <f aca="1">IF(DC$4&gt;$BV83,"",IF($BR$65&gt;$BS$65,"ns",IF($BN$72&gt;$BO$72,"ns",IF(ABS($BX83-INDEX(RTO1CF_ORD,DC$4,2))&gt;$BN$80,"s","ns"))))</f>
        <v/>
      </c>
      <c r="DD83" s="186" t="str">
        <f aca="1">IF(DD$4&gt;$BV83,"",IF($BR$65&gt;$BS$65,"ns",IF($BN$72&gt;$BO$72,"ns",IF(ABS($BX83-INDEX(RTO1CF_ORD,DD$4,2))&gt;$BN$80,"s","ns"))))</f>
        <v/>
      </c>
      <c r="DE83" s="186" t="str">
        <f aca="1">IF(DE$4&gt;$BV83,"",IF($BR$65&gt;$BS$65,"ns",IF($BN$72&gt;$BO$72,"ns",IF(ABS($BX83-INDEX(RTO1CF_ORD,DE$4,2))&gt;$BN$80,"s","ns"))))</f>
        <v/>
      </c>
      <c r="DF83" s="186" t="str">
        <f aca="1">IF(DF$4&gt;$BV83,"",IF($BR$65&gt;$BS$65,"ns",IF($BN$72&gt;$BO$72,"ns",IF(ABS($BX83-INDEX(RTO1CF_ORD,DF$4,2))&gt;$BN$80,"s","ns"))))</f>
        <v/>
      </c>
      <c r="DG83" s="186" t="str">
        <f aca="1">IF(DG$4&gt;$BV83,"",IF($BR$65&gt;$BS$65,"ns",IF($BN$72&gt;$BO$72,"ns",IF(ABS($BX83-INDEX(RTO1CF_ORD,DG$4,2))&gt;$BN$80,"s","ns"))))</f>
        <v/>
      </c>
      <c r="DH83" s="186" t="str">
        <f aca="1">IF(DH$4&gt;$BV83,"",IF($BR$65&gt;$BS$65,"ns",IF($BN$72&gt;$BO$72,"ns",IF(ABS($BX83-INDEX(RTO1CF_ORD,DH$4,2))&gt;$BN$80,"s","ns"))))</f>
        <v/>
      </c>
      <c r="DI83" s="186" t="str">
        <f aca="1">IF(DI$4&gt;$BV83,"",IF($BR$65&gt;$BS$65,"ns",IF($BN$72&gt;$BO$72,"ns",IF(ABS($BX83-INDEX(RTO1CF_ORD,DI$4,2))&gt;$BN$80,"s","ns"))))</f>
        <v/>
      </c>
      <c r="DJ83" s="186" t="str">
        <f aca="1">IF(DJ$4&gt;$BV83,"",IF($BR$65&gt;$BS$65,"ns",IF($BN$72&gt;$BO$72,"ns",IF(ABS($BX83-INDEX(RTO1CF_ORD,DJ$4,2))&gt;$BN$80,"s","ns"))))</f>
        <v/>
      </c>
      <c r="DK83" s="186" t="str">
        <f aca="1">IF(DK$4&gt;$BV83,"",IF($BR$65&gt;$BS$65,"ns",IF($BN$72&gt;$BO$72,"ns",IF(ABS($BX83-INDEX(RTO1CF_ORD,DK$4,2))&gt;$BN$80,"s","ns"))))</f>
        <v/>
      </c>
      <c r="DL83" s="186" t="str">
        <f aca="1">IF(DL$4&gt;$BV83,"",IF($BR$65&gt;$BS$65,"ns",IF($BN$72&gt;$BO$72,"ns",IF(ABS($BX83-INDEX(RTO1CF_ORD,DL$4,2))&gt;$BN$80,"s","ns"))))</f>
        <v/>
      </c>
      <c r="DM83" s="186" t="str">
        <f aca="1">IF(DM$4&gt;$BV83,"",IF($BR$65&gt;$BS$65,"ns",IF($BN$72&gt;$BO$72,"ns",IF(ABS($BX83-INDEX(RTO1CF_ORD,DM$4,2))&gt;$BN$80,"s","ns"))))</f>
        <v/>
      </c>
      <c r="DN83" s="186" t="str">
        <f aca="1">IF(DN$4&gt;$BV83,"",IF($BR$65&gt;$BS$65,"ns",IF($BN$72&gt;$BO$72,"ns",IF(ABS($BX83-INDEX(RTO1CF_ORD,DN$4,2))&gt;$BN$80,"s","ns"))))</f>
        <v/>
      </c>
      <c r="DO83" s="186" t="str">
        <f aca="1">IF(DO$4&gt;$BV83,"",IF($BR$65&gt;$BS$65,"ns",IF($BN$72&gt;$BO$72,"ns",IF(ABS($BX83-INDEX(RTO1CF_ORD,DO$4,2))&gt;$BN$80,"s","ns"))))</f>
        <v/>
      </c>
      <c r="DP83" s="186" t="str">
        <f aca="1">IF(DP$4&gt;$BV83,"",IF($BR$65&gt;$BS$65,"ns",IF($BN$72&gt;$BO$72,"ns",IF(ABS($BX83-INDEX(RTO1CF_ORD,DP$4,2))&gt;$BN$80,"s","ns"))))</f>
        <v/>
      </c>
      <c r="DQ83" s="186" t="str">
        <f aca="1">IF(DQ$4&gt;$BV83,"",IF($BR$65&gt;$BS$65,"ns",IF($BN$72&gt;$BO$72,"ns",IF(ABS($BX83-INDEX(RTO1CF_ORD,DQ$4,2))&gt;$BN$80,"s","ns"))))</f>
        <v/>
      </c>
      <c r="DR83" s="186" t="str">
        <f aca="1">IF(DR$4&gt;$BV83,"",IF($BR$65&gt;$BS$65,"ns",IF($BN$72&gt;$BO$72,"ns",IF(ABS($BX83-INDEX(RTO1CF_ORD,DR$4,2))&gt;$BN$80,"s","ns"))))</f>
        <v/>
      </c>
      <c r="DS83" s="186" t="str">
        <f aca="1">IF(DS$4&gt;$BV83,"",IF($BR$65&gt;$BS$65,"ns",IF($BN$72&gt;$BO$72,"ns",IF(ABS($BX83-INDEX(RTO1CF_ORD,DS$4,2))&gt;$BN$80,"s","ns"))))</f>
        <v/>
      </c>
      <c r="DT83" s="186" t="str">
        <f aca="1">IF(DT$4&gt;$BV83,"",IF($BR$65&gt;$BS$65,"ns",IF($BN$72&gt;$BO$72,"ns",IF(ABS($BX83-INDEX(RTO1CF_ORD,DT$4,2))&gt;$BN$80,"s","ns"))))</f>
        <v/>
      </c>
      <c r="DU83" s="186" t="str">
        <f aca="1">IF(DU$4&gt;$BV83,"",IF($BR$65&gt;$BS$65,"ns",IF($BN$72&gt;$BO$72,"ns",IF(ABS($BX83-INDEX(RTO1CF_ORD,DU$4,2))&gt;$BN$80,"s","ns"))))</f>
        <v/>
      </c>
      <c r="DV83" s="186" t="str">
        <f aca="1">IF(DV$4&gt;$BV83,"",IF($BR$65&gt;$BS$65,"ns",IF($BN$72&gt;$BO$72,"ns",IF(ABS($BX83-INDEX(RTO1CF_ORD,DV$4,2))&gt;$BN$80,"s","ns"))))</f>
        <v/>
      </c>
      <c r="DW83" s="158"/>
      <c r="DX83" s="158"/>
      <c r="DZ83" s="176">
        <f>DZ82+1</f>
        <v>24</v>
      </c>
      <c r="EA83" s="178" t="str">
        <f aca="1">IFERROR(INDEX(RTO2CV,$DZ83,1),0)</f>
        <v>PEHUEN</v>
      </c>
      <c r="EB83" s="179">
        <f aca="1">IFERROR(INDEX(RTO2SF,$DZ83,EB$3),0)</f>
        <v>0</v>
      </c>
      <c r="EC83" s="179">
        <f aca="1">IFERROR(INDEX(RTO2SF,$DZ83,EC$3),0)</f>
        <v>0</v>
      </c>
      <c r="ED83" s="179">
        <f aca="1">IFERROR(INDEX(RTO2SF,$DZ83,ED$3),0)</f>
        <v>0</v>
      </c>
      <c r="EE83" s="179">
        <f aca="1">IFERROR(INDEX(RTO2SF,$DZ83,EE$3),0)</f>
        <v>0</v>
      </c>
      <c r="EF83" s="179">
        <f>_xlfn.COUNTIFS(EB83:EE83,"&gt;1")</f>
        <v>0</v>
      </c>
      <c r="EG83" s="179">
        <f>IFERROR(_xlfn.SUMIFS(EB83:EE83,EB83:EE83,"&gt;1"),0)</f>
        <v>0</v>
      </c>
      <c r="EH83" s="176"/>
      <c r="EI83" s="177"/>
      <c r="EJ83" s="177"/>
      <c r="EK83" s="177"/>
      <c r="EL83" s="176">
        <f>EL82+1</f>
        <v>24</v>
      </c>
      <c r="EM83" s="178" t="str">
        <f aca="1">IFERROR(INDEX(RTO2CV,$EL83,1),0)</f>
        <v>PEHUEN</v>
      </c>
      <c r="EN83" s="179">
        <f aca="1">IFERROR(INDEX(RTO2CF,$EL83,'ANVA-MDS'!EB$3),0)</f>
        <v>5846.16685714285995</v>
      </c>
      <c r="EO83" s="179">
        <f aca="1">IFERROR(INDEX(RTO2CF,$EL83,'ANVA-MDS'!EC$3),0)</f>
        <v>4793.54303999999956</v>
      </c>
      <c r="EP83" s="179">
        <f aca="1">IFERROR(INDEX(RTO2CF,$EL83,'ANVA-MDS'!ED$3),0)</f>
        <v>2712.06118857143019</v>
      </c>
      <c r="EQ83" s="179">
        <f aca="1">IFERROR(INDEX(RTO2CF,$EL83,'ANVA-MDS'!EE$3),0)</f>
        <v>0</v>
      </c>
      <c r="ER83" s="179">
        <f>_xlfn.COUNTIFS(EN83:EQ83,"&gt;1")</f>
        <v>3</v>
      </c>
      <c r="ES83" s="179">
        <f>IFERROR(_xlfn.SUMIFS(EN83:EQ83,EN83:EQ83,"&gt;1"),0)</f>
        <v>13351.7710857142993</v>
      </c>
      <c r="ET83" s="176"/>
      <c r="EU83" s="177"/>
      <c r="EV83" s="177"/>
      <c r="EW83" s="177"/>
      <c r="EX83" s="179">
        <f>EG83+ES83</f>
        <v>13351.7710857142993</v>
      </c>
      <c r="EY83" s="180"/>
      <c r="EZ83" s="177"/>
    </row>
    <row r="84" spans="1:154" ht="12.75" customHeight="1">
      <c r="A84" s="284" t="s">
        <v>352</v>
      </c>
      <c r="J84" s="89" t="n">
        <v>24</v>
      </c>
      <c r="K84" s="187" t="str">
        <f aca="1">IFERROR(INDEX(RTO2SF_ORD,J84,1),"sd")</f>
        <v>PEHUEN</v>
      </c>
      <c r="L84" s="188">
        <f aca="1">IFERROR(INDEX(RTO2SF_ORD,J84,2),"sd")</f>
        <v>0.000260000000000000009</v>
      </c>
      <c r="M84" s="188" t="str">
        <f aca="1">IF(M$4&gt;$J84,"",IF($F$65&gt;$G$65,"ns",IF($B$72&gt;$C$72,"ns",IF(ABS($L84-INDEX(RTO1SF_ORD,M$4,2))&gt;$B$80,"s","ns"))))</f>
        <v>ns</v>
      </c>
      <c r="N84" s="188" t="str">
        <f aca="1">IF(N$4&gt;$J84,"",IF($F$65&gt;$G$65,"ns",IF($B$72&gt;$C$72,"ns",IF(ABS($L84-INDEX(RTO1SF_ORD,N$4,2))&gt;$B$80,"s","ns"))))</f>
        <v>ns</v>
      </c>
      <c r="O84" s="188" t="str">
        <f aca="1">IF(O$4&gt;$J84,"",IF($F$65&gt;$G$65,"ns",IF($B$72&gt;$C$72,"ns",IF(ABS($L84-INDEX(RTO1SF_ORD,O$4,2))&gt;$B$80,"s","ns"))))</f>
        <v>ns</v>
      </c>
      <c r="P84" s="188" t="str">
        <f aca="1">IF(P$4&gt;$J84,"",IF($F$65&gt;$G$65,"ns",IF($B$72&gt;$C$72,"ns",IF(ABS($L84-INDEX(RTO1SF_ORD,P$4,2))&gt;$B$80,"s","ns"))))</f>
        <v>ns</v>
      </c>
      <c r="Q84" s="188" t="str">
        <f aca="1">IF(Q$4&gt;$J84,"",IF($F$65&gt;$G$65,"ns",IF($B$72&gt;$C$72,"ns",IF(ABS($L84-INDEX(RTO1SF_ORD,Q$4,2))&gt;$B$80,"s","ns"))))</f>
        <v>ns</v>
      </c>
      <c r="R84" s="188" t="str">
        <f aca="1">IF(R$4&gt;$J84,"",IF($F$65&gt;$G$65,"ns",IF($B$72&gt;$C$72,"ns",IF(ABS($L84-INDEX(RTO1SF_ORD,R$4,2))&gt;$B$80,"s","ns"))))</f>
        <v>ns</v>
      </c>
      <c r="S84" s="188" t="str">
        <f aca="1">IF(S$4&gt;$J84,"",IF($F$65&gt;$G$65,"ns",IF($B$72&gt;$C$72,"ns",IF(ABS($L84-INDEX(RTO1SF_ORD,S$4,2))&gt;$B$80,"s","ns"))))</f>
        <v>ns</v>
      </c>
      <c r="T84" s="188" t="str">
        <f aca="1">IF(T$4&gt;$J84,"",IF($F$65&gt;$G$65,"ns",IF($B$72&gt;$C$72,"ns",IF(ABS($L84-INDEX(RTO1SF_ORD,T$4,2))&gt;$B$80,"s","ns"))))</f>
        <v>ns</v>
      </c>
      <c r="U84" s="188" t="str">
        <f aca="1">IF(U$4&gt;$J84,"",IF($F$65&gt;$G$65,"ns",IF($B$72&gt;$C$72,"ns",IF(ABS($L84-INDEX(RTO1SF_ORD,U$4,2))&gt;$B$80,"s","ns"))))</f>
        <v>ns</v>
      </c>
      <c r="V84" s="188" t="str">
        <f aca="1">IF(V$4&gt;$J84,"",IF($F$65&gt;$G$65,"ns",IF($B$72&gt;$C$72,"ns",IF(ABS($L84-INDEX(RTO1SF_ORD,V$4,2))&gt;$B$80,"s","ns"))))</f>
        <v>ns</v>
      </c>
      <c r="W84" s="188" t="str">
        <f aca="1">IF(W$4&gt;$J84,"",IF($F$65&gt;$G$65,"ns",IF($B$72&gt;$C$72,"ns",IF(ABS($L84-INDEX(RTO1SF_ORD,W$4,2))&gt;$B$80,"s","ns"))))</f>
        <v>ns</v>
      </c>
      <c r="X84" s="188" t="str">
        <f aca="1">IF(X$4&gt;$J84,"",IF($F$65&gt;$G$65,"ns",IF($B$72&gt;$C$72,"ns",IF(ABS($L84-INDEX(RTO1SF_ORD,X$4,2))&gt;$B$80,"s","ns"))))</f>
        <v>ns</v>
      </c>
      <c r="Y84" s="188" t="str">
        <f aca="1">IF(Y$4&gt;$J84,"",IF($F$65&gt;$G$65,"ns",IF($B$72&gt;$C$72,"ns",IF(ABS($L84-INDEX(RTO1SF_ORD,Y$4,2))&gt;$B$80,"s","ns"))))</f>
        <v>ns</v>
      </c>
      <c r="Z84" s="188" t="str">
        <f aca="1">IF(Z$4&gt;$J84,"",IF($F$65&gt;$G$65,"ns",IF($B$72&gt;$C$72,"ns",IF(ABS($L84-INDEX(RTO1SF_ORD,Z$4,2))&gt;$B$80,"s","ns"))))</f>
        <v>ns</v>
      </c>
      <c r="AA84" s="188" t="str">
        <f aca="1">IF(AA$4&gt;$J84,"",IF($F$65&gt;$G$65,"ns",IF($B$72&gt;$C$72,"ns",IF(ABS($L84-INDEX(RTO1SF_ORD,AA$4,2))&gt;$B$80,"s","ns"))))</f>
        <v>ns</v>
      </c>
      <c r="AB84" s="188" t="str">
        <f aca="1">IF(AB$4&gt;$J84,"",IF($F$65&gt;$G$65,"ns",IF($B$72&gt;$C$72,"ns",IF(ABS($L84-INDEX(RTO1SF_ORD,AB$4,2))&gt;$B$80,"s","ns"))))</f>
        <v>ns</v>
      </c>
      <c r="AC84" s="188" t="str">
        <f aca="1">IF(AC$4&gt;$J84,"",IF($F$65&gt;$G$65,"ns",IF($B$72&gt;$C$72,"ns",IF(ABS($L84-INDEX(RTO1SF_ORD,AC$4,2))&gt;$B$80,"s","ns"))))</f>
        <v>ns</v>
      </c>
      <c r="AD84" s="188" t="str">
        <f aca="1">IF(AD$4&gt;$J84,"",IF($F$65&gt;$G$65,"ns",IF($B$72&gt;$C$72,"ns",IF(ABS($L84-INDEX(RTO1SF_ORD,AD$4,2))&gt;$B$80,"s","ns"))))</f>
        <v>ns</v>
      </c>
      <c r="AE84" s="188" t="str">
        <f aca="1">IF(AE$4&gt;$J84,"",IF($F$65&gt;$G$65,"ns",IF($B$72&gt;$C$72,"ns",IF(ABS($L84-INDEX(RTO1SF_ORD,AE$4,2))&gt;$B$80,"s","ns"))))</f>
        <v>ns</v>
      </c>
      <c r="AF84" s="188" t="str">
        <f aca="1">IF(AF$4&gt;$J84,"",IF($F$65&gt;$G$65,"ns",IF($B$72&gt;$C$72,"ns",IF(ABS($L84-INDEX(RTO1SF_ORD,AF$4,2))&gt;$B$80,"s","ns"))))</f>
        <v>ns</v>
      </c>
      <c r="AG84" s="188" t="str">
        <f aca="1">IF(AG$4&gt;$J84,"",IF($F$65&gt;$G$65,"ns",IF($B$72&gt;$C$72,"ns",IF(ABS($L84-INDEX(RTO1SF_ORD,AG$4,2))&gt;$B$80,"s","ns"))))</f>
        <v>ns</v>
      </c>
      <c r="AH84" s="188" t="str">
        <f aca="1">IF(AH$4&gt;$J84,"",IF($F$65&gt;$G$65,"ns",IF($B$72&gt;$C$72,"ns",IF(ABS($L84-INDEX(RTO1SF_ORD,AH$4,2))&gt;$B$80,"s","ns"))))</f>
        <v>ns</v>
      </c>
      <c r="AI84" s="188" t="str">
        <f aca="1">IF(AI$4&gt;$J84,"",IF($F$65&gt;$G$65,"ns",IF($B$72&gt;$C$72,"ns",IF(ABS($L84-INDEX(RTO1SF_ORD,AI$4,2))&gt;$B$80,"s","ns"))))</f>
        <v>ns</v>
      </c>
      <c r="AJ84" s="188" t="str">
        <f aca="1">IF(AJ$4&gt;$J84,"",IF($F$65&gt;$G$65,"ns",IF($B$72&gt;$C$72,"ns",IF(ABS($L84-INDEX(RTO1SF_ORD,AJ$4,2))&gt;$B$80,"s","ns"))))</f>
        <v>ns</v>
      </c>
      <c r="AK84" s="188" t="str">
        <f aca="1">IF(AK$4&gt;$J84,"",IF($F$65&gt;$G$65,"ns",IF($B$72&gt;$C$72,"ns",IF(ABS($L84-INDEX(RTO1SF_ORD,AK$4,2))&gt;$B$80,"s","ns"))))</f>
        <v/>
      </c>
      <c r="AL84" s="188" t="str">
        <f aca="1">IF(AL$4&gt;$J84,"",IF($F$65&gt;$G$65,"ns",IF($B$72&gt;$C$72,"ns",IF(ABS($L84-INDEX(RTO1SF_ORD,AL$4,2))&gt;$B$80,"s","ns"))))</f>
        <v/>
      </c>
      <c r="AM84" s="188" t="str">
        <f aca="1">IF(AM$4&gt;$J84,"",IF($F$65&gt;$G$65,"ns",IF($B$72&gt;$C$72,"ns",IF(ABS($L84-INDEX(RTO1SF_ORD,AM$4,2))&gt;$B$80,"s","ns"))))</f>
        <v/>
      </c>
      <c r="AN84" s="188" t="str">
        <f aca="1">IF(AN$4&gt;$J84,"",IF($F$65&gt;$G$65,"ns",IF($B$72&gt;$C$72,"ns",IF(ABS($L84-INDEX(RTO1SF_ORD,AN$4,2))&gt;$B$80,"s","ns"))))</f>
        <v/>
      </c>
      <c r="AO84" s="188" t="str">
        <f aca="1">IF(AO$4&gt;$J84,"",IF($F$65&gt;$G$65,"ns",IF($B$72&gt;$C$72,"ns",IF(ABS($L84-INDEX(RTO1SF_ORD,AO$4,2))&gt;$B$80,"s","ns"))))</f>
        <v/>
      </c>
      <c r="AP84" s="188" t="str">
        <f aca="1">IF(AP$4&gt;$J84,"",IF($F$65&gt;$G$65,"ns",IF($B$72&gt;$C$72,"ns",IF(ABS($L84-INDEX(RTO1SF_ORD,AP$4,2))&gt;$B$80,"s","ns"))))</f>
        <v/>
      </c>
      <c r="AQ84" s="188" t="str">
        <f aca="1">IF(AQ$4&gt;$J84,"",IF($F$65&gt;$G$65,"ns",IF($B$72&gt;$C$72,"ns",IF(ABS($L84-INDEX(RTO1SF_ORD,AQ$4,2))&gt;$B$80,"s","ns"))))</f>
        <v/>
      </c>
      <c r="AR84" s="188" t="str">
        <f aca="1">IF(AR$4&gt;$J84,"",IF($F$65&gt;$G$65,"ns",IF($B$72&gt;$C$72,"ns",IF(ABS($L84-INDEX(RTO1SF_ORD,AR$4,2))&gt;$B$80,"s","ns"))))</f>
        <v/>
      </c>
      <c r="AS84" s="188" t="str">
        <f aca="1">IF(AS$4&gt;$J84,"",IF($F$65&gt;$G$65,"ns",IF($B$72&gt;$C$72,"ns",IF(ABS($L84-INDEX(RTO1SF_ORD,AS$4,2))&gt;$B$80,"s","ns"))))</f>
        <v/>
      </c>
      <c r="AT84" s="188" t="str">
        <f aca="1">IF(AT$4&gt;$J84,"",IF($F$65&gt;$G$65,"ns",IF($B$72&gt;$C$72,"ns",IF(ABS($L84-INDEX(RTO1SF_ORD,AT$4,2))&gt;$B$80,"s","ns"))))</f>
        <v/>
      </c>
      <c r="AU84" s="188" t="str">
        <f aca="1">IF(AU$4&gt;$J84,"",IF($F$65&gt;$G$65,"ns",IF($B$72&gt;$C$72,"ns",IF(ABS($L84-INDEX(RTO1SF_ORD,AU$4,2))&gt;$B$80,"s","ns"))))</f>
        <v/>
      </c>
      <c r="AV84" s="188" t="str">
        <f aca="1">IF(AV$4&gt;$J84,"",IF($F$65&gt;$G$65,"ns",IF($B$72&gt;$C$72,"ns",IF(ABS($L84-INDEX(RTO1SF_ORD,AV$4,2))&gt;$B$80,"s","ns"))))</f>
        <v/>
      </c>
      <c r="AW84" s="188" t="str">
        <f aca="1">IF(AW$4&gt;$J84,"",IF($F$65&gt;$G$65,"ns",IF($B$72&gt;$C$72,"ns",IF(ABS($L84-INDEX(RTO1SF_ORD,AW$4,2))&gt;$B$80,"s","ns"))))</f>
        <v/>
      </c>
      <c r="AX84" s="188" t="str">
        <f aca="1">IF(AX$4&gt;$J84,"",IF($F$65&gt;$G$65,"ns",IF($B$72&gt;$C$72,"ns",IF(ABS($L84-INDEX(RTO1SF_ORD,AX$4,2))&gt;$B$80,"s","ns"))))</f>
        <v/>
      </c>
      <c r="AY84" s="188" t="str">
        <f aca="1">IF(AY$4&gt;$J84,"",IF($F$65&gt;$G$65,"ns",IF($B$72&gt;$C$72,"ns",IF(ABS($L84-INDEX(RTO1SF_ORD,AY$4,2))&gt;$B$80,"s","ns"))))</f>
        <v/>
      </c>
      <c r="AZ84" s="188" t="str">
        <f aca="1">IF(AZ$4&gt;$J84,"",IF($F$65&gt;$G$65,"ns",IF($B$72&gt;$C$72,"ns",IF(ABS($L84-INDEX(RTO1SF_ORD,AZ$4,2))&gt;$B$80,"s","ns"))))</f>
        <v/>
      </c>
      <c r="BA84" s="188" t="str">
        <f aca="1">IF(BA$4&gt;$J84,"",IF($F$65&gt;$G$65,"ns",IF($B$72&gt;$C$72,"ns",IF(ABS($L84-INDEX(RTO1SF_ORD,BA$4,2))&gt;$B$80,"s","ns"))))</f>
        <v/>
      </c>
      <c r="BB84" s="188" t="str">
        <f aca="1">IF(BB$4&gt;$J84,"",IF($F$65&gt;$G$65,"ns",IF($B$72&gt;$C$72,"ns",IF(ABS($L84-INDEX(RTO1SF_ORD,BB$4,2))&gt;$B$80,"s","ns"))))</f>
        <v/>
      </c>
      <c r="BC84" s="188" t="str">
        <f aca="1">IF(BC$4&gt;$J84,"",IF($F$65&gt;$G$65,"ns",IF($B$72&gt;$C$72,"ns",IF(ABS($L84-INDEX(RTO1SF_ORD,BC$4,2))&gt;$B$80,"s","ns"))))</f>
        <v/>
      </c>
      <c r="BD84" s="188" t="str">
        <f aca="1">IF(BD$4&gt;$J84,"",IF($F$65&gt;$G$65,"ns",IF($B$72&gt;$C$72,"ns",IF(ABS($L84-INDEX(RTO1SF_ORD,BD$4,2))&gt;$B$80,"s","ns"))))</f>
        <v/>
      </c>
      <c r="BE84" s="188" t="str">
        <f aca="1">IF(BE$4&gt;$J84,"",IF($F$65&gt;$G$65,"ns",IF($B$72&gt;$C$72,"ns",IF(ABS($L84-INDEX(RTO1SF_ORD,BE$4,2))&gt;$B$80,"s","ns"))))</f>
        <v/>
      </c>
      <c r="BF84" s="188" t="str">
        <f aca="1">IF(BF$4&gt;$J84,"",IF($F$65&gt;$G$65,"ns",IF($B$72&gt;$C$72,"ns",IF(ABS($L84-INDEX(RTO1SF_ORD,BF$4,2))&gt;$B$80,"s","ns"))))</f>
        <v/>
      </c>
      <c r="BG84" s="188" t="str">
        <f aca="1">IF(BG$4&gt;$J84,"",IF($F$65&gt;$G$65,"ns",IF($B$72&gt;$C$72,"ns",IF(ABS($L84-INDEX(RTO1SF_ORD,BG$4,2))&gt;$B$80,"s","ns"))))</f>
        <v/>
      </c>
      <c r="BH84" s="188" t="str">
        <f aca="1">IF(BH$4&gt;$J84,"",IF($F$65&gt;$G$65,"ns",IF($B$72&gt;$C$72,"ns",IF(ABS($L84-INDEX(RTO1SF_ORD,BH$4,2))&gt;$B$80,"s","ns"))))</f>
        <v/>
      </c>
      <c r="BI84" s="188" t="str">
        <f aca="1">IF(BI$4&gt;$J84,"",IF($F$65&gt;$G$65,"ns",IF($B$72&gt;$C$72,"ns",IF(ABS($L84-INDEX(RTO1SF_ORD,BI$4,2))&gt;$B$80,"s","ns"))))</f>
        <v/>
      </c>
      <c r="BJ84" s="188" t="str">
        <f aca="1">IF(BJ$4&gt;$J84,"",IF($F$65&gt;$G$65,"ns",IF($B$72&gt;$C$72,"ns",IF(ABS($L84-INDEX(RTO1SF_ORD,BJ$4,2))&gt;$B$80,"s","ns"))))</f>
        <v/>
      </c>
      <c r="BM84" s="284" t="s">
        <v>352</v>
      </c>
      <c r="BS84" s="10"/>
      <c r="BT84" s="10"/>
      <c r="BU84" s="10"/>
      <c r="BV84" s="89" t="n">
        <v>24</v>
      </c>
      <c r="BW84" s="187" t="str">
        <f aca="1">IFERROR(INDEX(RTO2CF_ORD,BV84,1),"sd")</f>
        <v>SY 109</v>
      </c>
      <c r="BX84" s="188">
        <f aca="1">IFERROR(INDEX(RTO2CF_ORD,BV84,2),"sd")</f>
        <v>4631.59622095237955</v>
      </c>
      <c r="BY84" s="186" t="str">
        <f aca="1">IF(BY$4&gt;$BV84,"",IF($BR$65&gt;$BS$65,"ns",IF($BN$72&gt;$BO$72,"ns",IF(ABS($BX84-INDEX(RTO1CF_ORD,BY$4,2))&gt;$BN$80,"s","ns"))))</f>
        <v>ns</v>
      </c>
      <c r="BZ84" s="186" t="str">
        <f aca="1">IF(BZ$4&gt;$BV84,"",IF($BR$65&gt;$BS$65,"ns",IF($BN$72&gt;$BO$72,"ns",IF(ABS($BX84-INDEX(RTO1CF_ORD,BZ$4,2))&gt;$BN$80,"s","ns"))))</f>
        <v>ns</v>
      </c>
      <c r="CA84" s="186" t="str">
        <f aca="1">IF(CA$4&gt;$BV84,"",IF($BR$65&gt;$BS$65,"ns",IF($BN$72&gt;$BO$72,"ns",IF(ABS($BX84-INDEX(RTO1CF_ORD,CA$4,2))&gt;$BN$80,"s","ns"))))</f>
        <v>ns</v>
      </c>
      <c r="CB84" s="186" t="str">
        <f aca="1">IF(CB$4&gt;$BV84,"",IF($BR$65&gt;$BS$65,"ns",IF($BN$72&gt;$BO$72,"ns",IF(ABS($BX84-INDEX(RTO1CF_ORD,CB$4,2))&gt;$BN$80,"s","ns"))))</f>
        <v>ns</v>
      </c>
      <c r="CC84" s="186" t="str">
        <f aca="1">IF(CC$4&gt;$BV84,"",IF($BR$65&gt;$BS$65,"ns",IF($BN$72&gt;$BO$72,"ns",IF(ABS($BX84-INDEX(RTO1CF_ORD,CC$4,2))&gt;$BN$80,"s","ns"))))</f>
        <v>ns</v>
      </c>
      <c r="CD84" s="186" t="str">
        <f aca="1">IF(CD$4&gt;$BV84,"",IF($BR$65&gt;$BS$65,"ns",IF($BN$72&gt;$BO$72,"ns",IF(ABS($BX84-INDEX(RTO1CF_ORD,CD$4,2))&gt;$BN$80,"s","ns"))))</f>
        <v>ns</v>
      </c>
      <c r="CE84" s="186" t="str">
        <f aca="1">IF(CE$4&gt;$BV84,"",IF($BR$65&gt;$BS$65,"ns",IF($BN$72&gt;$BO$72,"ns",IF(ABS($BX84-INDEX(RTO1CF_ORD,CE$4,2))&gt;$BN$80,"s","ns"))))</f>
        <v>ns</v>
      </c>
      <c r="CF84" s="186" t="str">
        <f aca="1">IF(CF$4&gt;$BV84,"",IF($BR$65&gt;$BS$65,"ns",IF($BN$72&gt;$BO$72,"ns",IF(ABS($BX84-INDEX(RTO1CF_ORD,CF$4,2))&gt;$BN$80,"s","ns"))))</f>
        <v>ns</v>
      </c>
      <c r="CG84" s="186" t="str">
        <f aca="1">IF(CG$4&gt;$BV84,"",IF($BR$65&gt;$BS$65,"ns",IF($BN$72&gt;$BO$72,"ns",IF(ABS($BX84-INDEX(RTO1CF_ORD,CG$4,2))&gt;$BN$80,"s","ns"))))</f>
        <v>ns</v>
      </c>
      <c r="CH84" s="186" t="str">
        <f aca="1">IF(CH$4&gt;$BV84,"",IF($BR$65&gt;$BS$65,"ns",IF($BN$72&gt;$BO$72,"ns",IF(ABS($BX84-INDEX(RTO1CF_ORD,CH$4,2))&gt;$BN$80,"s","ns"))))</f>
        <v>ns</v>
      </c>
      <c r="CI84" s="186" t="str">
        <f aca="1">IF(CI$4&gt;$BV84,"",IF($BR$65&gt;$BS$65,"ns",IF($BN$72&gt;$BO$72,"ns",IF(ABS($BX84-INDEX(RTO1CF_ORD,CI$4,2))&gt;$BN$80,"s","ns"))))</f>
        <v>ns</v>
      </c>
      <c r="CJ84" s="186" t="str">
        <f aca="1">IF(CJ$4&gt;$BV84,"",IF($BR$65&gt;$BS$65,"ns",IF($BN$72&gt;$BO$72,"ns",IF(ABS($BX84-INDEX(RTO1CF_ORD,CJ$4,2))&gt;$BN$80,"s","ns"))))</f>
        <v>ns</v>
      </c>
      <c r="CK84" s="186" t="str">
        <f aca="1">IF(CK$4&gt;$BV84,"",IF($BR$65&gt;$BS$65,"ns",IF($BN$72&gt;$BO$72,"ns",IF(ABS($BX84-INDEX(RTO1CF_ORD,CK$4,2))&gt;$BN$80,"s","ns"))))</f>
        <v>ns</v>
      </c>
      <c r="CL84" s="186" t="str">
        <f aca="1">IF(CL$4&gt;$BV84,"",IF($BR$65&gt;$BS$65,"ns",IF($BN$72&gt;$BO$72,"ns",IF(ABS($BX84-INDEX(RTO1CF_ORD,CL$4,2))&gt;$BN$80,"s","ns"))))</f>
        <v>ns</v>
      </c>
      <c r="CM84" s="186" t="str">
        <f aca="1">IF(CM$4&gt;$BV84,"",IF($BR$65&gt;$BS$65,"ns",IF($BN$72&gt;$BO$72,"ns",IF(ABS($BX84-INDEX(RTO1CF_ORD,CM$4,2))&gt;$BN$80,"s","ns"))))</f>
        <v>ns</v>
      </c>
      <c r="CN84" s="186" t="str">
        <f aca="1">IF(CN$4&gt;$BV84,"",IF($BR$65&gt;$BS$65,"ns",IF($BN$72&gt;$BO$72,"ns",IF(ABS($BX84-INDEX(RTO1CF_ORD,CN$4,2))&gt;$BN$80,"s","ns"))))</f>
        <v>ns</v>
      </c>
      <c r="CO84" s="186" t="str">
        <f aca="1">IF(CO$4&gt;$BV84,"",IF($BR$65&gt;$BS$65,"ns",IF($BN$72&gt;$BO$72,"ns",IF(ABS($BX84-INDEX(RTO1CF_ORD,CO$4,2))&gt;$BN$80,"s","ns"))))</f>
        <v>ns</v>
      </c>
      <c r="CP84" s="186" t="str">
        <f aca="1">IF(CP$4&gt;$BV84,"",IF($BR$65&gt;$BS$65,"ns",IF($BN$72&gt;$BO$72,"ns",IF(ABS($BX84-INDEX(RTO1CF_ORD,CP$4,2))&gt;$BN$80,"s","ns"))))</f>
        <v>ns</v>
      </c>
      <c r="CQ84" s="186" t="str">
        <f aca="1">IF(CQ$4&gt;$BV84,"",IF($BR$65&gt;$BS$65,"ns",IF($BN$72&gt;$BO$72,"ns",IF(ABS($BX84-INDEX(RTO1CF_ORD,CQ$4,2))&gt;$BN$80,"s","ns"))))</f>
        <v>ns</v>
      </c>
      <c r="CR84" s="186" t="str">
        <f aca="1">IF(CR$4&gt;$BV84,"",IF($BR$65&gt;$BS$65,"ns",IF($BN$72&gt;$BO$72,"ns",IF(ABS($BX84-INDEX(RTO1CF_ORD,CR$4,2))&gt;$BN$80,"s","ns"))))</f>
        <v>ns</v>
      </c>
      <c r="CS84" s="186" t="str">
        <f aca="1">IF(CS$4&gt;$BV84,"",IF($BR$65&gt;$BS$65,"ns",IF($BN$72&gt;$BO$72,"ns",IF(ABS($BX84-INDEX(RTO1CF_ORD,CS$4,2))&gt;$BN$80,"s","ns"))))</f>
        <v>ns</v>
      </c>
      <c r="CT84" s="186" t="str">
        <f aca="1">IF(CT$4&gt;$BV84,"",IF($BR$65&gt;$BS$65,"ns",IF($BN$72&gt;$BO$72,"ns",IF(ABS($BX84-INDEX(RTO1CF_ORD,CT$4,2))&gt;$BN$80,"s","ns"))))</f>
        <v>ns</v>
      </c>
      <c r="CU84" s="186" t="str">
        <f aca="1">IF(CU$4&gt;$BV84,"",IF($BR$65&gt;$BS$65,"ns",IF($BN$72&gt;$BO$72,"ns",IF(ABS($BX84-INDEX(RTO1CF_ORD,CU$4,2))&gt;$BN$80,"s","ns"))))</f>
        <v>ns</v>
      </c>
      <c r="CV84" s="186" t="str">
        <f aca="1">IF(CV$4&gt;$BV84,"",IF($BR$65&gt;$BS$65,"ns",IF($BN$72&gt;$BO$72,"ns",IF(ABS($BX84-INDEX(RTO1CF_ORD,CV$4,2))&gt;$BN$80,"s","ns"))))</f>
        <v>ns</v>
      </c>
      <c r="CW84" s="186" t="str">
        <f aca="1">IF(CW$4&gt;$BV84,"",IF($BR$65&gt;$BS$65,"ns",IF($BN$72&gt;$BO$72,"ns",IF(ABS($BX84-INDEX(RTO1CF_ORD,CW$4,2))&gt;$BN$80,"s","ns"))))</f>
        <v/>
      </c>
      <c r="CX84" s="186" t="str">
        <f aca="1">IF(CX$4&gt;$BV84,"",IF($BR$65&gt;$BS$65,"ns",IF($BN$72&gt;$BO$72,"ns",IF(ABS($BX84-INDEX(RTO1CF_ORD,CX$4,2))&gt;$BN$80,"s","ns"))))</f>
        <v/>
      </c>
      <c r="CY84" s="186" t="str">
        <f aca="1">IF(CY$4&gt;$BV84,"",IF($BR$65&gt;$BS$65,"ns",IF($BN$72&gt;$BO$72,"ns",IF(ABS($BX84-INDEX(RTO1CF_ORD,CY$4,2))&gt;$BN$80,"s","ns"))))</f>
        <v/>
      </c>
      <c r="CZ84" s="186" t="str">
        <f aca="1">IF(CZ$4&gt;$BV84,"",IF($BR$65&gt;$BS$65,"ns",IF($BN$72&gt;$BO$72,"ns",IF(ABS($BX84-INDEX(RTO1CF_ORD,CZ$4,2))&gt;$BN$80,"s","ns"))))</f>
        <v/>
      </c>
      <c r="DA84" s="186" t="str">
        <f aca="1">IF(DA$4&gt;$BV84,"",IF($BR$65&gt;$BS$65,"ns",IF($BN$72&gt;$BO$72,"ns",IF(ABS($BX84-INDEX(RTO1CF_ORD,DA$4,2))&gt;$BN$80,"s","ns"))))</f>
        <v/>
      </c>
      <c r="DB84" s="186" t="str">
        <f aca="1">IF(DB$4&gt;$BV84,"",IF($BR$65&gt;$BS$65,"ns",IF($BN$72&gt;$BO$72,"ns",IF(ABS($BX84-INDEX(RTO1CF_ORD,DB$4,2))&gt;$BN$80,"s","ns"))))</f>
        <v/>
      </c>
      <c r="DC84" s="186" t="str">
        <f aca="1">IF(DC$4&gt;$BV84,"",IF($BR$65&gt;$BS$65,"ns",IF($BN$72&gt;$BO$72,"ns",IF(ABS($BX84-INDEX(RTO1CF_ORD,DC$4,2))&gt;$BN$80,"s","ns"))))</f>
        <v/>
      </c>
      <c r="DD84" s="186" t="str">
        <f aca="1">IF(DD$4&gt;$BV84,"",IF($BR$65&gt;$BS$65,"ns",IF($BN$72&gt;$BO$72,"ns",IF(ABS($BX84-INDEX(RTO1CF_ORD,DD$4,2))&gt;$BN$80,"s","ns"))))</f>
        <v/>
      </c>
      <c r="DE84" s="186" t="str">
        <f aca="1">IF(DE$4&gt;$BV84,"",IF($BR$65&gt;$BS$65,"ns",IF($BN$72&gt;$BO$72,"ns",IF(ABS($BX84-INDEX(RTO1CF_ORD,DE$4,2))&gt;$BN$80,"s","ns"))))</f>
        <v/>
      </c>
      <c r="DF84" s="186" t="str">
        <f aca="1">IF(DF$4&gt;$BV84,"",IF($BR$65&gt;$BS$65,"ns",IF($BN$72&gt;$BO$72,"ns",IF(ABS($BX84-INDEX(RTO1CF_ORD,DF$4,2))&gt;$BN$80,"s","ns"))))</f>
        <v/>
      </c>
      <c r="DG84" s="186" t="str">
        <f aca="1">IF(DG$4&gt;$BV84,"",IF($BR$65&gt;$BS$65,"ns",IF($BN$72&gt;$BO$72,"ns",IF(ABS($BX84-INDEX(RTO1CF_ORD,DG$4,2))&gt;$BN$80,"s","ns"))))</f>
        <v/>
      </c>
      <c r="DH84" s="186" t="str">
        <f aca="1">IF(DH$4&gt;$BV84,"",IF($BR$65&gt;$BS$65,"ns",IF($BN$72&gt;$BO$72,"ns",IF(ABS($BX84-INDEX(RTO1CF_ORD,DH$4,2))&gt;$BN$80,"s","ns"))))</f>
        <v/>
      </c>
      <c r="DI84" s="186" t="str">
        <f aca="1">IF(DI$4&gt;$BV84,"",IF($BR$65&gt;$BS$65,"ns",IF($BN$72&gt;$BO$72,"ns",IF(ABS($BX84-INDEX(RTO1CF_ORD,DI$4,2))&gt;$BN$80,"s","ns"))))</f>
        <v/>
      </c>
      <c r="DJ84" s="186" t="str">
        <f aca="1">IF(DJ$4&gt;$BV84,"",IF($BR$65&gt;$BS$65,"ns",IF($BN$72&gt;$BO$72,"ns",IF(ABS($BX84-INDEX(RTO1CF_ORD,DJ$4,2))&gt;$BN$80,"s","ns"))))</f>
        <v/>
      </c>
      <c r="DK84" s="186" t="str">
        <f aca="1">IF(DK$4&gt;$BV84,"",IF($BR$65&gt;$BS$65,"ns",IF($BN$72&gt;$BO$72,"ns",IF(ABS($BX84-INDEX(RTO1CF_ORD,DK$4,2))&gt;$BN$80,"s","ns"))))</f>
        <v/>
      </c>
      <c r="DL84" s="186" t="str">
        <f aca="1">IF(DL$4&gt;$BV84,"",IF($BR$65&gt;$BS$65,"ns",IF($BN$72&gt;$BO$72,"ns",IF(ABS($BX84-INDEX(RTO1CF_ORD,DL$4,2))&gt;$BN$80,"s","ns"))))</f>
        <v/>
      </c>
      <c r="DM84" s="186" t="str">
        <f aca="1">IF(DM$4&gt;$BV84,"",IF($BR$65&gt;$BS$65,"ns",IF($BN$72&gt;$BO$72,"ns",IF(ABS($BX84-INDEX(RTO1CF_ORD,DM$4,2))&gt;$BN$80,"s","ns"))))</f>
        <v/>
      </c>
      <c r="DN84" s="186" t="str">
        <f aca="1">IF(DN$4&gt;$BV84,"",IF($BR$65&gt;$BS$65,"ns",IF($BN$72&gt;$BO$72,"ns",IF(ABS($BX84-INDEX(RTO1CF_ORD,DN$4,2))&gt;$BN$80,"s","ns"))))</f>
        <v/>
      </c>
      <c r="DO84" s="186" t="str">
        <f aca="1">IF(DO$4&gt;$BV84,"",IF($BR$65&gt;$BS$65,"ns",IF($BN$72&gt;$BO$72,"ns",IF(ABS($BX84-INDEX(RTO1CF_ORD,DO$4,2))&gt;$BN$80,"s","ns"))))</f>
        <v/>
      </c>
      <c r="DP84" s="186" t="str">
        <f aca="1">IF(DP$4&gt;$BV84,"",IF($BR$65&gt;$BS$65,"ns",IF($BN$72&gt;$BO$72,"ns",IF(ABS($BX84-INDEX(RTO1CF_ORD,DP$4,2))&gt;$BN$80,"s","ns"))))</f>
        <v/>
      </c>
      <c r="DQ84" s="186" t="str">
        <f aca="1">IF(DQ$4&gt;$BV84,"",IF($BR$65&gt;$BS$65,"ns",IF($BN$72&gt;$BO$72,"ns",IF(ABS($BX84-INDEX(RTO1CF_ORD,DQ$4,2))&gt;$BN$80,"s","ns"))))</f>
        <v/>
      </c>
      <c r="DR84" s="186" t="str">
        <f aca="1">IF(DR$4&gt;$BV84,"",IF($BR$65&gt;$BS$65,"ns",IF($BN$72&gt;$BO$72,"ns",IF(ABS($BX84-INDEX(RTO1CF_ORD,DR$4,2))&gt;$BN$80,"s","ns"))))</f>
        <v/>
      </c>
      <c r="DS84" s="186" t="str">
        <f aca="1">IF(DS$4&gt;$BV84,"",IF($BR$65&gt;$BS$65,"ns",IF($BN$72&gt;$BO$72,"ns",IF(ABS($BX84-INDEX(RTO1CF_ORD,DS$4,2))&gt;$BN$80,"s","ns"))))</f>
        <v/>
      </c>
      <c r="DT84" s="186" t="str">
        <f aca="1">IF(DT$4&gt;$BV84,"",IF($BR$65&gt;$BS$65,"ns",IF($BN$72&gt;$BO$72,"ns",IF(ABS($BX84-INDEX(RTO1CF_ORD,DT$4,2))&gt;$BN$80,"s","ns"))))</f>
        <v/>
      </c>
      <c r="DU84" s="186" t="str">
        <f aca="1">IF(DU$4&gt;$BV84,"",IF($BR$65&gt;$BS$65,"ns",IF($BN$72&gt;$BO$72,"ns",IF(ABS($BX84-INDEX(RTO1CF_ORD,DU$4,2))&gt;$BN$80,"s","ns"))))</f>
        <v/>
      </c>
      <c r="DV84" s="186" t="str">
        <f aca="1">IF(DV$4&gt;$BV84,"",IF($BR$65&gt;$BS$65,"ns",IF($BN$72&gt;$BO$72,"ns",IF(ABS($BX84-INDEX(RTO1CF_ORD,DV$4,2))&gt;$BN$80,"s","ns"))))</f>
        <v/>
      </c>
      <c r="DW84" s="158"/>
      <c r="DX84" s="158"/>
      <c r="DZ84" s="176">
        <f>DZ83+1</f>
        <v>25</v>
      </c>
      <c r="EA84" s="178" t="str">
        <f aca="1">IFERROR(INDEX(RTO2CV,$DZ84,1),0)</f>
        <v>SAUCE</v>
      </c>
      <c r="EB84" s="179">
        <f aca="1">IFERROR(INDEX(RTO2SF,$DZ84,EB$3),0)</f>
        <v>0</v>
      </c>
      <c r="EC84" s="179">
        <f aca="1">IFERROR(INDEX(RTO2SF,$DZ84,EC$3),0)</f>
        <v>0</v>
      </c>
      <c r="ED84" s="179">
        <f aca="1">IFERROR(INDEX(RTO2SF,$DZ84,ED$3),0)</f>
        <v>0</v>
      </c>
      <c r="EE84" s="179">
        <f aca="1">IFERROR(INDEX(RTO2SF,$DZ84,EE$3),0)</f>
        <v>0</v>
      </c>
      <c r="EF84" s="179">
        <f>_xlfn.COUNTIFS(EB84:EE84,"&gt;1")</f>
        <v>0</v>
      </c>
      <c r="EG84" s="179">
        <f>IFERROR(_xlfn.SUMIFS(EB84:EE84,EB84:EE84,"&gt;1"),0)</f>
        <v>0</v>
      </c>
      <c r="EH84" s="176"/>
      <c r="EI84" s="177"/>
      <c r="EJ84" s="177"/>
      <c r="EK84" s="177"/>
      <c r="EL84" s="176">
        <f>EL83+1</f>
        <v>25</v>
      </c>
      <c r="EM84" s="178" t="str">
        <f aca="1">IFERROR(INDEX(RTO2CV,$EL84,1),0)</f>
        <v>SAUCE</v>
      </c>
      <c r="EN84" s="179">
        <f aca="1">IFERROR(INDEX(RTO2CF,$EL84,'ANVA-MDS'!EB$3),0)</f>
        <v>5531.27268571428976</v>
      </c>
      <c r="EO84" s="179">
        <f aca="1">IFERROR(INDEX(RTO2CF,$EL84,'ANVA-MDS'!EC$3),0)</f>
        <v>4915.3104000000003</v>
      </c>
      <c r="EP84" s="179">
        <f aca="1">IFERROR(INDEX(RTO2CF,$EL84,'ANVA-MDS'!ED$3),0)</f>
        <v>4213.32912000000033</v>
      </c>
      <c r="EQ84" s="179">
        <f aca="1">IFERROR(INDEX(RTO2CF,$EL84,'ANVA-MDS'!EE$3),0)</f>
        <v>0</v>
      </c>
      <c r="ER84" s="179">
        <f>_xlfn.COUNTIFS(EN84:EQ84,"&gt;1")</f>
        <v>3</v>
      </c>
      <c r="ES84" s="179">
        <f>IFERROR(_xlfn.SUMIFS(EN84:EQ84,EN84:EQ84,"&gt;1"),0)</f>
        <v>14659.9122057142995</v>
      </c>
      <c r="ET84" s="176"/>
      <c r="EU84" s="177"/>
      <c r="EV84" s="177"/>
      <c r="EW84" s="177"/>
      <c r="EX84" s="179">
        <f>EG84+ES84</f>
        <v>14659.9122057142995</v>
      </c>
    </row>
    <row r="85" spans="2:156" ht="12.75" customHeight="1">
      <c r="B85" s="162" t="str">
        <f>'ANVA-MDS'!EJ64</f>
        <v>sd</v>
      </c>
      <c r="J85" s="89" t="n">
        <v>25</v>
      </c>
      <c r="K85" s="187" t="str">
        <f aca="1">IFERROR(INDEX(RTO2SF_ORD,J85,1),"sd")</f>
        <v>SAUCE</v>
      </c>
      <c r="L85" s="188">
        <f aca="1">IFERROR(INDEX(RTO2SF_ORD,J85,2),"sd")</f>
        <v>0.00025</v>
      </c>
      <c r="M85" s="188" t="str">
        <f aca="1">IF(M$4&gt;$J85,"",IF($F$65&gt;$G$65,"ns",IF($B$72&gt;$C$72,"ns",IF(ABS($L85-INDEX(RTO1SF_ORD,M$4,2))&gt;$B$80,"s","ns"))))</f>
        <v>ns</v>
      </c>
      <c r="N85" s="188" t="str">
        <f aca="1">IF(N$4&gt;$J85,"",IF($F$65&gt;$G$65,"ns",IF($B$72&gt;$C$72,"ns",IF(ABS($L85-INDEX(RTO1SF_ORD,N$4,2))&gt;$B$80,"s","ns"))))</f>
        <v>ns</v>
      </c>
      <c r="O85" s="188" t="str">
        <f aca="1">IF(O$4&gt;$J85,"",IF($F$65&gt;$G$65,"ns",IF($B$72&gt;$C$72,"ns",IF(ABS($L85-INDEX(RTO1SF_ORD,O$4,2))&gt;$B$80,"s","ns"))))</f>
        <v>ns</v>
      </c>
      <c r="P85" s="188" t="str">
        <f aca="1">IF(P$4&gt;$J85,"",IF($F$65&gt;$G$65,"ns",IF($B$72&gt;$C$72,"ns",IF(ABS($L85-INDEX(RTO1SF_ORD,P$4,2))&gt;$B$80,"s","ns"))))</f>
        <v>ns</v>
      </c>
      <c r="Q85" s="188" t="str">
        <f aca="1">IF(Q$4&gt;$J85,"",IF($F$65&gt;$G$65,"ns",IF($B$72&gt;$C$72,"ns",IF(ABS($L85-INDEX(RTO1SF_ORD,Q$4,2))&gt;$B$80,"s","ns"))))</f>
        <v>ns</v>
      </c>
      <c r="R85" s="188" t="str">
        <f aca="1">IF(R$4&gt;$J85,"",IF($F$65&gt;$G$65,"ns",IF($B$72&gt;$C$72,"ns",IF(ABS($L85-INDEX(RTO1SF_ORD,R$4,2))&gt;$B$80,"s","ns"))))</f>
        <v>ns</v>
      </c>
      <c r="S85" s="188" t="str">
        <f aca="1">IF(S$4&gt;$J85,"",IF($F$65&gt;$G$65,"ns",IF($B$72&gt;$C$72,"ns",IF(ABS($L85-INDEX(RTO1SF_ORD,S$4,2))&gt;$B$80,"s","ns"))))</f>
        <v>ns</v>
      </c>
      <c r="T85" s="188" t="str">
        <f aca="1">IF(T$4&gt;$J85,"",IF($F$65&gt;$G$65,"ns",IF($B$72&gt;$C$72,"ns",IF(ABS($L85-INDEX(RTO1SF_ORD,T$4,2))&gt;$B$80,"s","ns"))))</f>
        <v>ns</v>
      </c>
      <c r="U85" s="188" t="str">
        <f aca="1">IF(U$4&gt;$J85,"",IF($F$65&gt;$G$65,"ns",IF($B$72&gt;$C$72,"ns",IF(ABS($L85-INDEX(RTO1SF_ORD,U$4,2))&gt;$B$80,"s","ns"))))</f>
        <v>ns</v>
      </c>
      <c r="V85" s="188" t="str">
        <f aca="1">IF(V$4&gt;$J85,"",IF($F$65&gt;$G$65,"ns",IF($B$72&gt;$C$72,"ns",IF(ABS($L85-INDEX(RTO1SF_ORD,V$4,2))&gt;$B$80,"s","ns"))))</f>
        <v>ns</v>
      </c>
      <c r="W85" s="188" t="str">
        <f aca="1">IF(W$4&gt;$J85,"",IF($F$65&gt;$G$65,"ns",IF($B$72&gt;$C$72,"ns",IF(ABS($L85-INDEX(RTO1SF_ORD,W$4,2))&gt;$B$80,"s","ns"))))</f>
        <v>ns</v>
      </c>
      <c r="X85" s="188" t="str">
        <f aca="1">IF(X$4&gt;$J85,"",IF($F$65&gt;$G$65,"ns",IF($B$72&gt;$C$72,"ns",IF(ABS($L85-INDEX(RTO1SF_ORD,X$4,2))&gt;$B$80,"s","ns"))))</f>
        <v>ns</v>
      </c>
      <c r="Y85" s="188" t="str">
        <f aca="1">IF(Y$4&gt;$J85,"",IF($F$65&gt;$G$65,"ns",IF($B$72&gt;$C$72,"ns",IF(ABS($L85-INDEX(RTO1SF_ORD,Y$4,2))&gt;$B$80,"s","ns"))))</f>
        <v>ns</v>
      </c>
      <c r="Z85" s="188" t="str">
        <f aca="1">IF(Z$4&gt;$J85,"",IF($F$65&gt;$G$65,"ns",IF($B$72&gt;$C$72,"ns",IF(ABS($L85-INDEX(RTO1SF_ORD,Z$4,2))&gt;$B$80,"s","ns"))))</f>
        <v>ns</v>
      </c>
      <c r="AA85" s="188" t="str">
        <f aca="1">IF(AA$4&gt;$J85,"",IF($F$65&gt;$G$65,"ns",IF($B$72&gt;$C$72,"ns",IF(ABS($L85-INDEX(RTO1SF_ORD,AA$4,2))&gt;$B$80,"s","ns"))))</f>
        <v>ns</v>
      </c>
      <c r="AB85" s="188" t="str">
        <f aca="1">IF(AB$4&gt;$J85,"",IF($F$65&gt;$G$65,"ns",IF($B$72&gt;$C$72,"ns",IF(ABS($L85-INDEX(RTO1SF_ORD,AB$4,2))&gt;$B$80,"s","ns"))))</f>
        <v>ns</v>
      </c>
      <c r="AC85" s="188" t="str">
        <f aca="1">IF(AC$4&gt;$J85,"",IF($F$65&gt;$G$65,"ns",IF($B$72&gt;$C$72,"ns",IF(ABS($L85-INDEX(RTO1SF_ORD,AC$4,2))&gt;$B$80,"s","ns"))))</f>
        <v>ns</v>
      </c>
      <c r="AD85" s="188" t="str">
        <f aca="1">IF(AD$4&gt;$J85,"",IF($F$65&gt;$G$65,"ns",IF($B$72&gt;$C$72,"ns",IF(ABS($L85-INDEX(RTO1SF_ORD,AD$4,2))&gt;$B$80,"s","ns"))))</f>
        <v>ns</v>
      </c>
      <c r="AE85" s="188" t="str">
        <f aca="1">IF(AE$4&gt;$J85,"",IF($F$65&gt;$G$65,"ns",IF($B$72&gt;$C$72,"ns",IF(ABS($L85-INDEX(RTO1SF_ORD,AE$4,2))&gt;$B$80,"s","ns"))))</f>
        <v>ns</v>
      </c>
      <c r="AF85" s="188" t="str">
        <f aca="1">IF(AF$4&gt;$J85,"",IF($F$65&gt;$G$65,"ns",IF($B$72&gt;$C$72,"ns",IF(ABS($L85-INDEX(RTO1SF_ORD,AF$4,2))&gt;$B$80,"s","ns"))))</f>
        <v>ns</v>
      </c>
      <c r="AG85" s="188" t="str">
        <f aca="1">IF(AG$4&gt;$J85,"",IF($F$65&gt;$G$65,"ns",IF($B$72&gt;$C$72,"ns",IF(ABS($L85-INDEX(RTO1SF_ORD,AG$4,2))&gt;$B$80,"s","ns"))))</f>
        <v>ns</v>
      </c>
      <c r="AH85" s="188" t="str">
        <f aca="1">IF(AH$4&gt;$J85,"",IF($F$65&gt;$G$65,"ns",IF($B$72&gt;$C$72,"ns",IF(ABS($L85-INDEX(RTO1SF_ORD,AH$4,2))&gt;$B$80,"s","ns"))))</f>
        <v>ns</v>
      </c>
      <c r="AI85" s="188" t="str">
        <f aca="1">IF(AI$4&gt;$J85,"",IF($F$65&gt;$G$65,"ns",IF($B$72&gt;$C$72,"ns",IF(ABS($L85-INDEX(RTO1SF_ORD,AI$4,2))&gt;$B$80,"s","ns"))))</f>
        <v>ns</v>
      </c>
      <c r="AJ85" s="188" t="str">
        <f aca="1">IF(AJ$4&gt;$J85,"",IF($F$65&gt;$G$65,"ns",IF($B$72&gt;$C$72,"ns",IF(ABS($L85-INDEX(RTO1SF_ORD,AJ$4,2))&gt;$B$80,"s","ns"))))</f>
        <v>ns</v>
      </c>
      <c r="AK85" s="188" t="str">
        <f aca="1">IF(AK$4&gt;$J85,"",IF($F$65&gt;$G$65,"ns",IF($B$72&gt;$C$72,"ns",IF(ABS($L85-INDEX(RTO1SF_ORD,AK$4,2))&gt;$B$80,"s","ns"))))</f>
        <v>ns</v>
      </c>
      <c r="AL85" s="188" t="str">
        <f aca="1">IF(AL$4&gt;$J85,"",IF($F$65&gt;$G$65,"ns",IF($B$72&gt;$C$72,"ns",IF(ABS($L85-INDEX(RTO1SF_ORD,AL$4,2))&gt;$B$80,"s","ns"))))</f>
        <v/>
      </c>
      <c r="AM85" s="188" t="str">
        <f aca="1">IF(AM$4&gt;$J85,"",IF($F$65&gt;$G$65,"ns",IF($B$72&gt;$C$72,"ns",IF(ABS($L85-INDEX(RTO1SF_ORD,AM$4,2))&gt;$B$80,"s","ns"))))</f>
        <v/>
      </c>
      <c r="AN85" s="188" t="str">
        <f aca="1">IF(AN$4&gt;$J85,"",IF($F$65&gt;$G$65,"ns",IF($B$72&gt;$C$72,"ns",IF(ABS($L85-INDEX(RTO1SF_ORD,AN$4,2))&gt;$B$80,"s","ns"))))</f>
        <v/>
      </c>
      <c r="AO85" s="188" t="str">
        <f aca="1">IF(AO$4&gt;$J85,"",IF($F$65&gt;$G$65,"ns",IF($B$72&gt;$C$72,"ns",IF(ABS($L85-INDEX(RTO1SF_ORD,AO$4,2))&gt;$B$80,"s","ns"))))</f>
        <v/>
      </c>
      <c r="AP85" s="188" t="str">
        <f aca="1">IF(AP$4&gt;$J85,"",IF($F$65&gt;$G$65,"ns",IF($B$72&gt;$C$72,"ns",IF(ABS($L85-INDEX(RTO1SF_ORD,AP$4,2))&gt;$B$80,"s","ns"))))</f>
        <v/>
      </c>
      <c r="AQ85" s="188" t="str">
        <f aca="1">IF(AQ$4&gt;$J85,"",IF($F$65&gt;$G$65,"ns",IF($B$72&gt;$C$72,"ns",IF(ABS($L85-INDEX(RTO1SF_ORD,AQ$4,2))&gt;$B$80,"s","ns"))))</f>
        <v/>
      </c>
      <c r="AR85" s="188" t="str">
        <f aca="1">IF(AR$4&gt;$J85,"",IF($F$65&gt;$G$65,"ns",IF($B$72&gt;$C$72,"ns",IF(ABS($L85-INDEX(RTO1SF_ORD,AR$4,2))&gt;$B$80,"s","ns"))))</f>
        <v/>
      </c>
      <c r="AS85" s="188" t="str">
        <f aca="1">IF(AS$4&gt;$J85,"",IF($F$65&gt;$G$65,"ns",IF($B$72&gt;$C$72,"ns",IF(ABS($L85-INDEX(RTO1SF_ORD,AS$4,2))&gt;$B$80,"s","ns"))))</f>
        <v/>
      </c>
      <c r="AT85" s="188" t="str">
        <f aca="1">IF(AT$4&gt;$J85,"",IF($F$65&gt;$G$65,"ns",IF($B$72&gt;$C$72,"ns",IF(ABS($L85-INDEX(RTO1SF_ORD,AT$4,2))&gt;$B$80,"s","ns"))))</f>
        <v/>
      </c>
      <c r="AU85" s="188" t="str">
        <f aca="1">IF(AU$4&gt;$J85,"",IF($F$65&gt;$G$65,"ns",IF($B$72&gt;$C$72,"ns",IF(ABS($L85-INDEX(RTO1SF_ORD,AU$4,2))&gt;$B$80,"s","ns"))))</f>
        <v/>
      </c>
      <c r="AV85" s="188" t="str">
        <f aca="1">IF(AV$4&gt;$J85,"",IF($F$65&gt;$G$65,"ns",IF($B$72&gt;$C$72,"ns",IF(ABS($L85-INDEX(RTO1SF_ORD,AV$4,2))&gt;$B$80,"s","ns"))))</f>
        <v/>
      </c>
      <c r="AW85" s="188" t="str">
        <f aca="1">IF(AW$4&gt;$J85,"",IF($F$65&gt;$G$65,"ns",IF($B$72&gt;$C$72,"ns",IF(ABS($L85-INDEX(RTO1SF_ORD,AW$4,2))&gt;$B$80,"s","ns"))))</f>
        <v/>
      </c>
      <c r="AX85" s="188" t="str">
        <f aca="1">IF(AX$4&gt;$J85,"",IF($F$65&gt;$G$65,"ns",IF($B$72&gt;$C$72,"ns",IF(ABS($L85-INDEX(RTO1SF_ORD,AX$4,2))&gt;$B$80,"s","ns"))))</f>
        <v/>
      </c>
      <c r="AY85" s="188" t="str">
        <f aca="1">IF(AY$4&gt;$J85,"",IF($F$65&gt;$G$65,"ns",IF($B$72&gt;$C$72,"ns",IF(ABS($L85-INDEX(RTO1SF_ORD,AY$4,2))&gt;$B$80,"s","ns"))))</f>
        <v/>
      </c>
      <c r="AZ85" s="188" t="str">
        <f aca="1">IF(AZ$4&gt;$J85,"",IF($F$65&gt;$G$65,"ns",IF($B$72&gt;$C$72,"ns",IF(ABS($L85-INDEX(RTO1SF_ORD,AZ$4,2))&gt;$B$80,"s","ns"))))</f>
        <v/>
      </c>
      <c r="BA85" s="188" t="str">
        <f aca="1">IF(BA$4&gt;$J85,"",IF($F$65&gt;$G$65,"ns",IF($B$72&gt;$C$72,"ns",IF(ABS($L85-INDEX(RTO1SF_ORD,BA$4,2))&gt;$B$80,"s","ns"))))</f>
        <v/>
      </c>
      <c r="BB85" s="188" t="str">
        <f aca="1">IF(BB$4&gt;$J85,"",IF($F$65&gt;$G$65,"ns",IF($B$72&gt;$C$72,"ns",IF(ABS($L85-INDEX(RTO1SF_ORD,BB$4,2))&gt;$B$80,"s","ns"))))</f>
        <v/>
      </c>
      <c r="BC85" s="188" t="str">
        <f aca="1">IF(BC$4&gt;$J85,"",IF($F$65&gt;$G$65,"ns",IF($B$72&gt;$C$72,"ns",IF(ABS($L85-INDEX(RTO1SF_ORD,BC$4,2))&gt;$B$80,"s","ns"))))</f>
        <v/>
      </c>
      <c r="BD85" s="188" t="str">
        <f aca="1">IF(BD$4&gt;$J85,"",IF($F$65&gt;$G$65,"ns",IF($B$72&gt;$C$72,"ns",IF(ABS($L85-INDEX(RTO1SF_ORD,BD$4,2))&gt;$B$80,"s","ns"))))</f>
        <v/>
      </c>
      <c r="BE85" s="188" t="str">
        <f aca="1">IF(BE$4&gt;$J85,"",IF($F$65&gt;$G$65,"ns",IF($B$72&gt;$C$72,"ns",IF(ABS($L85-INDEX(RTO1SF_ORD,BE$4,2))&gt;$B$80,"s","ns"))))</f>
        <v/>
      </c>
      <c r="BF85" s="188" t="str">
        <f aca="1">IF(BF$4&gt;$J85,"",IF($F$65&gt;$G$65,"ns",IF($B$72&gt;$C$72,"ns",IF(ABS($L85-INDEX(RTO1SF_ORD,BF$4,2))&gt;$B$80,"s","ns"))))</f>
        <v/>
      </c>
      <c r="BG85" s="188" t="str">
        <f aca="1">IF(BG$4&gt;$J85,"",IF($F$65&gt;$G$65,"ns",IF($B$72&gt;$C$72,"ns",IF(ABS($L85-INDEX(RTO1SF_ORD,BG$4,2))&gt;$B$80,"s","ns"))))</f>
        <v/>
      </c>
      <c r="BH85" s="188" t="str">
        <f aca="1">IF(BH$4&gt;$J85,"",IF($F$65&gt;$G$65,"ns",IF($B$72&gt;$C$72,"ns",IF(ABS($L85-INDEX(RTO1SF_ORD,BH$4,2))&gt;$B$80,"s","ns"))))</f>
        <v/>
      </c>
      <c r="BI85" s="188" t="str">
        <f aca="1">IF(BI$4&gt;$J85,"",IF($F$65&gt;$G$65,"ns",IF($B$72&gt;$C$72,"ns",IF(ABS($L85-INDEX(RTO1SF_ORD,BI$4,2))&gt;$B$80,"s","ns"))))</f>
        <v/>
      </c>
      <c r="BJ85" s="188" t="str">
        <f aca="1">IF(BJ$4&gt;$J85,"",IF($F$65&gt;$G$65,"ns",IF($B$72&gt;$C$72,"ns",IF(ABS($L85-INDEX(RTO1SF_ORD,BJ$4,2))&gt;$B$80,"s","ns"))))</f>
        <v/>
      </c>
      <c r="BN85" s="162">
        <f>'ANVA-MDS'!EV64</f>
        <v>4596.25049103175024</v>
      </c>
      <c r="BS85" s="10"/>
      <c r="BT85" s="10"/>
      <c r="BV85" s="89" t="n">
        <v>25</v>
      </c>
      <c r="BW85" s="187" t="str">
        <f aca="1">IFERROR(INDEX(RTO2CF_ORD,BV85,1),"sd")</f>
        <v>JACARANDA</v>
      </c>
      <c r="BX85" s="188">
        <f aca="1">IFERROR(INDEX(RTO2CF_ORD,BV85,2),"sd")</f>
        <v>4622.96664761904958</v>
      </c>
      <c r="BY85" s="186" t="str">
        <f aca="1">IF(BY$4&gt;$BV85,"",IF($BR$65&gt;$BS$65,"ns",IF($BN$72&gt;$BO$72,"ns",IF(ABS($BX85-INDEX(RTO1CF_ORD,BY$4,2))&gt;$BN$80,"s","ns"))))</f>
        <v>ns</v>
      </c>
      <c r="BZ85" s="186" t="str">
        <f aca="1">IF(BZ$4&gt;$BV85,"",IF($BR$65&gt;$BS$65,"ns",IF($BN$72&gt;$BO$72,"ns",IF(ABS($BX85-INDEX(RTO1CF_ORD,BZ$4,2))&gt;$BN$80,"s","ns"))))</f>
        <v>ns</v>
      </c>
      <c r="CA85" s="186" t="str">
        <f aca="1">IF(CA$4&gt;$BV85,"",IF($BR$65&gt;$BS$65,"ns",IF($BN$72&gt;$BO$72,"ns",IF(ABS($BX85-INDEX(RTO1CF_ORD,CA$4,2))&gt;$BN$80,"s","ns"))))</f>
        <v>ns</v>
      </c>
      <c r="CB85" s="186" t="str">
        <f aca="1">IF(CB$4&gt;$BV85,"",IF($BR$65&gt;$BS$65,"ns",IF($BN$72&gt;$BO$72,"ns",IF(ABS($BX85-INDEX(RTO1CF_ORD,CB$4,2))&gt;$BN$80,"s","ns"))))</f>
        <v>ns</v>
      </c>
      <c r="CC85" s="186" t="str">
        <f aca="1">IF(CC$4&gt;$BV85,"",IF($BR$65&gt;$BS$65,"ns",IF($BN$72&gt;$BO$72,"ns",IF(ABS($BX85-INDEX(RTO1CF_ORD,CC$4,2))&gt;$BN$80,"s","ns"))))</f>
        <v>ns</v>
      </c>
      <c r="CD85" s="186" t="str">
        <f aca="1">IF(CD$4&gt;$BV85,"",IF($BR$65&gt;$BS$65,"ns",IF($BN$72&gt;$BO$72,"ns",IF(ABS($BX85-INDEX(RTO1CF_ORD,CD$4,2))&gt;$BN$80,"s","ns"))))</f>
        <v>ns</v>
      </c>
      <c r="CE85" s="186" t="str">
        <f aca="1">IF(CE$4&gt;$BV85,"",IF($BR$65&gt;$BS$65,"ns",IF($BN$72&gt;$BO$72,"ns",IF(ABS($BX85-INDEX(RTO1CF_ORD,CE$4,2))&gt;$BN$80,"s","ns"))))</f>
        <v>ns</v>
      </c>
      <c r="CF85" s="186" t="str">
        <f aca="1">IF(CF$4&gt;$BV85,"",IF($BR$65&gt;$BS$65,"ns",IF($BN$72&gt;$BO$72,"ns",IF(ABS($BX85-INDEX(RTO1CF_ORD,CF$4,2))&gt;$BN$80,"s","ns"))))</f>
        <v>ns</v>
      </c>
      <c r="CG85" s="186" t="str">
        <f aca="1">IF(CG$4&gt;$BV85,"",IF($BR$65&gt;$BS$65,"ns",IF($BN$72&gt;$BO$72,"ns",IF(ABS($BX85-INDEX(RTO1CF_ORD,CG$4,2))&gt;$BN$80,"s","ns"))))</f>
        <v>ns</v>
      </c>
      <c r="CH85" s="186" t="str">
        <f aca="1">IF(CH$4&gt;$BV85,"",IF($BR$65&gt;$BS$65,"ns",IF($BN$72&gt;$BO$72,"ns",IF(ABS($BX85-INDEX(RTO1CF_ORD,CH$4,2))&gt;$BN$80,"s","ns"))))</f>
        <v>ns</v>
      </c>
      <c r="CI85" s="186" t="str">
        <f aca="1">IF(CI$4&gt;$BV85,"",IF($BR$65&gt;$BS$65,"ns",IF($BN$72&gt;$BO$72,"ns",IF(ABS($BX85-INDEX(RTO1CF_ORD,CI$4,2))&gt;$BN$80,"s","ns"))))</f>
        <v>ns</v>
      </c>
      <c r="CJ85" s="186" t="str">
        <f aca="1">IF(CJ$4&gt;$BV85,"",IF($BR$65&gt;$BS$65,"ns",IF($BN$72&gt;$BO$72,"ns",IF(ABS($BX85-INDEX(RTO1CF_ORD,CJ$4,2))&gt;$BN$80,"s","ns"))))</f>
        <v>ns</v>
      </c>
      <c r="CK85" s="186" t="str">
        <f aca="1">IF(CK$4&gt;$BV85,"",IF($BR$65&gt;$BS$65,"ns",IF($BN$72&gt;$BO$72,"ns",IF(ABS($BX85-INDEX(RTO1CF_ORD,CK$4,2))&gt;$BN$80,"s","ns"))))</f>
        <v>ns</v>
      </c>
      <c r="CL85" s="186" t="str">
        <f aca="1">IF(CL$4&gt;$BV85,"",IF($BR$65&gt;$BS$65,"ns",IF($BN$72&gt;$BO$72,"ns",IF(ABS($BX85-INDEX(RTO1CF_ORD,CL$4,2))&gt;$BN$80,"s","ns"))))</f>
        <v>ns</v>
      </c>
      <c r="CM85" s="186" t="str">
        <f aca="1">IF(CM$4&gt;$BV85,"",IF($BR$65&gt;$BS$65,"ns",IF($BN$72&gt;$BO$72,"ns",IF(ABS($BX85-INDEX(RTO1CF_ORD,CM$4,2))&gt;$BN$80,"s","ns"))))</f>
        <v>ns</v>
      </c>
      <c r="CN85" s="186" t="str">
        <f aca="1">IF(CN$4&gt;$BV85,"",IF($BR$65&gt;$BS$65,"ns",IF($BN$72&gt;$BO$72,"ns",IF(ABS($BX85-INDEX(RTO1CF_ORD,CN$4,2))&gt;$BN$80,"s","ns"))))</f>
        <v>ns</v>
      </c>
      <c r="CO85" s="186" t="str">
        <f aca="1">IF(CO$4&gt;$BV85,"",IF($BR$65&gt;$BS$65,"ns",IF($BN$72&gt;$BO$72,"ns",IF(ABS($BX85-INDEX(RTO1CF_ORD,CO$4,2))&gt;$BN$80,"s","ns"))))</f>
        <v>ns</v>
      </c>
      <c r="CP85" s="186" t="str">
        <f aca="1">IF(CP$4&gt;$BV85,"",IF($BR$65&gt;$BS$65,"ns",IF($BN$72&gt;$BO$72,"ns",IF(ABS($BX85-INDEX(RTO1CF_ORD,CP$4,2))&gt;$BN$80,"s","ns"))))</f>
        <v>ns</v>
      </c>
      <c r="CQ85" s="186" t="str">
        <f aca="1">IF(CQ$4&gt;$BV85,"",IF($BR$65&gt;$BS$65,"ns",IF($BN$72&gt;$BO$72,"ns",IF(ABS($BX85-INDEX(RTO1CF_ORD,CQ$4,2))&gt;$BN$80,"s","ns"))))</f>
        <v>ns</v>
      </c>
      <c r="CR85" s="186" t="str">
        <f aca="1">IF(CR$4&gt;$BV85,"",IF($BR$65&gt;$BS$65,"ns",IF($BN$72&gt;$BO$72,"ns",IF(ABS($BX85-INDEX(RTO1CF_ORD,CR$4,2))&gt;$BN$80,"s","ns"))))</f>
        <v>ns</v>
      </c>
      <c r="CS85" s="186" t="str">
        <f aca="1">IF(CS$4&gt;$BV85,"",IF($BR$65&gt;$BS$65,"ns",IF($BN$72&gt;$BO$72,"ns",IF(ABS($BX85-INDEX(RTO1CF_ORD,CS$4,2))&gt;$BN$80,"s","ns"))))</f>
        <v>ns</v>
      </c>
      <c r="CT85" s="186" t="str">
        <f aca="1">IF(CT$4&gt;$BV85,"",IF($BR$65&gt;$BS$65,"ns",IF($BN$72&gt;$BO$72,"ns",IF(ABS($BX85-INDEX(RTO1CF_ORD,CT$4,2))&gt;$BN$80,"s","ns"))))</f>
        <v>ns</v>
      </c>
      <c r="CU85" s="186" t="str">
        <f aca="1">IF(CU$4&gt;$BV85,"",IF($BR$65&gt;$BS$65,"ns",IF($BN$72&gt;$BO$72,"ns",IF(ABS($BX85-INDEX(RTO1CF_ORD,CU$4,2))&gt;$BN$80,"s","ns"))))</f>
        <v>ns</v>
      </c>
      <c r="CV85" s="186" t="str">
        <f aca="1">IF(CV$4&gt;$BV85,"",IF($BR$65&gt;$BS$65,"ns",IF($BN$72&gt;$BO$72,"ns",IF(ABS($BX85-INDEX(RTO1CF_ORD,CV$4,2))&gt;$BN$80,"s","ns"))))</f>
        <v>ns</v>
      </c>
      <c r="CW85" s="186" t="str">
        <f aca="1">IF(CW$4&gt;$BV85,"",IF($BR$65&gt;$BS$65,"ns",IF($BN$72&gt;$BO$72,"ns",IF(ABS($BX85-INDEX(RTO1CF_ORD,CW$4,2))&gt;$BN$80,"s","ns"))))</f>
        <v>ns</v>
      </c>
      <c r="CX85" s="186" t="str">
        <f aca="1">IF(CX$4&gt;$BV85,"",IF($BR$65&gt;$BS$65,"ns",IF($BN$72&gt;$BO$72,"ns",IF(ABS($BX85-INDEX(RTO1CF_ORD,CX$4,2))&gt;$BN$80,"s","ns"))))</f>
        <v/>
      </c>
      <c r="CY85" s="186" t="str">
        <f aca="1">IF(CY$4&gt;$BV85,"",IF($BR$65&gt;$BS$65,"ns",IF($BN$72&gt;$BO$72,"ns",IF(ABS($BX85-INDEX(RTO1CF_ORD,CY$4,2))&gt;$BN$80,"s","ns"))))</f>
        <v/>
      </c>
      <c r="CZ85" s="186" t="str">
        <f aca="1">IF(CZ$4&gt;$BV85,"",IF($BR$65&gt;$BS$65,"ns",IF($BN$72&gt;$BO$72,"ns",IF(ABS($BX85-INDEX(RTO1CF_ORD,CZ$4,2))&gt;$BN$80,"s","ns"))))</f>
        <v/>
      </c>
      <c r="DA85" s="186" t="str">
        <f aca="1">IF(DA$4&gt;$BV85,"",IF($BR$65&gt;$BS$65,"ns",IF($BN$72&gt;$BO$72,"ns",IF(ABS($BX85-INDEX(RTO1CF_ORD,DA$4,2))&gt;$BN$80,"s","ns"))))</f>
        <v/>
      </c>
      <c r="DB85" s="186" t="str">
        <f aca="1">IF(DB$4&gt;$BV85,"",IF($BR$65&gt;$BS$65,"ns",IF($BN$72&gt;$BO$72,"ns",IF(ABS($BX85-INDEX(RTO1CF_ORD,DB$4,2))&gt;$BN$80,"s","ns"))))</f>
        <v/>
      </c>
      <c r="DC85" s="186" t="str">
        <f aca="1">IF(DC$4&gt;$BV85,"",IF($BR$65&gt;$BS$65,"ns",IF($BN$72&gt;$BO$72,"ns",IF(ABS($BX85-INDEX(RTO1CF_ORD,DC$4,2))&gt;$BN$80,"s","ns"))))</f>
        <v/>
      </c>
      <c r="DD85" s="186" t="str">
        <f aca="1">IF(DD$4&gt;$BV85,"",IF($BR$65&gt;$BS$65,"ns",IF($BN$72&gt;$BO$72,"ns",IF(ABS($BX85-INDEX(RTO1CF_ORD,DD$4,2))&gt;$BN$80,"s","ns"))))</f>
        <v/>
      </c>
      <c r="DE85" s="186" t="str">
        <f aca="1">IF(DE$4&gt;$BV85,"",IF($BR$65&gt;$BS$65,"ns",IF($BN$72&gt;$BO$72,"ns",IF(ABS($BX85-INDEX(RTO1CF_ORD,DE$4,2))&gt;$BN$80,"s","ns"))))</f>
        <v/>
      </c>
      <c r="DF85" s="186" t="str">
        <f aca="1">IF(DF$4&gt;$BV85,"",IF($BR$65&gt;$BS$65,"ns",IF($BN$72&gt;$BO$72,"ns",IF(ABS($BX85-INDEX(RTO1CF_ORD,DF$4,2))&gt;$BN$80,"s","ns"))))</f>
        <v/>
      </c>
      <c r="DG85" s="186" t="str">
        <f aca="1">IF(DG$4&gt;$BV85,"",IF($BR$65&gt;$BS$65,"ns",IF($BN$72&gt;$BO$72,"ns",IF(ABS($BX85-INDEX(RTO1CF_ORD,DG$4,2))&gt;$BN$80,"s","ns"))))</f>
        <v/>
      </c>
      <c r="DH85" s="186" t="str">
        <f aca="1">IF(DH$4&gt;$BV85,"",IF($BR$65&gt;$BS$65,"ns",IF($BN$72&gt;$BO$72,"ns",IF(ABS($BX85-INDEX(RTO1CF_ORD,DH$4,2))&gt;$BN$80,"s","ns"))))</f>
        <v/>
      </c>
      <c r="DI85" s="186" t="str">
        <f aca="1">IF(DI$4&gt;$BV85,"",IF($BR$65&gt;$BS$65,"ns",IF($BN$72&gt;$BO$72,"ns",IF(ABS($BX85-INDEX(RTO1CF_ORD,DI$4,2))&gt;$BN$80,"s","ns"))))</f>
        <v/>
      </c>
      <c r="DJ85" s="186" t="str">
        <f aca="1">IF(DJ$4&gt;$BV85,"",IF($BR$65&gt;$BS$65,"ns",IF($BN$72&gt;$BO$72,"ns",IF(ABS($BX85-INDEX(RTO1CF_ORD,DJ$4,2))&gt;$BN$80,"s","ns"))))</f>
        <v/>
      </c>
      <c r="DK85" s="186" t="str">
        <f aca="1">IF(DK$4&gt;$BV85,"",IF($BR$65&gt;$BS$65,"ns",IF($BN$72&gt;$BO$72,"ns",IF(ABS($BX85-INDEX(RTO1CF_ORD,DK$4,2))&gt;$BN$80,"s","ns"))))</f>
        <v/>
      </c>
      <c r="DL85" s="186" t="str">
        <f aca="1">IF(DL$4&gt;$BV85,"",IF($BR$65&gt;$BS$65,"ns",IF($BN$72&gt;$BO$72,"ns",IF(ABS($BX85-INDEX(RTO1CF_ORD,DL$4,2))&gt;$BN$80,"s","ns"))))</f>
        <v/>
      </c>
      <c r="DM85" s="186" t="str">
        <f aca="1">IF(DM$4&gt;$BV85,"",IF($BR$65&gt;$BS$65,"ns",IF($BN$72&gt;$BO$72,"ns",IF(ABS($BX85-INDEX(RTO1CF_ORD,DM$4,2))&gt;$BN$80,"s","ns"))))</f>
        <v/>
      </c>
      <c r="DN85" s="186" t="str">
        <f aca="1">IF(DN$4&gt;$BV85,"",IF($BR$65&gt;$BS$65,"ns",IF($BN$72&gt;$BO$72,"ns",IF(ABS($BX85-INDEX(RTO1CF_ORD,DN$4,2))&gt;$BN$80,"s","ns"))))</f>
        <v/>
      </c>
      <c r="DO85" s="186" t="str">
        <f aca="1">IF(DO$4&gt;$BV85,"",IF($BR$65&gt;$BS$65,"ns",IF($BN$72&gt;$BO$72,"ns",IF(ABS($BX85-INDEX(RTO1CF_ORD,DO$4,2))&gt;$BN$80,"s","ns"))))</f>
        <v/>
      </c>
      <c r="DP85" s="186" t="str">
        <f aca="1">IF(DP$4&gt;$BV85,"",IF($BR$65&gt;$BS$65,"ns",IF($BN$72&gt;$BO$72,"ns",IF(ABS($BX85-INDEX(RTO1CF_ORD,DP$4,2))&gt;$BN$80,"s","ns"))))</f>
        <v/>
      </c>
      <c r="DQ85" s="186" t="str">
        <f aca="1">IF(DQ$4&gt;$BV85,"",IF($BR$65&gt;$BS$65,"ns",IF($BN$72&gt;$BO$72,"ns",IF(ABS($BX85-INDEX(RTO1CF_ORD,DQ$4,2))&gt;$BN$80,"s","ns"))))</f>
        <v/>
      </c>
      <c r="DR85" s="186" t="str">
        <f aca="1">IF(DR$4&gt;$BV85,"",IF($BR$65&gt;$BS$65,"ns",IF($BN$72&gt;$BO$72,"ns",IF(ABS($BX85-INDEX(RTO1CF_ORD,DR$4,2))&gt;$BN$80,"s","ns"))))</f>
        <v/>
      </c>
      <c r="DS85" s="186" t="str">
        <f aca="1">IF(DS$4&gt;$BV85,"",IF($BR$65&gt;$BS$65,"ns",IF($BN$72&gt;$BO$72,"ns",IF(ABS($BX85-INDEX(RTO1CF_ORD,DS$4,2))&gt;$BN$80,"s","ns"))))</f>
        <v/>
      </c>
      <c r="DT85" s="186" t="str">
        <f aca="1">IF(DT$4&gt;$BV85,"",IF($BR$65&gt;$BS$65,"ns",IF($BN$72&gt;$BO$72,"ns",IF(ABS($BX85-INDEX(RTO1CF_ORD,DT$4,2))&gt;$BN$80,"s","ns"))))</f>
        <v/>
      </c>
      <c r="DU85" s="186" t="str">
        <f aca="1">IF(DU$4&gt;$BV85,"",IF($BR$65&gt;$BS$65,"ns",IF($BN$72&gt;$BO$72,"ns",IF(ABS($BX85-INDEX(RTO1CF_ORD,DU$4,2))&gt;$BN$80,"s","ns"))))</f>
        <v/>
      </c>
      <c r="DV85" s="186" t="str">
        <f aca="1">IF(DV$4&gt;$BV85,"",IF($BR$65&gt;$BS$65,"ns",IF($BN$72&gt;$BO$72,"ns",IF(ABS($BX85-INDEX(RTO1CF_ORD,DV$4,2))&gt;$BN$80,"s","ns"))))</f>
        <v/>
      </c>
      <c r="DW85" s="158"/>
      <c r="DX85" s="158"/>
      <c r="DZ85" s="176">
        <f>DZ84+1</f>
        <v>26</v>
      </c>
      <c r="EA85" s="178" t="str">
        <f aca="1">IFERROR(INDEX(RTO2CV,$DZ85,1),0)</f>
        <v>IS TERO</v>
      </c>
      <c r="EB85" s="179">
        <f aca="1">IFERROR(INDEX(RTO2SF,$DZ85,EB$3),0)</f>
        <v>0</v>
      </c>
      <c r="EC85" s="179">
        <f aca="1">IFERROR(INDEX(RTO2SF,$DZ85,EC$3),0)</f>
        <v>0</v>
      </c>
      <c r="ED85" s="179">
        <f aca="1">IFERROR(INDEX(RTO2SF,$DZ85,ED$3),0)</f>
        <v>0</v>
      </c>
      <c r="EE85" s="179">
        <f aca="1">IFERROR(INDEX(RTO2SF,$DZ85,EE$3),0)</f>
        <v>0</v>
      </c>
      <c r="EF85" s="179">
        <f>_xlfn.COUNTIFS(EB85:EE85,"&gt;1")</f>
        <v>0</v>
      </c>
      <c r="EG85" s="179">
        <f>IFERROR(_xlfn.SUMIFS(EB85:EE85,EB85:EE85,"&gt;1"),0)</f>
        <v>0</v>
      </c>
      <c r="EH85" s="176"/>
      <c r="EI85" s="177"/>
      <c r="EJ85" s="177"/>
      <c r="EK85" s="177"/>
      <c r="EL85" s="176">
        <f>EL84+1</f>
        <v>26</v>
      </c>
      <c r="EM85" s="178" t="str">
        <f aca="1">IFERROR(INDEX(RTO2CV,$EL85,1),0)</f>
        <v>IS TERO</v>
      </c>
      <c r="EN85" s="179">
        <f aca="1">IFERROR(INDEX(RTO2CF,$EL85,'ANVA-MDS'!EB$3),0)</f>
        <v>5484.21996571429008</v>
      </c>
      <c r="EO85" s="179">
        <f aca="1">IFERROR(INDEX(RTO2CF,$EL85,'ANVA-MDS'!EC$3),0)</f>
        <v>5682.91315428571033</v>
      </c>
      <c r="EP85" s="179">
        <f aca="1">IFERROR(INDEX(RTO2CF,$EL85,'ANVA-MDS'!ED$3),0)</f>
        <v>5545.73448000000008</v>
      </c>
      <c r="EQ85" s="179">
        <f aca="1">IFERROR(INDEX(RTO2CF,$EL85,'ANVA-MDS'!EE$3),0)</f>
        <v>0</v>
      </c>
      <c r="ER85" s="179">
        <f>_xlfn.COUNTIFS(EN85:EQ85,"&gt;1")</f>
        <v>3</v>
      </c>
      <c r="ES85" s="179">
        <f>IFERROR(_xlfn.SUMIFS(EN85:EQ85,EN85:EQ85,"&gt;1"),0)</f>
        <v>16712.8676000000014</v>
      </c>
      <c r="ET85" s="176"/>
      <c r="EU85" s="177"/>
      <c r="EV85" s="177"/>
      <c r="EW85" s="177"/>
      <c r="EX85" s="179">
        <f>EG85+ES85</f>
        <v>16712.8676000000014</v>
      </c>
      <c r="EY85" s="177"/>
      <c r="EZ85" s="177"/>
    </row>
    <row r="86" spans="10:156" ht="12.75" customHeight="1">
      <c r="J86" s="89" t="n">
        <v>26</v>
      </c>
      <c r="K86" s="187" t="str">
        <f aca="1">IFERROR(INDEX(RTO2SF_ORD,J86,1),"sd")</f>
        <v>IS TERO</v>
      </c>
      <c r="L86" s="188">
        <f aca="1">IFERROR(INDEX(RTO2SF_ORD,J86,2),"sd")</f>
        <v>0.000239999999999999991</v>
      </c>
      <c r="M86" s="188" t="str">
        <f aca="1">IF(M$4&gt;$J86,"",IF($F$65&gt;$G$65,"ns",IF($B$72&gt;$C$72,"ns",IF(ABS($L86-INDEX(RTO1SF_ORD,M$4,2))&gt;$B$80,"s","ns"))))</f>
        <v>ns</v>
      </c>
      <c r="N86" s="188" t="str">
        <f aca="1">IF(N$4&gt;$J86,"",IF($F$65&gt;$G$65,"ns",IF($B$72&gt;$C$72,"ns",IF(ABS($L86-INDEX(RTO1SF_ORD,N$4,2))&gt;$B$80,"s","ns"))))</f>
        <v>ns</v>
      </c>
      <c r="O86" s="188" t="str">
        <f aca="1">IF(O$4&gt;$J86,"",IF($F$65&gt;$G$65,"ns",IF($B$72&gt;$C$72,"ns",IF(ABS($L86-INDEX(RTO1SF_ORD,O$4,2))&gt;$B$80,"s","ns"))))</f>
        <v>ns</v>
      </c>
      <c r="P86" s="188" t="str">
        <f aca="1">IF(P$4&gt;$J86,"",IF($F$65&gt;$G$65,"ns",IF($B$72&gt;$C$72,"ns",IF(ABS($L86-INDEX(RTO1SF_ORD,P$4,2))&gt;$B$80,"s","ns"))))</f>
        <v>ns</v>
      </c>
      <c r="Q86" s="188" t="str">
        <f aca="1">IF(Q$4&gt;$J86,"",IF($F$65&gt;$G$65,"ns",IF($B$72&gt;$C$72,"ns",IF(ABS($L86-INDEX(RTO1SF_ORD,Q$4,2))&gt;$B$80,"s","ns"))))</f>
        <v>ns</v>
      </c>
      <c r="R86" s="188" t="str">
        <f aca="1">IF(R$4&gt;$J86,"",IF($F$65&gt;$G$65,"ns",IF($B$72&gt;$C$72,"ns",IF(ABS($L86-INDEX(RTO1SF_ORD,R$4,2))&gt;$B$80,"s","ns"))))</f>
        <v>ns</v>
      </c>
      <c r="S86" s="188" t="str">
        <f aca="1">IF(S$4&gt;$J86,"",IF($F$65&gt;$G$65,"ns",IF($B$72&gt;$C$72,"ns",IF(ABS($L86-INDEX(RTO1SF_ORD,S$4,2))&gt;$B$80,"s","ns"))))</f>
        <v>ns</v>
      </c>
      <c r="T86" s="188" t="str">
        <f aca="1">IF(T$4&gt;$J86,"",IF($F$65&gt;$G$65,"ns",IF($B$72&gt;$C$72,"ns",IF(ABS($L86-INDEX(RTO1SF_ORD,T$4,2))&gt;$B$80,"s","ns"))))</f>
        <v>ns</v>
      </c>
      <c r="U86" s="188" t="str">
        <f aca="1">IF(U$4&gt;$J86,"",IF($F$65&gt;$G$65,"ns",IF($B$72&gt;$C$72,"ns",IF(ABS($L86-INDEX(RTO1SF_ORD,U$4,2))&gt;$B$80,"s","ns"))))</f>
        <v>ns</v>
      </c>
      <c r="V86" s="188" t="str">
        <f aca="1">IF(V$4&gt;$J86,"",IF($F$65&gt;$G$65,"ns",IF($B$72&gt;$C$72,"ns",IF(ABS($L86-INDEX(RTO1SF_ORD,V$4,2))&gt;$B$80,"s","ns"))))</f>
        <v>ns</v>
      </c>
      <c r="W86" s="188" t="str">
        <f aca="1">IF(W$4&gt;$J86,"",IF($F$65&gt;$G$65,"ns",IF($B$72&gt;$C$72,"ns",IF(ABS($L86-INDEX(RTO1SF_ORD,W$4,2))&gt;$B$80,"s","ns"))))</f>
        <v>ns</v>
      </c>
      <c r="X86" s="188" t="str">
        <f aca="1">IF(X$4&gt;$J86,"",IF($F$65&gt;$G$65,"ns",IF($B$72&gt;$C$72,"ns",IF(ABS($L86-INDEX(RTO1SF_ORD,X$4,2))&gt;$B$80,"s","ns"))))</f>
        <v>ns</v>
      </c>
      <c r="Y86" s="188" t="str">
        <f aca="1">IF(Y$4&gt;$J86,"",IF($F$65&gt;$G$65,"ns",IF($B$72&gt;$C$72,"ns",IF(ABS($L86-INDEX(RTO1SF_ORD,Y$4,2))&gt;$B$80,"s","ns"))))</f>
        <v>ns</v>
      </c>
      <c r="Z86" s="188" t="str">
        <f aca="1">IF(Z$4&gt;$J86,"",IF($F$65&gt;$G$65,"ns",IF($B$72&gt;$C$72,"ns",IF(ABS($L86-INDEX(RTO1SF_ORD,Z$4,2))&gt;$B$80,"s","ns"))))</f>
        <v>ns</v>
      </c>
      <c r="AA86" s="188" t="str">
        <f aca="1">IF(AA$4&gt;$J86,"",IF($F$65&gt;$G$65,"ns",IF($B$72&gt;$C$72,"ns",IF(ABS($L86-INDEX(RTO1SF_ORD,AA$4,2))&gt;$B$80,"s","ns"))))</f>
        <v>ns</v>
      </c>
      <c r="AB86" s="188" t="str">
        <f aca="1">IF(AB$4&gt;$J86,"",IF($F$65&gt;$G$65,"ns",IF($B$72&gt;$C$72,"ns",IF(ABS($L86-INDEX(RTO1SF_ORD,AB$4,2))&gt;$B$80,"s","ns"))))</f>
        <v>ns</v>
      </c>
      <c r="AC86" s="188" t="str">
        <f aca="1">IF(AC$4&gt;$J86,"",IF($F$65&gt;$G$65,"ns",IF($B$72&gt;$C$72,"ns",IF(ABS($L86-INDEX(RTO1SF_ORD,AC$4,2))&gt;$B$80,"s","ns"))))</f>
        <v>ns</v>
      </c>
      <c r="AD86" s="188" t="str">
        <f aca="1">IF(AD$4&gt;$J86,"",IF($F$65&gt;$G$65,"ns",IF($B$72&gt;$C$72,"ns",IF(ABS($L86-INDEX(RTO1SF_ORD,AD$4,2))&gt;$B$80,"s","ns"))))</f>
        <v>ns</v>
      </c>
      <c r="AE86" s="188" t="str">
        <f aca="1">IF(AE$4&gt;$J86,"",IF($F$65&gt;$G$65,"ns",IF($B$72&gt;$C$72,"ns",IF(ABS($L86-INDEX(RTO1SF_ORD,AE$4,2))&gt;$B$80,"s","ns"))))</f>
        <v>ns</v>
      </c>
      <c r="AF86" s="188" t="str">
        <f aca="1">IF(AF$4&gt;$J86,"",IF($F$65&gt;$G$65,"ns",IF($B$72&gt;$C$72,"ns",IF(ABS($L86-INDEX(RTO1SF_ORD,AF$4,2))&gt;$B$80,"s","ns"))))</f>
        <v>ns</v>
      </c>
      <c r="AG86" s="188" t="str">
        <f aca="1">IF(AG$4&gt;$J86,"",IF($F$65&gt;$G$65,"ns",IF($B$72&gt;$C$72,"ns",IF(ABS($L86-INDEX(RTO1SF_ORD,AG$4,2))&gt;$B$80,"s","ns"))))</f>
        <v>ns</v>
      </c>
      <c r="AH86" s="188" t="str">
        <f aca="1">IF(AH$4&gt;$J86,"",IF($F$65&gt;$G$65,"ns",IF($B$72&gt;$C$72,"ns",IF(ABS($L86-INDEX(RTO1SF_ORD,AH$4,2))&gt;$B$80,"s","ns"))))</f>
        <v>ns</v>
      </c>
      <c r="AI86" s="188" t="str">
        <f aca="1">IF(AI$4&gt;$J86,"",IF($F$65&gt;$G$65,"ns",IF($B$72&gt;$C$72,"ns",IF(ABS($L86-INDEX(RTO1SF_ORD,AI$4,2))&gt;$B$80,"s","ns"))))</f>
        <v>ns</v>
      </c>
      <c r="AJ86" s="188" t="str">
        <f aca="1">IF(AJ$4&gt;$J86,"",IF($F$65&gt;$G$65,"ns",IF($B$72&gt;$C$72,"ns",IF(ABS($L86-INDEX(RTO1SF_ORD,AJ$4,2))&gt;$B$80,"s","ns"))))</f>
        <v>ns</v>
      </c>
      <c r="AK86" s="188" t="str">
        <f aca="1">IF(AK$4&gt;$J86,"",IF($F$65&gt;$G$65,"ns",IF($B$72&gt;$C$72,"ns",IF(ABS($L86-INDEX(RTO1SF_ORD,AK$4,2))&gt;$B$80,"s","ns"))))</f>
        <v>ns</v>
      </c>
      <c r="AL86" s="188" t="str">
        <f aca="1">IF(AL$4&gt;$J86,"",IF($F$65&gt;$G$65,"ns",IF($B$72&gt;$C$72,"ns",IF(ABS($L86-INDEX(RTO1SF_ORD,AL$4,2))&gt;$B$80,"s","ns"))))</f>
        <v>ns</v>
      </c>
      <c r="AM86" s="188" t="str">
        <f aca="1">IF(AM$4&gt;$J86,"",IF($F$65&gt;$G$65,"ns",IF($B$72&gt;$C$72,"ns",IF(ABS($L86-INDEX(RTO1SF_ORD,AM$4,2))&gt;$B$80,"s","ns"))))</f>
        <v/>
      </c>
      <c r="AN86" s="188" t="str">
        <f aca="1">IF(AN$4&gt;$J86,"",IF($F$65&gt;$G$65,"ns",IF($B$72&gt;$C$72,"ns",IF(ABS($L86-INDEX(RTO1SF_ORD,AN$4,2))&gt;$B$80,"s","ns"))))</f>
        <v/>
      </c>
      <c r="AO86" s="188" t="str">
        <f aca="1">IF(AO$4&gt;$J86,"",IF($F$65&gt;$G$65,"ns",IF($B$72&gt;$C$72,"ns",IF(ABS($L86-INDEX(RTO1SF_ORD,AO$4,2))&gt;$B$80,"s","ns"))))</f>
        <v/>
      </c>
      <c r="AP86" s="188" t="str">
        <f aca="1">IF(AP$4&gt;$J86,"",IF($F$65&gt;$G$65,"ns",IF($B$72&gt;$C$72,"ns",IF(ABS($L86-INDEX(RTO1SF_ORD,AP$4,2))&gt;$B$80,"s","ns"))))</f>
        <v/>
      </c>
      <c r="AQ86" s="188" t="str">
        <f aca="1">IF(AQ$4&gt;$J86,"",IF($F$65&gt;$G$65,"ns",IF($B$72&gt;$C$72,"ns",IF(ABS($L86-INDEX(RTO1SF_ORD,AQ$4,2))&gt;$B$80,"s","ns"))))</f>
        <v/>
      </c>
      <c r="AR86" s="188" t="str">
        <f aca="1">IF(AR$4&gt;$J86,"",IF($F$65&gt;$G$65,"ns",IF($B$72&gt;$C$72,"ns",IF(ABS($L86-INDEX(RTO1SF_ORD,AR$4,2))&gt;$B$80,"s","ns"))))</f>
        <v/>
      </c>
      <c r="AS86" s="188" t="str">
        <f aca="1">IF(AS$4&gt;$J86,"",IF($F$65&gt;$G$65,"ns",IF($B$72&gt;$C$72,"ns",IF(ABS($L86-INDEX(RTO1SF_ORD,AS$4,2))&gt;$B$80,"s","ns"))))</f>
        <v/>
      </c>
      <c r="AT86" s="188" t="str">
        <f aca="1">IF(AT$4&gt;$J86,"",IF($F$65&gt;$G$65,"ns",IF($B$72&gt;$C$72,"ns",IF(ABS($L86-INDEX(RTO1SF_ORD,AT$4,2))&gt;$B$80,"s","ns"))))</f>
        <v/>
      </c>
      <c r="AU86" s="188" t="str">
        <f aca="1">IF(AU$4&gt;$J86,"",IF($F$65&gt;$G$65,"ns",IF($B$72&gt;$C$72,"ns",IF(ABS($L86-INDEX(RTO1SF_ORD,AU$4,2))&gt;$B$80,"s","ns"))))</f>
        <v/>
      </c>
      <c r="AV86" s="188" t="str">
        <f aca="1">IF(AV$4&gt;$J86,"",IF($F$65&gt;$G$65,"ns",IF($B$72&gt;$C$72,"ns",IF(ABS($L86-INDEX(RTO1SF_ORD,AV$4,2))&gt;$B$80,"s","ns"))))</f>
        <v/>
      </c>
      <c r="AW86" s="188" t="str">
        <f aca="1">IF(AW$4&gt;$J86,"",IF($F$65&gt;$G$65,"ns",IF($B$72&gt;$C$72,"ns",IF(ABS($L86-INDEX(RTO1SF_ORD,AW$4,2))&gt;$B$80,"s","ns"))))</f>
        <v/>
      </c>
      <c r="AX86" s="188" t="str">
        <f aca="1">IF(AX$4&gt;$J86,"",IF($F$65&gt;$G$65,"ns",IF($B$72&gt;$C$72,"ns",IF(ABS($L86-INDEX(RTO1SF_ORD,AX$4,2))&gt;$B$80,"s","ns"))))</f>
        <v/>
      </c>
      <c r="AY86" s="188" t="str">
        <f aca="1">IF(AY$4&gt;$J86,"",IF($F$65&gt;$G$65,"ns",IF($B$72&gt;$C$72,"ns",IF(ABS($L86-INDEX(RTO1SF_ORD,AY$4,2))&gt;$B$80,"s","ns"))))</f>
        <v/>
      </c>
      <c r="AZ86" s="188" t="str">
        <f aca="1">IF(AZ$4&gt;$J86,"",IF($F$65&gt;$G$65,"ns",IF($B$72&gt;$C$72,"ns",IF(ABS($L86-INDEX(RTO1SF_ORD,AZ$4,2))&gt;$B$80,"s","ns"))))</f>
        <v/>
      </c>
      <c r="BA86" s="188" t="str">
        <f aca="1">IF(BA$4&gt;$J86,"",IF($F$65&gt;$G$65,"ns",IF($B$72&gt;$C$72,"ns",IF(ABS($L86-INDEX(RTO1SF_ORD,BA$4,2))&gt;$B$80,"s","ns"))))</f>
        <v/>
      </c>
      <c r="BB86" s="188" t="str">
        <f aca="1">IF(BB$4&gt;$J86,"",IF($F$65&gt;$G$65,"ns",IF($B$72&gt;$C$72,"ns",IF(ABS($L86-INDEX(RTO1SF_ORD,BB$4,2))&gt;$B$80,"s","ns"))))</f>
        <v/>
      </c>
      <c r="BC86" s="188" t="str">
        <f aca="1">IF(BC$4&gt;$J86,"",IF($F$65&gt;$G$65,"ns",IF($B$72&gt;$C$72,"ns",IF(ABS($L86-INDEX(RTO1SF_ORD,BC$4,2))&gt;$B$80,"s","ns"))))</f>
        <v/>
      </c>
      <c r="BD86" s="188" t="str">
        <f aca="1">IF(BD$4&gt;$J86,"",IF($F$65&gt;$G$65,"ns",IF($B$72&gt;$C$72,"ns",IF(ABS($L86-INDEX(RTO1SF_ORD,BD$4,2))&gt;$B$80,"s","ns"))))</f>
        <v/>
      </c>
      <c r="BE86" s="188" t="str">
        <f aca="1">IF(BE$4&gt;$J86,"",IF($F$65&gt;$G$65,"ns",IF($B$72&gt;$C$72,"ns",IF(ABS($L86-INDEX(RTO1SF_ORD,BE$4,2))&gt;$B$80,"s","ns"))))</f>
        <v/>
      </c>
      <c r="BF86" s="188" t="str">
        <f aca="1">IF(BF$4&gt;$J86,"",IF($F$65&gt;$G$65,"ns",IF($B$72&gt;$C$72,"ns",IF(ABS($L86-INDEX(RTO1SF_ORD,BF$4,2))&gt;$B$80,"s","ns"))))</f>
        <v/>
      </c>
      <c r="BG86" s="188" t="str">
        <f aca="1">IF(BG$4&gt;$J86,"",IF($F$65&gt;$G$65,"ns",IF($B$72&gt;$C$72,"ns",IF(ABS($L86-INDEX(RTO1SF_ORD,BG$4,2))&gt;$B$80,"s","ns"))))</f>
        <v/>
      </c>
      <c r="BH86" s="188" t="str">
        <f aca="1">IF(BH$4&gt;$J86,"",IF($F$65&gt;$G$65,"ns",IF($B$72&gt;$C$72,"ns",IF(ABS($L86-INDEX(RTO1SF_ORD,BH$4,2))&gt;$B$80,"s","ns"))))</f>
        <v/>
      </c>
      <c r="BI86" s="188" t="str">
        <f aca="1">IF(BI$4&gt;$J86,"",IF($F$65&gt;$G$65,"ns",IF($B$72&gt;$C$72,"ns",IF(ABS($L86-INDEX(RTO1SF_ORD,BI$4,2))&gt;$B$80,"s","ns"))))</f>
        <v/>
      </c>
      <c r="BJ86" s="188" t="str">
        <f aca="1">IF(BJ$4&gt;$J86,"",IF($F$65&gt;$G$65,"ns",IF($B$72&gt;$C$72,"ns",IF(ABS($L86-INDEX(RTO1SF_ORD,BJ$4,2))&gt;$B$80,"s","ns"))))</f>
        <v/>
      </c>
      <c r="BK86" s="9"/>
      <c r="BL86" s="9"/>
      <c r="BS86" s="10"/>
      <c r="BT86" s="10"/>
      <c r="BV86" s="89" t="n">
        <v>26</v>
      </c>
      <c r="BW86" s="187" t="str">
        <f aca="1">IFERROR(INDEX(RTO2CF_ORD,BV86,1),"sd")</f>
        <v>LG MORO</v>
      </c>
      <c r="BX86" s="188">
        <f aca="1">IFERROR(INDEX(RTO2CF_ORD,BV86,2),"sd")</f>
        <v>4614.44766095237992</v>
      </c>
      <c r="BY86" s="186" t="str">
        <f aca="1">IF(BY$4&gt;$BV86,"",IF($BR$65&gt;$BS$65,"ns",IF($BN$72&gt;$BO$72,"ns",IF(ABS($BX86-INDEX(RTO1CF_ORD,BY$4,2))&gt;$BN$80,"s","ns"))))</f>
        <v>ns</v>
      </c>
      <c r="BZ86" s="186" t="str">
        <f aca="1">IF(BZ$4&gt;$BV86,"",IF($BR$65&gt;$BS$65,"ns",IF($BN$72&gt;$BO$72,"ns",IF(ABS($BX86-INDEX(RTO1CF_ORD,BZ$4,2))&gt;$BN$80,"s","ns"))))</f>
        <v>ns</v>
      </c>
      <c r="CA86" s="186" t="str">
        <f aca="1">IF(CA$4&gt;$BV86,"",IF($BR$65&gt;$BS$65,"ns",IF($BN$72&gt;$BO$72,"ns",IF(ABS($BX86-INDEX(RTO1CF_ORD,CA$4,2))&gt;$BN$80,"s","ns"))))</f>
        <v>ns</v>
      </c>
      <c r="CB86" s="186" t="str">
        <f aca="1">IF(CB$4&gt;$BV86,"",IF($BR$65&gt;$BS$65,"ns",IF($BN$72&gt;$BO$72,"ns",IF(ABS($BX86-INDEX(RTO1CF_ORD,CB$4,2))&gt;$BN$80,"s","ns"))))</f>
        <v>ns</v>
      </c>
      <c r="CC86" s="186" t="str">
        <f aca="1">IF(CC$4&gt;$BV86,"",IF($BR$65&gt;$BS$65,"ns",IF($BN$72&gt;$BO$72,"ns",IF(ABS($BX86-INDEX(RTO1CF_ORD,CC$4,2))&gt;$BN$80,"s","ns"))))</f>
        <v>ns</v>
      </c>
      <c r="CD86" s="186" t="str">
        <f aca="1">IF(CD$4&gt;$BV86,"",IF($BR$65&gt;$BS$65,"ns",IF($BN$72&gt;$BO$72,"ns",IF(ABS($BX86-INDEX(RTO1CF_ORD,CD$4,2))&gt;$BN$80,"s","ns"))))</f>
        <v>ns</v>
      </c>
      <c r="CE86" s="186" t="str">
        <f aca="1">IF(CE$4&gt;$BV86,"",IF($BR$65&gt;$BS$65,"ns",IF($BN$72&gt;$BO$72,"ns",IF(ABS($BX86-INDEX(RTO1CF_ORD,CE$4,2))&gt;$BN$80,"s","ns"))))</f>
        <v>ns</v>
      </c>
      <c r="CF86" s="186" t="str">
        <f aca="1">IF(CF$4&gt;$BV86,"",IF($BR$65&gt;$BS$65,"ns",IF($BN$72&gt;$BO$72,"ns",IF(ABS($BX86-INDEX(RTO1CF_ORD,CF$4,2))&gt;$BN$80,"s","ns"))))</f>
        <v>ns</v>
      </c>
      <c r="CG86" s="186" t="str">
        <f aca="1">IF(CG$4&gt;$BV86,"",IF($BR$65&gt;$BS$65,"ns",IF($BN$72&gt;$BO$72,"ns",IF(ABS($BX86-INDEX(RTO1CF_ORD,CG$4,2))&gt;$BN$80,"s","ns"))))</f>
        <v>ns</v>
      </c>
      <c r="CH86" s="186" t="str">
        <f aca="1">IF(CH$4&gt;$BV86,"",IF($BR$65&gt;$BS$65,"ns",IF($BN$72&gt;$BO$72,"ns",IF(ABS($BX86-INDEX(RTO1CF_ORD,CH$4,2))&gt;$BN$80,"s","ns"))))</f>
        <v>ns</v>
      </c>
      <c r="CI86" s="186" t="str">
        <f aca="1">IF(CI$4&gt;$BV86,"",IF($BR$65&gt;$BS$65,"ns",IF($BN$72&gt;$BO$72,"ns",IF(ABS($BX86-INDEX(RTO1CF_ORD,CI$4,2))&gt;$BN$80,"s","ns"))))</f>
        <v>ns</v>
      </c>
      <c r="CJ86" s="186" t="str">
        <f aca="1">IF(CJ$4&gt;$BV86,"",IF($BR$65&gt;$BS$65,"ns",IF($BN$72&gt;$BO$72,"ns",IF(ABS($BX86-INDEX(RTO1CF_ORD,CJ$4,2))&gt;$BN$80,"s","ns"))))</f>
        <v>ns</v>
      </c>
      <c r="CK86" s="186" t="str">
        <f aca="1">IF(CK$4&gt;$BV86,"",IF($BR$65&gt;$BS$65,"ns",IF($BN$72&gt;$BO$72,"ns",IF(ABS($BX86-INDEX(RTO1CF_ORD,CK$4,2))&gt;$BN$80,"s","ns"))))</f>
        <v>ns</v>
      </c>
      <c r="CL86" s="186" t="str">
        <f aca="1">IF(CL$4&gt;$BV86,"",IF($BR$65&gt;$BS$65,"ns",IF($BN$72&gt;$BO$72,"ns",IF(ABS($BX86-INDEX(RTO1CF_ORD,CL$4,2))&gt;$BN$80,"s","ns"))))</f>
        <v>ns</v>
      </c>
      <c r="CM86" s="186" t="str">
        <f aca="1">IF(CM$4&gt;$BV86,"",IF($BR$65&gt;$BS$65,"ns",IF($BN$72&gt;$BO$72,"ns",IF(ABS($BX86-INDEX(RTO1CF_ORD,CM$4,2))&gt;$BN$80,"s","ns"))))</f>
        <v>ns</v>
      </c>
      <c r="CN86" s="186" t="str">
        <f aca="1">IF(CN$4&gt;$BV86,"",IF($BR$65&gt;$BS$65,"ns",IF($BN$72&gt;$BO$72,"ns",IF(ABS($BX86-INDEX(RTO1CF_ORD,CN$4,2))&gt;$BN$80,"s","ns"))))</f>
        <v>ns</v>
      </c>
      <c r="CO86" s="186" t="str">
        <f aca="1">IF(CO$4&gt;$BV86,"",IF($BR$65&gt;$BS$65,"ns",IF($BN$72&gt;$BO$72,"ns",IF(ABS($BX86-INDEX(RTO1CF_ORD,CO$4,2))&gt;$BN$80,"s","ns"))))</f>
        <v>ns</v>
      </c>
      <c r="CP86" s="186" t="str">
        <f aca="1">IF(CP$4&gt;$BV86,"",IF($BR$65&gt;$BS$65,"ns",IF($BN$72&gt;$BO$72,"ns",IF(ABS($BX86-INDEX(RTO1CF_ORD,CP$4,2))&gt;$BN$80,"s","ns"))))</f>
        <v>ns</v>
      </c>
      <c r="CQ86" s="186" t="str">
        <f aca="1">IF(CQ$4&gt;$BV86,"",IF($BR$65&gt;$BS$65,"ns",IF($BN$72&gt;$BO$72,"ns",IF(ABS($BX86-INDEX(RTO1CF_ORD,CQ$4,2))&gt;$BN$80,"s","ns"))))</f>
        <v>ns</v>
      </c>
      <c r="CR86" s="186" t="str">
        <f aca="1">IF(CR$4&gt;$BV86,"",IF($BR$65&gt;$BS$65,"ns",IF($BN$72&gt;$BO$72,"ns",IF(ABS($BX86-INDEX(RTO1CF_ORD,CR$4,2))&gt;$BN$80,"s","ns"))))</f>
        <v>ns</v>
      </c>
      <c r="CS86" s="186" t="str">
        <f aca="1">IF(CS$4&gt;$BV86,"",IF($BR$65&gt;$BS$65,"ns",IF($BN$72&gt;$BO$72,"ns",IF(ABS($BX86-INDEX(RTO1CF_ORD,CS$4,2))&gt;$BN$80,"s","ns"))))</f>
        <v>ns</v>
      </c>
      <c r="CT86" s="186" t="str">
        <f aca="1">IF(CT$4&gt;$BV86,"",IF($BR$65&gt;$BS$65,"ns",IF($BN$72&gt;$BO$72,"ns",IF(ABS($BX86-INDEX(RTO1CF_ORD,CT$4,2))&gt;$BN$80,"s","ns"))))</f>
        <v>ns</v>
      </c>
      <c r="CU86" s="186" t="str">
        <f aca="1">IF(CU$4&gt;$BV86,"",IF($BR$65&gt;$BS$65,"ns",IF($BN$72&gt;$BO$72,"ns",IF(ABS($BX86-INDEX(RTO1CF_ORD,CU$4,2))&gt;$BN$80,"s","ns"))))</f>
        <v>ns</v>
      </c>
      <c r="CV86" s="186" t="str">
        <f aca="1">IF(CV$4&gt;$BV86,"",IF($BR$65&gt;$BS$65,"ns",IF($BN$72&gt;$BO$72,"ns",IF(ABS($BX86-INDEX(RTO1CF_ORD,CV$4,2))&gt;$BN$80,"s","ns"))))</f>
        <v>ns</v>
      </c>
      <c r="CW86" s="186" t="str">
        <f aca="1">IF(CW$4&gt;$BV86,"",IF($BR$65&gt;$BS$65,"ns",IF($BN$72&gt;$BO$72,"ns",IF(ABS($BX86-INDEX(RTO1CF_ORD,CW$4,2))&gt;$BN$80,"s","ns"))))</f>
        <v>ns</v>
      </c>
      <c r="CX86" s="186" t="str">
        <f aca="1">IF(CX$4&gt;$BV86,"",IF($BR$65&gt;$BS$65,"ns",IF($BN$72&gt;$BO$72,"ns",IF(ABS($BX86-INDEX(RTO1CF_ORD,CX$4,2))&gt;$BN$80,"s","ns"))))</f>
        <v>ns</v>
      </c>
      <c r="CY86" s="186" t="str">
        <f aca="1">IF(CY$4&gt;$BV86,"",IF($BR$65&gt;$BS$65,"ns",IF($BN$72&gt;$BO$72,"ns",IF(ABS($BX86-INDEX(RTO1CF_ORD,CY$4,2))&gt;$BN$80,"s","ns"))))</f>
        <v/>
      </c>
      <c r="CZ86" s="186" t="str">
        <f aca="1">IF(CZ$4&gt;$BV86,"",IF($BR$65&gt;$BS$65,"ns",IF($BN$72&gt;$BO$72,"ns",IF(ABS($BX86-INDEX(RTO1CF_ORD,CZ$4,2))&gt;$BN$80,"s","ns"))))</f>
        <v/>
      </c>
      <c r="DA86" s="186" t="str">
        <f aca="1">IF(DA$4&gt;$BV86,"",IF($BR$65&gt;$BS$65,"ns",IF($BN$72&gt;$BO$72,"ns",IF(ABS($BX86-INDEX(RTO1CF_ORD,DA$4,2))&gt;$BN$80,"s","ns"))))</f>
        <v/>
      </c>
      <c r="DB86" s="186" t="str">
        <f aca="1">IF(DB$4&gt;$BV86,"",IF($BR$65&gt;$BS$65,"ns",IF($BN$72&gt;$BO$72,"ns",IF(ABS($BX86-INDEX(RTO1CF_ORD,DB$4,2))&gt;$BN$80,"s","ns"))))</f>
        <v/>
      </c>
      <c r="DC86" s="186" t="str">
        <f aca="1">IF(DC$4&gt;$BV86,"",IF($BR$65&gt;$BS$65,"ns",IF($BN$72&gt;$BO$72,"ns",IF(ABS($BX86-INDEX(RTO1CF_ORD,DC$4,2))&gt;$BN$80,"s","ns"))))</f>
        <v/>
      </c>
      <c r="DD86" s="186" t="str">
        <f aca="1">IF(DD$4&gt;$BV86,"",IF($BR$65&gt;$BS$65,"ns",IF($BN$72&gt;$BO$72,"ns",IF(ABS($BX86-INDEX(RTO1CF_ORD,DD$4,2))&gt;$BN$80,"s","ns"))))</f>
        <v/>
      </c>
      <c r="DE86" s="186" t="str">
        <f aca="1">IF(DE$4&gt;$BV86,"",IF($BR$65&gt;$BS$65,"ns",IF($BN$72&gt;$BO$72,"ns",IF(ABS($BX86-INDEX(RTO1CF_ORD,DE$4,2))&gt;$BN$80,"s","ns"))))</f>
        <v/>
      </c>
      <c r="DF86" s="186" t="str">
        <f aca="1">IF(DF$4&gt;$BV86,"",IF($BR$65&gt;$BS$65,"ns",IF($BN$72&gt;$BO$72,"ns",IF(ABS($BX86-INDEX(RTO1CF_ORD,DF$4,2))&gt;$BN$80,"s","ns"))))</f>
        <v/>
      </c>
      <c r="DG86" s="186" t="str">
        <f aca="1">IF(DG$4&gt;$BV86,"",IF($BR$65&gt;$BS$65,"ns",IF($BN$72&gt;$BO$72,"ns",IF(ABS($BX86-INDEX(RTO1CF_ORD,DG$4,2))&gt;$BN$80,"s","ns"))))</f>
        <v/>
      </c>
      <c r="DH86" s="186" t="str">
        <f aca="1">IF(DH$4&gt;$BV86,"",IF($BR$65&gt;$BS$65,"ns",IF($BN$72&gt;$BO$72,"ns",IF(ABS($BX86-INDEX(RTO1CF_ORD,DH$4,2))&gt;$BN$80,"s","ns"))))</f>
        <v/>
      </c>
      <c r="DI86" s="186" t="str">
        <f aca="1">IF(DI$4&gt;$BV86,"",IF($BR$65&gt;$BS$65,"ns",IF($BN$72&gt;$BO$72,"ns",IF(ABS($BX86-INDEX(RTO1CF_ORD,DI$4,2))&gt;$BN$80,"s","ns"))))</f>
        <v/>
      </c>
      <c r="DJ86" s="186" t="str">
        <f aca="1">IF(DJ$4&gt;$BV86,"",IF($BR$65&gt;$BS$65,"ns",IF($BN$72&gt;$BO$72,"ns",IF(ABS($BX86-INDEX(RTO1CF_ORD,DJ$4,2))&gt;$BN$80,"s","ns"))))</f>
        <v/>
      </c>
      <c r="DK86" s="186" t="str">
        <f aca="1">IF(DK$4&gt;$BV86,"",IF($BR$65&gt;$BS$65,"ns",IF($BN$72&gt;$BO$72,"ns",IF(ABS($BX86-INDEX(RTO1CF_ORD,DK$4,2))&gt;$BN$80,"s","ns"))))</f>
        <v/>
      </c>
      <c r="DL86" s="186" t="str">
        <f aca="1">IF(DL$4&gt;$BV86,"",IF($BR$65&gt;$BS$65,"ns",IF($BN$72&gt;$BO$72,"ns",IF(ABS($BX86-INDEX(RTO1CF_ORD,DL$4,2))&gt;$BN$80,"s","ns"))))</f>
        <v/>
      </c>
      <c r="DM86" s="186" t="str">
        <f aca="1">IF(DM$4&gt;$BV86,"",IF($BR$65&gt;$BS$65,"ns",IF($BN$72&gt;$BO$72,"ns",IF(ABS($BX86-INDEX(RTO1CF_ORD,DM$4,2))&gt;$BN$80,"s","ns"))))</f>
        <v/>
      </c>
      <c r="DN86" s="186" t="str">
        <f aca="1">IF(DN$4&gt;$BV86,"",IF($BR$65&gt;$BS$65,"ns",IF($BN$72&gt;$BO$72,"ns",IF(ABS($BX86-INDEX(RTO1CF_ORD,DN$4,2))&gt;$BN$80,"s","ns"))))</f>
        <v/>
      </c>
      <c r="DO86" s="186" t="str">
        <f aca="1">IF(DO$4&gt;$BV86,"",IF($BR$65&gt;$BS$65,"ns",IF($BN$72&gt;$BO$72,"ns",IF(ABS($BX86-INDEX(RTO1CF_ORD,DO$4,2))&gt;$BN$80,"s","ns"))))</f>
        <v/>
      </c>
      <c r="DP86" s="186" t="str">
        <f aca="1">IF(DP$4&gt;$BV86,"",IF($BR$65&gt;$BS$65,"ns",IF($BN$72&gt;$BO$72,"ns",IF(ABS($BX86-INDEX(RTO1CF_ORD,DP$4,2))&gt;$BN$80,"s","ns"))))</f>
        <v/>
      </c>
      <c r="DQ86" s="186" t="str">
        <f aca="1">IF(DQ$4&gt;$BV86,"",IF($BR$65&gt;$BS$65,"ns",IF($BN$72&gt;$BO$72,"ns",IF(ABS($BX86-INDEX(RTO1CF_ORD,DQ$4,2))&gt;$BN$80,"s","ns"))))</f>
        <v/>
      </c>
      <c r="DR86" s="186" t="str">
        <f aca="1">IF(DR$4&gt;$BV86,"",IF($BR$65&gt;$BS$65,"ns",IF($BN$72&gt;$BO$72,"ns",IF(ABS($BX86-INDEX(RTO1CF_ORD,DR$4,2))&gt;$BN$80,"s","ns"))))</f>
        <v/>
      </c>
      <c r="DS86" s="186" t="str">
        <f aca="1">IF(DS$4&gt;$BV86,"",IF($BR$65&gt;$BS$65,"ns",IF($BN$72&gt;$BO$72,"ns",IF(ABS($BX86-INDEX(RTO1CF_ORD,DS$4,2))&gt;$BN$80,"s","ns"))))</f>
        <v/>
      </c>
      <c r="DT86" s="186" t="str">
        <f aca="1">IF(DT$4&gt;$BV86,"",IF($BR$65&gt;$BS$65,"ns",IF($BN$72&gt;$BO$72,"ns",IF(ABS($BX86-INDEX(RTO1CF_ORD,DT$4,2))&gt;$BN$80,"s","ns"))))</f>
        <v/>
      </c>
      <c r="DU86" s="186" t="str">
        <f aca="1">IF(DU$4&gt;$BV86,"",IF($BR$65&gt;$BS$65,"ns",IF($BN$72&gt;$BO$72,"ns",IF(ABS($BX86-INDEX(RTO1CF_ORD,DU$4,2))&gt;$BN$80,"s","ns"))))</f>
        <v/>
      </c>
      <c r="DV86" s="186" t="str">
        <f aca="1">IF(DV$4&gt;$BV86,"",IF($BR$65&gt;$BS$65,"ns",IF($BN$72&gt;$BO$72,"ns",IF(ABS($BX86-INDEX(RTO1CF_ORD,DV$4,2))&gt;$BN$80,"s","ns"))))</f>
        <v/>
      </c>
      <c r="DW86" s="158"/>
      <c r="DX86" s="158"/>
      <c r="DY86" s="9"/>
      <c r="DZ86" s="176">
        <f>DZ85+1</f>
        <v>27</v>
      </c>
      <c r="EA86" s="178" t="str">
        <f aca="1">IFERROR(INDEX(RTO2CV,$DZ86,1),0)</f>
        <v>K CIEN AÑOS</v>
      </c>
      <c r="EB86" s="179">
        <f aca="1">IFERROR(INDEX(RTO2SF,$DZ86,EB$3),0)</f>
        <v>0</v>
      </c>
      <c r="EC86" s="179">
        <f aca="1">IFERROR(INDEX(RTO2SF,$DZ86,EC$3),0)</f>
        <v>0</v>
      </c>
      <c r="ED86" s="179">
        <f aca="1">IFERROR(INDEX(RTO2SF,$DZ86,ED$3),0)</f>
        <v>0</v>
      </c>
      <c r="EE86" s="179">
        <f aca="1">IFERROR(INDEX(RTO2SF,$DZ86,EE$3),0)</f>
        <v>0</v>
      </c>
      <c r="EF86" s="179">
        <f>_xlfn.COUNTIFS(EB86:EE86,"&gt;1")</f>
        <v>0</v>
      </c>
      <c r="EG86" s="179">
        <f>IFERROR(_xlfn.SUMIFS(EB86:EE86,EB86:EE86,"&gt;1"),0)</f>
        <v>0</v>
      </c>
      <c r="EH86" s="176"/>
      <c r="EI86" s="177"/>
      <c r="EJ86" s="177"/>
      <c r="EK86" s="177"/>
      <c r="EL86" s="176">
        <f>EL85+1</f>
        <v>27</v>
      </c>
      <c r="EM86" s="178" t="str">
        <f aca="1">IFERROR(INDEX(RTO2CV,$EL86,1),0)</f>
        <v>K CIEN AÑOS</v>
      </c>
      <c r="EN86" s="179">
        <f aca="1">IFERROR(INDEX(RTO2CF,$EL86,'ANVA-MDS'!EB$3),0)</f>
        <v>4700.61428571429042</v>
      </c>
      <c r="EO86" s="179">
        <f aca="1">IFERROR(INDEX(RTO2CF,$EL86,'ANVA-MDS'!EC$3),0)</f>
        <v>4164.32016000000021</v>
      </c>
      <c r="EP86" s="179">
        <f aca="1">IFERROR(INDEX(RTO2CF,$EL86,'ANVA-MDS'!ED$3),0)</f>
        <v>4200.35616000000027</v>
      </c>
      <c r="EQ86" s="179">
        <f aca="1">IFERROR(INDEX(RTO2CF,$EL86,'ANVA-MDS'!EE$3),0)</f>
        <v>0</v>
      </c>
      <c r="ER86" s="179">
        <f>_xlfn.COUNTIFS(EN86:EQ86,"&gt;1")</f>
        <v>3</v>
      </c>
      <c r="ES86" s="179">
        <f>IFERROR(_xlfn.SUMIFS(EN86:EQ86,EN86:EQ86,"&gt;1"),0)</f>
        <v>13065.2906057143009</v>
      </c>
      <c r="ET86" s="176"/>
      <c r="EU86" s="177"/>
      <c r="EV86" s="177"/>
      <c r="EW86" s="177"/>
      <c r="EX86" s="179">
        <f>EG86+ES86</f>
        <v>13065.2906057143009</v>
      </c>
      <c r="EY86" s="177"/>
      <c r="EZ86" s="177"/>
    </row>
    <row r="87" spans="10:156" ht="12.75" customHeight="1">
      <c r="J87" s="89" t="n">
        <v>27</v>
      </c>
      <c r="K87" s="187" t="str">
        <f aca="1">IFERROR(INDEX(RTO2SF_ORD,J87,1),"sd")</f>
        <v>K CIEN AÑOS</v>
      </c>
      <c r="L87" s="188">
        <f aca="1">IFERROR(INDEX(RTO2SF_ORD,J87,2),"sd")</f>
        <v>0.000229999999999999982</v>
      </c>
      <c r="M87" s="188" t="str">
        <f aca="1">IF(M$4&gt;$J87,"",IF($F$65&gt;$G$65,"ns",IF($B$72&gt;$C$72,"ns",IF(ABS($L87-INDEX(RTO1SF_ORD,M$4,2))&gt;$B$80,"s","ns"))))</f>
        <v>ns</v>
      </c>
      <c r="N87" s="188" t="str">
        <f aca="1">IF(N$4&gt;$J87,"",IF($F$65&gt;$G$65,"ns",IF($B$72&gt;$C$72,"ns",IF(ABS($L87-INDEX(RTO1SF_ORD,N$4,2))&gt;$B$80,"s","ns"))))</f>
        <v>ns</v>
      </c>
      <c r="O87" s="188" t="str">
        <f aca="1">IF(O$4&gt;$J87,"",IF($F$65&gt;$G$65,"ns",IF($B$72&gt;$C$72,"ns",IF(ABS($L87-INDEX(RTO1SF_ORD,O$4,2))&gt;$B$80,"s","ns"))))</f>
        <v>ns</v>
      </c>
      <c r="P87" s="188" t="str">
        <f aca="1">IF(P$4&gt;$J87,"",IF($F$65&gt;$G$65,"ns",IF($B$72&gt;$C$72,"ns",IF(ABS($L87-INDEX(RTO1SF_ORD,P$4,2))&gt;$B$80,"s","ns"))))</f>
        <v>ns</v>
      </c>
      <c r="Q87" s="188" t="str">
        <f aca="1">IF(Q$4&gt;$J87,"",IF($F$65&gt;$G$65,"ns",IF($B$72&gt;$C$72,"ns",IF(ABS($L87-INDEX(RTO1SF_ORD,Q$4,2))&gt;$B$80,"s","ns"))))</f>
        <v>ns</v>
      </c>
      <c r="R87" s="188" t="str">
        <f aca="1">IF(R$4&gt;$J87,"",IF($F$65&gt;$G$65,"ns",IF($B$72&gt;$C$72,"ns",IF(ABS($L87-INDEX(RTO1SF_ORD,R$4,2))&gt;$B$80,"s","ns"))))</f>
        <v>ns</v>
      </c>
      <c r="S87" s="188" t="str">
        <f aca="1">IF(S$4&gt;$J87,"",IF($F$65&gt;$G$65,"ns",IF($B$72&gt;$C$72,"ns",IF(ABS($L87-INDEX(RTO1SF_ORD,S$4,2))&gt;$B$80,"s","ns"))))</f>
        <v>ns</v>
      </c>
      <c r="T87" s="188" t="str">
        <f aca="1">IF(T$4&gt;$J87,"",IF($F$65&gt;$G$65,"ns",IF($B$72&gt;$C$72,"ns",IF(ABS($L87-INDEX(RTO1SF_ORD,T$4,2))&gt;$B$80,"s","ns"))))</f>
        <v>ns</v>
      </c>
      <c r="U87" s="188" t="str">
        <f aca="1">IF(U$4&gt;$J87,"",IF($F$65&gt;$G$65,"ns",IF($B$72&gt;$C$72,"ns",IF(ABS($L87-INDEX(RTO1SF_ORD,U$4,2))&gt;$B$80,"s","ns"))))</f>
        <v>ns</v>
      </c>
      <c r="V87" s="188" t="str">
        <f aca="1">IF(V$4&gt;$J87,"",IF($F$65&gt;$G$65,"ns",IF($B$72&gt;$C$72,"ns",IF(ABS($L87-INDEX(RTO1SF_ORD,V$4,2))&gt;$B$80,"s","ns"))))</f>
        <v>ns</v>
      </c>
      <c r="W87" s="188" t="str">
        <f aca="1">IF(W$4&gt;$J87,"",IF($F$65&gt;$G$65,"ns",IF($B$72&gt;$C$72,"ns",IF(ABS($L87-INDEX(RTO1SF_ORD,W$4,2))&gt;$B$80,"s","ns"))))</f>
        <v>ns</v>
      </c>
      <c r="X87" s="188" t="str">
        <f aca="1">IF(X$4&gt;$J87,"",IF($F$65&gt;$G$65,"ns",IF($B$72&gt;$C$72,"ns",IF(ABS($L87-INDEX(RTO1SF_ORD,X$4,2))&gt;$B$80,"s","ns"))))</f>
        <v>ns</v>
      </c>
      <c r="Y87" s="188" t="str">
        <f aca="1">IF(Y$4&gt;$J87,"",IF($F$65&gt;$G$65,"ns",IF($B$72&gt;$C$72,"ns",IF(ABS($L87-INDEX(RTO1SF_ORD,Y$4,2))&gt;$B$80,"s","ns"))))</f>
        <v>ns</v>
      </c>
      <c r="Z87" s="188" t="str">
        <f aca="1">IF(Z$4&gt;$J87,"",IF($F$65&gt;$G$65,"ns",IF($B$72&gt;$C$72,"ns",IF(ABS($L87-INDEX(RTO1SF_ORD,Z$4,2))&gt;$B$80,"s","ns"))))</f>
        <v>ns</v>
      </c>
      <c r="AA87" s="188" t="str">
        <f aca="1">IF(AA$4&gt;$J87,"",IF($F$65&gt;$G$65,"ns",IF($B$72&gt;$C$72,"ns",IF(ABS($L87-INDEX(RTO1SF_ORD,AA$4,2))&gt;$B$80,"s","ns"))))</f>
        <v>ns</v>
      </c>
      <c r="AB87" s="188" t="str">
        <f aca="1">IF(AB$4&gt;$J87,"",IF($F$65&gt;$G$65,"ns",IF($B$72&gt;$C$72,"ns",IF(ABS($L87-INDEX(RTO1SF_ORD,AB$4,2))&gt;$B$80,"s","ns"))))</f>
        <v>ns</v>
      </c>
      <c r="AC87" s="188" t="str">
        <f aca="1">IF(AC$4&gt;$J87,"",IF($F$65&gt;$G$65,"ns",IF($B$72&gt;$C$72,"ns",IF(ABS($L87-INDEX(RTO1SF_ORD,AC$4,2))&gt;$B$80,"s","ns"))))</f>
        <v>ns</v>
      </c>
      <c r="AD87" s="188" t="str">
        <f aca="1">IF(AD$4&gt;$J87,"",IF($F$65&gt;$G$65,"ns",IF($B$72&gt;$C$72,"ns",IF(ABS($L87-INDEX(RTO1SF_ORD,AD$4,2))&gt;$B$80,"s","ns"))))</f>
        <v>ns</v>
      </c>
      <c r="AE87" s="188" t="str">
        <f aca="1">IF(AE$4&gt;$J87,"",IF($F$65&gt;$G$65,"ns",IF($B$72&gt;$C$72,"ns",IF(ABS($L87-INDEX(RTO1SF_ORD,AE$4,2))&gt;$B$80,"s","ns"))))</f>
        <v>ns</v>
      </c>
      <c r="AF87" s="188" t="str">
        <f aca="1">IF(AF$4&gt;$J87,"",IF($F$65&gt;$G$65,"ns",IF($B$72&gt;$C$72,"ns",IF(ABS($L87-INDEX(RTO1SF_ORD,AF$4,2))&gt;$B$80,"s","ns"))))</f>
        <v>ns</v>
      </c>
      <c r="AG87" s="188" t="str">
        <f aca="1">IF(AG$4&gt;$J87,"",IF($F$65&gt;$G$65,"ns",IF($B$72&gt;$C$72,"ns",IF(ABS($L87-INDEX(RTO1SF_ORD,AG$4,2))&gt;$B$80,"s","ns"))))</f>
        <v>ns</v>
      </c>
      <c r="AH87" s="188" t="str">
        <f aca="1">IF(AH$4&gt;$J87,"",IF($F$65&gt;$G$65,"ns",IF($B$72&gt;$C$72,"ns",IF(ABS($L87-INDEX(RTO1SF_ORD,AH$4,2))&gt;$B$80,"s","ns"))))</f>
        <v>ns</v>
      </c>
      <c r="AI87" s="188" t="str">
        <f aca="1">IF(AI$4&gt;$J87,"",IF($F$65&gt;$G$65,"ns",IF($B$72&gt;$C$72,"ns",IF(ABS($L87-INDEX(RTO1SF_ORD,AI$4,2))&gt;$B$80,"s","ns"))))</f>
        <v>ns</v>
      </c>
      <c r="AJ87" s="188" t="str">
        <f aca="1">IF(AJ$4&gt;$J87,"",IF($F$65&gt;$G$65,"ns",IF($B$72&gt;$C$72,"ns",IF(ABS($L87-INDEX(RTO1SF_ORD,AJ$4,2))&gt;$B$80,"s","ns"))))</f>
        <v>ns</v>
      </c>
      <c r="AK87" s="188" t="str">
        <f aca="1">IF(AK$4&gt;$J87,"",IF($F$65&gt;$G$65,"ns",IF($B$72&gt;$C$72,"ns",IF(ABS($L87-INDEX(RTO1SF_ORD,AK$4,2))&gt;$B$80,"s","ns"))))</f>
        <v>ns</v>
      </c>
      <c r="AL87" s="188" t="str">
        <f aca="1">IF(AL$4&gt;$J87,"",IF($F$65&gt;$G$65,"ns",IF($B$72&gt;$C$72,"ns",IF(ABS($L87-INDEX(RTO1SF_ORD,AL$4,2))&gt;$B$80,"s","ns"))))</f>
        <v>ns</v>
      </c>
      <c r="AM87" s="188" t="str">
        <f aca="1">IF(AM$4&gt;$J87,"",IF($F$65&gt;$G$65,"ns",IF($B$72&gt;$C$72,"ns",IF(ABS($L87-INDEX(RTO1SF_ORD,AM$4,2))&gt;$B$80,"s","ns"))))</f>
        <v>ns</v>
      </c>
      <c r="AN87" s="188" t="str">
        <f aca="1">IF(AN$4&gt;$J87,"",IF($F$65&gt;$G$65,"ns",IF($B$72&gt;$C$72,"ns",IF(ABS($L87-INDEX(RTO1SF_ORD,AN$4,2))&gt;$B$80,"s","ns"))))</f>
        <v/>
      </c>
      <c r="AO87" s="188" t="str">
        <f aca="1">IF(AO$4&gt;$J87,"",IF($F$65&gt;$G$65,"ns",IF($B$72&gt;$C$72,"ns",IF(ABS($L87-INDEX(RTO1SF_ORD,AO$4,2))&gt;$B$80,"s","ns"))))</f>
        <v/>
      </c>
      <c r="AP87" s="188" t="str">
        <f aca="1">IF(AP$4&gt;$J87,"",IF($F$65&gt;$G$65,"ns",IF($B$72&gt;$C$72,"ns",IF(ABS($L87-INDEX(RTO1SF_ORD,AP$4,2))&gt;$B$80,"s","ns"))))</f>
        <v/>
      </c>
      <c r="AQ87" s="188" t="str">
        <f aca="1">IF(AQ$4&gt;$J87,"",IF($F$65&gt;$G$65,"ns",IF($B$72&gt;$C$72,"ns",IF(ABS($L87-INDEX(RTO1SF_ORD,AQ$4,2))&gt;$B$80,"s","ns"))))</f>
        <v/>
      </c>
      <c r="AR87" s="188" t="str">
        <f aca="1">IF(AR$4&gt;$J87,"",IF($F$65&gt;$G$65,"ns",IF($B$72&gt;$C$72,"ns",IF(ABS($L87-INDEX(RTO1SF_ORD,AR$4,2))&gt;$B$80,"s","ns"))))</f>
        <v/>
      </c>
      <c r="AS87" s="188" t="str">
        <f aca="1">IF(AS$4&gt;$J87,"",IF($F$65&gt;$G$65,"ns",IF($B$72&gt;$C$72,"ns",IF(ABS($L87-INDEX(RTO1SF_ORD,AS$4,2))&gt;$B$80,"s","ns"))))</f>
        <v/>
      </c>
      <c r="AT87" s="188" t="str">
        <f aca="1">IF(AT$4&gt;$J87,"",IF($F$65&gt;$G$65,"ns",IF($B$72&gt;$C$72,"ns",IF(ABS($L87-INDEX(RTO1SF_ORD,AT$4,2))&gt;$B$80,"s","ns"))))</f>
        <v/>
      </c>
      <c r="AU87" s="188" t="str">
        <f aca="1">IF(AU$4&gt;$J87,"",IF($F$65&gt;$G$65,"ns",IF($B$72&gt;$C$72,"ns",IF(ABS($L87-INDEX(RTO1SF_ORD,AU$4,2))&gt;$B$80,"s","ns"))))</f>
        <v/>
      </c>
      <c r="AV87" s="188" t="str">
        <f aca="1">IF(AV$4&gt;$J87,"",IF($F$65&gt;$G$65,"ns",IF($B$72&gt;$C$72,"ns",IF(ABS($L87-INDEX(RTO1SF_ORD,AV$4,2))&gt;$B$80,"s","ns"))))</f>
        <v/>
      </c>
      <c r="AW87" s="188" t="str">
        <f aca="1">IF(AW$4&gt;$J87,"",IF($F$65&gt;$G$65,"ns",IF($B$72&gt;$C$72,"ns",IF(ABS($L87-INDEX(RTO1SF_ORD,AW$4,2))&gt;$B$80,"s","ns"))))</f>
        <v/>
      </c>
      <c r="AX87" s="188" t="str">
        <f aca="1">IF(AX$4&gt;$J87,"",IF($F$65&gt;$G$65,"ns",IF($B$72&gt;$C$72,"ns",IF(ABS($L87-INDEX(RTO1SF_ORD,AX$4,2))&gt;$B$80,"s","ns"))))</f>
        <v/>
      </c>
      <c r="AY87" s="188" t="str">
        <f aca="1">IF(AY$4&gt;$J87,"",IF($F$65&gt;$G$65,"ns",IF($B$72&gt;$C$72,"ns",IF(ABS($L87-INDEX(RTO1SF_ORD,AY$4,2))&gt;$B$80,"s","ns"))))</f>
        <v/>
      </c>
      <c r="AZ87" s="188" t="str">
        <f aca="1">IF(AZ$4&gt;$J87,"",IF($F$65&gt;$G$65,"ns",IF($B$72&gt;$C$72,"ns",IF(ABS($L87-INDEX(RTO1SF_ORD,AZ$4,2))&gt;$B$80,"s","ns"))))</f>
        <v/>
      </c>
      <c r="BA87" s="188" t="str">
        <f aca="1">IF(BA$4&gt;$J87,"",IF($F$65&gt;$G$65,"ns",IF($B$72&gt;$C$72,"ns",IF(ABS($L87-INDEX(RTO1SF_ORD,BA$4,2))&gt;$B$80,"s","ns"))))</f>
        <v/>
      </c>
      <c r="BB87" s="188" t="str">
        <f aca="1">IF(BB$4&gt;$J87,"",IF($F$65&gt;$G$65,"ns",IF($B$72&gt;$C$72,"ns",IF(ABS($L87-INDEX(RTO1SF_ORD,BB$4,2))&gt;$B$80,"s","ns"))))</f>
        <v/>
      </c>
      <c r="BC87" s="188" t="str">
        <f aca="1">IF(BC$4&gt;$J87,"",IF($F$65&gt;$G$65,"ns",IF($B$72&gt;$C$72,"ns",IF(ABS($L87-INDEX(RTO1SF_ORD,BC$4,2))&gt;$B$80,"s","ns"))))</f>
        <v/>
      </c>
      <c r="BD87" s="188" t="str">
        <f aca="1">IF(BD$4&gt;$J87,"",IF($F$65&gt;$G$65,"ns",IF($B$72&gt;$C$72,"ns",IF(ABS($L87-INDEX(RTO1SF_ORD,BD$4,2))&gt;$B$80,"s","ns"))))</f>
        <v/>
      </c>
      <c r="BE87" s="188" t="str">
        <f aca="1">IF(BE$4&gt;$J87,"",IF($F$65&gt;$G$65,"ns",IF($B$72&gt;$C$72,"ns",IF(ABS($L87-INDEX(RTO1SF_ORD,BE$4,2))&gt;$B$80,"s","ns"))))</f>
        <v/>
      </c>
      <c r="BF87" s="188" t="str">
        <f aca="1">IF(BF$4&gt;$J87,"",IF($F$65&gt;$G$65,"ns",IF($B$72&gt;$C$72,"ns",IF(ABS($L87-INDEX(RTO1SF_ORD,BF$4,2))&gt;$B$80,"s","ns"))))</f>
        <v/>
      </c>
      <c r="BG87" s="188" t="str">
        <f aca="1">IF(BG$4&gt;$J87,"",IF($F$65&gt;$G$65,"ns",IF($B$72&gt;$C$72,"ns",IF(ABS($L87-INDEX(RTO1SF_ORD,BG$4,2))&gt;$B$80,"s","ns"))))</f>
        <v/>
      </c>
      <c r="BH87" s="188" t="str">
        <f aca="1">IF(BH$4&gt;$J87,"",IF($F$65&gt;$G$65,"ns",IF($B$72&gt;$C$72,"ns",IF(ABS($L87-INDEX(RTO1SF_ORD,BH$4,2))&gt;$B$80,"s","ns"))))</f>
        <v/>
      </c>
      <c r="BI87" s="188" t="str">
        <f aca="1">IF(BI$4&gt;$J87,"",IF($F$65&gt;$G$65,"ns",IF($B$72&gt;$C$72,"ns",IF(ABS($L87-INDEX(RTO1SF_ORD,BI$4,2))&gt;$B$80,"s","ns"))))</f>
        <v/>
      </c>
      <c r="BJ87" s="188" t="str">
        <f aca="1">IF(BJ$4&gt;$J87,"",IF($F$65&gt;$G$65,"ns",IF($B$72&gt;$C$72,"ns",IF(ABS($L87-INDEX(RTO1SF_ORD,BJ$4,2))&gt;$B$80,"s","ns"))))</f>
        <v/>
      </c>
      <c r="BS87" s="10"/>
      <c r="BT87" s="10"/>
      <c r="BV87" s="89" t="n">
        <v>27</v>
      </c>
      <c r="BW87" s="187" t="str">
        <f aca="1">IFERROR(INDEX(RTO2CF_ORD,BV87,1),"sd")</f>
        <v>FRESNO</v>
      </c>
      <c r="BX87" s="188">
        <f aca="1">IFERROR(INDEX(RTO2CF_ORD,BV87,2),"sd")</f>
        <v>4557.13108190476032</v>
      </c>
      <c r="BY87" s="186" t="str">
        <f aca="1">IF(BY$4&gt;$BV87,"",IF($BR$65&gt;$BS$65,"ns",IF($BN$72&gt;$BO$72,"ns",IF(ABS($BX87-INDEX(RTO1CF_ORD,BY$4,2))&gt;$BN$80,"s","ns"))))</f>
        <v>ns</v>
      </c>
      <c r="BZ87" s="186" t="str">
        <f aca="1">IF(BZ$4&gt;$BV87,"",IF($BR$65&gt;$BS$65,"ns",IF($BN$72&gt;$BO$72,"ns",IF(ABS($BX87-INDEX(RTO1CF_ORD,BZ$4,2))&gt;$BN$80,"s","ns"))))</f>
        <v>ns</v>
      </c>
      <c r="CA87" s="186" t="str">
        <f aca="1">IF(CA$4&gt;$BV87,"",IF($BR$65&gt;$BS$65,"ns",IF($BN$72&gt;$BO$72,"ns",IF(ABS($BX87-INDEX(RTO1CF_ORD,CA$4,2))&gt;$BN$80,"s","ns"))))</f>
        <v>ns</v>
      </c>
      <c r="CB87" s="186" t="str">
        <f aca="1">IF(CB$4&gt;$BV87,"",IF($BR$65&gt;$BS$65,"ns",IF($BN$72&gt;$BO$72,"ns",IF(ABS($BX87-INDEX(RTO1CF_ORD,CB$4,2))&gt;$BN$80,"s","ns"))))</f>
        <v>ns</v>
      </c>
      <c r="CC87" s="186" t="str">
        <f aca="1">IF(CC$4&gt;$BV87,"",IF($BR$65&gt;$BS$65,"ns",IF($BN$72&gt;$BO$72,"ns",IF(ABS($BX87-INDEX(RTO1CF_ORD,CC$4,2))&gt;$BN$80,"s","ns"))))</f>
        <v>ns</v>
      </c>
      <c r="CD87" s="186" t="str">
        <f aca="1">IF(CD$4&gt;$BV87,"",IF($BR$65&gt;$BS$65,"ns",IF($BN$72&gt;$BO$72,"ns",IF(ABS($BX87-INDEX(RTO1CF_ORD,CD$4,2))&gt;$BN$80,"s","ns"))))</f>
        <v>ns</v>
      </c>
      <c r="CE87" s="186" t="str">
        <f aca="1">IF(CE$4&gt;$BV87,"",IF($BR$65&gt;$BS$65,"ns",IF($BN$72&gt;$BO$72,"ns",IF(ABS($BX87-INDEX(RTO1CF_ORD,CE$4,2))&gt;$BN$80,"s","ns"))))</f>
        <v>ns</v>
      </c>
      <c r="CF87" s="186" t="str">
        <f aca="1">IF(CF$4&gt;$BV87,"",IF($BR$65&gt;$BS$65,"ns",IF($BN$72&gt;$BO$72,"ns",IF(ABS($BX87-INDEX(RTO1CF_ORD,CF$4,2))&gt;$BN$80,"s","ns"))))</f>
        <v>ns</v>
      </c>
      <c r="CG87" s="186" t="str">
        <f aca="1">IF(CG$4&gt;$BV87,"",IF($BR$65&gt;$BS$65,"ns",IF($BN$72&gt;$BO$72,"ns",IF(ABS($BX87-INDEX(RTO1CF_ORD,CG$4,2))&gt;$BN$80,"s","ns"))))</f>
        <v>ns</v>
      </c>
      <c r="CH87" s="186" t="str">
        <f aca="1">IF(CH$4&gt;$BV87,"",IF($BR$65&gt;$BS$65,"ns",IF($BN$72&gt;$BO$72,"ns",IF(ABS($BX87-INDEX(RTO1CF_ORD,CH$4,2))&gt;$BN$80,"s","ns"))))</f>
        <v>ns</v>
      </c>
      <c r="CI87" s="186" t="str">
        <f aca="1">IF(CI$4&gt;$BV87,"",IF($BR$65&gt;$BS$65,"ns",IF($BN$72&gt;$BO$72,"ns",IF(ABS($BX87-INDEX(RTO1CF_ORD,CI$4,2))&gt;$BN$80,"s","ns"))))</f>
        <v>ns</v>
      </c>
      <c r="CJ87" s="186" t="str">
        <f aca="1">IF(CJ$4&gt;$BV87,"",IF($BR$65&gt;$BS$65,"ns",IF($BN$72&gt;$BO$72,"ns",IF(ABS($BX87-INDEX(RTO1CF_ORD,CJ$4,2))&gt;$BN$80,"s","ns"))))</f>
        <v>ns</v>
      </c>
      <c r="CK87" s="186" t="str">
        <f aca="1">IF(CK$4&gt;$BV87,"",IF($BR$65&gt;$BS$65,"ns",IF($BN$72&gt;$BO$72,"ns",IF(ABS($BX87-INDEX(RTO1CF_ORD,CK$4,2))&gt;$BN$80,"s","ns"))))</f>
        <v>ns</v>
      </c>
      <c r="CL87" s="186" t="str">
        <f aca="1">IF(CL$4&gt;$BV87,"",IF($BR$65&gt;$BS$65,"ns",IF($BN$72&gt;$BO$72,"ns",IF(ABS($BX87-INDEX(RTO1CF_ORD,CL$4,2))&gt;$BN$80,"s","ns"))))</f>
        <v>ns</v>
      </c>
      <c r="CM87" s="186" t="str">
        <f aca="1">IF(CM$4&gt;$BV87,"",IF($BR$65&gt;$BS$65,"ns",IF($BN$72&gt;$BO$72,"ns",IF(ABS($BX87-INDEX(RTO1CF_ORD,CM$4,2))&gt;$BN$80,"s","ns"))))</f>
        <v>ns</v>
      </c>
      <c r="CN87" s="186" t="str">
        <f aca="1">IF(CN$4&gt;$BV87,"",IF($BR$65&gt;$BS$65,"ns",IF($BN$72&gt;$BO$72,"ns",IF(ABS($BX87-INDEX(RTO1CF_ORD,CN$4,2))&gt;$BN$80,"s","ns"))))</f>
        <v>ns</v>
      </c>
      <c r="CO87" s="186" t="str">
        <f aca="1">IF(CO$4&gt;$BV87,"",IF($BR$65&gt;$BS$65,"ns",IF($BN$72&gt;$BO$72,"ns",IF(ABS($BX87-INDEX(RTO1CF_ORD,CO$4,2))&gt;$BN$80,"s","ns"))))</f>
        <v>ns</v>
      </c>
      <c r="CP87" s="186" t="str">
        <f aca="1">IF(CP$4&gt;$BV87,"",IF($BR$65&gt;$BS$65,"ns",IF($BN$72&gt;$BO$72,"ns",IF(ABS($BX87-INDEX(RTO1CF_ORD,CP$4,2))&gt;$BN$80,"s","ns"))))</f>
        <v>ns</v>
      </c>
      <c r="CQ87" s="186" t="str">
        <f aca="1">IF(CQ$4&gt;$BV87,"",IF($BR$65&gt;$BS$65,"ns",IF($BN$72&gt;$BO$72,"ns",IF(ABS($BX87-INDEX(RTO1CF_ORD,CQ$4,2))&gt;$BN$80,"s","ns"))))</f>
        <v>ns</v>
      </c>
      <c r="CR87" s="186" t="str">
        <f aca="1">IF(CR$4&gt;$BV87,"",IF($BR$65&gt;$BS$65,"ns",IF($BN$72&gt;$BO$72,"ns",IF(ABS($BX87-INDEX(RTO1CF_ORD,CR$4,2))&gt;$BN$80,"s","ns"))))</f>
        <v>ns</v>
      </c>
      <c r="CS87" s="186" t="str">
        <f aca="1">IF(CS$4&gt;$BV87,"",IF($BR$65&gt;$BS$65,"ns",IF($BN$72&gt;$BO$72,"ns",IF(ABS($BX87-INDEX(RTO1CF_ORD,CS$4,2))&gt;$BN$80,"s","ns"))))</f>
        <v>ns</v>
      </c>
      <c r="CT87" s="186" t="str">
        <f aca="1">IF(CT$4&gt;$BV87,"",IF($BR$65&gt;$BS$65,"ns",IF($BN$72&gt;$BO$72,"ns",IF(ABS($BX87-INDEX(RTO1CF_ORD,CT$4,2))&gt;$BN$80,"s","ns"))))</f>
        <v>ns</v>
      </c>
      <c r="CU87" s="186" t="str">
        <f aca="1">IF(CU$4&gt;$BV87,"",IF($BR$65&gt;$BS$65,"ns",IF($BN$72&gt;$BO$72,"ns",IF(ABS($BX87-INDEX(RTO1CF_ORD,CU$4,2))&gt;$BN$80,"s","ns"))))</f>
        <v>ns</v>
      </c>
      <c r="CV87" s="186" t="str">
        <f aca="1">IF(CV$4&gt;$BV87,"",IF($BR$65&gt;$BS$65,"ns",IF($BN$72&gt;$BO$72,"ns",IF(ABS($BX87-INDEX(RTO1CF_ORD,CV$4,2))&gt;$BN$80,"s","ns"))))</f>
        <v>ns</v>
      </c>
      <c r="CW87" s="186" t="str">
        <f aca="1">IF(CW$4&gt;$BV87,"",IF($BR$65&gt;$BS$65,"ns",IF($BN$72&gt;$BO$72,"ns",IF(ABS($BX87-INDEX(RTO1CF_ORD,CW$4,2))&gt;$BN$80,"s","ns"))))</f>
        <v>ns</v>
      </c>
      <c r="CX87" s="186" t="str">
        <f aca="1">IF(CX$4&gt;$BV87,"",IF($BR$65&gt;$BS$65,"ns",IF($BN$72&gt;$BO$72,"ns",IF(ABS($BX87-INDEX(RTO1CF_ORD,CX$4,2))&gt;$BN$80,"s","ns"))))</f>
        <v>ns</v>
      </c>
      <c r="CY87" s="186" t="str">
        <f aca="1">IF(CY$4&gt;$BV87,"",IF($BR$65&gt;$BS$65,"ns",IF($BN$72&gt;$BO$72,"ns",IF(ABS($BX87-INDEX(RTO1CF_ORD,CY$4,2))&gt;$BN$80,"s","ns"))))</f>
        <v>ns</v>
      </c>
      <c r="CZ87" s="186" t="str">
        <f aca="1">IF(CZ$4&gt;$BV87,"",IF($BR$65&gt;$BS$65,"ns",IF($BN$72&gt;$BO$72,"ns",IF(ABS($BX87-INDEX(RTO1CF_ORD,CZ$4,2))&gt;$BN$80,"s","ns"))))</f>
        <v/>
      </c>
      <c r="DA87" s="186" t="str">
        <f aca="1">IF(DA$4&gt;$BV87,"",IF($BR$65&gt;$BS$65,"ns",IF($BN$72&gt;$BO$72,"ns",IF(ABS($BX87-INDEX(RTO1CF_ORD,DA$4,2))&gt;$BN$80,"s","ns"))))</f>
        <v/>
      </c>
      <c r="DB87" s="186" t="str">
        <f aca="1">IF(DB$4&gt;$BV87,"",IF($BR$65&gt;$BS$65,"ns",IF($BN$72&gt;$BO$72,"ns",IF(ABS($BX87-INDEX(RTO1CF_ORD,DB$4,2))&gt;$BN$80,"s","ns"))))</f>
        <v/>
      </c>
      <c r="DC87" s="186" t="str">
        <f aca="1">IF(DC$4&gt;$BV87,"",IF($BR$65&gt;$BS$65,"ns",IF($BN$72&gt;$BO$72,"ns",IF(ABS($BX87-INDEX(RTO1CF_ORD,DC$4,2))&gt;$BN$80,"s","ns"))))</f>
        <v/>
      </c>
      <c r="DD87" s="186" t="str">
        <f aca="1">IF(DD$4&gt;$BV87,"",IF($BR$65&gt;$BS$65,"ns",IF($BN$72&gt;$BO$72,"ns",IF(ABS($BX87-INDEX(RTO1CF_ORD,DD$4,2))&gt;$BN$80,"s","ns"))))</f>
        <v/>
      </c>
      <c r="DE87" s="186" t="str">
        <f aca="1">IF(DE$4&gt;$BV87,"",IF($BR$65&gt;$BS$65,"ns",IF($BN$72&gt;$BO$72,"ns",IF(ABS($BX87-INDEX(RTO1CF_ORD,DE$4,2))&gt;$BN$80,"s","ns"))))</f>
        <v/>
      </c>
      <c r="DF87" s="186" t="str">
        <f aca="1">IF(DF$4&gt;$BV87,"",IF($BR$65&gt;$BS$65,"ns",IF($BN$72&gt;$BO$72,"ns",IF(ABS($BX87-INDEX(RTO1CF_ORD,DF$4,2))&gt;$BN$80,"s","ns"))))</f>
        <v/>
      </c>
      <c r="DG87" s="186" t="str">
        <f aca="1">IF(DG$4&gt;$BV87,"",IF($BR$65&gt;$BS$65,"ns",IF($BN$72&gt;$BO$72,"ns",IF(ABS($BX87-INDEX(RTO1CF_ORD,DG$4,2))&gt;$BN$80,"s","ns"))))</f>
        <v/>
      </c>
      <c r="DH87" s="186" t="str">
        <f aca="1">IF(DH$4&gt;$BV87,"",IF($BR$65&gt;$BS$65,"ns",IF($BN$72&gt;$BO$72,"ns",IF(ABS($BX87-INDEX(RTO1CF_ORD,DH$4,2))&gt;$BN$80,"s","ns"))))</f>
        <v/>
      </c>
      <c r="DI87" s="186" t="str">
        <f aca="1">IF(DI$4&gt;$BV87,"",IF($BR$65&gt;$BS$65,"ns",IF($BN$72&gt;$BO$72,"ns",IF(ABS($BX87-INDEX(RTO1CF_ORD,DI$4,2))&gt;$BN$80,"s","ns"))))</f>
        <v/>
      </c>
      <c r="DJ87" s="186" t="str">
        <f aca="1">IF(DJ$4&gt;$BV87,"",IF($BR$65&gt;$BS$65,"ns",IF($BN$72&gt;$BO$72,"ns",IF(ABS($BX87-INDEX(RTO1CF_ORD,DJ$4,2))&gt;$BN$80,"s","ns"))))</f>
        <v/>
      </c>
      <c r="DK87" s="186" t="str">
        <f aca="1">IF(DK$4&gt;$BV87,"",IF($BR$65&gt;$BS$65,"ns",IF($BN$72&gt;$BO$72,"ns",IF(ABS($BX87-INDEX(RTO1CF_ORD,DK$4,2))&gt;$BN$80,"s","ns"))))</f>
        <v/>
      </c>
      <c r="DL87" s="186" t="str">
        <f aca="1">IF(DL$4&gt;$BV87,"",IF($BR$65&gt;$BS$65,"ns",IF($BN$72&gt;$BO$72,"ns",IF(ABS($BX87-INDEX(RTO1CF_ORD,DL$4,2))&gt;$BN$80,"s","ns"))))</f>
        <v/>
      </c>
      <c r="DM87" s="186" t="str">
        <f aca="1">IF(DM$4&gt;$BV87,"",IF($BR$65&gt;$BS$65,"ns",IF($BN$72&gt;$BO$72,"ns",IF(ABS($BX87-INDEX(RTO1CF_ORD,DM$4,2))&gt;$BN$80,"s","ns"))))</f>
        <v/>
      </c>
      <c r="DN87" s="186" t="str">
        <f aca="1">IF(DN$4&gt;$BV87,"",IF($BR$65&gt;$BS$65,"ns",IF($BN$72&gt;$BO$72,"ns",IF(ABS($BX87-INDEX(RTO1CF_ORD,DN$4,2))&gt;$BN$80,"s","ns"))))</f>
        <v/>
      </c>
      <c r="DO87" s="186" t="str">
        <f aca="1">IF(DO$4&gt;$BV87,"",IF($BR$65&gt;$BS$65,"ns",IF($BN$72&gt;$BO$72,"ns",IF(ABS($BX87-INDEX(RTO1CF_ORD,DO$4,2))&gt;$BN$80,"s","ns"))))</f>
        <v/>
      </c>
      <c r="DP87" s="186" t="str">
        <f aca="1">IF(DP$4&gt;$BV87,"",IF($BR$65&gt;$BS$65,"ns",IF($BN$72&gt;$BO$72,"ns",IF(ABS($BX87-INDEX(RTO1CF_ORD,DP$4,2))&gt;$BN$80,"s","ns"))))</f>
        <v/>
      </c>
      <c r="DQ87" s="186" t="str">
        <f aca="1">IF(DQ$4&gt;$BV87,"",IF($BR$65&gt;$BS$65,"ns",IF($BN$72&gt;$BO$72,"ns",IF(ABS($BX87-INDEX(RTO1CF_ORD,DQ$4,2))&gt;$BN$80,"s","ns"))))</f>
        <v/>
      </c>
      <c r="DR87" s="186" t="str">
        <f aca="1">IF(DR$4&gt;$BV87,"",IF($BR$65&gt;$BS$65,"ns",IF($BN$72&gt;$BO$72,"ns",IF(ABS($BX87-INDEX(RTO1CF_ORD,DR$4,2))&gt;$BN$80,"s","ns"))))</f>
        <v/>
      </c>
      <c r="DS87" s="186" t="str">
        <f aca="1">IF(DS$4&gt;$BV87,"",IF($BR$65&gt;$BS$65,"ns",IF($BN$72&gt;$BO$72,"ns",IF(ABS($BX87-INDEX(RTO1CF_ORD,DS$4,2))&gt;$BN$80,"s","ns"))))</f>
        <v/>
      </c>
      <c r="DT87" s="186" t="str">
        <f aca="1">IF(DT$4&gt;$BV87,"",IF($BR$65&gt;$BS$65,"ns",IF($BN$72&gt;$BO$72,"ns",IF(ABS($BX87-INDEX(RTO1CF_ORD,DT$4,2))&gt;$BN$80,"s","ns"))))</f>
        <v/>
      </c>
      <c r="DU87" s="186" t="str">
        <f aca="1">IF(DU$4&gt;$BV87,"",IF($BR$65&gt;$BS$65,"ns",IF($BN$72&gt;$BO$72,"ns",IF(ABS($BX87-INDEX(RTO1CF_ORD,DU$4,2))&gt;$BN$80,"s","ns"))))</f>
        <v/>
      </c>
      <c r="DV87" s="186" t="str">
        <f aca="1">IF(DV$4&gt;$BV87,"",IF($BR$65&gt;$BS$65,"ns",IF($BN$72&gt;$BO$72,"ns",IF(ABS($BX87-INDEX(RTO1CF_ORD,DV$4,2))&gt;$BN$80,"s","ns"))))</f>
        <v/>
      </c>
      <c r="DW87" s="158"/>
      <c r="DX87" s="158"/>
      <c r="DZ87" s="176">
        <f>DZ86+1</f>
        <v>28</v>
      </c>
      <c r="EA87" s="178" t="str">
        <f aca="1">IFERROR(INDEX(RTO2CV,$DZ87,1),0)</f>
        <v>K FAVORITO II</v>
      </c>
      <c r="EB87" s="179">
        <f aca="1">IFERROR(INDEX(RTO2SF,$DZ87,EB$3),0)</f>
        <v>0</v>
      </c>
      <c r="EC87" s="179">
        <f aca="1">IFERROR(INDEX(RTO2SF,$DZ87,EC$3),0)</f>
        <v>0</v>
      </c>
      <c r="ED87" s="179">
        <f aca="1">IFERROR(INDEX(RTO2SF,$DZ87,ED$3),0)</f>
        <v>0</v>
      </c>
      <c r="EE87" s="179">
        <f aca="1">IFERROR(INDEX(RTO2SF,$DZ87,EE$3),0)</f>
        <v>0</v>
      </c>
      <c r="EF87" s="179">
        <f>_xlfn.COUNTIFS(EB87:EE87,"&gt;1")</f>
        <v>0</v>
      </c>
      <c r="EG87" s="179">
        <f>IFERROR(_xlfn.SUMIFS(EB87:EE87,EB87:EE87,"&gt;1"),0)</f>
        <v>0</v>
      </c>
      <c r="EH87" s="176"/>
      <c r="EI87" s="176"/>
      <c r="EJ87" s="176"/>
      <c r="EK87" s="177"/>
      <c r="EL87" s="176">
        <f>EL86+1</f>
        <v>28</v>
      </c>
      <c r="EM87" s="178" t="str">
        <f aca="1">IFERROR(INDEX(RTO2CV,$EL87,1),0)</f>
        <v>K FAVORITO II</v>
      </c>
      <c r="EN87" s="179">
        <f aca="1">IFERROR(INDEX(RTO2CF,$EL87,'ANVA-MDS'!EB$3),0)</f>
        <v>4896.97371428571023</v>
      </c>
      <c r="EO87" s="179">
        <f aca="1">IFERROR(INDEX(RTO2CF,$EL87,'ANVA-MDS'!EC$3),0)</f>
        <v>3510.64182857142987</v>
      </c>
      <c r="EP87" s="179">
        <f aca="1">IFERROR(INDEX(RTO2CF,$EL87,'ANVA-MDS'!ED$3),0)</f>
        <v>3671.50457142857022</v>
      </c>
      <c r="EQ87" s="179">
        <f aca="1">IFERROR(INDEX(RTO2CF,$EL87,'ANVA-MDS'!EE$3),0)</f>
        <v>0</v>
      </c>
      <c r="ER87" s="179">
        <f>_xlfn.COUNTIFS(EN87:EQ87,"&gt;1")</f>
        <v>3</v>
      </c>
      <c r="ES87" s="179">
        <f>IFERROR(_xlfn.SUMIFS(EN87:EQ87,EN87:EQ87,"&gt;1"),0)</f>
        <v>12079.1201142857008</v>
      </c>
      <c r="ET87" s="176"/>
      <c r="EU87" s="176"/>
      <c r="EV87" s="176"/>
      <c r="EW87" s="177"/>
      <c r="EX87" s="179">
        <f>EG87+ES87</f>
        <v>12079.1201142857008</v>
      </c>
      <c r="EY87" s="177"/>
      <c r="EZ87" s="177"/>
    </row>
    <row r="88" spans="10:156" ht="12.75" customHeight="1">
      <c r="J88" s="89" t="n">
        <v>28</v>
      </c>
      <c r="K88" s="187" t="str">
        <f aca="1">IFERROR(INDEX(RTO2SF_ORD,J88,1),"sd")</f>
        <v>K FAVORITO II</v>
      </c>
      <c r="L88" s="188">
        <f aca="1">IFERROR(INDEX(RTO2SF_ORD,J88,2),"sd")</f>
        <v>0.000220000000000000018</v>
      </c>
      <c r="M88" s="188" t="str">
        <f aca="1">IF(M$4&gt;$J88,"",IF($F$65&gt;$G$65,"ns",IF($B$72&gt;$C$72,"ns",IF(ABS($L88-INDEX(RTO1SF_ORD,M$4,2))&gt;$B$80,"s","ns"))))</f>
        <v>ns</v>
      </c>
      <c r="N88" s="188" t="str">
        <f aca="1">IF(N$4&gt;$J88,"",IF($F$65&gt;$G$65,"ns",IF($B$72&gt;$C$72,"ns",IF(ABS($L88-INDEX(RTO1SF_ORD,N$4,2))&gt;$B$80,"s","ns"))))</f>
        <v>ns</v>
      </c>
      <c r="O88" s="188" t="str">
        <f aca="1">IF(O$4&gt;$J88,"",IF($F$65&gt;$G$65,"ns",IF($B$72&gt;$C$72,"ns",IF(ABS($L88-INDEX(RTO1SF_ORD,O$4,2))&gt;$B$80,"s","ns"))))</f>
        <v>ns</v>
      </c>
      <c r="P88" s="188" t="str">
        <f aca="1">IF(P$4&gt;$J88,"",IF($F$65&gt;$G$65,"ns",IF($B$72&gt;$C$72,"ns",IF(ABS($L88-INDEX(RTO1SF_ORD,P$4,2))&gt;$B$80,"s","ns"))))</f>
        <v>ns</v>
      </c>
      <c r="Q88" s="188" t="str">
        <f aca="1">IF(Q$4&gt;$J88,"",IF($F$65&gt;$G$65,"ns",IF($B$72&gt;$C$72,"ns",IF(ABS($L88-INDEX(RTO1SF_ORD,Q$4,2))&gt;$B$80,"s","ns"))))</f>
        <v>ns</v>
      </c>
      <c r="R88" s="188" t="str">
        <f aca="1">IF(R$4&gt;$J88,"",IF($F$65&gt;$G$65,"ns",IF($B$72&gt;$C$72,"ns",IF(ABS($L88-INDEX(RTO1SF_ORD,R$4,2))&gt;$B$80,"s","ns"))))</f>
        <v>ns</v>
      </c>
      <c r="S88" s="188" t="str">
        <f aca="1">IF(S$4&gt;$J88,"",IF($F$65&gt;$G$65,"ns",IF($B$72&gt;$C$72,"ns",IF(ABS($L88-INDEX(RTO1SF_ORD,S$4,2))&gt;$B$80,"s","ns"))))</f>
        <v>ns</v>
      </c>
      <c r="T88" s="188" t="str">
        <f aca="1">IF(T$4&gt;$J88,"",IF($F$65&gt;$G$65,"ns",IF($B$72&gt;$C$72,"ns",IF(ABS($L88-INDEX(RTO1SF_ORD,T$4,2))&gt;$B$80,"s","ns"))))</f>
        <v>ns</v>
      </c>
      <c r="U88" s="188" t="str">
        <f aca="1">IF(U$4&gt;$J88,"",IF($F$65&gt;$G$65,"ns",IF($B$72&gt;$C$72,"ns",IF(ABS($L88-INDEX(RTO1SF_ORD,U$4,2))&gt;$B$80,"s","ns"))))</f>
        <v>ns</v>
      </c>
      <c r="V88" s="188" t="str">
        <f aca="1">IF(V$4&gt;$J88,"",IF($F$65&gt;$G$65,"ns",IF($B$72&gt;$C$72,"ns",IF(ABS($L88-INDEX(RTO1SF_ORD,V$4,2))&gt;$B$80,"s","ns"))))</f>
        <v>ns</v>
      </c>
      <c r="W88" s="188" t="str">
        <f aca="1">IF(W$4&gt;$J88,"",IF($F$65&gt;$G$65,"ns",IF($B$72&gt;$C$72,"ns",IF(ABS($L88-INDEX(RTO1SF_ORD,W$4,2))&gt;$B$80,"s","ns"))))</f>
        <v>ns</v>
      </c>
      <c r="X88" s="188" t="str">
        <f aca="1">IF(X$4&gt;$J88,"",IF($F$65&gt;$G$65,"ns",IF($B$72&gt;$C$72,"ns",IF(ABS($L88-INDEX(RTO1SF_ORD,X$4,2))&gt;$B$80,"s","ns"))))</f>
        <v>ns</v>
      </c>
      <c r="Y88" s="188" t="str">
        <f aca="1">IF(Y$4&gt;$J88,"",IF($F$65&gt;$G$65,"ns",IF($B$72&gt;$C$72,"ns",IF(ABS($L88-INDEX(RTO1SF_ORD,Y$4,2))&gt;$B$80,"s","ns"))))</f>
        <v>ns</v>
      </c>
      <c r="Z88" s="188" t="str">
        <f aca="1">IF(Z$4&gt;$J88,"",IF($F$65&gt;$G$65,"ns",IF($B$72&gt;$C$72,"ns",IF(ABS($L88-INDEX(RTO1SF_ORD,Z$4,2))&gt;$B$80,"s","ns"))))</f>
        <v>ns</v>
      </c>
      <c r="AA88" s="188" t="str">
        <f aca="1">IF(AA$4&gt;$J88,"",IF($F$65&gt;$G$65,"ns",IF($B$72&gt;$C$72,"ns",IF(ABS($L88-INDEX(RTO1SF_ORD,AA$4,2))&gt;$B$80,"s","ns"))))</f>
        <v>ns</v>
      </c>
      <c r="AB88" s="188" t="str">
        <f aca="1">IF(AB$4&gt;$J88,"",IF($F$65&gt;$G$65,"ns",IF($B$72&gt;$C$72,"ns",IF(ABS($L88-INDEX(RTO1SF_ORD,AB$4,2))&gt;$B$80,"s","ns"))))</f>
        <v>ns</v>
      </c>
      <c r="AC88" s="188" t="str">
        <f aca="1">IF(AC$4&gt;$J88,"",IF($F$65&gt;$G$65,"ns",IF($B$72&gt;$C$72,"ns",IF(ABS($L88-INDEX(RTO1SF_ORD,AC$4,2))&gt;$B$80,"s","ns"))))</f>
        <v>ns</v>
      </c>
      <c r="AD88" s="188" t="str">
        <f aca="1">IF(AD$4&gt;$J88,"",IF($F$65&gt;$G$65,"ns",IF($B$72&gt;$C$72,"ns",IF(ABS($L88-INDEX(RTO1SF_ORD,AD$4,2))&gt;$B$80,"s","ns"))))</f>
        <v>ns</v>
      </c>
      <c r="AE88" s="188" t="str">
        <f aca="1">IF(AE$4&gt;$J88,"",IF($F$65&gt;$G$65,"ns",IF($B$72&gt;$C$72,"ns",IF(ABS($L88-INDEX(RTO1SF_ORD,AE$4,2))&gt;$B$80,"s","ns"))))</f>
        <v>ns</v>
      </c>
      <c r="AF88" s="188" t="str">
        <f aca="1">IF(AF$4&gt;$J88,"",IF($F$65&gt;$G$65,"ns",IF($B$72&gt;$C$72,"ns",IF(ABS($L88-INDEX(RTO1SF_ORD,AF$4,2))&gt;$B$80,"s","ns"))))</f>
        <v>ns</v>
      </c>
      <c r="AG88" s="188" t="str">
        <f aca="1">IF(AG$4&gt;$J88,"",IF($F$65&gt;$G$65,"ns",IF($B$72&gt;$C$72,"ns",IF(ABS($L88-INDEX(RTO1SF_ORD,AG$4,2))&gt;$B$80,"s","ns"))))</f>
        <v>ns</v>
      </c>
      <c r="AH88" s="188" t="str">
        <f aca="1">IF(AH$4&gt;$J88,"",IF($F$65&gt;$G$65,"ns",IF($B$72&gt;$C$72,"ns",IF(ABS($L88-INDEX(RTO1SF_ORD,AH$4,2))&gt;$B$80,"s","ns"))))</f>
        <v>ns</v>
      </c>
      <c r="AI88" s="188" t="str">
        <f aca="1">IF(AI$4&gt;$J88,"",IF($F$65&gt;$G$65,"ns",IF($B$72&gt;$C$72,"ns",IF(ABS($L88-INDEX(RTO1SF_ORD,AI$4,2))&gt;$B$80,"s","ns"))))</f>
        <v>ns</v>
      </c>
      <c r="AJ88" s="188" t="str">
        <f aca="1">IF(AJ$4&gt;$J88,"",IF($F$65&gt;$G$65,"ns",IF($B$72&gt;$C$72,"ns",IF(ABS($L88-INDEX(RTO1SF_ORD,AJ$4,2))&gt;$B$80,"s","ns"))))</f>
        <v>ns</v>
      </c>
      <c r="AK88" s="188" t="str">
        <f aca="1">IF(AK$4&gt;$J88,"",IF($F$65&gt;$G$65,"ns",IF($B$72&gt;$C$72,"ns",IF(ABS($L88-INDEX(RTO1SF_ORD,AK$4,2))&gt;$B$80,"s","ns"))))</f>
        <v>ns</v>
      </c>
      <c r="AL88" s="188" t="str">
        <f aca="1">IF(AL$4&gt;$J88,"",IF($F$65&gt;$G$65,"ns",IF($B$72&gt;$C$72,"ns",IF(ABS($L88-INDEX(RTO1SF_ORD,AL$4,2))&gt;$B$80,"s","ns"))))</f>
        <v>ns</v>
      </c>
      <c r="AM88" s="188" t="str">
        <f aca="1">IF(AM$4&gt;$J88,"",IF($F$65&gt;$G$65,"ns",IF($B$72&gt;$C$72,"ns",IF(ABS($L88-INDEX(RTO1SF_ORD,AM$4,2))&gt;$B$80,"s","ns"))))</f>
        <v>ns</v>
      </c>
      <c r="AN88" s="188" t="str">
        <f aca="1">IF(AN$4&gt;$J88,"",IF($F$65&gt;$G$65,"ns",IF($B$72&gt;$C$72,"ns",IF(ABS($L88-INDEX(RTO1SF_ORD,AN$4,2))&gt;$B$80,"s","ns"))))</f>
        <v>ns</v>
      </c>
      <c r="AO88" s="188" t="str">
        <f aca="1">IF(AO$4&gt;$J88,"",IF($F$65&gt;$G$65,"ns",IF($B$72&gt;$C$72,"ns",IF(ABS($L88-INDEX(RTO1SF_ORD,AO$4,2))&gt;$B$80,"s","ns"))))</f>
        <v/>
      </c>
      <c r="AP88" s="188" t="str">
        <f aca="1">IF(AP$4&gt;$J88,"",IF($F$65&gt;$G$65,"ns",IF($B$72&gt;$C$72,"ns",IF(ABS($L88-INDEX(RTO1SF_ORD,AP$4,2))&gt;$B$80,"s","ns"))))</f>
        <v/>
      </c>
      <c r="AQ88" s="188" t="str">
        <f aca="1">IF(AQ$4&gt;$J88,"",IF($F$65&gt;$G$65,"ns",IF($B$72&gt;$C$72,"ns",IF(ABS($L88-INDEX(RTO1SF_ORD,AQ$4,2))&gt;$B$80,"s","ns"))))</f>
        <v/>
      </c>
      <c r="AR88" s="188" t="str">
        <f aca="1">IF(AR$4&gt;$J88,"",IF($F$65&gt;$G$65,"ns",IF($B$72&gt;$C$72,"ns",IF(ABS($L88-INDEX(RTO1SF_ORD,AR$4,2))&gt;$B$80,"s","ns"))))</f>
        <v/>
      </c>
      <c r="AS88" s="188" t="str">
        <f aca="1">IF(AS$4&gt;$J88,"",IF($F$65&gt;$G$65,"ns",IF($B$72&gt;$C$72,"ns",IF(ABS($L88-INDEX(RTO1SF_ORD,AS$4,2))&gt;$B$80,"s","ns"))))</f>
        <v/>
      </c>
      <c r="AT88" s="188" t="str">
        <f aca="1">IF(AT$4&gt;$J88,"",IF($F$65&gt;$G$65,"ns",IF($B$72&gt;$C$72,"ns",IF(ABS($L88-INDEX(RTO1SF_ORD,AT$4,2))&gt;$B$80,"s","ns"))))</f>
        <v/>
      </c>
      <c r="AU88" s="188" t="str">
        <f aca="1">IF(AU$4&gt;$J88,"",IF($F$65&gt;$G$65,"ns",IF($B$72&gt;$C$72,"ns",IF(ABS($L88-INDEX(RTO1SF_ORD,AU$4,2))&gt;$B$80,"s","ns"))))</f>
        <v/>
      </c>
      <c r="AV88" s="188" t="str">
        <f aca="1">IF(AV$4&gt;$J88,"",IF($F$65&gt;$G$65,"ns",IF($B$72&gt;$C$72,"ns",IF(ABS($L88-INDEX(RTO1SF_ORD,AV$4,2))&gt;$B$80,"s","ns"))))</f>
        <v/>
      </c>
      <c r="AW88" s="188" t="str">
        <f aca="1">IF(AW$4&gt;$J88,"",IF($F$65&gt;$G$65,"ns",IF($B$72&gt;$C$72,"ns",IF(ABS($L88-INDEX(RTO1SF_ORD,AW$4,2))&gt;$B$80,"s","ns"))))</f>
        <v/>
      </c>
      <c r="AX88" s="188" t="str">
        <f aca="1">IF(AX$4&gt;$J88,"",IF($F$65&gt;$G$65,"ns",IF($B$72&gt;$C$72,"ns",IF(ABS($L88-INDEX(RTO1SF_ORD,AX$4,2))&gt;$B$80,"s","ns"))))</f>
        <v/>
      </c>
      <c r="AY88" s="188" t="str">
        <f aca="1">IF(AY$4&gt;$J88,"",IF($F$65&gt;$G$65,"ns",IF($B$72&gt;$C$72,"ns",IF(ABS($L88-INDEX(RTO1SF_ORD,AY$4,2))&gt;$B$80,"s","ns"))))</f>
        <v/>
      </c>
      <c r="AZ88" s="188" t="str">
        <f aca="1">IF(AZ$4&gt;$J88,"",IF($F$65&gt;$G$65,"ns",IF($B$72&gt;$C$72,"ns",IF(ABS($L88-INDEX(RTO1SF_ORD,AZ$4,2))&gt;$B$80,"s","ns"))))</f>
        <v/>
      </c>
      <c r="BA88" s="188" t="str">
        <f aca="1">IF(BA$4&gt;$J88,"",IF($F$65&gt;$G$65,"ns",IF($B$72&gt;$C$72,"ns",IF(ABS($L88-INDEX(RTO1SF_ORD,BA$4,2))&gt;$B$80,"s","ns"))))</f>
        <v/>
      </c>
      <c r="BB88" s="188" t="str">
        <f aca="1">IF(BB$4&gt;$J88,"",IF($F$65&gt;$G$65,"ns",IF($B$72&gt;$C$72,"ns",IF(ABS($L88-INDEX(RTO1SF_ORD,BB$4,2))&gt;$B$80,"s","ns"))))</f>
        <v/>
      </c>
      <c r="BC88" s="188" t="str">
        <f aca="1">IF(BC$4&gt;$J88,"",IF($F$65&gt;$G$65,"ns",IF($B$72&gt;$C$72,"ns",IF(ABS($L88-INDEX(RTO1SF_ORD,BC$4,2))&gt;$B$80,"s","ns"))))</f>
        <v/>
      </c>
      <c r="BD88" s="188" t="str">
        <f aca="1">IF(BD$4&gt;$J88,"",IF($F$65&gt;$G$65,"ns",IF($B$72&gt;$C$72,"ns",IF(ABS($L88-INDEX(RTO1SF_ORD,BD$4,2))&gt;$B$80,"s","ns"))))</f>
        <v/>
      </c>
      <c r="BE88" s="188" t="str">
        <f aca="1">IF(BE$4&gt;$J88,"",IF($F$65&gt;$G$65,"ns",IF($B$72&gt;$C$72,"ns",IF(ABS($L88-INDEX(RTO1SF_ORD,BE$4,2))&gt;$B$80,"s","ns"))))</f>
        <v/>
      </c>
      <c r="BF88" s="188" t="str">
        <f aca="1">IF(BF$4&gt;$J88,"",IF($F$65&gt;$G$65,"ns",IF($B$72&gt;$C$72,"ns",IF(ABS($L88-INDEX(RTO1SF_ORD,BF$4,2))&gt;$B$80,"s","ns"))))</f>
        <v/>
      </c>
      <c r="BG88" s="188" t="str">
        <f aca="1">IF(BG$4&gt;$J88,"",IF($F$65&gt;$G$65,"ns",IF($B$72&gt;$C$72,"ns",IF(ABS($L88-INDEX(RTO1SF_ORD,BG$4,2))&gt;$B$80,"s","ns"))))</f>
        <v/>
      </c>
      <c r="BH88" s="188" t="str">
        <f aca="1">IF(BH$4&gt;$J88,"",IF($F$65&gt;$G$65,"ns",IF($B$72&gt;$C$72,"ns",IF(ABS($L88-INDEX(RTO1SF_ORD,BH$4,2))&gt;$B$80,"s","ns"))))</f>
        <v/>
      </c>
      <c r="BI88" s="188" t="str">
        <f aca="1">IF(BI$4&gt;$J88,"",IF($F$65&gt;$G$65,"ns",IF($B$72&gt;$C$72,"ns",IF(ABS($L88-INDEX(RTO1SF_ORD,BI$4,2))&gt;$B$80,"s","ns"))))</f>
        <v/>
      </c>
      <c r="BJ88" s="188" t="str">
        <f aca="1">IF(BJ$4&gt;$J88,"",IF($F$65&gt;$G$65,"ns",IF($B$72&gt;$C$72,"ns",IF(ABS($L88-INDEX(RTO1SF_ORD,BJ$4,2))&gt;$B$80,"s","ns"))))</f>
        <v/>
      </c>
      <c r="BS88" s="10"/>
      <c r="BT88" s="10"/>
      <c r="BV88" s="89" t="n">
        <v>28</v>
      </c>
      <c r="BW88" s="187" t="str">
        <f aca="1">IFERROR(INDEX(RTO2CF_ORD,BV88,1),"sd")</f>
        <v>K VALOR</v>
      </c>
      <c r="BX88" s="188">
        <f aca="1">IFERROR(INDEX(RTO2CF_ORD,BV88,2),"sd")</f>
        <v>4528.33442285714045</v>
      </c>
      <c r="BY88" s="186" t="str">
        <f aca="1">IF(BY$4&gt;$BV88,"",IF($BR$65&gt;$BS$65,"ns",IF($BN$72&gt;$BO$72,"ns",IF(ABS($BX88-INDEX(RTO1CF_ORD,BY$4,2))&gt;$BN$80,"s","ns"))))</f>
        <v>ns</v>
      </c>
      <c r="BZ88" s="186" t="str">
        <f aca="1">IF(BZ$4&gt;$BV88,"",IF($BR$65&gt;$BS$65,"ns",IF($BN$72&gt;$BO$72,"ns",IF(ABS($BX88-INDEX(RTO1CF_ORD,BZ$4,2))&gt;$BN$80,"s","ns"))))</f>
        <v>ns</v>
      </c>
      <c r="CA88" s="186" t="str">
        <f aca="1">IF(CA$4&gt;$BV88,"",IF($BR$65&gt;$BS$65,"ns",IF($BN$72&gt;$BO$72,"ns",IF(ABS($BX88-INDEX(RTO1CF_ORD,CA$4,2))&gt;$BN$80,"s","ns"))))</f>
        <v>ns</v>
      </c>
      <c r="CB88" s="186" t="str">
        <f aca="1">IF(CB$4&gt;$BV88,"",IF($BR$65&gt;$BS$65,"ns",IF($BN$72&gt;$BO$72,"ns",IF(ABS($BX88-INDEX(RTO1CF_ORD,CB$4,2))&gt;$BN$80,"s","ns"))))</f>
        <v>ns</v>
      </c>
      <c r="CC88" s="186" t="str">
        <f aca="1">IF(CC$4&gt;$BV88,"",IF($BR$65&gt;$BS$65,"ns",IF($BN$72&gt;$BO$72,"ns",IF(ABS($BX88-INDEX(RTO1CF_ORD,CC$4,2))&gt;$BN$80,"s","ns"))))</f>
        <v>ns</v>
      </c>
      <c r="CD88" s="186" t="str">
        <f aca="1">IF(CD$4&gt;$BV88,"",IF($BR$65&gt;$BS$65,"ns",IF($BN$72&gt;$BO$72,"ns",IF(ABS($BX88-INDEX(RTO1CF_ORD,CD$4,2))&gt;$BN$80,"s","ns"))))</f>
        <v>ns</v>
      </c>
      <c r="CE88" s="186" t="str">
        <f aca="1">IF(CE$4&gt;$BV88,"",IF($BR$65&gt;$BS$65,"ns",IF($BN$72&gt;$BO$72,"ns",IF(ABS($BX88-INDEX(RTO1CF_ORD,CE$4,2))&gt;$BN$80,"s","ns"))))</f>
        <v>ns</v>
      </c>
      <c r="CF88" s="186" t="str">
        <f aca="1">IF(CF$4&gt;$BV88,"",IF($BR$65&gt;$BS$65,"ns",IF($BN$72&gt;$BO$72,"ns",IF(ABS($BX88-INDEX(RTO1CF_ORD,CF$4,2))&gt;$BN$80,"s","ns"))))</f>
        <v>ns</v>
      </c>
      <c r="CG88" s="186" t="str">
        <f aca="1">IF(CG$4&gt;$BV88,"",IF($BR$65&gt;$BS$65,"ns",IF($BN$72&gt;$BO$72,"ns",IF(ABS($BX88-INDEX(RTO1CF_ORD,CG$4,2))&gt;$BN$80,"s","ns"))))</f>
        <v>ns</v>
      </c>
      <c r="CH88" s="186" t="str">
        <f aca="1">IF(CH$4&gt;$BV88,"",IF($BR$65&gt;$BS$65,"ns",IF($BN$72&gt;$BO$72,"ns",IF(ABS($BX88-INDEX(RTO1CF_ORD,CH$4,2))&gt;$BN$80,"s","ns"))))</f>
        <v>ns</v>
      </c>
      <c r="CI88" s="186" t="str">
        <f aca="1">IF(CI$4&gt;$BV88,"",IF($BR$65&gt;$BS$65,"ns",IF($BN$72&gt;$BO$72,"ns",IF(ABS($BX88-INDEX(RTO1CF_ORD,CI$4,2))&gt;$BN$80,"s","ns"))))</f>
        <v>ns</v>
      </c>
      <c r="CJ88" s="186" t="str">
        <f aca="1">IF(CJ$4&gt;$BV88,"",IF($BR$65&gt;$BS$65,"ns",IF($BN$72&gt;$BO$72,"ns",IF(ABS($BX88-INDEX(RTO1CF_ORD,CJ$4,2))&gt;$BN$80,"s","ns"))))</f>
        <v>ns</v>
      </c>
      <c r="CK88" s="186" t="str">
        <f aca="1">IF(CK$4&gt;$BV88,"",IF($BR$65&gt;$BS$65,"ns",IF($BN$72&gt;$BO$72,"ns",IF(ABS($BX88-INDEX(RTO1CF_ORD,CK$4,2))&gt;$BN$80,"s","ns"))))</f>
        <v>ns</v>
      </c>
      <c r="CL88" s="186" t="str">
        <f aca="1">IF(CL$4&gt;$BV88,"",IF($BR$65&gt;$BS$65,"ns",IF($BN$72&gt;$BO$72,"ns",IF(ABS($BX88-INDEX(RTO1CF_ORD,CL$4,2))&gt;$BN$80,"s","ns"))))</f>
        <v>ns</v>
      </c>
      <c r="CM88" s="186" t="str">
        <f aca="1">IF(CM$4&gt;$BV88,"",IF($BR$65&gt;$BS$65,"ns",IF($BN$72&gt;$BO$72,"ns",IF(ABS($BX88-INDEX(RTO1CF_ORD,CM$4,2))&gt;$BN$80,"s","ns"))))</f>
        <v>ns</v>
      </c>
      <c r="CN88" s="186" t="str">
        <f aca="1">IF(CN$4&gt;$BV88,"",IF($BR$65&gt;$BS$65,"ns",IF($BN$72&gt;$BO$72,"ns",IF(ABS($BX88-INDEX(RTO1CF_ORD,CN$4,2))&gt;$BN$80,"s","ns"))))</f>
        <v>ns</v>
      </c>
      <c r="CO88" s="186" t="str">
        <f aca="1">IF(CO$4&gt;$BV88,"",IF($BR$65&gt;$BS$65,"ns",IF($BN$72&gt;$BO$72,"ns",IF(ABS($BX88-INDEX(RTO1CF_ORD,CO$4,2))&gt;$BN$80,"s","ns"))))</f>
        <v>ns</v>
      </c>
      <c r="CP88" s="186" t="str">
        <f aca="1">IF(CP$4&gt;$BV88,"",IF($BR$65&gt;$BS$65,"ns",IF($BN$72&gt;$BO$72,"ns",IF(ABS($BX88-INDEX(RTO1CF_ORD,CP$4,2))&gt;$BN$80,"s","ns"))))</f>
        <v>ns</v>
      </c>
      <c r="CQ88" s="186" t="str">
        <f aca="1">IF(CQ$4&gt;$BV88,"",IF($BR$65&gt;$BS$65,"ns",IF($BN$72&gt;$BO$72,"ns",IF(ABS($BX88-INDEX(RTO1CF_ORD,CQ$4,2))&gt;$BN$80,"s","ns"))))</f>
        <v>ns</v>
      </c>
      <c r="CR88" s="186" t="str">
        <f aca="1">IF(CR$4&gt;$BV88,"",IF($BR$65&gt;$BS$65,"ns",IF($BN$72&gt;$BO$72,"ns",IF(ABS($BX88-INDEX(RTO1CF_ORD,CR$4,2))&gt;$BN$80,"s","ns"))))</f>
        <v>ns</v>
      </c>
      <c r="CS88" s="186" t="str">
        <f aca="1">IF(CS$4&gt;$BV88,"",IF($BR$65&gt;$BS$65,"ns",IF($BN$72&gt;$BO$72,"ns",IF(ABS($BX88-INDEX(RTO1CF_ORD,CS$4,2))&gt;$BN$80,"s","ns"))))</f>
        <v>ns</v>
      </c>
      <c r="CT88" s="186" t="str">
        <f aca="1">IF(CT$4&gt;$BV88,"",IF($BR$65&gt;$BS$65,"ns",IF($BN$72&gt;$BO$72,"ns",IF(ABS($BX88-INDEX(RTO1CF_ORD,CT$4,2))&gt;$BN$80,"s","ns"))))</f>
        <v>ns</v>
      </c>
      <c r="CU88" s="186" t="str">
        <f aca="1">IF(CU$4&gt;$BV88,"",IF($BR$65&gt;$BS$65,"ns",IF($BN$72&gt;$BO$72,"ns",IF(ABS($BX88-INDEX(RTO1CF_ORD,CU$4,2))&gt;$BN$80,"s","ns"))))</f>
        <v>ns</v>
      </c>
      <c r="CV88" s="186" t="str">
        <f aca="1">IF(CV$4&gt;$BV88,"",IF($BR$65&gt;$BS$65,"ns",IF($BN$72&gt;$BO$72,"ns",IF(ABS($BX88-INDEX(RTO1CF_ORD,CV$4,2))&gt;$BN$80,"s","ns"))))</f>
        <v>ns</v>
      </c>
      <c r="CW88" s="186" t="str">
        <f aca="1">IF(CW$4&gt;$BV88,"",IF($BR$65&gt;$BS$65,"ns",IF($BN$72&gt;$BO$72,"ns",IF(ABS($BX88-INDEX(RTO1CF_ORD,CW$4,2))&gt;$BN$80,"s","ns"))))</f>
        <v>ns</v>
      </c>
      <c r="CX88" s="186" t="str">
        <f aca="1">IF(CX$4&gt;$BV88,"",IF($BR$65&gt;$BS$65,"ns",IF($BN$72&gt;$BO$72,"ns",IF(ABS($BX88-INDEX(RTO1CF_ORD,CX$4,2))&gt;$BN$80,"s","ns"))))</f>
        <v>ns</v>
      </c>
      <c r="CY88" s="186" t="str">
        <f aca="1">IF(CY$4&gt;$BV88,"",IF($BR$65&gt;$BS$65,"ns",IF($BN$72&gt;$BO$72,"ns",IF(ABS($BX88-INDEX(RTO1CF_ORD,CY$4,2))&gt;$BN$80,"s","ns"))))</f>
        <v>ns</v>
      </c>
      <c r="CZ88" s="186" t="str">
        <f aca="1">IF(CZ$4&gt;$BV88,"",IF($BR$65&gt;$BS$65,"ns",IF($BN$72&gt;$BO$72,"ns",IF(ABS($BX88-INDEX(RTO1CF_ORD,CZ$4,2))&gt;$BN$80,"s","ns"))))</f>
        <v>ns</v>
      </c>
      <c r="DA88" s="186" t="str">
        <f aca="1">IF(DA$4&gt;$BV88,"",IF($BR$65&gt;$BS$65,"ns",IF($BN$72&gt;$BO$72,"ns",IF(ABS($BX88-INDEX(RTO1CF_ORD,DA$4,2))&gt;$BN$80,"s","ns"))))</f>
        <v/>
      </c>
      <c r="DB88" s="186" t="str">
        <f aca="1">IF(DB$4&gt;$BV88,"",IF($BR$65&gt;$BS$65,"ns",IF($BN$72&gt;$BO$72,"ns",IF(ABS($BX88-INDEX(RTO1CF_ORD,DB$4,2))&gt;$BN$80,"s","ns"))))</f>
        <v/>
      </c>
      <c r="DC88" s="186" t="str">
        <f aca="1">IF(DC$4&gt;$BV88,"",IF($BR$65&gt;$BS$65,"ns",IF($BN$72&gt;$BO$72,"ns",IF(ABS($BX88-INDEX(RTO1CF_ORD,DC$4,2))&gt;$BN$80,"s","ns"))))</f>
        <v/>
      </c>
      <c r="DD88" s="186" t="str">
        <f aca="1">IF(DD$4&gt;$BV88,"",IF($BR$65&gt;$BS$65,"ns",IF($BN$72&gt;$BO$72,"ns",IF(ABS($BX88-INDEX(RTO1CF_ORD,DD$4,2))&gt;$BN$80,"s","ns"))))</f>
        <v/>
      </c>
      <c r="DE88" s="186" t="str">
        <f aca="1">IF(DE$4&gt;$BV88,"",IF($BR$65&gt;$BS$65,"ns",IF($BN$72&gt;$BO$72,"ns",IF(ABS($BX88-INDEX(RTO1CF_ORD,DE$4,2))&gt;$BN$80,"s","ns"))))</f>
        <v/>
      </c>
      <c r="DF88" s="186" t="str">
        <f aca="1">IF(DF$4&gt;$BV88,"",IF($BR$65&gt;$BS$65,"ns",IF($BN$72&gt;$BO$72,"ns",IF(ABS($BX88-INDEX(RTO1CF_ORD,DF$4,2))&gt;$BN$80,"s","ns"))))</f>
        <v/>
      </c>
      <c r="DG88" s="186" t="str">
        <f aca="1">IF(DG$4&gt;$BV88,"",IF($BR$65&gt;$BS$65,"ns",IF($BN$72&gt;$BO$72,"ns",IF(ABS($BX88-INDEX(RTO1CF_ORD,DG$4,2))&gt;$BN$80,"s","ns"))))</f>
        <v/>
      </c>
      <c r="DH88" s="186" t="str">
        <f aca="1">IF(DH$4&gt;$BV88,"",IF($BR$65&gt;$BS$65,"ns",IF($BN$72&gt;$BO$72,"ns",IF(ABS($BX88-INDEX(RTO1CF_ORD,DH$4,2))&gt;$BN$80,"s","ns"))))</f>
        <v/>
      </c>
      <c r="DI88" s="186" t="str">
        <f aca="1">IF(DI$4&gt;$BV88,"",IF($BR$65&gt;$BS$65,"ns",IF($BN$72&gt;$BO$72,"ns",IF(ABS($BX88-INDEX(RTO1CF_ORD,DI$4,2))&gt;$BN$80,"s","ns"))))</f>
        <v/>
      </c>
      <c r="DJ88" s="186" t="str">
        <f aca="1">IF(DJ$4&gt;$BV88,"",IF($BR$65&gt;$BS$65,"ns",IF($BN$72&gt;$BO$72,"ns",IF(ABS($BX88-INDEX(RTO1CF_ORD,DJ$4,2))&gt;$BN$80,"s","ns"))))</f>
        <v/>
      </c>
      <c r="DK88" s="186" t="str">
        <f aca="1">IF(DK$4&gt;$BV88,"",IF($BR$65&gt;$BS$65,"ns",IF($BN$72&gt;$BO$72,"ns",IF(ABS($BX88-INDEX(RTO1CF_ORD,DK$4,2))&gt;$BN$80,"s","ns"))))</f>
        <v/>
      </c>
      <c r="DL88" s="186" t="str">
        <f aca="1">IF(DL$4&gt;$BV88,"",IF($BR$65&gt;$BS$65,"ns",IF($BN$72&gt;$BO$72,"ns",IF(ABS($BX88-INDEX(RTO1CF_ORD,DL$4,2))&gt;$BN$80,"s","ns"))))</f>
        <v/>
      </c>
      <c r="DM88" s="186" t="str">
        <f aca="1">IF(DM$4&gt;$BV88,"",IF($BR$65&gt;$BS$65,"ns",IF($BN$72&gt;$BO$72,"ns",IF(ABS($BX88-INDEX(RTO1CF_ORD,DM$4,2))&gt;$BN$80,"s","ns"))))</f>
        <v/>
      </c>
      <c r="DN88" s="186" t="str">
        <f aca="1">IF(DN$4&gt;$BV88,"",IF($BR$65&gt;$BS$65,"ns",IF($BN$72&gt;$BO$72,"ns",IF(ABS($BX88-INDEX(RTO1CF_ORD,DN$4,2))&gt;$BN$80,"s","ns"))))</f>
        <v/>
      </c>
      <c r="DO88" s="186" t="str">
        <f aca="1">IF(DO$4&gt;$BV88,"",IF($BR$65&gt;$BS$65,"ns",IF($BN$72&gt;$BO$72,"ns",IF(ABS($BX88-INDEX(RTO1CF_ORD,DO$4,2))&gt;$BN$80,"s","ns"))))</f>
        <v/>
      </c>
      <c r="DP88" s="186" t="str">
        <f aca="1">IF(DP$4&gt;$BV88,"",IF($BR$65&gt;$BS$65,"ns",IF($BN$72&gt;$BO$72,"ns",IF(ABS($BX88-INDEX(RTO1CF_ORD,DP$4,2))&gt;$BN$80,"s","ns"))))</f>
        <v/>
      </c>
      <c r="DQ88" s="186" t="str">
        <f aca="1">IF(DQ$4&gt;$BV88,"",IF($BR$65&gt;$BS$65,"ns",IF($BN$72&gt;$BO$72,"ns",IF(ABS($BX88-INDEX(RTO1CF_ORD,DQ$4,2))&gt;$BN$80,"s","ns"))))</f>
        <v/>
      </c>
      <c r="DR88" s="186" t="str">
        <f aca="1">IF(DR$4&gt;$BV88,"",IF($BR$65&gt;$BS$65,"ns",IF($BN$72&gt;$BO$72,"ns",IF(ABS($BX88-INDEX(RTO1CF_ORD,DR$4,2))&gt;$BN$80,"s","ns"))))</f>
        <v/>
      </c>
      <c r="DS88" s="186" t="str">
        <f aca="1">IF(DS$4&gt;$BV88,"",IF($BR$65&gt;$BS$65,"ns",IF($BN$72&gt;$BO$72,"ns",IF(ABS($BX88-INDEX(RTO1CF_ORD,DS$4,2))&gt;$BN$80,"s","ns"))))</f>
        <v/>
      </c>
      <c r="DT88" s="186" t="str">
        <f aca="1">IF(DT$4&gt;$BV88,"",IF($BR$65&gt;$BS$65,"ns",IF($BN$72&gt;$BO$72,"ns",IF(ABS($BX88-INDEX(RTO1CF_ORD,DT$4,2))&gt;$BN$80,"s","ns"))))</f>
        <v/>
      </c>
      <c r="DU88" s="186" t="str">
        <f aca="1">IF(DU$4&gt;$BV88,"",IF($BR$65&gt;$BS$65,"ns",IF($BN$72&gt;$BO$72,"ns",IF(ABS($BX88-INDEX(RTO1CF_ORD,DU$4,2))&gt;$BN$80,"s","ns"))))</f>
        <v/>
      </c>
      <c r="DV88" s="186" t="str">
        <f aca="1">IF(DV$4&gt;$BV88,"",IF($BR$65&gt;$BS$65,"ns",IF($BN$72&gt;$BO$72,"ns",IF(ABS($BX88-INDEX(RTO1CF_ORD,DV$4,2))&gt;$BN$80,"s","ns"))))</f>
        <v/>
      </c>
      <c r="DW88" s="158"/>
      <c r="DX88" s="158"/>
      <c r="DZ88" s="176">
        <f>DZ87+1</f>
        <v>29</v>
      </c>
      <c r="EA88" s="178" t="str">
        <f aca="1">IFERROR(INDEX(RTO2CV,$DZ88,1),0)</f>
        <v>K GEMINIS</v>
      </c>
      <c r="EB88" s="179">
        <f aca="1">IFERROR(INDEX(RTO2SF,$DZ88,EB$3),0)</f>
        <v>0</v>
      </c>
      <c r="EC88" s="179">
        <f aca="1">IFERROR(INDEX(RTO2SF,$DZ88,EC$3),0)</f>
        <v>0</v>
      </c>
      <c r="ED88" s="179">
        <f aca="1">IFERROR(INDEX(RTO2SF,$DZ88,ED$3),0)</f>
        <v>0</v>
      </c>
      <c r="EE88" s="179">
        <f aca="1">IFERROR(INDEX(RTO2SF,$DZ88,EE$3),0)</f>
        <v>0</v>
      </c>
      <c r="EF88" s="179">
        <f>_xlfn.COUNTIFS(EB88:EE88,"&gt;1")</f>
        <v>0</v>
      </c>
      <c r="EG88" s="179">
        <f>IFERROR(_xlfn.SUMIFS(EB88:EE88,EB88:EE88,"&gt;1"),0)</f>
        <v>0</v>
      </c>
      <c r="EH88" s="176"/>
      <c r="EI88" s="176"/>
      <c r="EJ88" s="176"/>
      <c r="EK88" s="177"/>
      <c r="EL88" s="176">
        <f>EL87+1</f>
        <v>29</v>
      </c>
      <c r="EM88" s="178" t="str">
        <f aca="1">IFERROR(INDEX(RTO2CV,$EL88,1),0)</f>
        <v>K GEMINIS</v>
      </c>
      <c r="EN88" s="179">
        <f aca="1">IFERROR(INDEX(RTO2CF,$EL88,'ANVA-MDS'!EB$3),0)</f>
        <v>4110.50640000000021</v>
      </c>
      <c r="EO88" s="179">
        <f aca="1">IFERROR(INDEX(RTO2CF,$EL88,'ANVA-MDS'!EC$3),0)</f>
        <v>4341.21524571429018</v>
      </c>
      <c r="EP88" s="179">
        <f aca="1">IFERROR(INDEX(RTO2CF,$EL88,'ANVA-MDS'!ED$3),0)</f>
        <v>4666.41031999999996</v>
      </c>
      <c r="EQ88" s="179">
        <f aca="1">IFERROR(INDEX(RTO2CF,$EL88,'ANVA-MDS'!EE$3),0)</f>
        <v>0</v>
      </c>
      <c r="ER88" s="179">
        <f>_xlfn.COUNTIFS(EN88:EQ88,"&gt;1")</f>
        <v>3</v>
      </c>
      <c r="ES88" s="179">
        <f>IFERROR(_xlfn.SUMIFS(EN88:EQ88,EN88:EQ88,"&gt;1"),0)</f>
        <v>13118.1319657142994</v>
      </c>
      <c r="ET88" s="176"/>
      <c r="EU88" s="176"/>
      <c r="EV88" s="176"/>
      <c r="EW88" s="177"/>
      <c r="EX88" s="179">
        <f>EG88+ES88</f>
        <v>13118.1319657142994</v>
      </c>
      <c r="EY88" s="177"/>
      <c r="EZ88" s="177"/>
    </row>
    <row r="89" spans="10:156" ht="12.75" customHeight="1">
      <c r="J89" s="89" t="n">
        <v>29</v>
      </c>
      <c r="K89" s="187" t="str">
        <f aca="1">IFERROR(INDEX(RTO2SF_ORD,J89,1),"sd")</f>
        <v>K GEMINIS</v>
      </c>
      <c r="L89" s="188">
        <f aca="1">IFERROR(INDEX(RTO2SF_ORD,J89,2),"sd")</f>
        <v>0.000210000000000000053</v>
      </c>
      <c r="M89" s="188" t="str">
        <f aca="1">IF(M$4&gt;$J89,"",IF($F$65&gt;$G$65,"ns",IF($B$72&gt;$C$72,"ns",IF(ABS($L89-INDEX(RTO1SF_ORD,M$4,2))&gt;$B$80,"s","ns"))))</f>
        <v>ns</v>
      </c>
      <c r="N89" s="188" t="str">
        <f aca="1">IF(N$4&gt;$J89,"",IF($F$65&gt;$G$65,"ns",IF($B$72&gt;$C$72,"ns",IF(ABS($L89-INDEX(RTO1SF_ORD,N$4,2))&gt;$B$80,"s","ns"))))</f>
        <v>ns</v>
      </c>
      <c r="O89" s="188" t="str">
        <f aca="1">IF(O$4&gt;$J89,"",IF($F$65&gt;$G$65,"ns",IF($B$72&gt;$C$72,"ns",IF(ABS($L89-INDEX(RTO1SF_ORD,O$4,2))&gt;$B$80,"s","ns"))))</f>
        <v>ns</v>
      </c>
      <c r="P89" s="188" t="str">
        <f aca="1">IF(P$4&gt;$J89,"",IF($F$65&gt;$G$65,"ns",IF($B$72&gt;$C$72,"ns",IF(ABS($L89-INDEX(RTO1SF_ORD,P$4,2))&gt;$B$80,"s","ns"))))</f>
        <v>ns</v>
      </c>
      <c r="Q89" s="188" t="str">
        <f aca="1">IF(Q$4&gt;$J89,"",IF($F$65&gt;$G$65,"ns",IF($B$72&gt;$C$72,"ns",IF(ABS($L89-INDEX(RTO1SF_ORD,Q$4,2))&gt;$B$80,"s","ns"))))</f>
        <v>ns</v>
      </c>
      <c r="R89" s="188" t="str">
        <f aca="1">IF(R$4&gt;$J89,"",IF($F$65&gt;$G$65,"ns",IF($B$72&gt;$C$72,"ns",IF(ABS($L89-INDEX(RTO1SF_ORD,R$4,2))&gt;$B$80,"s","ns"))))</f>
        <v>ns</v>
      </c>
      <c r="S89" s="188" t="str">
        <f aca="1">IF(S$4&gt;$J89,"",IF($F$65&gt;$G$65,"ns",IF($B$72&gt;$C$72,"ns",IF(ABS($L89-INDEX(RTO1SF_ORD,S$4,2))&gt;$B$80,"s","ns"))))</f>
        <v>ns</v>
      </c>
      <c r="T89" s="188" t="str">
        <f aca="1">IF(T$4&gt;$J89,"",IF($F$65&gt;$G$65,"ns",IF($B$72&gt;$C$72,"ns",IF(ABS($L89-INDEX(RTO1SF_ORD,T$4,2))&gt;$B$80,"s","ns"))))</f>
        <v>ns</v>
      </c>
      <c r="U89" s="188" t="str">
        <f aca="1">IF(U$4&gt;$J89,"",IF($F$65&gt;$G$65,"ns",IF($B$72&gt;$C$72,"ns",IF(ABS($L89-INDEX(RTO1SF_ORD,U$4,2))&gt;$B$80,"s","ns"))))</f>
        <v>ns</v>
      </c>
      <c r="V89" s="188" t="str">
        <f aca="1">IF(V$4&gt;$J89,"",IF($F$65&gt;$G$65,"ns",IF($B$72&gt;$C$72,"ns",IF(ABS($L89-INDEX(RTO1SF_ORD,V$4,2))&gt;$B$80,"s","ns"))))</f>
        <v>ns</v>
      </c>
      <c r="W89" s="188" t="str">
        <f aca="1">IF(W$4&gt;$J89,"",IF($F$65&gt;$G$65,"ns",IF($B$72&gt;$C$72,"ns",IF(ABS($L89-INDEX(RTO1SF_ORD,W$4,2))&gt;$B$80,"s","ns"))))</f>
        <v>ns</v>
      </c>
      <c r="X89" s="188" t="str">
        <f aca="1">IF(X$4&gt;$J89,"",IF($F$65&gt;$G$65,"ns",IF($B$72&gt;$C$72,"ns",IF(ABS($L89-INDEX(RTO1SF_ORD,X$4,2))&gt;$B$80,"s","ns"))))</f>
        <v>ns</v>
      </c>
      <c r="Y89" s="188" t="str">
        <f aca="1">IF(Y$4&gt;$J89,"",IF($F$65&gt;$G$65,"ns",IF($B$72&gt;$C$72,"ns",IF(ABS($L89-INDEX(RTO1SF_ORD,Y$4,2))&gt;$B$80,"s","ns"))))</f>
        <v>ns</v>
      </c>
      <c r="Z89" s="188" t="str">
        <f aca="1">IF(Z$4&gt;$J89,"",IF($F$65&gt;$G$65,"ns",IF($B$72&gt;$C$72,"ns",IF(ABS($L89-INDEX(RTO1SF_ORD,Z$4,2))&gt;$B$80,"s","ns"))))</f>
        <v>ns</v>
      </c>
      <c r="AA89" s="188" t="str">
        <f aca="1">IF(AA$4&gt;$J89,"",IF($F$65&gt;$G$65,"ns",IF($B$72&gt;$C$72,"ns",IF(ABS($L89-INDEX(RTO1SF_ORD,AA$4,2))&gt;$B$80,"s","ns"))))</f>
        <v>ns</v>
      </c>
      <c r="AB89" s="188" t="str">
        <f aca="1">IF(AB$4&gt;$J89,"",IF($F$65&gt;$G$65,"ns",IF($B$72&gt;$C$72,"ns",IF(ABS($L89-INDEX(RTO1SF_ORD,AB$4,2))&gt;$B$80,"s","ns"))))</f>
        <v>ns</v>
      </c>
      <c r="AC89" s="188" t="str">
        <f aca="1">IF(AC$4&gt;$J89,"",IF($F$65&gt;$G$65,"ns",IF($B$72&gt;$C$72,"ns",IF(ABS($L89-INDEX(RTO1SF_ORD,AC$4,2))&gt;$B$80,"s","ns"))))</f>
        <v>ns</v>
      </c>
      <c r="AD89" s="188" t="str">
        <f aca="1">IF(AD$4&gt;$J89,"",IF($F$65&gt;$G$65,"ns",IF($B$72&gt;$C$72,"ns",IF(ABS($L89-INDEX(RTO1SF_ORD,AD$4,2))&gt;$B$80,"s","ns"))))</f>
        <v>ns</v>
      </c>
      <c r="AE89" s="188" t="str">
        <f aca="1">IF(AE$4&gt;$J89,"",IF($F$65&gt;$G$65,"ns",IF($B$72&gt;$C$72,"ns",IF(ABS($L89-INDEX(RTO1SF_ORD,AE$4,2))&gt;$B$80,"s","ns"))))</f>
        <v>ns</v>
      </c>
      <c r="AF89" s="188" t="str">
        <f aca="1">IF(AF$4&gt;$J89,"",IF($F$65&gt;$G$65,"ns",IF($B$72&gt;$C$72,"ns",IF(ABS($L89-INDEX(RTO1SF_ORD,AF$4,2))&gt;$B$80,"s","ns"))))</f>
        <v>ns</v>
      </c>
      <c r="AG89" s="188" t="str">
        <f aca="1">IF(AG$4&gt;$J89,"",IF($F$65&gt;$G$65,"ns",IF($B$72&gt;$C$72,"ns",IF(ABS($L89-INDEX(RTO1SF_ORD,AG$4,2))&gt;$B$80,"s","ns"))))</f>
        <v>ns</v>
      </c>
      <c r="AH89" s="188" t="str">
        <f aca="1">IF(AH$4&gt;$J89,"",IF($F$65&gt;$G$65,"ns",IF($B$72&gt;$C$72,"ns",IF(ABS($L89-INDEX(RTO1SF_ORD,AH$4,2))&gt;$B$80,"s","ns"))))</f>
        <v>ns</v>
      </c>
      <c r="AI89" s="188" t="str">
        <f aca="1">IF(AI$4&gt;$J89,"",IF($F$65&gt;$G$65,"ns",IF($B$72&gt;$C$72,"ns",IF(ABS($L89-INDEX(RTO1SF_ORD,AI$4,2))&gt;$B$80,"s","ns"))))</f>
        <v>ns</v>
      </c>
      <c r="AJ89" s="188" t="str">
        <f aca="1">IF(AJ$4&gt;$J89,"",IF($F$65&gt;$G$65,"ns",IF($B$72&gt;$C$72,"ns",IF(ABS($L89-INDEX(RTO1SF_ORD,AJ$4,2))&gt;$B$80,"s","ns"))))</f>
        <v>ns</v>
      </c>
      <c r="AK89" s="188" t="str">
        <f aca="1">IF(AK$4&gt;$J89,"",IF($F$65&gt;$G$65,"ns",IF($B$72&gt;$C$72,"ns",IF(ABS($L89-INDEX(RTO1SF_ORD,AK$4,2))&gt;$B$80,"s","ns"))))</f>
        <v>ns</v>
      </c>
      <c r="AL89" s="188" t="str">
        <f aca="1">IF(AL$4&gt;$J89,"",IF($F$65&gt;$G$65,"ns",IF($B$72&gt;$C$72,"ns",IF(ABS($L89-INDEX(RTO1SF_ORD,AL$4,2))&gt;$B$80,"s","ns"))))</f>
        <v>ns</v>
      </c>
      <c r="AM89" s="188" t="str">
        <f aca="1">IF(AM$4&gt;$J89,"",IF($F$65&gt;$G$65,"ns",IF($B$72&gt;$C$72,"ns",IF(ABS($L89-INDEX(RTO1SF_ORD,AM$4,2))&gt;$B$80,"s","ns"))))</f>
        <v>ns</v>
      </c>
      <c r="AN89" s="188" t="str">
        <f aca="1">IF(AN$4&gt;$J89,"",IF($F$65&gt;$G$65,"ns",IF($B$72&gt;$C$72,"ns",IF(ABS($L89-INDEX(RTO1SF_ORD,AN$4,2))&gt;$B$80,"s","ns"))))</f>
        <v>ns</v>
      </c>
      <c r="AO89" s="188" t="str">
        <f aca="1">IF(AO$4&gt;$J89,"",IF($F$65&gt;$G$65,"ns",IF($B$72&gt;$C$72,"ns",IF(ABS($L89-INDEX(RTO1SF_ORD,AO$4,2))&gt;$B$80,"s","ns"))))</f>
        <v>ns</v>
      </c>
      <c r="AP89" s="188" t="str">
        <f aca="1">IF(AP$4&gt;$J89,"",IF($F$65&gt;$G$65,"ns",IF($B$72&gt;$C$72,"ns",IF(ABS($L89-INDEX(RTO1SF_ORD,AP$4,2))&gt;$B$80,"s","ns"))))</f>
        <v/>
      </c>
      <c r="AQ89" s="188" t="str">
        <f aca="1">IF(AQ$4&gt;$J89,"",IF($F$65&gt;$G$65,"ns",IF($B$72&gt;$C$72,"ns",IF(ABS($L89-INDEX(RTO1SF_ORD,AQ$4,2))&gt;$B$80,"s","ns"))))</f>
        <v/>
      </c>
      <c r="AR89" s="188" t="str">
        <f aca="1">IF(AR$4&gt;$J89,"",IF($F$65&gt;$G$65,"ns",IF($B$72&gt;$C$72,"ns",IF(ABS($L89-INDEX(RTO1SF_ORD,AR$4,2))&gt;$B$80,"s","ns"))))</f>
        <v/>
      </c>
      <c r="AS89" s="188" t="str">
        <f aca="1">IF(AS$4&gt;$J89,"",IF($F$65&gt;$G$65,"ns",IF($B$72&gt;$C$72,"ns",IF(ABS($L89-INDEX(RTO1SF_ORD,AS$4,2))&gt;$B$80,"s","ns"))))</f>
        <v/>
      </c>
      <c r="AT89" s="188" t="str">
        <f aca="1">IF(AT$4&gt;$J89,"",IF($F$65&gt;$G$65,"ns",IF($B$72&gt;$C$72,"ns",IF(ABS($L89-INDEX(RTO1SF_ORD,AT$4,2))&gt;$B$80,"s","ns"))))</f>
        <v/>
      </c>
      <c r="AU89" s="188" t="str">
        <f aca="1">IF(AU$4&gt;$J89,"",IF($F$65&gt;$G$65,"ns",IF($B$72&gt;$C$72,"ns",IF(ABS($L89-INDEX(RTO1SF_ORD,AU$4,2))&gt;$B$80,"s","ns"))))</f>
        <v/>
      </c>
      <c r="AV89" s="188" t="str">
        <f aca="1">IF(AV$4&gt;$J89,"",IF($F$65&gt;$G$65,"ns",IF($B$72&gt;$C$72,"ns",IF(ABS($L89-INDEX(RTO1SF_ORD,AV$4,2))&gt;$B$80,"s","ns"))))</f>
        <v/>
      </c>
      <c r="AW89" s="188" t="str">
        <f aca="1">IF(AW$4&gt;$J89,"",IF($F$65&gt;$G$65,"ns",IF($B$72&gt;$C$72,"ns",IF(ABS($L89-INDEX(RTO1SF_ORD,AW$4,2))&gt;$B$80,"s","ns"))))</f>
        <v/>
      </c>
      <c r="AX89" s="188" t="str">
        <f aca="1">IF(AX$4&gt;$J89,"",IF($F$65&gt;$G$65,"ns",IF($B$72&gt;$C$72,"ns",IF(ABS($L89-INDEX(RTO1SF_ORD,AX$4,2))&gt;$B$80,"s","ns"))))</f>
        <v/>
      </c>
      <c r="AY89" s="188" t="str">
        <f aca="1">IF(AY$4&gt;$J89,"",IF($F$65&gt;$G$65,"ns",IF($B$72&gt;$C$72,"ns",IF(ABS($L89-INDEX(RTO1SF_ORD,AY$4,2))&gt;$B$80,"s","ns"))))</f>
        <v/>
      </c>
      <c r="AZ89" s="188" t="str">
        <f aca="1">IF(AZ$4&gt;$J89,"",IF($F$65&gt;$G$65,"ns",IF($B$72&gt;$C$72,"ns",IF(ABS($L89-INDEX(RTO1SF_ORD,AZ$4,2))&gt;$B$80,"s","ns"))))</f>
        <v/>
      </c>
      <c r="BA89" s="188" t="str">
        <f aca="1">IF(BA$4&gt;$J89,"",IF($F$65&gt;$G$65,"ns",IF($B$72&gt;$C$72,"ns",IF(ABS($L89-INDEX(RTO1SF_ORD,BA$4,2))&gt;$B$80,"s","ns"))))</f>
        <v/>
      </c>
      <c r="BB89" s="188" t="str">
        <f aca="1">IF(BB$4&gt;$J89,"",IF($F$65&gt;$G$65,"ns",IF($B$72&gt;$C$72,"ns",IF(ABS($L89-INDEX(RTO1SF_ORD,BB$4,2))&gt;$B$80,"s","ns"))))</f>
        <v/>
      </c>
      <c r="BC89" s="188" t="str">
        <f aca="1">IF(BC$4&gt;$J89,"",IF($F$65&gt;$G$65,"ns",IF($B$72&gt;$C$72,"ns",IF(ABS($L89-INDEX(RTO1SF_ORD,BC$4,2))&gt;$B$80,"s","ns"))))</f>
        <v/>
      </c>
      <c r="BD89" s="188" t="str">
        <f aca="1">IF(BD$4&gt;$J89,"",IF($F$65&gt;$G$65,"ns",IF($B$72&gt;$C$72,"ns",IF(ABS($L89-INDEX(RTO1SF_ORD,BD$4,2))&gt;$B$80,"s","ns"))))</f>
        <v/>
      </c>
      <c r="BE89" s="188" t="str">
        <f aca="1">IF(BE$4&gt;$J89,"",IF($F$65&gt;$G$65,"ns",IF($B$72&gt;$C$72,"ns",IF(ABS($L89-INDEX(RTO1SF_ORD,BE$4,2))&gt;$B$80,"s","ns"))))</f>
        <v/>
      </c>
      <c r="BF89" s="188" t="str">
        <f aca="1">IF(BF$4&gt;$J89,"",IF($F$65&gt;$G$65,"ns",IF($B$72&gt;$C$72,"ns",IF(ABS($L89-INDEX(RTO1SF_ORD,BF$4,2))&gt;$B$80,"s","ns"))))</f>
        <v/>
      </c>
      <c r="BG89" s="188" t="str">
        <f aca="1">IF(BG$4&gt;$J89,"",IF($F$65&gt;$G$65,"ns",IF($B$72&gt;$C$72,"ns",IF(ABS($L89-INDEX(RTO1SF_ORD,BG$4,2))&gt;$B$80,"s","ns"))))</f>
        <v/>
      </c>
      <c r="BH89" s="188" t="str">
        <f aca="1">IF(BH$4&gt;$J89,"",IF($F$65&gt;$G$65,"ns",IF($B$72&gt;$C$72,"ns",IF(ABS($L89-INDEX(RTO1SF_ORD,BH$4,2))&gt;$B$80,"s","ns"))))</f>
        <v/>
      </c>
      <c r="BI89" s="188" t="str">
        <f aca="1">IF(BI$4&gt;$J89,"",IF($F$65&gt;$G$65,"ns",IF($B$72&gt;$C$72,"ns",IF(ABS($L89-INDEX(RTO1SF_ORD,BI$4,2))&gt;$B$80,"s","ns"))))</f>
        <v/>
      </c>
      <c r="BJ89" s="188" t="str">
        <f aca="1">IF(BJ$4&gt;$J89,"",IF($F$65&gt;$G$65,"ns",IF($B$72&gt;$C$72,"ns",IF(ABS($L89-INDEX(RTO1SF_ORD,BJ$4,2))&gt;$B$80,"s","ns"))))</f>
        <v/>
      </c>
      <c r="BK89" s="10"/>
      <c r="BL89" s="10"/>
      <c r="BS89" s="10"/>
      <c r="BT89" s="10"/>
      <c r="BV89" s="89" t="n">
        <v>29</v>
      </c>
      <c r="BW89" s="187" t="str">
        <f aca="1">IFERROR(INDEX(RTO2CF_ORD,BV89,1),"sd")</f>
        <v>B 620</v>
      </c>
      <c r="BX89" s="188">
        <f aca="1">IFERROR(INDEX(RTO2CF_ORD,BV89,2),"sd")</f>
        <v>4498.12465142857036</v>
      </c>
      <c r="BY89" s="186" t="str">
        <f aca="1">IF(BY$4&gt;$BV89,"",IF($BR$65&gt;$BS$65,"ns",IF($BN$72&gt;$BO$72,"ns",IF(ABS($BX89-INDEX(RTO1CF_ORD,BY$4,2))&gt;$BN$80,"s","ns"))))</f>
        <v>ns</v>
      </c>
      <c r="BZ89" s="186" t="str">
        <f aca="1">IF(BZ$4&gt;$BV89,"",IF($BR$65&gt;$BS$65,"ns",IF($BN$72&gt;$BO$72,"ns",IF(ABS($BX89-INDEX(RTO1CF_ORD,BZ$4,2))&gt;$BN$80,"s","ns"))))</f>
        <v>ns</v>
      </c>
      <c r="CA89" s="186" t="str">
        <f aca="1">IF(CA$4&gt;$BV89,"",IF($BR$65&gt;$BS$65,"ns",IF($BN$72&gt;$BO$72,"ns",IF(ABS($BX89-INDEX(RTO1CF_ORD,CA$4,2))&gt;$BN$80,"s","ns"))))</f>
        <v>ns</v>
      </c>
      <c r="CB89" s="186" t="str">
        <f aca="1">IF(CB$4&gt;$BV89,"",IF($BR$65&gt;$BS$65,"ns",IF($BN$72&gt;$BO$72,"ns",IF(ABS($BX89-INDEX(RTO1CF_ORD,CB$4,2))&gt;$BN$80,"s","ns"))))</f>
        <v>ns</v>
      </c>
      <c r="CC89" s="186" t="str">
        <f aca="1">IF(CC$4&gt;$BV89,"",IF($BR$65&gt;$BS$65,"ns",IF($BN$72&gt;$BO$72,"ns",IF(ABS($BX89-INDEX(RTO1CF_ORD,CC$4,2))&gt;$BN$80,"s","ns"))))</f>
        <v>ns</v>
      </c>
      <c r="CD89" s="186" t="str">
        <f aca="1">IF(CD$4&gt;$BV89,"",IF($BR$65&gt;$BS$65,"ns",IF($BN$72&gt;$BO$72,"ns",IF(ABS($BX89-INDEX(RTO1CF_ORD,CD$4,2))&gt;$BN$80,"s","ns"))))</f>
        <v>ns</v>
      </c>
      <c r="CE89" s="186" t="str">
        <f aca="1">IF(CE$4&gt;$BV89,"",IF($BR$65&gt;$BS$65,"ns",IF($BN$72&gt;$BO$72,"ns",IF(ABS($BX89-INDEX(RTO1CF_ORD,CE$4,2))&gt;$BN$80,"s","ns"))))</f>
        <v>ns</v>
      </c>
      <c r="CF89" s="186" t="str">
        <f aca="1">IF(CF$4&gt;$BV89,"",IF($BR$65&gt;$BS$65,"ns",IF($BN$72&gt;$BO$72,"ns",IF(ABS($BX89-INDEX(RTO1CF_ORD,CF$4,2))&gt;$BN$80,"s","ns"))))</f>
        <v>ns</v>
      </c>
      <c r="CG89" s="186" t="str">
        <f aca="1">IF(CG$4&gt;$BV89,"",IF($BR$65&gt;$BS$65,"ns",IF($BN$72&gt;$BO$72,"ns",IF(ABS($BX89-INDEX(RTO1CF_ORD,CG$4,2))&gt;$BN$80,"s","ns"))))</f>
        <v>ns</v>
      </c>
      <c r="CH89" s="186" t="str">
        <f aca="1">IF(CH$4&gt;$BV89,"",IF($BR$65&gt;$BS$65,"ns",IF($BN$72&gt;$BO$72,"ns",IF(ABS($BX89-INDEX(RTO1CF_ORD,CH$4,2))&gt;$BN$80,"s","ns"))))</f>
        <v>ns</v>
      </c>
      <c r="CI89" s="186" t="str">
        <f aca="1">IF(CI$4&gt;$BV89,"",IF($BR$65&gt;$BS$65,"ns",IF($BN$72&gt;$BO$72,"ns",IF(ABS($BX89-INDEX(RTO1CF_ORD,CI$4,2))&gt;$BN$80,"s","ns"))))</f>
        <v>ns</v>
      </c>
      <c r="CJ89" s="186" t="str">
        <f aca="1">IF(CJ$4&gt;$BV89,"",IF($BR$65&gt;$BS$65,"ns",IF($BN$72&gt;$BO$72,"ns",IF(ABS($BX89-INDEX(RTO1CF_ORD,CJ$4,2))&gt;$BN$80,"s","ns"))))</f>
        <v>ns</v>
      </c>
      <c r="CK89" s="186" t="str">
        <f aca="1">IF(CK$4&gt;$BV89,"",IF($BR$65&gt;$BS$65,"ns",IF($BN$72&gt;$BO$72,"ns",IF(ABS($BX89-INDEX(RTO1CF_ORD,CK$4,2))&gt;$BN$80,"s","ns"))))</f>
        <v>ns</v>
      </c>
      <c r="CL89" s="186" t="str">
        <f aca="1">IF(CL$4&gt;$BV89,"",IF($BR$65&gt;$BS$65,"ns",IF($BN$72&gt;$BO$72,"ns",IF(ABS($BX89-INDEX(RTO1CF_ORD,CL$4,2))&gt;$BN$80,"s","ns"))))</f>
        <v>ns</v>
      </c>
      <c r="CM89" s="186" t="str">
        <f aca="1">IF(CM$4&gt;$BV89,"",IF($BR$65&gt;$BS$65,"ns",IF($BN$72&gt;$BO$72,"ns",IF(ABS($BX89-INDEX(RTO1CF_ORD,CM$4,2))&gt;$BN$80,"s","ns"))))</f>
        <v>ns</v>
      </c>
      <c r="CN89" s="186" t="str">
        <f aca="1">IF(CN$4&gt;$BV89,"",IF($BR$65&gt;$BS$65,"ns",IF($BN$72&gt;$BO$72,"ns",IF(ABS($BX89-INDEX(RTO1CF_ORD,CN$4,2))&gt;$BN$80,"s","ns"))))</f>
        <v>ns</v>
      </c>
      <c r="CO89" s="186" t="str">
        <f aca="1">IF(CO$4&gt;$BV89,"",IF($BR$65&gt;$BS$65,"ns",IF($BN$72&gt;$BO$72,"ns",IF(ABS($BX89-INDEX(RTO1CF_ORD,CO$4,2))&gt;$BN$80,"s","ns"))))</f>
        <v>ns</v>
      </c>
      <c r="CP89" s="186" t="str">
        <f aca="1">IF(CP$4&gt;$BV89,"",IF($BR$65&gt;$BS$65,"ns",IF($BN$72&gt;$BO$72,"ns",IF(ABS($BX89-INDEX(RTO1CF_ORD,CP$4,2))&gt;$BN$80,"s","ns"))))</f>
        <v>ns</v>
      </c>
      <c r="CQ89" s="186" t="str">
        <f aca="1">IF(CQ$4&gt;$BV89,"",IF($BR$65&gt;$BS$65,"ns",IF($BN$72&gt;$BO$72,"ns",IF(ABS($BX89-INDEX(RTO1CF_ORD,CQ$4,2))&gt;$BN$80,"s","ns"))))</f>
        <v>ns</v>
      </c>
      <c r="CR89" s="186" t="str">
        <f aca="1">IF(CR$4&gt;$BV89,"",IF($BR$65&gt;$BS$65,"ns",IF($BN$72&gt;$BO$72,"ns",IF(ABS($BX89-INDEX(RTO1CF_ORD,CR$4,2))&gt;$BN$80,"s","ns"))))</f>
        <v>ns</v>
      </c>
      <c r="CS89" s="186" t="str">
        <f aca="1">IF(CS$4&gt;$BV89,"",IF($BR$65&gt;$BS$65,"ns",IF($BN$72&gt;$BO$72,"ns",IF(ABS($BX89-INDEX(RTO1CF_ORD,CS$4,2))&gt;$BN$80,"s","ns"))))</f>
        <v>ns</v>
      </c>
      <c r="CT89" s="186" t="str">
        <f aca="1">IF(CT$4&gt;$BV89,"",IF($BR$65&gt;$BS$65,"ns",IF($BN$72&gt;$BO$72,"ns",IF(ABS($BX89-INDEX(RTO1CF_ORD,CT$4,2))&gt;$BN$80,"s","ns"))))</f>
        <v>ns</v>
      </c>
      <c r="CU89" s="186" t="str">
        <f aca="1">IF(CU$4&gt;$BV89,"",IF($BR$65&gt;$BS$65,"ns",IF($BN$72&gt;$BO$72,"ns",IF(ABS($BX89-INDEX(RTO1CF_ORD,CU$4,2))&gt;$BN$80,"s","ns"))))</f>
        <v>ns</v>
      </c>
      <c r="CV89" s="186" t="str">
        <f aca="1">IF(CV$4&gt;$BV89,"",IF($BR$65&gt;$BS$65,"ns",IF($BN$72&gt;$BO$72,"ns",IF(ABS($BX89-INDEX(RTO1CF_ORD,CV$4,2))&gt;$BN$80,"s","ns"))))</f>
        <v>ns</v>
      </c>
      <c r="CW89" s="186" t="str">
        <f aca="1">IF(CW$4&gt;$BV89,"",IF($BR$65&gt;$BS$65,"ns",IF($BN$72&gt;$BO$72,"ns",IF(ABS($BX89-INDEX(RTO1CF_ORD,CW$4,2))&gt;$BN$80,"s","ns"))))</f>
        <v>ns</v>
      </c>
      <c r="CX89" s="186" t="str">
        <f aca="1">IF(CX$4&gt;$BV89,"",IF($BR$65&gt;$BS$65,"ns",IF($BN$72&gt;$BO$72,"ns",IF(ABS($BX89-INDEX(RTO1CF_ORD,CX$4,2))&gt;$BN$80,"s","ns"))))</f>
        <v>ns</v>
      </c>
      <c r="CY89" s="186" t="str">
        <f aca="1">IF(CY$4&gt;$BV89,"",IF($BR$65&gt;$BS$65,"ns",IF($BN$72&gt;$BO$72,"ns",IF(ABS($BX89-INDEX(RTO1CF_ORD,CY$4,2))&gt;$BN$80,"s","ns"))))</f>
        <v>ns</v>
      </c>
      <c r="CZ89" s="186" t="str">
        <f aca="1">IF(CZ$4&gt;$BV89,"",IF($BR$65&gt;$BS$65,"ns",IF($BN$72&gt;$BO$72,"ns",IF(ABS($BX89-INDEX(RTO1CF_ORD,CZ$4,2))&gt;$BN$80,"s","ns"))))</f>
        <v>ns</v>
      </c>
      <c r="DA89" s="186" t="str">
        <f aca="1">IF(DA$4&gt;$BV89,"",IF($BR$65&gt;$BS$65,"ns",IF($BN$72&gt;$BO$72,"ns",IF(ABS($BX89-INDEX(RTO1CF_ORD,DA$4,2))&gt;$BN$80,"s","ns"))))</f>
        <v>ns</v>
      </c>
      <c r="DB89" s="186" t="str">
        <f aca="1">IF(DB$4&gt;$BV89,"",IF($BR$65&gt;$BS$65,"ns",IF($BN$72&gt;$BO$72,"ns",IF(ABS($BX89-INDEX(RTO1CF_ORD,DB$4,2))&gt;$BN$80,"s","ns"))))</f>
        <v/>
      </c>
      <c r="DC89" s="186" t="str">
        <f aca="1">IF(DC$4&gt;$BV89,"",IF($BR$65&gt;$BS$65,"ns",IF($BN$72&gt;$BO$72,"ns",IF(ABS($BX89-INDEX(RTO1CF_ORD,DC$4,2))&gt;$BN$80,"s","ns"))))</f>
        <v/>
      </c>
      <c r="DD89" s="186" t="str">
        <f aca="1">IF(DD$4&gt;$BV89,"",IF($BR$65&gt;$BS$65,"ns",IF($BN$72&gt;$BO$72,"ns",IF(ABS($BX89-INDEX(RTO1CF_ORD,DD$4,2))&gt;$BN$80,"s","ns"))))</f>
        <v/>
      </c>
      <c r="DE89" s="186" t="str">
        <f aca="1">IF(DE$4&gt;$BV89,"",IF($BR$65&gt;$BS$65,"ns",IF($BN$72&gt;$BO$72,"ns",IF(ABS($BX89-INDEX(RTO1CF_ORD,DE$4,2))&gt;$BN$80,"s","ns"))))</f>
        <v/>
      </c>
      <c r="DF89" s="186" t="str">
        <f aca="1">IF(DF$4&gt;$BV89,"",IF($BR$65&gt;$BS$65,"ns",IF($BN$72&gt;$BO$72,"ns",IF(ABS($BX89-INDEX(RTO1CF_ORD,DF$4,2))&gt;$BN$80,"s","ns"))))</f>
        <v/>
      </c>
      <c r="DG89" s="186" t="str">
        <f aca="1">IF(DG$4&gt;$BV89,"",IF($BR$65&gt;$BS$65,"ns",IF($BN$72&gt;$BO$72,"ns",IF(ABS($BX89-INDEX(RTO1CF_ORD,DG$4,2))&gt;$BN$80,"s","ns"))))</f>
        <v/>
      </c>
      <c r="DH89" s="186" t="str">
        <f aca="1">IF(DH$4&gt;$BV89,"",IF($BR$65&gt;$BS$65,"ns",IF($BN$72&gt;$BO$72,"ns",IF(ABS($BX89-INDEX(RTO1CF_ORD,DH$4,2))&gt;$BN$80,"s","ns"))))</f>
        <v/>
      </c>
      <c r="DI89" s="186" t="str">
        <f aca="1">IF(DI$4&gt;$BV89,"",IF($BR$65&gt;$BS$65,"ns",IF($BN$72&gt;$BO$72,"ns",IF(ABS($BX89-INDEX(RTO1CF_ORD,DI$4,2))&gt;$BN$80,"s","ns"))))</f>
        <v/>
      </c>
      <c r="DJ89" s="186" t="str">
        <f aca="1">IF(DJ$4&gt;$BV89,"",IF($BR$65&gt;$BS$65,"ns",IF($BN$72&gt;$BO$72,"ns",IF(ABS($BX89-INDEX(RTO1CF_ORD,DJ$4,2))&gt;$BN$80,"s","ns"))))</f>
        <v/>
      </c>
      <c r="DK89" s="186" t="str">
        <f aca="1">IF(DK$4&gt;$BV89,"",IF($BR$65&gt;$BS$65,"ns",IF($BN$72&gt;$BO$72,"ns",IF(ABS($BX89-INDEX(RTO1CF_ORD,DK$4,2))&gt;$BN$80,"s","ns"))))</f>
        <v/>
      </c>
      <c r="DL89" s="186" t="str">
        <f aca="1">IF(DL$4&gt;$BV89,"",IF($BR$65&gt;$BS$65,"ns",IF($BN$72&gt;$BO$72,"ns",IF(ABS($BX89-INDEX(RTO1CF_ORD,DL$4,2))&gt;$BN$80,"s","ns"))))</f>
        <v/>
      </c>
      <c r="DM89" s="186" t="str">
        <f aca="1">IF(DM$4&gt;$BV89,"",IF($BR$65&gt;$BS$65,"ns",IF($BN$72&gt;$BO$72,"ns",IF(ABS($BX89-INDEX(RTO1CF_ORD,DM$4,2))&gt;$BN$80,"s","ns"))))</f>
        <v/>
      </c>
      <c r="DN89" s="186" t="str">
        <f aca="1">IF(DN$4&gt;$BV89,"",IF($BR$65&gt;$BS$65,"ns",IF($BN$72&gt;$BO$72,"ns",IF(ABS($BX89-INDEX(RTO1CF_ORD,DN$4,2))&gt;$BN$80,"s","ns"))))</f>
        <v/>
      </c>
      <c r="DO89" s="186" t="str">
        <f aca="1">IF(DO$4&gt;$BV89,"",IF($BR$65&gt;$BS$65,"ns",IF($BN$72&gt;$BO$72,"ns",IF(ABS($BX89-INDEX(RTO1CF_ORD,DO$4,2))&gt;$BN$80,"s","ns"))))</f>
        <v/>
      </c>
      <c r="DP89" s="186" t="str">
        <f aca="1">IF(DP$4&gt;$BV89,"",IF($BR$65&gt;$BS$65,"ns",IF($BN$72&gt;$BO$72,"ns",IF(ABS($BX89-INDEX(RTO1CF_ORD,DP$4,2))&gt;$BN$80,"s","ns"))))</f>
        <v/>
      </c>
      <c r="DQ89" s="186" t="str">
        <f aca="1">IF(DQ$4&gt;$BV89,"",IF($BR$65&gt;$BS$65,"ns",IF($BN$72&gt;$BO$72,"ns",IF(ABS($BX89-INDEX(RTO1CF_ORD,DQ$4,2))&gt;$BN$80,"s","ns"))))</f>
        <v/>
      </c>
      <c r="DR89" s="186" t="str">
        <f aca="1">IF(DR$4&gt;$BV89,"",IF($BR$65&gt;$BS$65,"ns",IF($BN$72&gt;$BO$72,"ns",IF(ABS($BX89-INDEX(RTO1CF_ORD,DR$4,2))&gt;$BN$80,"s","ns"))))</f>
        <v/>
      </c>
      <c r="DS89" s="186" t="str">
        <f aca="1">IF(DS$4&gt;$BV89,"",IF($BR$65&gt;$BS$65,"ns",IF($BN$72&gt;$BO$72,"ns",IF(ABS($BX89-INDEX(RTO1CF_ORD,DS$4,2))&gt;$BN$80,"s","ns"))))</f>
        <v/>
      </c>
      <c r="DT89" s="186" t="str">
        <f aca="1">IF(DT$4&gt;$BV89,"",IF($BR$65&gt;$BS$65,"ns",IF($BN$72&gt;$BO$72,"ns",IF(ABS($BX89-INDEX(RTO1CF_ORD,DT$4,2))&gt;$BN$80,"s","ns"))))</f>
        <v/>
      </c>
      <c r="DU89" s="186" t="str">
        <f aca="1">IF(DU$4&gt;$BV89,"",IF($BR$65&gt;$BS$65,"ns",IF($BN$72&gt;$BO$72,"ns",IF(ABS($BX89-INDEX(RTO1CF_ORD,DU$4,2))&gt;$BN$80,"s","ns"))))</f>
        <v/>
      </c>
      <c r="DV89" s="186" t="str">
        <f aca="1">IF(DV$4&gt;$BV89,"",IF($BR$65&gt;$BS$65,"ns",IF($BN$72&gt;$BO$72,"ns",IF(ABS($BX89-INDEX(RTO1CF_ORD,DV$4,2))&gt;$BN$80,"s","ns"))))</f>
        <v/>
      </c>
      <c r="DW89" s="158"/>
      <c r="DX89" s="158"/>
      <c r="DY89" s="10"/>
      <c r="DZ89" s="176">
        <f>DZ88+1</f>
        <v>30</v>
      </c>
      <c r="EA89" s="178" t="str">
        <f aca="1">IFERROR(INDEX(RTO2CV,$DZ89,1),0)</f>
        <v>K LIEBRE</v>
      </c>
      <c r="EB89" s="179">
        <f aca="1">IFERROR(INDEX(RTO2SF,$DZ89,EB$3),0)</f>
        <v>0</v>
      </c>
      <c r="EC89" s="179">
        <f aca="1">IFERROR(INDEX(RTO2SF,$DZ89,EC$3),0)</f>
        <v>0</v>
      </c>
      <c r="ED89" s="179">
        <f aca="1">IFERROR(INDEX(RTO2SF,$DZ89,ED$3),0)</f>
        <v>0</v>
      </c>
      <c r="EE89" s="179">
        <f aca="1">IFERROR(INDEX(RTO2SF,$DZ89,EE$3),0)</f>
        <v>0</v>
      </c>
      <c r="EF89" s="179">
        <f>_xlfn.COUNTIFS(EB89:EE89,"&gt;1")</f>
        <v>0</v>
      </c>
      <c r="EG89" s="179">
        <f>IFERROR(_xlfn.SUMIFS(EB89:EE89,EB89:EE89,"&gt;1"),0)</f>
        <v>0</v>
      </c>
      <c r="EH89" s="176"/>
      <c r="EI89" s="176"/>
      <c r="EJ89" s="176"/>
      <c r="EK89" s="177"/>
      <c r="EL89" s="176">
        <f>EL88+1</f>
        <v>30</v>
      </c>
      <c r="EM89" s="178" t="str">
        <f aca="1">IFERROR(INDEX(RTO2CV,$EL89,1),0)</f>
        <v>K LIEBRE</v>
      </c>
      <c r="EN89" s="179">
        <f aca="1">IFERROR(INDEX(RTO2CF,$EL89,'ANVA-MDS'!EB$3),0)</f>
        <v>5148.94134857143035</v>
      </c>
      <c r="EO89" s="179">
        <f aca="1">IFERROR(INDEX(RTO2CF,$EL89,'ANVA-MDS'!EC$3),0)</f>
        <v>4830.54817142856973</v>
      </c>
      <c r="EP89" s="179">
        <f aca="1">IFERROR(INDEX(RTO2CF,$EL89,'ANVA-MDS'!ED$3),0)</f>
        <v>5125.7998628571404</v>
      </c>
      <c r="EQ89" s="179">
        <f aca="1">IFERROR(INDEX(RTO2CF,$EL89,'ANVA-MDS'!EE$3),0)</f>
        <v>0</v>
      </c>
      <c r="ER89" s="179">
        <f>_xlfn.COUNTIFS(EN89:EQ89,"&gt;1")</f>
        <v>3</v>
      </c>
      <c r="ES89" s="179">
        <f>IFERROR(_xlfn.SUMIFS(EN89:EQ89,EN89:EQ89,"&gt;1"),0)</f>
        <v>15105.2893828570996</v>
      </c>
      <c r="ET89" s="176"/>
      <c r="EU89" s="176"/>
      <c r="EV89" s="176"/>
      <c r="EW89" s="177"/>
      <c r="EX89" s="179">
        <f>EG89+ES89</f>
        <v>15105.2893828570996</v>
      </c>
      <c r="EY89" s="177"/>
      <c r="EZ89" s="177"/>
    </row>
    <row r="90" spans="10:156" ht="12.75" customHeight="1">
      <c r="J90" s="89" t="n">
        <v>30</v>
      </c>
      <c r="K90" s="187" t="str">
        <f aca="1">IFERROR(INDEX(RTO2SF_ORD,J90,1),"sd")</f>
        <v>K LIEBRE</v>
      </c>
      <c r="L90" s="188">
        <f aca="1">IFERROR(INDEX(RTO2SF_ORD,J90,2),"sd")</f>
        <v>0.0002</v>
      </c>
      <c r="M90" s="188" t="str">
        <f aca="1">IF(M$4&gt;$J90,"",IF($F$65&gt;$G$65,"ns",IF($B$72&gt;$C$72,"ns",IF(ABS($L90-INDEX(RTO1SF_ORD,M$4,2))&gt;$B$80,"s","ns"))))</f>
        <v>ns</v>
      </c>
      <c r="N90" s="188" t="str">
        <f aca="1">IF(N$4&gt;$J90,"",IF($F$65&gt;$G$65,"ns",IF($B$72&gt;$C$72,"ns",IF(ABS($L90-INDEX(RTO1SF_ORD,N$4,2))&gt;$B$80,"s","ns"))))</f>
        <v>ns</v>
      </c>
      <c r="O90" s="188" t="str">
        <f aca="1">IF(O$4&gt;$J90,"",IF($F$65&gt;$G$65,"ns",IF($B$72&gt;$C$72,"ns",IF(ABS($L90-INDEX(RTO1SF_ORD,O$4,2))&gt;$B$80,"s","ns"))))</f>
        <v>ns</v>
      </c>
      <c r="P90" s="188" t="str">
        <f aca="1">IF(P$4&gt;$J90,"",IF($F$65&gt;$G$65,"ns",IF($B$72&gt;$C$72,"ns",IF(ABS($L90-INDEX(RTO1SF_ORD,P$4,2))&gt;$B$80,"s","ns"))))</f>
        <v>ns</v>
      </c>
      <c r="Q90" s="188" t="str">
        <f aca="1">IF(Q$4&gt;$J90,"",IF($F$65&gt;$G$65,"ns",IF($B$72&gt;$C$72,"ns",IF(ABS($L90-INDEX(RTO1SF_ORD,Q$4,2))&gt;$B$80,"s","ns"))))</f>
        <v>ns</v>
      </c>
      <c r="R90" s="188" t="str">
        <f aca="1">IF(R$4&gt;$J90,"",IF($F$65&gt;$G$65,"ns",IF($B$72&gt;$C$72,"ns",IF(ABS($L90-INDEX(RTO1SF_ORD,R$4,2))&gt;$B$80,"s","ns"))))</f>
        <v>ns</v>
      </c>
      <c r="S90" s="188" t="str">
        <f aca="1">IF(S$4&gt;$J90,"",IF($F$65&gt;$G$65,"ns",IF($B$72&gt;$C$72,"ns",IF(ABS($L90-INDEX(RTO1SF_ORD,S$4,2))&gt;$B$80,"s","ns"))))</f>
        <v>ns</v>
      </c>
      <c r="T90" s="188" t="str">
        <f aca="1">IF(T$4&gt;$J90,"",IF($F$65&gt;$G$65,"ns",IF($B$72&gt;$C$72,"ns",IF(ABS($L90-INDEX(RTO1SF_ORD,T$4,2))&gt;$B$80,"s","ns"))))</f>
        <v>ns</v>
      </c>
      <c r="U90" s="188" t="str">
        <f aca="1">IF(U$4&gt;$J90,"",IF($F$65&gt;$G$65,"ns",IF($B$72&gt;$C$72,"ns",IF(ABS($L90-INDEX(RTO1SF_ORD,U$4,2))&gt;$B$80,"s","ns"))))</f>
        <v>ns</v>
      </c>
      <c r="V90" s="188" t="str">
        <f aca="1">IF(V$4&gt;$J90,"",IF($F$65&gt;$G$65,"ns",IF($B$72&gt;$C$72,"ns",IF(ABS($L90-INDEX(RTO1SF_ORD,V$4,2))&gt;$B$80,"s","ns"))))</f>
        <v>ns</v>
      </c>
      <c r="W90" s="188" t="str">
        <f aca="1">IF(W$4&gt;$J90,"",IF($F$65&gt;$G$65,"ns",IF($B$72&gt;$C$72,"ns",IF(ABS($L90-INDEX(RTO1SF_ORD,W$4,2))&gt;$B$80,"s","ns"))))</f>
        <v>ns</v>
      </c>
      <c r="X90" s="188" t="str">
        <f aca="1">IF(X$4&gt;$J90,"",IF($F$65&gt;$G$65,"ns",IF($B$72&gt;$C$72,"ns",IF(ABS($L90-INDEX(RTO1SF_ORD,X$4,2))&gt;$B$80,"s","ns"))))</f>
        <v>ns</v>
      </c>
      <c r="Y90" s="188" t="str">
        <f aca="1">IF(Y$4&gt;$J90,"",IF($F$65&gt;$G$65,"ns",IF($B$72&gt;$C$72,"ns",IF(ABS($L90-INDEX(RTO1SF_ORD,Y$4,2))&gt;$B$80,"s","ns"))))</f>
        <v>ns</v>
      </c>
      <c r="Z90" s="188" t="str">
        <f aca="1">IF(Z$4&gt;$J90,"",IF($F$65&gt;$G$65,"ns",IF($B$72&gt;$C$72,"ns",IF(ABS($L90-INDEX(RTO1SF_ORD,Z$4,2))&gt;$B$80,"s","ns"))))</f>
        <v>ns</v>
      </c>
      <c r="AA90" s="188" t="str">
        <f aca="1">IF(AA$4&gt;$J90,"",IF($F$65&gt;$G$65,"ns",IF($B$72&gt;$C$72,"ns",IF(ABS($L90-INDEX(RTO1SF_ORD,AA$4,2))&gt;$B$80,"s","ns"))))</f>
        <v>ns</v>
      </c>
      <c r="AB90" s="188" t="str">
        <f aca="1">IF(AB$4&gt;$J90,"",IF($F$65&gt;$G$65,"ns",IF($B$72&gt;$C$72,"ns",IF(ABS($L90-INDEX(RTO1SF_ORD,AB$4,2))&gt;$B$80,"s","ns"))))</f>
        <v>ns</v>
      </c>
      <c r="AC90" s="188" t="str">
        <f aca="1">IF(AC$4&gt;$J90,"",IF($F$65&gt;$G$65,"ns",IF($B$72&gt;$C$72,"ns",IF(ABS($L90-INDEX(RTO1SF_ORD,AC$4,2))&gt;$B$80,"s","ns"))))</f>
        <v>ns</v>
      </c>
      <c r="AD90" s="188" t="str">
        <f aca="1">IF(AD$4&gt;$J90,"",IF($F$65&gt;$G$65,"ns",IF($B$72&gt;$C$72,"ns",IF(ABS($L90-INDEX(RTO1SF_ORD,AD$4,2))&gt;$B$80,"s","ns"))))</f>
        <v>ns</v>
      </c>
      <c r="AE90" s="188" t="str">
        <f aca="1">IF(AE$4&gt;$J90,"",IF($F$65&gt;$G$65,"ns",IF($B$72&gt;$C$72,"ns",IF(ABS($L90-INDEX(RTO1SF_ORD,AE$4,2))&gt;$B$80,"s","ns"))))</f>
        <v>ns</v>
      </c>
      <c r="AF90" s="188" t="str">
        <f aca="1">IF(AF$4&gt;$J90,"",IF($F$65&gt;$G$65,"ns",IF($B$72&gt;$C$72,"ns",IF(ABS($L90-INDEX(RTO1SF_ORD,AF$4,2))&gt;$B$80,"s","ns"))))</f>
        <v>ns</v>
      </c>
      <c r="AG90" s="188" t="str">
        <f aca="1">IF(AG$4&gt;$J90,"",IF($F$65&gt;$G$65,"ns",IF($B$72&gt;$C$72,"ns",IF(ABS($L90-INDEX(RTO1SF_ORD,AG$4,2))&gt;$B$80,"s","ns"))))</f>
        <v>ns</v>
      </c>
      <c r="AH90" s="188" t="str">
        <f aca="1">IF(AH$4&gt;$J90,"",IF($F$65&gt;$G$65,"ns",IF($B$72&gt;$C$72,"ns",IF(ABS($L90-INDEX(RTO1SF_ORD,AH$4,2))&gt;$B$80,"s","ns"))))</f>
        <v>ns</v>
      </c>
      <c r="AI90" s="188" t="str">
        <f aca="1">IF(AI$4&gt;$J90,"",IF($F$65&gt;$G$65,"ns",IF($B$72&gt;$C$72,"ns",IF(ABS($L90-INDEX(RTO1SF_ORD,AI$4,2))&gt;$B$80,"s","ns"))))</f>
        <v>ns</v>
      </c>
      <c r="AJ90" s="188" t="str">
        <f aca="1">IF(AJ$4&gt;$J90,"",IF($F$65&gt;$G$65,"ns",IF($B$72&gt;$C$72,"ns",IF(ABS($L90-INDEX(RTO1SF_ORD,AJ$4,2))&gt;$B$80,"s","ns"))))</f>
        <v>ns</v>
      </c>
      <c r="AK90" s="188" t="str">
        <f aca="1">IF(AK$4&gt;$J90,"",IF($F$65&gt;$G$65,"ns",IF($B$72&gt;$C$72,"ns",IF(ABS($L90-INDEX(RTO1SF_ORD,AK$4,2))&gt;$B$80,"s","ns"))))</f>
        <v>ns</v>
      </c>
      <c r="AL90" s="188" t="str">
        <f aca="1">IF(AL$4&gt;$J90,"",IF($F$65&gt;$G$65,"ns",IF($B$72&gt;$C$72,"ns",IF(ABS($L90-INDEX(RTO1SF_ORD,AL$4,2))&gt;$B$80,"s","ns"))))</f>
        <v>ns</v>
      </c>
      <c r="AM90" s="188" t="str">
        <f aca="1">IF(AM$4&gt;$J90,"",IF($F$65&gt;$G$65,"ns",IF($B$72&gt;$C$72,"ns",IF(ABS($L90-INDEX(RTO1SF_ORD,AM$4,2))&gt;$B$80,"s","ns"))))</f>
        <v>ns</v>
      </c>
      <c r="AN90" s="188" t="str">
        <f aca="1">IF(AN$4&gt;$J90,"",IF($F$65&gt;$G$65,"ns",IF($B$72&gt;$C$72,"ns",IF(ABS($L90-INDEX(RTO1SF_ORD,AN$4,2))&gt;$B$80,"s","ns"))))</f>
        <v>ns</v>
      </c>
      <c r="AO90" s="188" t="str">
        <f aca="1">IF(AO$4&gt;$J90,"",IF($F$65&gt;$G$65,"ns",IF($B$72&gt;$C$72,"ns",IF(ABS($L90-INDEX(RTO1SF_ORD,AO$4,2))&gt;$B$80,"s","ns"))))</f>
        <v>ns</v>
      </c>
      <c r="AP90" s="188" t="str">
        <f aca="1">IF(AP$4&gt;$J90,"",IF($F$65&gt;$G$65,"ns",IF($B$72&gt;$C$72,"ns",IF(ABS($L90-INDEX(RTO1SF_ORD,AP$4,2))&gt;$B$80,"s","ns"))))</f>
        <v>ns</v>
      </c>
      <c r="AQ90" s="188" t="str">
        <f aca="1">IF(AQ$4&gt;$J90,"",IF($F$65&gt;$G$65,"ns",IF($B$72&gt;$C$72,"ns",IF(ABS($L90-INDEX(RTO1SF_ORD,AQ$4,2))&gt;$B$80,"s","ns"))))</f>
        <v/>
      </c>
      <c r="AR90" s="188" t="str">
        <f aca="1">IF(AR$4&gt;$J90,"",IF($F$65&gt;$G$65,"ns",IF($B$72&gt;$C$72,"ns",IF(ABS($L90-INDEX(RTO1SF_ORD,AR$4,2))&gt;$B$80,"s","ns"))))</f>
        <v/>
      </c>
      <c r="AS90" s="188" t="str">
        <f aca="1">IF(AS$4&gt;$J90,"",IF($F$65&gt;$G$65,"ns",IF($B$72&gt;$C$72,"ns",IF(ABS($L90-INDEX(RTO1SF_ORD,AS$4,2))&gt;$B$80,"s","ns"))))</f>
        <v/>
      </c>
      <c r="AT90" s="188" t="str">
        <f aca="1">IF(AT$4&gt;$J90,"",IF($F$65&gt;$G$65,"ns",IF($B$72&gt;$C$72,"ns",IF(ABS($L90-INDEX(RTO1SF_ORD,AT$4,2))&gt;$B$80,"s","ns"))))</f>
        <v/>
      </c>
      <c r="AU90" s="188" t="str">
        <f aca="1">IF(AU$4&gt;$J90,"",IF($F$65&gt;$G$65,"ns",IF($B$72&gt;$C$72,"ns",IF(ABS($L90-INDEX(RTO1SF_ORD,AU$4,2))&gt;$B$80,"s","ns"))))</f>
        <v/>
      </c>
      <c r="AV90" s="188" t="str">
        <f aca="1">IF(AV$4&gt;$J90,"",IF($F$65&gt;$G$65,"ns",IF($B$72&gt;$C$72,"ns",IF(ABS($L90-INDEX(RTO1SF_ORD,AV$4,2))&gt;$B$80,"s","ns"))))</f>
        <v/>
      </c>
      <c r="AW90" s="188" t="str">
        <f aca="1">IF(AW$4&gt;$J90,"",IF($F$65&gt;$G$65,"ns",IF($B$72&gt;$C$72,"ns",IF(ABS($L90-INDEX(RTO1SF_ORD,AW$4,2))&gt;$B$80,"s","ns"))))</f>
        <v/>
      </c>
      <c r="AX90" s="188" t="str">
        <f aca="1">IF(AX$4&gt;$J90,"",IF($F$65&gt;$G$65,"ns",IF($B$72&gt;$C$72,"ns",IF(ABS($L90-INDEX(RTO1SF_ORD,AX$4,2))&gt;$B$80,"s","ns"))))</f>
        <v/>
      </c>
      <c r="AY90" s="188" t="str">
        <f aca="1">IF(AY$4&gt;$J90,"",IF($F$65&gt;$G$65,"ns",IF($B$72&gt;$C$72,"ns",IF(ABS($L90-INDEX(RTO1SF_ORD,AY$4,2))&gt;$B$80,"s","ns"))))</f>
        <v/>
      </c>
      <c r="AZ90" s="188" t="str">
        <f aca="1">IF(AZ$4&gt;$J90,"",IF($F$65&gt;$G$65,"ns",IF($B$72&gt;$C$72,"ns",IF(ABS($L90-INDEX(RTO1SF_ORD,AZ$4,2))&gt;$B$80,"s","ns"))))</f>
        <v/>
      </c>
      <c r="BA90" s="188" t="str">
        <f aca="1">IF(BA$4&gt;$J90,"",IF($F$65&gt;$G$65,"ns",IF($B$72&gt;$C$72,"ns",IF(ABS($L90-INDEX(RTO1SF_ORD,BA$4,2))&gt;$B$80,"s","ns"))))</f>
        <v/>
      </c>
      <c r="BB90" s="188" t="str">
        <f aca="1">IF(BB$4&gt;$J90,"",IF($F$65&gt;$G$65,"ns",IF($B$72&gt;$C$72,"ns",IF(ABS($L90-INDEX(RTO1SF_ORD,BB$4,2))&gt;$B$80,"s","ns"))))</f>
        <v/>
      </c>
      <c r="BC90" s="188" t="str">
        <f aca="1">IF(BC$4&gt;$J90,"",IF($F$65&gt;$G$65,"ns",IF($B$72&gt;$C$72,"ns",IF(ABS($L90-INDEX(RTO1SF_ORD,BC$4,2))&gt;$B$80,"s","ns"))))</f>
        <v/>
      </c>
      <c r="BD90" s="188" t="str">
        <f aca="1">IF(BD$4&gt;$J90,"",IF($F$65&gt;$G$65,"ns",IF($B$72&gt;$C$72,"ns",IF(ABS($L90-INDEX(RTO1SF_ORD,BD$4,2))&gt;$B$80,"s","ns"))))</f>
        <v/>
      </c>
      <c r="BE90" s="188" t="str">
        <f aca="1">IF(BE$4&gt;$J90,"",IF($F$65&gt;$G$65,"ns",IF($B$72&gt;$C$72,"ns",IF(ABS($L90-INDEX(RTO1SF_ORD,BE$4,2))&gt;$B$80,"s","ns"))))</f>
        <v/>
      </c>
      <c r="BF90" s="188" t="str">
        <f aca="1">IF(BF$4&gt;$J90,"",IF($F$65&gt;$G$65,"ns",IF($B$72&gt;$C$72,"ns",IF(ABS($L90-INDEX(RTO1SF_ORD,BF$4,2))&gt;$B$80,"s","ns"))))</f>
        <v/>
      </c>
      <c r="BG90" s="188" t="str">
        <f aca="1">IF(BG$4&gt;$J90,"",IF($F$65&gt;$G$65,"ns",IF($B$72&gt;$C$72,"ns",IF(ABS($L90-INDEX(RTO1SF_ORD,BG$4,2))&gt;$B$80,"s","ns"))))</f>
        <v/>
      </c>
      <c r="BH90" s="188" t="str">
        <f aca="1">IF(BH$4&gt;$J90,"",IF($F$65&gt;$G$65,"ns",IF($B$72&gt;$C$72,"ns",IF(ABS($L90-INDEX(RTO1SF_ORD,BH$4,2))&gt;$B$80,"s","ns"))))</f>
        <v/>
      </c>
      <c r="BI90" s="188" t="str">
        <f aca="1">IF(BI$4&gt;$J90,"",IF($F$65&gt;$G$65,"ns",IF($B$72&gt;$C$72,"ns",IF(ABS($L90-INDEX(RTO1SF_ORD,BI$4,2))&gt;$B$80,"s","ns"))))</f>
        <v/>
      </c>
      <c r="BJ90" s="188" t="str">
        <f aca="1">IF(BJ$4&gt;$J90,"",IF($F$65&gt;$G$65,"ns",IF($B$72&gt;$C$72,"ns",IF(ABS($L90-INDEX(RTO1SF_ORD,BJ$4,2))&gt;$B$80,"s","ns"))))</f>
        <v/>
      </c>
      <c r="BK90" s="9"/>
      <c r="BL90" s="9"/>
      <c r="BS90" s="10"/>
      <c r="BT90" s="10"/>
      <c r="BV90" s="89" t="n">
        <v>30</v>
      </c>
      <c r="BW90" s="187" t="str">
        <f aca="1">IFERROR(INDEX(RTO2CF_ORD,BV90,1),"sd")</f>
        <v>ACA 308</v>
      </c>
      <c r="BX90" s="188">
        <f aca="1">IFERROR(INDEX(RTO2CF_ORD,BV90,2),"sd")</f>
        <v>4466.0616</v>
      </c>
      <c r="BY90" s="186" t="str">
        <f aca="1">IF(BY$4&gt;$BV90,"",IF($BR$65&gt;$BS$65,"ns",IF($BN$72&gt;$BO$72,"ns",IF(ABS($BX90-INDEX(RTO1CF_ORD,BY$4,2))&gt;$BN$80,"s","ns"))))</f>
        <v>ns</v>
      </c>
      <c r="BZ90" s="186" t="str">
        <f aca="1">IF(BZ$4&gt;$BV90,"",IF($BR$65&gt;$BS$65,"ns",IF($BN$72&gt;$BO$72,"ns",IF(ABS($BX90-INDEX(RTO1CF_ORD,BZ$4,2))&gt;$BN$80,"s","ns"))))</f>
        <v>ns</v>
      </c>
      <c r="CA90" s="186" t="str">
        <f aca="1">IF(CA$4&gt;$BV90,"",IF($BR$65&gt;$BS$65,"ns",IF($BN$72&gt;$BO$72,"ns",IF(ABS($BX90-INDEX(RTO1CF_ORD,CA$4,2))&gt;$BN$80,"s","ns"))))</f>
        <v>ns</v>
      </c>
      <c r="CB90" s="186" t="str">
        <f aca="1">IF(CB$4&gt;$BV90,"",IF($BR$65&gt;$BS$65,"ns",IF($BN$72&gt;$BO$72,"ns",IF(ABS($BX90-INDEX(RTO1CF_ORD,CB$4,2))&gt;$BN$80,"s","ns"))))</f>
        <v>ns</v>
      </c>
      <c r="CC90" s="186" t="str">
        <f aca="1">IF(CC$4&gt;$BV90,"",IF($BR$65&gt;$BS$65,"ns",IF($BN$72&gt;$BO$72,"ns",IF(ABS($BX90-INDEX(RTO1CF_ORD,CC$4,2))&gt;$BN$80,"s","ns"))))</f>
        <v>ns</v>
      </c>
      <c r="CD90" s="186" t="str">
        <f aca="1">IF(CD$4&gt;$BV90,"",IF($BR$65&gt;$BS$65,"ns",IF($BN$72&gt;$BO$72,"ns",IF(ABS($BX90-INDEX(RTO1CF_ORD,CD$4,2))&gt;$BN$80,"s","ns"))))</f>
        <v>ns</v>
      </c>
      <c r="CE90" s="186" t="str">
        <f aca="1">IF(CE$4&gt;$BV90,"",IF($BR$65&gt;$BS$65,"ns",IF($BN$72&gt;$BO$72,"ns",IF(ABS($BX90-INDEX(RTO1CF_ORD,CE$4,2))&gt;$BN$80,"s","ns"))))</f>
        <v>ns</v>
      </c>
      <c r="CF90" s="186" t="str">
        <f aca="1">IF(CF$4&gt;$BV90,"",IF($BR$65&gt;$BS$65,"ns",IF($BN$72&gt;$BO$72,"ns",IF(ABS($BX90-INDEX(RTO1CF_ORD,CF$4,2))&gt;$BN$80,"s","ns"))))</f>
        <v>ns</v>
      </c>
      <c r="CG90" s="186" t="str">
        <f aca="1">IF(CG$4&gt;$BV90,"",IF($BR$65&gt;$BS$65,"ns",IF($BN$72&gt;$BO$72,"ns",IF(ABS($BX90-INDEX(RTO1CF_ORD,CG$4,2))&gt;$BN$80,"s","ns"))))</f>
        <v>ns</v>
      </c>
      <c r="CH90" s="186" t="str">
        <f aca="1">IF(CH$4&gt;$BV90,"",IF($BR$65&gt;$BS$65,"ns",IF($BN$72&gt;$BO$72,"ns",IF(ABS($BX90-INDEX(RTO1CF_ORD,CH$4,2))&gt;$BN$80,"s","ns"))))</f>
        <v>ns</v>
      </c>
      <c r="CI90" s="186" t="str">
        <f aca="1">IF(CI$4&gt;$BV90,"",IF($BR$65&gt;$BS$65,"ns",IF($BN$72&gt;$BO$72,"ns",IF(ABS($BX90-INDEX(RTO1CF_ORD,CI$4,2))&gt;$BN$80,"s","ns"))))</f>
        <v>ns</v>
      </c>
      <c r="CJ90" s="186" t="str">
        <f aca="1">IF(CJ$4&gt;$BV90,"",IF($BR$65&gt;$BS$65,"ns",IF($BN$72&gt;$BO$72,"ns",IF(ABS($BX90-INDEX(RTO1CF_ORD,CJ$4,2))&gt;$BN$80,"s","ns"))))</f>
        <v>ns</v>
      </c>
      <c r="CK90" s="186" t="str">
        <f aca="1">IF(CK$4&gt;$BV90,"",IF($BR$65&gt;$BS$65,"ns",IF($BN$72&gt;$BO$72,"ns",IF(ABS($BX90-INDEX(RTO1CF_ORD,CK$4,2))&gt;$BN$80,"s","ns"))))</f>
        <v>ns</v>
      </c>
      <c r="CL90" s="186" t="str">
        <f aca="1">IF(CL$4&gt;$BV90,"",IF($BR$65&gt;$BS$65,"ns",IF($BN$72&gt;$BO$72,"ns",IF(ABS($BX90-INDEX(RTO1CF_ORD,CL$4,2))&gt;$BN$80,"s","ns"))))</f>
        <v>ns</v>
      </c>
      <c r="CM90" s="186" t="str">
        <f aca="1">IF(CM$4&gt;$BV90,"",IF($BR$65&gt;$BS$65,"ns",IF($BN$72&gt;$BO$72,"ns",IF(ABS($BX90-INDEX(RTO1CF_ORD,CM$4,2))&gt;$BN$80,"s","ns"))))</f>
        <v>ns</v>
      </c>
      <c r="CN90" s="186" t="str">
        <f aca="1">IF(CN$4&gt;$BV90,"",IF($BR$65&gt;$BS$65,"ns",IF($BN$72&gt;$BO$72,"ns",IF(ABS($BX90-INDEX(RTO1CF_ORD,CN$4,2))&gt;$BN$80,"s","ns"))))</f>
        <v>ns</v>
      </c>
      <c r="CO90" s="186" t="str">
        <f aca="1">IF(CO$4&gt;$BV90,"",IF($BR$65&gt;$BS$65,"ns",IF($BN$72&gt;$BO$72,"ns",IF(ABS($BX90-INDEX(RTO1CF_ORD,CO$4,2))&gt;$BN$80,"s","ns"))))</f>
        <v>ns</v>
      </c>
      <c r="CP90" s="186" t="str">
        <f aca="1">IF(CP$4&gt;$BV90,"",IF($BR$65&gt;$BS$65,"ns",IF($BN$72&gt;$BO$72,"ns",IF(ABS($BX90-INDEX(RTO1CF_ORD,CP$4,2))&gt;$BN$80,"s","ns"))))</f>
        <v>ns</v>
      </c>
      <c r="CQ90" s="186" t="str">
        <f aca="1">IF(CQ$4&gt;$BV90,"",IF($BR$65&gt;$BS$65,"ns",IF($BN$72&gt;$BO$72,"ns",IF(ABS($BX90-INDEX(RTO1CF_ORD,CQ$4,2))&gt;$BN$80,"s","ns"))))</f>
        <v>ns</v>
      </c>
      <c r="CR90" s="186" t="str">
        <f aca="1">IF(CR$4&gt;$BV90,"",IF($BR$65&gt;$BS$65,"ns",IF($BN$72&gt;$BO$72,"ns",IF(ABS($BX90-INDEX(RTO1CF_ORD,CR$4,2))&gt;$BN$80,"s","ns"))))</f>
        <v>ns</v>
      </c>
      <c r="CS90" s="186" t="str">
        <f aca="1">IF(CS$4&gt;$BV90,"",IF($BR$65&gt;$BS$65,"ns",IF($BN$72&gt;$BO$72,"ns",IF(ABS($BX90-INDEX(RTO1CF_ORD,CS$4,2))&gt;$BN$80,"s","ns"))))</f>
        <v>ns</v>
      </c>
      <c r="CT90" s="186" t="str">
        <f aca="1">IF(CT$4&gt;$BV90,"",IF($BR$65&gt;$BS$65,"ns",IF($BN$72&gt;$BO$72,"ns",IF(ABS($BX90-INDEX(RTO1CF_ORD,CT$4,2))&gt;$BN$80,"s","ns"))))</f>
        <v>ns</v>
      </c>
      <c r="CU90" s="186" t="str">
        <f aca="1">IF(CU$4&gt;$BV90,"",IF($BR$65&gt;$BS$65,"ns",IF($BN$72&gt;$BO$72,"ns",IF(ABS($BX90-INDEX(RTO1CF_ORD,CU$4,2))&gt;$BN$80,"s","ns"))))</f>
        <v>ns</v>
      </c>
      <c r="CV90" s="186" t="str">
        <f aca="1">IF(CV$4&gt;$BV90,"",IF($BR$65&gt;$BS$65,"ns",IF($BN$72&gt;$BO$72,"ns",IF(ABS($BX90-INDEX(RTO1CF_ORD,CV$4,2))&gt;$BN$80,"s","ns"))))</f>
        <v>ns</v>
      </c>
      <c r="CW90" s="186" t="str">
        <f aca="1">IF(CW$4&gt;$BV90,"",IF($BR$65&gt;$BS$65,"ns",IF($BN$72&gt;$BO$72,"ns",IF(ABS($BX90-INDEX(RTO1CF_ORD,CW$4,2))&gt;$BN$80,"s","ns"))))</f>
        <v>ns</v>
      </c>
      <c r="CX90" s="186" t="str">
        <f aca="1">IF(CX$4&gt;$BV90,"",IF($BR$65&gt;$BS$65,"ns",IF($BN$72&gt;$BO$72,"ns",IF(ABS($BX90-INDEX(RTO1CF_ORD,CX$4,2))&gt;$BN$80,"s","ns"))))</f>
        <v>ns</v>
      </c>
      <c r="CY90" s="186" t="str">
        <f aca="1">IF(CY$4&gt;$BV90,"",IF($BR$65&gt;$BS$65,"ns",IF($BN$72&gt;$BO$72,"ns",IF(ABS($BX90-INDEX(RTO1CF_ORD,CY$4,2))&gt;$BN$80,"s","ns"))))</f>
        <v>ns</v>
      </c>
      <c r="CZ90" s="186" t="str">
        <f aca="1">IF(CZ$4&gt;$BV90,"",IF($BR$65&gt;$BS$65,"ns",IF($BN$72&gt;$BO$72,"ns",IF(ABS($BX90-INDEX(RTO1CF_ORD,CZ$4,2))&gt;$BN$80,"s","ns"))))</f>
        <v>ns</v>
      </c>
      <c r="DA90" s="186" t="str">
        <f aca="1">IF(DA$4&gt;$BV90,"",IF($BR$65&gt;$BS$65,"ns",IF($BN$72&gt;$BO$72,"ns",IF(ABS($BX90-INDEX(RTO1CF_ORD,DA$4,2))&gt;$BN$80,"s","ns"))))</f>
        <v>ns</v>
      </c>
      <c r="DB90" s="186" t="str">
        <f aca="1">IF(DB$4&gt;$BV90,"",IF($BR$65&gt;$BS$65,"ns",IF($BN$72&gt;$BO$72,"ns",IF(ABS($BX90-INDEX(RTO1CF_ORD,DB$4,2))&gt;$BN$80,"s","ns"))))</f>
        <v>ns</v>
      </c>
      <c r="DC90" s="186" t="str">
        <f aca="1">IF(DC$4&gt;$BV90,"",IF($BR$65&gt;$BS$65,"ns",IF($BN$72&gt;$BO$72,"ns",IF(ABS($BX90-INDEX(RTO1CF_ORD,DC$4,2))&gt;$BN$80,"s","ns"))))</f>
        <v/>
      </c>
      <c r="DD90" s="186" t="str">
        <f aca="1">IF(DD$4&gt;$BV90,"",IF($BR$65&gt;$BS$65,"ns",IF($BN$72&gt;$BO$72,"ns",IF(ABS($BX90-INDEX(RTO1CF_ORD,DD$4,2))&gt;$BN$80,"s","ns"))))</f>
        <v/>
      </c>
      <c r="DE90" s="186" t="str">
        <f aca="1">IF(DE$4&gt;$BV90,"",IF($BR$65&gt;$BS$65,"ns",IF($BN$72&gt;$BO$72,"ns",IF(ABS($BX90-INDEX(RTO1CF_ORD,DE$4,2))&gt;$BN$80,"s","ns"))))</f>
        <v/>
      </c>
      <c r="DF90" s="186" t="str">
        <f aca="1">IF(DF$4&gt;$BV90,"",IF($BR$65&gt;$BS$65,"ns",IF($BN$72&gt;$BO$72,"ns",IF(ABS($BX90-INDEX(RTO1CF_ORD,DF$4,2))&gt;$BN$80,"s","ns"))))</f>
        <v/>
      </c>
      <c r="DG90" s="186" t="str">
        <f aca="1">IF(DG$4&gt;$BV90,"",IF($BR$65&gt;$BS$65,"ns",IF($BN$72&gt;$BO$72,"ns",IF(ABS($BX90-INDEX(RTO1CF_ORD,DG$4,2))&gt;$BN$80,"s","ns"))))</f>
        <v/>
      </c>
      <c r="DH90" s="186" t="str">
        <f aca="1">IF(DH$4&gt;$BV90,"",IF($BR$65&gt;$BS$65,"ns",IF($BN$72&gt;$BO$72,"ns",IF(ABS($BX90-INDEX(RTO1CF_ORD,DH$4,2))&gt;$BN$80,"s","ns"))))</f>
        <v/>
      </c>
      <c r="DI90" s="186" t="str">
        <f aca="1">IF(DI$4&gt;$BV90,"",IF($BR$65&gt;$BS$65,"ns",IF($BN$72&gt;$BO$72,"ns",IF(ABS($BX90-INDEX(RTO1CF_ORD,DI$4,2))&gt;$BN$80,"s","ns"))))</f>
        <v/>
      </c>
      <c r="DJ90" s="186" t="str">
        <f aca="1">IF(DJ$4&gt;$BV90,"",IF($BR$65&gt;$BS$65,"ns",IF($BN$72&gt;$BO$72,"ns",IF(ABS($BX90-INDEX(RTO1CF_ORD,DJ$4,2))&gt;$BN$80,"s","ns"))))</f>
        <v/>
      </c>
      <c r="DK90" s="186" t="str">
        <f aca="1">IF(DK$4&gt;$BV90,"",IF($BR$65&gt;$BS$65,"ns",IF($BN$72&gt;$BO$72,"ns",IF(ABS($BX90-INDEX(RTO1CF_ORD,DK$4,2))&gt;$BN$80,"s","ns"))))</f>
        <v/>
      </c>
      <c r="DL90" s="186" t="str">
        <f aca="1">IF(DL$4&gt;$BV90,"",IF($BR$65&gt;$BS$65,"ns",IF($BN$72&gt;$BO$72,"ns",IF(ABS($BX90-INDEX(RTO1CF_ORD,DL$4,2))&gt;$BN$80,"s","ns"))))</f>
        <v/>
      </c>
      <c r="DM90" s="186" t="str">
        <f aca="1">IF(DM$4&gt;$BV90,"",IF($BR$65&gt;$BS$65,"ns",IF($BN$72&gt;$BO$72,"ns",IF(ABS($BX90-INDEX(RTO1CF_ORD,DM$4,2))&gt;$BN$80,"s","ns"))))</f>
        <v/>
      </c>
      <c r="DN90" s="186" t="str">
        <f aca="1">IF(DN$4&gt;$BV90,"",IF($BR$65&gt;$BS$65,"ns",IF($BN$72&gt;$BO$72,"ns",IF(ABS($BX90-INDEX(RTO1CF_ORD,DN$4,2))&gt;$BN$80,"s","ns"))))</f>
        <v/>
      </c>
      <c r="DO90" s="186" t="str">
        <f aca="1">IF(DO$4&gt;$BV90,"",IF($BR$65&gt;$BS$65,"ns",IF($BN$72&gt;$BO$72,"ns",IF(ABS($BX90-INDEX(RTO1CF_ORD,DO$4,2))&gt;$BN$80,"s","ns"))))</f>
        <v/>
      </c>
      <c r="DP90" s="186" t="str">
        <f aca="1">IF(DP$4&gt;$BV90,"",IF($BR$65&gt;$BS$65,"ns",IF($BN$72&gt;$BO$72,"ns",IF(ABS($BX90-INDEX(RTO1CF_ORD,DP$4,2))&gt;$BN$80,"s","ns"))))</f>
        <v/>
      </c>
      <c r="DQ90" s="186" t="str">
        <f aca="1">IF(DQ$4&gt;$BV90,"",IF($BR$65&gt;$BS$65,"ns",IF($BN$72&gt;$BO$72,"ns",IF(ABS($BX90-INDEX(RTO1CF_ORD,DQ$4,2))&gt;$BN$80,"s","ns"))))</f>
        <v/>
      </c>
      <c r="DR90" s="186" t="str">
        <f aca="1">IF(DR$4&gt;$BV90,"",IF($BR$65&gt;$BS$65,"ns",IF($BN$72&gt;$BO$72,"ns",IF(ABS($BX90-INDEX(RTO1CF_ORD,DR$4,2))&gt;$BN$80,"s","ns"))))</f>
        <v/>
      </c>
      <c r="DS90" s="186" t="str">
        <f aca="1">IF(DS$4&gt;$BV90,"",IF($BR$65&gt;$BS$65,"ns",IF($BN$72&gt;$BO$72,"ns",IF(ABS($BX90-INDEX(RTO1CF_ORD,DS$4,2))&gt;$BN$80,"s","ns"))))</f>
        <v/>
      </c>
      <c r="DT90" s="186" t="str">
        <f aca="1">IF(DT$4&gt;$BV90,"",IF($BR$65&gt;$BS$65,"ns",IF($BN$72&gt;$BO$72,"ns",IF(ABS($BX90-INDEX(RTO1CF_ORD,DT$4,2))&gt;$BN$80,"s","ns"))))</f>
        <v/>
      </c>
      <c r="DU90" s="186" t="str">
        <f aca="1">IF(DU$4&gt;$BV90,"",IF($BR$65&gt;$BS$65,"ns",IF($BN$72&gt;$BO$72,"ns",IF(ABS($BX90-INDEX(RTO1CF_ORD,DU$4,2))&gt;$BN$80,"s","ns"))))</f>
        <v/>
      </c>
      <c r="DV90" s="186" t="str">
        <f aca="1">IF(DV$4&gt;$BV90,"",IF($BR$65&gt;$BS$65,"ns",IF($BN$72&gt;$BO$72,"ns",IF(ABS($BX90-INDEX(RTO1CF_ORD,DV$4,2))&gt;$BN$80,"s","ns"))))</f>
        <v/>
      </c>
      <c r="DW90" s="158"/>
      <c r="DX90" s="158"/>
      <c r="DY90" s="9"/>
      <c r="DZ90" s="176">
        <f>DZ89+1</f>
        <v>31</v>
      </c>
      <c r="EA90" s="178" t="str">
        <f aca="1">IFERROR(INDEX(RTO2CV,$DZ90,1),0)</f>
        <v>K POTRO</v>
      </c>
      <c r="EB90" s="179">
        <f aca="1">IFERROR(INDEX(RTO2SF,$DZ90,EB$3),0)</f>
        <v>0</v>
      </c>
      <c r="EC90" s="179">
        <f aca="1">IFERROR(INDEX(RTO2SF,$DZ90,EC$3),0)</f>
        <v>0</v>
      </c>
      <c r="ED90" s="179">
        <f aca="1">IFERROR(INDEX(RTO2SF,$DZ90,ED$3),0)</f>
        <v>0</v>
      </c>
      <c r="EE90" s="179">
        <f aca="1">IFERROR(INDEX(RTO2SF,$DZ90,EE$3),0)</f>
        <v>0</v>
      </c>
      <c r="EF90" s="179">
        <f>_xlfn.COUNTIFS(EB90:EE90,"&gt;1")</f>
        <v>0</v>
      </c>
      <c r="EG90" s="179">
        <f>IFERROR(_xlfn.SUMIFS(EB90:EE90,EB90:EE90,"&gt;1"),0)</f>
        <v>0</v>
      </c>
      <c r="EH90" s="176"/>
      <c r="EI90" s="176"/>
      <c r="EJ90" s="176"/>
      <c r="EK90" s="177"/>
      <c r="EL90" s="176">
        <f>EL89+1</f>
        <v>31</v>
      </c>
      <c r="EM90" s="178" t="str">
        <f aca="1">IFERROR(INDEX(RTO2CV,$EL90,1),0)</f>
        <v>K POTRO</v>
      </c>
      <c r="EN90" s="179">
        <f aca="1">IFERROR(INDEX(RTO2CF,$EL90,'ANVA-MDS'!EB$3),0)</f>
        <v>4037.20868571428991</v>
      </c>
      <c r="EO90" s="179">
        <f aca="1">IFERROR(INDEX(RTO2CF,$EL90,'ANVA-MDS'!EC$3),0)</f>
        <v>4527.71666285714036</v>
      </c>
      <c r="EP90" s="179">
        <f aca="1">IFERROR(INDEX(RTO2CF,$EL90,'ANVA-MDS'!ED$3),0)</f>
        <v>3269.37549714285979</v>
      </c>
      <c r="EQ90" s="179">
        <f aca="1">IFERROR(INDEX(RTO2CF,$EL90,'ANVA-MDS'!EE$3),0)</f>
        <v>0</v>
      </c>
      <c r="ER90" s="179">
        <f>_xlfn.COUNTIFS(EN90:EQ90,"&gt;1")</f>
        <v>3</v>
      </c>
      <c r="ES90" s="179">
        <f>IFERROR(_xlfn.SUMIFS(EN90:EQ90,EN90:EQ90,"&gt;1"),0)</f>
        <v>11834.3008457143005</v>
      </c>
      <c r="ET90" s="176"/>
      <c r="EU90" s="176"/>
      <c r="EV90" s="176"/>
      <c r="EW90" s="177"/>
      <c r="EX90" s="179">
        <f>EG90+ES90</f>
        <v>11834.3008457143005</v>
      </c>
      <c r="EY90" s="177"/>
      <c r="EZ90" s="177"/>
    </row>
    <row r="91" spans="10:156" ht="12.75" customHeight="1">
      <c r="J91" s="89" t="n">
        <v>31</v>
      </c>
      <c r="K91" s="187" t="str">
        <f aca="1">IFERROR(INDEX(RTO2SF_ORD,J91,1),"sd")</f>
        <v>K POTRO</v>
      </c>
      <c r="L91" s="188">
        <f aca="1">IFERROR(INDEX(RTO2SF_ORD,J91,2),"sd")</f>
        <v>0.000190000000000000036</v>
      </c>
      <c r="M91" s="188" t="str">
        <f aca="1">IF(M$4&gt;$J91,"",IF($F$65&gt;$G$65,"ns",IF($B$72&gt;$C$72,"ns",IF(ABS($L91-INDEX(RTO1SF_ORD,M$4,2))&gt;$B$80,"s","ns"))))</f>
        <v>ns</v>
      </c>
      <c r="N91" s="188" t="str">
        <f aca="1">IF(N$4&gt;$J91,"",IF($F$65&gt;$G$65,"ns",IF($B$72&gt;$C$72,"ns",IF(ABS($L91-INDEX(RTO1SF_ORD,N$4,2))&gt;$B$80,"s","ns"))))</f>
        <v>ns</v>
      </c>
      <c r="O91" s="188" t="str">
        <f aca="1">IF(O$4&gt;$J91,"",IF($F$65&gt;$G$65,"ns",IF($B$72&gt;$C$72,"ns",IF(ABS($L91-INDEX(RTO1SF_ORD,O$4,2))&gt;$B$80,"s","ns"))))</f>
        <v>ns</v>
      </c>
      <c r="P91" s="188" t="str">
        <f aca="1">IF(P$4&gt;$J91,"",IF($F$65&gt;$G$65,"ns",IF($B$72&gt;$C$72,"ns",IF(ABS($L91-INDEX(RTO1SF_ORD,P$4,2))&gt;$B$80,"s","ns"))))</f>
        <v>ns</v>
      </c>
      <c r="Q91" s="188" t="str">
        <f aca="1">IF(Q$4&gt;$J91,"",IF($F$65&gt;$G$65,"ns",IF($B$72&gt;$C$72,"ns",IF(ABS($L91-INDEX(RTO1SF_ORD,Q$4,2))&gt;$B$80,"s","ns"))))</f>
        <v>ns</v>
      </c>
      <c r="R91" s="188" t="str">
        <f aca="1">IF(R$4&gt;$J91,"",IF($F$65&gt;$G$65,"ns",IF($B$72&gt;$C$72,"ns",IF(ABS($L91-INDEX(RTO1SF_ORD,R$4,2))&gt;$B$80,"s","ns"))))</f>
        <v>ns</v>
      </c>
      <c r="S91" s="188" t="str">
        <f aca="1">IF(S$4&gt;$J91,"",IF($F$65&gt;$G$65,"ns",IF($B$72&gt;$C$72,"ns",IF(ABS($L91-INDEX(RTO1SF_ORD,S$4,2))&gt;$B$80,"s","ns"))))</f>
        <v>ns</v>
      </c>
      <c r="T91" s="188" t="str">
        <f aca="1">IF(T$4&gt;$J91,"",IF($F$65&gt;$G$65,"ns",IF($B$72&gt;$C$72,"ns",IF(ABS($L91-INDEX(RTO1SF_ORD,T$4,2))&gt;$B$80,"s","ns"))))</f>
        <v>ns</v>
      </c>
      <c r="U91" s="188" t="str">
        <f aca="1">IF(U$4&gt;$J91,"",IF($F$65&gt;$G$65,"ns",IF($B$72&gt;$C$72,"ns",IF(ABS($L91-INDEX(RTO1SF_ORD,U$4,2))&gt;$B$80,"s","ns"))))</f>
        <v>ns</v>
      </c>
      <c r="V91" s="188" t="str">
        <f aca="1">IF(V$4&gt;$J91,"",IF($F$65&gt;$G$65,"ns",IF($B$72&gt;$C$72,"ns",IF(ABS($L91-INDEX(RTO1SF_ORD,V$4,2))&gt;$B$80,"s","ns"))))</f>
        <v>ns</v>
      </c>
      <c r="W91" s="188" t="str">
        <f aca="1">IF(W$4&gt;$J91,"",IF($F$65&gt;$G$65,"ns",IF($B$72&gt;$C$72,"ns",IF(ABS($L91-INDEX(RTO1SF_ORD,W$4,2))&gt;$B$80,"s","ns"))))</f>
        <v>ns</v>
      </c>
      <c r="X91" s="188" t="str">
        <f aca="1">IF(X$4&gt;$J91,"",IF($F$65&gt;$G$65,"ns",IF($B$72&gt;$C$72,"ns",IF(ABS($L91-INDEX(RTO1SF_ORD,X$4,2))&gt;$B$80,"s","ns"))))</f>
        <v>ns</v>
      </c>
      <c r="Y91" s="188" t="str">
        <f aca="1">IF(Y$4&gt;$J91,"",IF($F$65&gt;$G$65,"ns",IF($B$72&gt;$C$72,"ns",IF(ABS($L91-INDEX(RTO1SF_ORD,Y$4,2))&gt;$B$80,"s","ns"))))</f>
        <v>ns</v>
      </c>
      <c r="Z91" s="188" t="str">
        <f aca="1">IF(Z$4&gt;$J91,"",IF($F$65&gt;$G$65,"ns",IF($B$72&gt;$C$72,"ns",IF(ABS($L91-INDEX(RTO1SF_ORD,Z$4,2))&gt;$B$80,"s","ns"))))</f>
        <v>ns</v>
      </c>
      <c r="AA91" s="188" t="str">
        <f aca="1">IF(AA$4&gt;$J91,"",IF($F$65&gt;$G$65,"ns",IF($B$72&gt;$C$72,"ns",IF(ABS($L91-INDEX(RTO1SF_ORD,AA$4,2))&gt;$B$80,"s","ns"))))</f>
        <v>ns</v>
      </c>
      <c r="AB91" s="188" t="str">
        <f aca="1">IF(AB$4&gt;$J91,"",IF($F$65&gt;$G$65,"ns",IF($B$72&gt;$C$72,"ns",IF(ABS($L91-INDEX(RTO1SF_ORD,AB$4,2))&gt;$B$80,"s","ns"))))</f>
        <v>ns</v>
      </c>
      <c r="AC91" s="188" t="str">
        <f aca="1">IF(AC$4&gt;$J91,"",IF($F$65&gt;$G$65,"ns",IF($B$72&gt;$C$72,"ns",IF(ABS($L91-INDEX(RTO1SF_ORD,AC$4,2))&gt;$B$80,"s","ns"))))</f>
        <v>ns</v>
      </c>
      <c r="AD91" s="188" t="str">
        <f aca="1">IF(AD$4&gt;$J91,"",IF($F$65&gt;$G$65,"ns",IF($B$72&gt;$C$72,"ns",IF(ABS($L91-INDEX(RTO1SF_ORD,AD$4,2))&gt;$B$80,"s","ns"))))</f>
        <v>ns</v>
      </c>
      <c r="AE91" s="188" t="str">
        <f aca="1">IF(AE$4&gt;$J91,"",IF($F$65&gt;$G$65,"ns",IF($B$72&gt;$C$72,"ns",IF(ABS($L91-INDEX(RTO1SF_ORD,AE$4,2))&gt;$B$80,"s","ns"))))</f>
        <v>ns</v>
      </c>
      <c r="AF91" s="188" t="str">
        <f aca="1">IF(AF$4&gt;$J91,"",IF($F$65&gt;$G$65,"ns",IF($B$72&gt;$C$72,"ns",IF(ABS($L91-INDEX(RTO1SF_ORD,AF$4,2))&gt;$B$80,"s","ns"))))</f>
        <v>ns</v>
      </c>
      <c r="AG91" s="188" t="str">
        <f aca="1">IF(AG$4&gt;$J91,"",IF($F$65&gt;$G$65,"ns",IF($B$72&gt;$C$72,"ns",IF(ABS($L91-INDEX(RTO1SF_ORD,AG$4,2))&gt;$B$80,"s","ns"))))</f>
        <v>ns</v>
      </c>
      <c r="AH91" s="188" t="str">
        <f aca="1">IF(AH$4&gt;$J91,"",IF($F$65&gt;$G$65,"ns",IF($B$72&gt;$C$72,"ns",IF(ABS($L91-INDEX(RTO1SF_ORD,AH$4,2))&gt;$B$80,"s","ns"))))</f>
        <v>ns</v>
      </c>
      <c r="AI91" s="188" t="str">
        <f aca="1">IF(AI$4&gt;$J91,"",IF($F$65&gt;$G$65,"ns",IF($B$72&gt;$C$72,"ns",IF(ABS($L91-INDEX(RTO1SF_ORD,AI$4,2))&gt;$B$80,"s","ns"))))</f>
        <v>ns</v>
      </c>
      <c r="AJ91" s="188" t="str">
        <f aca="1">IF(AJ$4&gt;$J91,"",IF($F$65&gt;$G$65,"ns",IF($B$72&gt;$C$72,"ns",IF(ABS($L91-INDEX(RTO1SF_ORD,AJ$4,2))&gt;$B$80,"s","ns"))))</f>
        <v>ns</v>
      </c>
      <c r="AK91" s="188" t="str">
        <f aca="1">IF(AK$4&gt;$J91,"",IF($F$65&gt;$G$65,"ns",IF($B$72&gt;$C$72,"ns",IF(ABS($L91-INDEX(RTO1SF_ORD,AK$4,2))&gt;$B$80,"s","ns"))))</f>
        <v>ns</v>
      </c>
      <c r="AL91" s="188" t="str">
        <f aca="1">IF(AL$4&gt;$J91,"",IF($F$65&gt;$G$65,"ns",IF($B$72&gt;$C$72,"ns",IF(ABS($L91-INDEX(RTO1SF_ORD,AL$4,2))&gt;$B$80,"s","ns"))))</f>
        <v>ns</v>
      </c>
      <c r="AM91" s="188" t="str">
        <f aca="1">IF(AM$4&gt;$J91,"",IF($F$65&gt;$G$65,"ns",IF($B$72&gt;$C$72,"ns",IF(ABS($L91-INDEX(RTO1SF_ORD,AM$4,2))&gt;$B$80,"s","ns"))))</f>
        <v>ns</v>
      </c>
      <c r="AN91" s="188" t="str">
        <f aca="1">IF(AN$4&gt;$J91,"",IF($F$65&gt;$G$65,"ns",IF($B$72&gt;$C$72,"ns",IF(ABS($L91-INDEX(RTO1SF_ORD,AN$4,2))&gt;$B$80,"s","ns"))))</f>
        <v>ns</v>
      </c>
      <c r="AO91" s="188" t="str">
        <f aca="1">IF(AO$4&gt;$J91,"",IF($F$65&gt;$G$65,"ns",IF($B$72&gt;$C$72,"ns",IF(ABS($L91-INDEX(RTO1SF_ORD,AO$4,2))&gt;$B$80,"s","ns"))))</f>
        <v>ns</v>
      </c>
      <c r="AP91" s="188" t="str">
        <f aca="1">IF(AP$4&gt;$J91,"",IF($F$65&gt;$G$65,"ns",IF($B$72&gt;$C$72,"ns",IF(ABS($L91-INDEX(RTO1SF_ORD,AP$4,2))&gt;$B$80,"s","ns"))))</f>
        <v>ns</v>
      </c>
      <c r="AQ91" s="188" t="str">
        <f aca="1">IF(AQ$4&gt;$J91,"",IF($F$65&gt;$G$65,"ns",IF($B$72&gt;$C$72,"ns",IF(ABS($L91-INDEX(RTO1SF_ORD,AQ$4,2))&gt;$B$80,"s","ns"))))</f>
        <v>ns</v>
      </c>
      <c r="AR91" s="188" t="str">
        <f aca="1">IF(AR$4&gt;$J91,"",IF($F$65&gt;$G$65,"ns",IF($B$72&gt;$C$72,"ns",IF(ABS($L91-INDEX(RTO1SF_ORD,AR$4,2))&gt;$B$80,"s","ns"))))</f>
        <v/>
      </c>
      <c r="AS91" s="188" t="str">
        <f aca="1">IF(AS$4&gt;$J91,"",IF($F$65&gt;$G$65,"ns",IF($B$72&gt;$C$72,"ns",IF(ABS($L91-INDEX(RTO1SF_ORD,AS$4,2))&gt;$B$80,"s","ns"))))</f>
        <v/>
      </c>
      <c r="AT91" s="188" t="str">
        <f aca="1">IF(AT$4&gt;$J91,"",IF($F$65&gt;$G$65,"ns",IF($B$72&gt;$C$72,"ns",IF(ABS($L91-INDEX(RTO1SF_ORD,AT$4,2))&gt;$B$80,"s","ns"))))</f>
        <v/>
      </c>
      <c r="AU91" s="188" t="str">
        <f aca="1">IF(AU$4&gt;$J91,"",IF($F$65&gt;$G$65,"ns",IF($B$72&gt;$C$72,"ns",IF(ABS($L91-INDEX(RTO1SF_ORD,AU$4,2))&gt;$B$80,"s","ns"))))</f>
        <v/>
      </c>
      <c r="AV91" s="188" t="str">
        <f aca="1">IF(AV$4&gt;$J91,"",IF($F$65&gt;$G$65,"ns",IF($B$72&gt;$C$72,"ns",IF(ABS($L91-INDEX(RTO1SF_ORD,AV$4,2))&gt;$B$80,"s","ns"))))</f>
        <v/>
      </c>
      <c r="AW91" s="188" t="str">
        <f aca="1">IF(AW$4&gt;$J91,"",IF($F$65&gt;$G$65,"ns",IF($B$72&gt;$C$72,"ns",IF(ABS($L91-INDEX(RTO1SF_ORD,AW$4,2))&gt;$B$80,"s","ns"))))</f>
        <v/>
      </c>
      <c r="AX91" s="188" t="str">
        <f aca="1">IF(AX$4&gt;$J91,"",IF($F$65&gt;$G$65,"ns",IF($B$72&gt;$C$72,"ns",IF(ABS($L91-INDEX(RTO1SF_ORD,AX$4,2))&gt;$B$80,"s","ns"))))</f>
        <v/>
      </c>
      <c r="AY91" s="188" t="str">
        <f aca="1">IF(AY$4&gt;$J91,"",IF($F$65&gt;$G$65,"ns",IF($B$72&gt;$C$72,"ns",IF(ABS($L91-INDEX(RTO1SF_ORD,AY$4,2))&gt;$B$80,"s","ns"))))</f>
        <v/>
      </c>
      <c r="AZ91" s="188" t="str">
        <f aca="1">IF(AZ$4&gt;$J91,"",IF($F$65&gt;$G$65,"ns",IF($B$72&gt;$C$72,"ns",IF(ABS($L91-INDEX(RTO1SF_ORD,AZ$4,2))&gt;$B$80,"s","ns"))))</f>
        <v/>
      </c>
      <c r="BA91" s="188" t="str">
        <f aca="1">IF(BA$4&gt;$J91,"",IF($F$65&gt;$G$65,"ns",IF($B$72&gt;$C$72,"ns",IF(ABS($L91-INDEX(RTO1SF_ORD,BA$4,2))&gt;$B$80,"s","ns"))))</f>
        <v/>
      </c>
      <c r="BB91" s="188" t="str">
        <f aca="1">IF(BB$4&gt;$J91,"",IF($F$65&gt;$G$65,"ns",IF($B$72&gt;$C$72,"ns",IF(ABS($L91-INDEX(RTO1SF_ORD,BB$4,2))&gt;$B$80,"s","ns"))))</f>
        <v/>
      </c>
      <c r="BC91" s="188" t="str">
        <f aca="1">IF(BC$4&gt;$J91,"",IF($F$65&gt;$G$65,"ns",IF($B$72&gt;$C$72,"ns",IF(ABS($L91-INDEX(RTO1SF_ORD,BC$4,2))&gt;$B$80,"s","ns"))))</f>
        <v/>
      </c>
      <c r="BD91" s="188" t="str">
        <f aca="1">IF(BD$4&gt;$J91,"",IF($F$65&gt;$G$65,"ns",IF($B$72&gt;$C$72,"ns",IF(ABS($L91-INDEX(RTO1SF_ORD,BD$4,2))&gt;$B$80,"s","ns"))))</f>
        <v/>
      </c>
      <c r="BE91" s="188" t="str">
        <f aca="1">IF(BE$4&gt;$J91,"",IF($F$65&gt;$G$65,"ns",IF($B$72&gt;$C$72,"ns",IF(ABS($L91-INDEX(RTO1SF_ORD,BE$4,2))&gt;$B$80,"s","ns"))))</f>
        <v/>
      </c>
      <c r="BF91" s="188" t="str">
        <f aca="1">IF(BF$4&gt;$J91,"",IF($F$65&gt;$G$65,"ns",IF($B$72&gt;$C$72,"ns",IF(ABS($L91-INDEX(RTO1SF_ORD,BF$4,2))&gt;$B$80,"s","ns"))))</f>
        <v/>
      </c>
      <c r="BG91" s="188" t="str">
        <f aca="1">IF(BG$4&gt;$J91,"",IF($F$65&gt;$G$65,"ns",IF($B$72&gt;$C$72,"ns",IF(ABS($L91-INDEX(RTO1SF_ORD,BG$4,2))&gt;$B$80,"s","ns"))))</f>
        <v/>
      </c>
      <c r="BH91" s="188" t="str">
        <f aca="1">IF(BH$4&gt;$J91,"",IF($F$65&gt;$G$65,"ns",IF($B$72&gt;$C$72,"ns",IF(ABS($L91-INDEX(RTO1SF_ORD,BH$4,2))&gt;$B$80,"s","ns"))))</f>
        <v/>
      </c>
      <c r="BI91" s="188" t="str">
        <f aca="1">IF(BI$4&gt;$J91,"",IF($F$65&gt;$G$65,"ns",IF($B$72&gt;$C$72,"ns",IF(ABS($L91-INDEX(RTO1SF_ORD,BI$4,2))&gt;$B$80,"s","ns"))))</f>
        <v/>
      </c>
      <c r="BJ91" s="188" t="str">
        <f aca="1">IF(BJ$4&gt;$J91,"",IF($F$65&gt;$G$65,"ns",IF($B$72&gt;$C$72,"ns",IF(ABS($L91-INDEX(RTO1SF_ORD,BJ$4,2))&gt;$B$80,"s","ns"))))</f>
        <v/>
      </c>
      <c r="BK91" s="9"/>
      <c r="BL91" s="9"/>
      <c r="BS91" s="10"/>
      <c r="BT91" s="10"/>
      <c r="BV91" s="89" t="n">
        <v>31</v>
      </c>
      <c r="BW91" s="187" t="str">
        <f aca="1">IFERROR(INDEX(RTO2CF_ORD,BV91,1),"sd")</f>
        <v>PEHUEN</v>
      </c>
      <c r="BX91" s="188">
        <f aca="1">IFERROR(INDEX(RTO2CF_ORD,BV91,2),"sd")</f>
        <v>4450.59036190476036</v>
      </c>
      <c r="BY91" s="186" t="str">
        <f aca="1">IF(BY$4&gt;$BV91,"",IF($BR$65&gt;$BS$65,"ns",IF($BN$72&gt;$BO$72,"ns",IF(ABS($BX91-INDEX(RTO1CF_ORD,BY$4,2))&gt;$BN$80,"s","ns"))))</f>
        <v>ns</v>
      </c>
      <c r="BZ91" s="186" t="str">
        <f aca="1">IF(BZ$4&gt;$BV91,"",IF($BR$65&gt;$BS$65,"ns",IF($BN$72&gt;$BO$72,"ns",IF(ABS($BX91-INDEX(RTO1CF_ORD,BZ$4,2))&gt;$BN$80,"s","ns"))))</f>
        <v>ns</v>
      </c>
      <c r="CA91" s="186" t="str">
        <f aca="1">IF(CA$4&gt;$BV91,"",IF($BR$65&gt;$BS$65,"ns",IF($BN$72&gt;$BO$72,"ns",IF(ABS($BX91-INDEX(RTO1CF_ORD,CA$4,2))&gt;$BN$80,"s","ns"))))</f>
        <v>ns</v>
      </c>
      <c r="CB91" s="186" t="str">
        <f aca="1">IF(CB$4&gt;$BV91,"",IF($BR$65&gt;$BS$65,"ns",IF($BN$72&gt;$BO$72,"ns",IF(ABS($BX91-INDEX(RTO1CF_ORD,CB$4,2))&gt;$BN$80,"s","ns"))))</f>
        <v>ns</v>
      </c>
      <c r="CC91" s="186" t="str">
        <f aca="1">IF(CC$4&gt;$BV91,"",IF($BR$65&gt;$BS$65,"ns",IF($BN$72&gt;$BO$72,"ns",IF(ABS($BX91-INDEX(RTO1CF_ORD,CC$4,2))&gt;$BN$80,"s","ns"))))</f>
        <v>ns</v>
      </c>
      <c r="CD91" s="186" t="str">
        <f aca="1">IF(CD$4&gt;$BV91,"",IF($BR$65&gt;$BS$65,"ns",IF($BN$72&gt;$BO$72,"ns",IF(ABS($BX91-INDEX(RTO1CF_ORD,CD$4,2))&gt;$BN$80,"s","ns"))))</f>
        <v>ns</v>
      </c>
      <c r="CE91" s="186" t="str">
        <f aca="1">IF(CE$4&gt;$BV91,"",IF($BR$65&gt;$BS$65,"ns",IF($BN$72&gt;$BO$72,"ns",IF(ABS($BX91-INDEX(RTO1CF_ORD,CE$4,2))&gt;$BN$80,"s","ns"))))</f>
        <v>ns</v>
      </c>
      <c r="CF91" s="186" t="str">
        <f aca="1">IF(CF$4&gt;$BV91,"",IF($BR$65&gt;$BS$65,"ns",IF($BN$72&gt;$BO$72,"ns",IF(ABS($BX91-INDEX(RTO1CF_ORD,CF$4,2))&gt;$BN$80,"s","ns"))))</f>
        <v>ns</v>
      </c>
      <c r="CG91" s="186" t="str">
        <f aca="1">IF(CG$4&gt;$BV91,"",IF($BR$65&gt;$BS$65,"ns",IF($BN$72&gt;$BO$72,"ns",IF(ABS($BX91-INDEX(RTO1CF_ORD,CG$4,2))&gt;$BN$80,"s","ns"))))</f>
        <v>ns</v>
      </c>
      <c r="CH91" s="186" t="str">
        <f aca="1">IF(CH$4&gt;$BV91,"",IF($BR$65&gt;$BS$65,"ns",IF($BN$72&gt;$BO$72,"ns",IF(ABS($BX91-INDEX(RTO1CF_ORD,CH$4,2))&gt;$BN$80,"s","ns"))))</f>
        <v>ns</v>
      </c>
      <c r="CI91" s="186" t="str">
        <f aca="1">IF(CI$4&gt;$BV91,"",IF($BR$65&gt;$BS$65,"ns",IF($BN$72&gt;$BO$72,"ns",IF(ABS($BX91-INDEX(RTO1CF_ORD,CI$4,2))&gt;$BN$80,"s","ns"))))</f>
        <v>ns</v>
      </c>
      <c r="CJ91" s="186" t="str">
        <f aca="1">IF(CJ$4&gt;$BV91,"",IF($BR$65&gt;$BS$65,"ns",IF($BN$72&gt;$BO$72,"ns",IF(ABS($BX91-INDEX(RTO1CF_ORD,CJ$4,2))&gt;$BN$80,"s","ns"))))</f>
        <v>ns</v>
      </c>
      <c r="CK91" s="186" t="str">
        <f aca="1">IF(CK$4&gt;$BV91,"",IF($BR$65&gt;$BS$65,"ns",IF($BN$72&gt;$BO$72,"ns",IF(ABS($BX91-INDEX(RTO1CF_ORD,CK$4,2))&gt;$BN$80,"s","ns"))))</f>
        <v>ns</v>
      </c>
      <c r="CL91" s="186" t="str">
        <f aca="1">IF(CL$4&gt;$BV91,"",IF($BR$65&gt;$BS$65,"ns",IF($BN$72&gt;$BO$72,"ns",IF(ABS($BX91-INDEX(RTO1CF_ORD,CL$4,2))&gt;$BN$80,"s","ns"))))</f>
        <v>ns</v>
      </c>
      <c r="CM91" s="186" t="str">
        <f aca="1">IF(CM$4&gt;$BV91,"",IF($BR$65&gt;$BS$65,"ns",IF($BN$72&gt;$BO$72,"ns",IF(ABS($BX91-INDEX(RTO1CF_ORD,CM$4,2))&gt;$BN$80,"s","ns"))))</f>
        <v>ns</v>
      </c>
      <c r="CN91" s="186" t="str">
        <f aca="1">IF(CN$4&gt;$BV91,"",IF($BR$65&gt;$BS$65,"ns",IF($BN$72&gt;$BO$72,"ns",IF(ABS($BX91-INDEX(RTO1CF_ORD,CN$4,2))&gt;$BN$80,"s","ns"))))</f>
        <v>ns</v>
      </c>
      <c r="CO91" s="186" t="str">
        <f aca="1">IF(CO$4&gt;$BV91,"",IF($BR$65&gt;$BS$65,"ns",IF($BN$72&gt;$BO$72,"ns",IF(ABS($BX91-INDEX(RTO1CF_ORD,CO$4,2))&gt;$BN$80,"s","ns"))))</f>
        <v>ns</v>
      </c>
      <c r="CP91" s="186" t="str">
        <f aca="1">IF(CP$4&gt;$BV91,"",IF($BR$65&gt;$BS$65,"ns",IF($BN$72&gt;$BO$72,"ns",IF(ABS($BX91-INDEX(RTO1CF_ORD,CP$4,2))&gt;$BN$80,"s","ns"))))</f>
        <v>ns</v>
      </c>
      <c r="CQ91" s="186" t="str">
        <f aca="1">IF(CQ$4&gt;$BV91,"",IF($BR$65&gt;$BS$65,"ns",IF($BN$72&gt;$BO$72,"ns",IF(ABS($BX91-INDEX(RTO1CF_ORD,CQ$4,2))&gt;$BN$80,"s","ns"))))</f>
        <v>ns</v>
      </c>
      <c r="CR91" s="186" t="str">
        <f aca="1">IF(CR$4&gt;$BV91,"",IF($BR$65&gt;$BS$65,"ns",IF($BN$72&gt;$BO$72,"ns",IF(ABS($BX91-INDEX(RTO1CF_ORD,CR$4,2))&gt;$BN$80,"s","ns"))))</f>
        <v>ns</v>
      </c>
      <c r="CS91" s="186" t="str">
        <f aca="1">IF(CS$4&gt;$BV91,"",IF($BR$65&gt;$BS$65,"ns",IF($BN$72&gt;$BO$72,"ns",IF(ABS($BX91-INDEX(RTO1CF_ORD,CS$4,2))&gt;$BN$80,"s","ns"))))</f>
        <v>ns</v>
      </c>
      <c r="CT91" s="186" t="str">
        <f aca="1">IF(CT$4&gt;$BV91,"",IF($BR$65&gt;$BS$65,"ns",IF($BN$72&gt;$BO$72,"ns",IF(ABS($BX91-INDEX(RTO1CF_ORD,CT$4,2))&gt;$BN$80,"s","ns"))))</f>
        <v>ns</v>
      </c>
      <c r="CU91" s="186" t="str">
        <f aca="1">IF(CU$4&gt;$BV91,"",IF($BR$65&gt;$BS$65,"ns",IF($BN$72&gt;$BO$72,"ns",IF(ABS($BX91-INDEX(RTO1CF_ORD,CU$4,2))&gt;$BN$80,"s","ns"))))</f>
        <v>ns</v>
      </c>
      <c r="CV91" s="186" t="str">
        <f aca="1">IF(CV$4&gt;$BV91,"",IF($BR$65&gt;$BS$65,"ns",IF($BN$72&gt;$BO$72,"ns",IF(ABS($BX91-INDEX(RTO1CF_ORD,CV$4,2))&gt;$BN$80,"s","ns"))))</f>
        <v>ns</v>
      </c>
      <c r="CW91" s="186" t="str">
        <f aca="1">IF(CW$4&gt;$BV91,"",IF($BR$65&gt;$BS$65,"ns",IF($BN$72&gt;$BO$72,"ns",IF(ABS($BX91-INDEX(RTO1CF_ORD,CW$4,2))&gt;$BN$80,"s","ns"))))</f>
        <v>ns</v>
      </c>
      <c r="CX91" s="186" t="str">
        <f aca="1">IF(CX$4&gt;$BV91,"",IF($BR$65&gt;$BS$65,"ns",IF($BN$72&gt;$BO$72,"ns",IF(ABS($BX91-INDEX(RTO1CF_ORD,CX$4,2))&gt;$BN$80,"s","ns"))))</f>
        <v>ns</v>
      </c>
      <c r="CY91" s="186" t="str">
        <f aca="1">IF(CY$4&gt;$BV91,"",IF($BR$65&gt;$BS$65,"ns",IF($BN$72&gt;$BO$72,"ns",IF(ABS($BX91-INDEX(RTO1CF_ORD,CY$4,2))&gt;$BN$80,"s","ns"))))</f>
        <v>ns</v>
      </c>
      <c r="CZ91" s="186" t="str">
        <f aca="1">IF(CZ$4&gt;$BV91,"",IF($BR$65&gt;$BS$65,"ns",IF($BN$72&gt;$BO$72,"ns",IF(ABS($BX91-INDEX(RTO1CF_ORD,CZ$4,2))&gt;$BN$80,"s","ns"))))</f>
        <v>ns</v>
      </c>
      <c r="DA91" s="186" t="str">
        <f aca="1">IF(DA$4&gt;$BV91,"",IF($BR$65&gt;$BS$65,"ns",IF($BN$72&gt;$BO$72,"ns",IF(ABS($BX91-INDEX(RTO1CF_ORD,DA$4,2))&gt;$BN$80,"s","ns"))))</f>
        <v>ns</v>
      </c>
      <c r="DB91" s="186" t="str">
        <f aca="1">IF(DB$4&gt;$BV91,"",IF($BR$65&gt;$BS$65,"ns",IF($BN$72&gt;$BO$72,"ns",IF(ABS($BX91-INDEX(RTO1CF_ORD,DB$4,2))&gt;$BN$80,"s","ns"))))</f>
        <v>ns</v>
      </c>
      <c r="DC91" s="186" t="str">
        <f aca="1">IF(DC$4&gt;$BV91,"",IF($BR$65&gt;$BS$65,"ns",IF($BN$72&gt;$BO$72,"ns",IF(ABS($BX91-INDEX(RTO1CF_ORD,DC$4,2))&gt;$BN$80,"s","ns"))))</f>
        <v>ns</v>
      </c>
      <c r="DD91" s="186" t="str">
        <f aca="1">IF(DD$4&gt;$BV91,"",IF($BR$65&gt;$BS$65,"ns",IF($BN$72&gt;$BO$72,"ns",IF(ABS($BX91-INDEX(RTO1CF_ORD,DD$4,2))&gt;$BN$80,"s","ns"))))</f>
        <v/>
      </c>
      <c r="DE91" s="186" t="str">
        <f aca="1">IF(DE$4&gt;$BV91,"",IF($BR$65&gt;$BS$65,"ns",IF($BN$72&gt;$BO$72,"ns",IF(ABS($BX91-INDEX(RTO1CF_ORD,DE$4,2))&gt;$BN$80,"s","ns"))))</f>
        <v/>
      </c>
      <c r="DF91" s="186" t="str">
        <f aca="1">IF(DF$4&gt;$BV91,"",IF($BR$65&gt;$BS$65,"ns",IF($BN$72&gt;$BO$72,"ns",IF(ABS($BX91-INDEX(RTO1CF_ORD,DF$4,2))&gt;$BN$80,"s","ns"))))</f>
        <v/>
      </c>
      <c r="DG91" s="186" t="str">
        <f aca="1">IF(DG$4&gt;$BV91,"",IF($BR$65&gt;$BS$65,"ns",IF($BN$72&gt;$BO$72,"ns",IF(ABS($BX91-INDEX(RTO1CF_ORD,DG$4,2))&gt;$BN$80,"s","ns"))))</f>
        <v/>
      </c>
      <c r="DH91" s="186" t="str">
        <f aca="1">IF(DH$4&gt;$BV91,"",IF($BR$65&gt;$BS$65,"ns",IF($BN$72&gt;$BO$72,"ns",IF(ABS($BX91-INDEX(RTO1CF_ORD,DH$4,2))&gt;$BN$80,"s","ns"))))</f>
        <v/>
      </c>
      <c r="DI91" s="186" t="str">
        <f aca="1">IF(DI$4&gt;$BV91,"",IF($BR$65&gt;$BS$65,"ns",IF($BN$72&gt;$BO$72,"ns",IF(ABS($BX91-INDEX(RTO1CF_ORD,DI$4,2))&gt;$BN$80,"s","ns"))))</f>
        <v/>
      </c>
      <c r="DJ91" s="186" t="str">
        <f aca="1">IF(DJ$4&gt;$BV91,"",IF($BR$65&gt;$BS$65,"ns",IF($BN$72&gt;$BO$72,"ns",IF(ABS($BX91-INDEX(RTO1CF_ORD,DJ$4,2))&gt;$BN$80,"s","ns"))))</f>
        <v/>
      </c>
      <c r="DK91" s="186" t="str">
        <f aca="1">IF(DK$4&gt;$BV91,"",IF($BR$65&gt;$BS$65,"ns",IF($BN$72&gt;$BO$72,"ns",IF(ABS($BX91-INDEX(RTO1CF_ORD,DK$4,2))&gt;$BN$80,"s","ns"))))</f>
        <v/>
      </c>
      <c r="DL91" s="186" t="str">
        <f aca="1">IF(DL$4&gt;$BV91,"",IF($BR$65&gt;$BS$65,"ns",IF($BN$72&gt;$BO$72,"ns",IF(ABS($BX91-INDEX(RTO1CF_ORD,DL$4,2))&gt;$BN$80,"s","ns"))))</f>
        <v/>
      </c>
      <c r="DM91" s="186" t="str">
        <f aca="1">IF(DM$4&gt;$BV91,"",IF($BR$65&gt;$BS$65,"ns",IF($BN$72&gt;$BO$72,"ns",IF(ABS($BX91-INDEX(RTO1CF_ORD,DM$4,2))&gt;$BN$80,"s","ns"))))</f>
        <v/>
      </c>
      <c r="DN91" s="186" t="str">
        <f aca="1">IF(DN$4&gt;$BV91,"",IF($BR$65&gt;$BS$65,"ns",IF($BN$72&gt;$BO$72,"ns",IF(ABS($BX91-INDEX(RTO1CF_ORD,DN$4,2))&gt;$BN$80,"s","ns"))))</f>
        <v/>
      </c>
      <c r="DO91" s="186" t="str">
        <f aca="1">IF(DO$4&gt;$BV91,"",IF($BR$65&gt;$BS$65,"ns",IF($BN$72&gt;$BO$72,"ns",IF(ABS($BX91-INDEX(RTO1CF_ORD,DO$4,2))&gt;$BN$80,"s","ns"))))</f>
        <v/>
      </c>
      <c r="DP91" s="186" t="str">
        <f aca="1">IF(DP$4&gt;$BV91,"",IF($BR$65&gt;$BS$65,"ns",IF($BN$72&gt;$BO$72,"ns",IF(ABS($BX91-INDEX(RTO1CF_ORD,DP$4,2))&gt;$BN$80,"s","ns"))))</f>
        <v/>
      </c>
      <c r="DQ91" s="186" t="str">
        <f aca="1">IF(DQ$4&gt;$BV91,"",IF($BR$65&gt;$BS$65,"ns",IF($BN$72&gt;$BO$72,"ns",IF(ABS($BX91-INDEX(RTO1CF_ORD,DQ$4,2))&gt;$BN$80,"s","ns"))))</f>
        <v/>
      </c>
      <c r="DR91" s="186" t="str">
        <f aca="1">IF(DR$4&gt;$BV91,"",IF($BR$65&gt;$BS$65,"ns",IF($BN$72&gt;$BO$72,"ns",IF(ABS($BX91-INDEX(RTO1CF_ORD,DR$4,2))&gt;$BN$80,"s","ns"))))</f>
        <v/>
      </c>
      <c r="DS91" s="186" t="str">
        <f aca="1">IF(DS$4&gt;$BV91,"",IF($BR$65&gt;$BS$65,"ns",IF($BN$72&gt;$BO$72,"ns",IF(ABS($BX91-INDEX(RTO1CF_ORD,DS$4,2))&gt;$BN$80,"s","ns"))))</f>
        <v/>
      </c>
      <c r="DT91" s="186" t="str">
        <f aca="1">IF(DT$4&gt;$BV91,"",IF($BR$65&gt;$BS$65,"ns",IF($BN$72&gt;$BO$72,"ns",IF(ABS($BX91-INDEX(RTO1CF_ORD,DT$4,2))&gt;$BN$80,"s","ns"))))</f>
        <v/>
      </c>
      <c r="DU91" s="186" t="str">
        <f aca="1">IF(DU$4&gt;$BV91,"",IF($BR$65&gt;$BS$65,"ns",IF($BN$72&gt;$BO$72,"ns",IF(ABS($BX91-INDEX(RTO1CF_ORD,DU$4,2))&gt;$BN$80,"s","ns"))))</f>
        <v/>
      </c>
      <c r="DV91" s="186" t="str">
        <f aca="1">IF(DV$4&gt;$BV91,"",IF($BR$65&gt;$BS$65,"ns",IF($BN$72&gt;$BO$72,"ns",IF(ABS($BX91-INDEX(RTO1CF_ORD,DV$4,2))&gt;$BN$80,"s","ns"))))</f>
        <v/>
      </c>
      <c r="DW91" s="158"/>
      <c r="DX91" s="158"/>
      <c r="DY91" s="9"/>
      <c r="DZ91" s="176">
        <f>DZ90+1</f>
        <v>32</v>
      </c>
      <c r="EA91" s="178" t="str">
        <f aca="1">IFERROR(INDEX(RTO2CV,$DZ91,1),0)</f>
        <v>K VALOR</v>
      </c>
      <c r="EB91" s="179">
        <f aca="1">IFERROR(INDEX(RTO2SF,$DZ91,EB$3),0)</f>
        <v>0</v>
      </c>
      <c r="EC91" s="179">
        <f aca="1">IFERROR(INDEX(RTO2SF,$DZ91,EC$3),0)</f>
        <v>0</v>
      </c>
      <c r="ED91" s="179">
        <f aca="1">IFERROR(INDEX(RTO2SF,$DZ91,ED$3),0)</f>
        <v>0</v>
      </c>
      <c r="EE91" s="179">
        <f aca="1">IFERROR(INDEX(RTO2SF,$DZ91,EE$3),0)</f>
        <v>0</v>
      </c>
      <c r="EF91" s="179">
        <f>_xlfn.COUNTIFS(EB91:EE91,"&gt;1")</f>
        <v>0</v>
      </c>
      <c r="EG91" s="179">
        <f>IFERROR(_xlfn.SUMIFS(EB91:EE91,EB91:EE91,"&gt;1"),0)</f>
        <v>0</v>
      </c>
      <c r="EH91" s="176"/>
      <c r="EI91" s="176"/>
      <c r="EJ91" s="176"/>
      <c r="EK91" s="177"/>
      <c r="EL91" s="176">
        <f>EL90+1</f>
        <v>32</v>
      </c>
      <c r="EM91" s="178" t="str">
        <f aca="1">IFERROR(INDEX(RTO2CV,$EL91,1),0)</f>
        <v>K VALOR</v>
      </c>
      <c r="EN91" s="179">
        <f aca="1">IFERROR(INDEX(RTO2CF,$EL91,'ANVA-MDS'!EB$3),0)</f>
        <v>5552.01504000000023</v>
      </c>
      <c r="EO91" s="179">
        <f aca="1">IFERROR(INDEX(RTO2CF,$EL91,'ANVA-MDS'!EC$3),0)</f>
        <v>4600.81662857142965</v>
      </c>
      <c r="EP91" s="179">
        <f aca="1">IFERROR(INDEX(RTO2CF,$EL91,'ANVA-MDS'!ED$3),0)</f>
        <v>3432.17160000000013</v>
      </c>
      <c r="EQ91" s="179">
        <f aca="1">IFERROR(INDEX(RTO2CF,$EL91,'ANVA-MDS'!EE$3),0)</f>
        <v>0</v>
      </c>
      <c r="ER91" s="179">
        <f>_xlfn.COUNTIFS(EN91:EQ91,"&gt;1")</f>
        <v>3</v>
      </c>
      <c r="ES91" s="179">
        <f>IFERROR(_xlfn.SUMIFS(EN91:EQ91,EN91:EQ91,"&gt;1"),0)</f>
        <v>13585.0032685713995</v>
      </c>
      <c r="ET91" s="176"/>
      <c r="EU91" s="176"/>
      <c r="EV91" s="176"/>
      <c r="EW91" s="177"/>
      <c r="EX91" s="179">
        <f>EG91+ES91</f>
        <v>13585.0032685713995</v>
      </c>
      <c r="EY91" s="177"/>
      <c r="EZ91" s="177"/>
    </row>
    <row r="92" spans="10:156" ht="12.75" customHeight="1">
      <c r="J92" s="89" t="n">
        <v>32</v>
      </c>
      <c r="K92" s="187" t="str">
        <f aca="1">IFERROR(INDEX(RTO2SF_ORD,J92,1),"sd")</f>
        <v>K VALOR</v>
      </c>
      <c r="L92" s="188">
        <f aca="1">IFERROR(INDEX(RTO2SF_ORD,J92,2),"sd")</f>
        <v>0.000180000000000000036</v>
      </c>
      <c r="M92" s="188" t="str">
        <f aca="1">IF(M$4&gt;$J92,"",IF($F$65&gt;$G$65,"ns",IF($B$72&gt;$C$72,"ns",IF(ABS($L92-INDEX(RTO1SF_ORD,M$4,2))&gt;$B$80,"s","ns"))))</f>
        <v>ns</v>
      </c>
      <c r="N92" s="188" t="str">
        <f aca="1">IF(N$4&gt;$J92,"",IF($F$65&gt;$G$65,"ns",IF($B$72&gt;$C$72,"ns",IF(ABS($L92-INDEX(RTO1SF_ORD,N$4,2))&gt;$B$80,"s","ns"))))</f>
        <v>ns</v>
      </c>
      <c r="O92" s="188" t="str">
        <f aca="1">IF(O$4&gt;$J92,"",IF($F$65&gt;$G$65,"ns",IF($B$72&gt;$C$72,"ns",IF(ABS($L92-INDEX(RTO1SF_ORD,O$4,2))&gt;$B$80,"s","ns"))))</f>
        <v>ns</v>
      </c>
      <c r="P92" s="188" t="str">
        <f aca="1">IF(P$4&gt;$J92,"",IF($F$65&gt;$G$65,"ns",IF($B$72&gt;$C$72,"ns",IF(ABS($L92-INDEX(RTO1SF_ORD,P$4,2))&gt;$B$80,"s","ns"))))</f>
        <v>ns</v>
      </c>
      <c r="Q92" s="188" t="str">
        <f aca="1">IF(Q$4&gt;$J92,"",IF($F$65&gt;$G$65,"ns",IF($B$72&gt;$C$72,"ns",IF(ABS($L92-INDEX(RTO1SF_ORD,Q$4,2))&gt;$B$80,"s","ns"))))</f>
        <v>ns</v>
      </c>
      <c r="R92" s="188" t="str">
        <f aca="1">IF(R$4&gt;$J92,"",IF($F$65&gt;$G$65,"ns",IF($B$72&gt;$C$72,"ns",IF(ABS($L92-INDEX(RTO1SF_ORD,R$4,2))&gt;$B$80,"s","ns"))))</f>
        <v>ns</v>
      </c>
      <c r="S92" s="188" t="str">
        <f aca="1">IF(S$4&gt;$J92,"",IF($F$65&gt;$G$65,"ns",IF($B$72&gt;$C$72,"ns",IF(ABS($L92-INDEX(RTO1SF_ORD,S$4,2))&gt;$B$80,"s","ns"))))</f>
        <v>ns</v>
      </c>
      <c r="T92" s="188" t="str">
        <f aca="1">IF(T$4&gt;$J92,"",IF($F$65&gt;$G$65,"ns",IF($B$72&gt;$C$72,"ns",IF(ABS($L92-INDEX(RTO1SF_ORD,T$4,2))&gt;$B$80,"s","ns"))))</f>
        <v>ns</v>
      </c>
      <c r="U92" s="188" t="str">
        <f aca="1">IF(U$4&gt;$J92,"",IF($F$65&gt;$G$65,"ns",IF($B$72&gt;$C$72,"ns",IF(ABS($L92-INDEX(RTO1SF_ORD,U$4,2))&gt;$B$80,"s","ns"))))</f>
        <v>ns</v>
      </c>
      <c r="V92" s="188" t="str">
        <f aca="1">IF(V$4&gt;$J92,"",IF($F$65&gt;$G$65,"ns",IF($B$72&gt;$C$72,"ns",IF(ABS($L92-INDEX(RTO1SF_ORD,V$4,2))&gt;$B$80,"s","ns"))))</f>
        <v>ns</v>
      </c>
      <c r="W92" s="188" t="str">
        <f aca="1">IF(W$4&gt;$J92,"",IF($F$65&gt;$G$65,"ns",IF($B$72&gt;$C$72,"ns",IF(ABS($L92-INDEX(RTO1SF_ORD,W$4,2))&gt;$B$80,"s","ns"))))</f>
        <v>ns</v>
      </c>
      <c r="X92" s="188" t="str">
        <f aca="1">IF(X$4&gt;$J92,"",IF($F$65&gt;$G$65,"ns",IF($B$72&gt;$C$72,"ns",IF(ABS($L92-INDEX(RTO1SF_ORD,X$4,2))&gt;$B$80,"s","ns"))))</f>
        <v>ns</v>
      </c>
      <c r="Y92" s="188" t="str">
        <f aca="1">IF(Y$4&gt;$J92,"",IF($F$65&gt;$G$65,"ns",IF($B$72&gt;$C$72,"ns",IF(ABS($L92-INDEX(RTO1SF_ORD,Y$4,2))&gt;$B$80,"s","ns"))))</f>
        <v>ns</v>
      </c>
      <c r="Z92" s="188" t="str">
        <f aca="1">IF(Z$4&gt;$J92,"",IF($F$65&gt;$G$65,"ns",IF($B$72&gt;$C$72,"ns",IF(ABS($L92-INDEX(RTO1SF_ORD,Z$4,2))&gt;$B$80,"s","ns"))))</f>
        <v>ns</v>
      </c>
      <c r="AA92" s="188" t="str">
        <f aca="1">IF(AA$4&gt;$J92,"",IF($F$65&gt;$G$65,"ns",IF($B$72&gt;$C$72,"ns",IF(ABS($L92-INDEX(RTO1SF_ORD,AA$4,2))&gt;$B$80,"s","ns"))))</f>
        <v>ns</v>
      </c>
      <c r="AB92" s="188" t="str">
        <f aca="1">IF(AB$4&gt;$J92,"",IF($F$65&gt;$G$65,"ns",IF($B$72&gt;$C$72,"ns",IF(ABS($L92-INDEX(RTO1SF_ORD,AB$4,2))&gt;$B$80,"s","ns"))))</f>
        <v>ns</v>
      </c>
      <c r="AC92" s="188" t="str">
        <f aca="1">IF(AC$4&gt;$J92,"",IF($F$65&gt;$G$65,"ns",IF($B$72&gt;$C$72,"ns",IF(ABS($L92-INDEX(RTO1SF_ORD,AC$4,2))&gt;$B$80,"s","ns"))))</f>
        <v>ns</v>
      </c>
      <c r="AD92" s="188" t="str">
        <f aca="1">IF(AD$4&gt;$J92,"",IF($F$65&gt;$G$65,"ns",IF($B$72&gt;$C$72,"ns",IF(ABS($L92-INDEX(RTO1SF_ORD,AD$4,2))&gt;$B$80,"s","ns"))))</f>
        <v>ns</v>
      </c>
      <c r="AE92" s="188" t="str">
        <f aca="1">IF(AE$4&gt;$J92,"",IF($F$65&gt;$G$65,"ns",IF($B$72&gt;$C$72,"ns",IF(ABS($L92-INDEX(RTO1SF_ORD,AE$4,2))&gt;$B$80,"s","ns"))))</f>
        <v>ns</v>
      </c>
      <c r="AF92" s="188" t="str">
        <f aca="1">IF(AF$4&gt;$J92,"",IF($F$65&gt;$G$65,"ns",IF($B$72&gt;$C$72,"ns",IF(ABS($L92-INDEX(RTO1SF_ORD,AF$4,2))&gt;$B$80,"s","ns"))))</f>
        <v>ns</v>
      </c>
      <c r="AG92" s="188" t="str">
        <f aca="1">IF(AG$4&gt;$J92,"",IF($F$65&gt;$G$65,"ns",IF($B$72&gt;$C$72,"ns",IF(ABS($L92-INDEX(RTO1SF_ORD,AG$4,2))&gt;$B$80,"s","ns"))))</f>
        <v>ns</v>
      </c>
      <c r="AH92" s="188" t="str">
        <f aca="1">IF(AH$4&gt;$J92,"",IF($F$65&gt;$G$65,"ns",IF($B$72&gt;$C$72,"ns",IF(ABS($L92-INDEX(RTO1SF_ORD,AH$4,2))&gt;$B$80,"s","ns"))))</f>
        <v>ns</v>
      </c>
      <c r="AI92" s="188" t="str">
        <f aca="1">IF(AI$4&gt;$J92,"",IF($F$65&gt;$G$65,"ns",IF($B$72&gt;$C$72,"ns",IF(ABS($L92-INDEX(RTO1SF_ORD,AI$4,2))&gt;$B$80,"s","ns"))))</f>
        <v>ns</v>
      </c>
      <c r="AJ92" s="188" t="str">
        <f aca="1">IF(AJ$4&gt;$J92,"",IF($F$65&gt;$G$65,"ns",IF($B$72&gt;$C$72,"ns",IF(ABS($L92-INDEX(RTO1SF_ORD,AJ$4,2))&gt;$B$80,"s","ns"))))</f>
        <v>ns</v>
      </c>
      <c r="AK92" s="188" t="str">
        <f aca="1">IF(AK$4&gt;$J92,"",IF($F$65&gt;$G$65,"ns",IF($B$72&gt;$C$72,"ns",IF(ABS($L92-INDEX(RTO1SF_ORD,AK$4,2))&gt;$B$80,"s","ns"))))</f>
        <v>ns</v>
      </c>
      <c r="AL92" s="188" t="str">
        <f aca="1">IF(AL$4&gt;$J92,"",IF($F$65&gt;$G$65,"ns",IF($B$72&gt;$C$72,"ns",IF(ABS($L92-INDEX(RTO1SF_ORD,AL$4,2))&gt;$B$80,"s","ns"))))</f>
        <v>ns</v>
      </c>
      <c r="AM92" s="188" t="str">
        <f aca="1">IF(AM$4&gt;$J92,"",IF($F$65&gt;$G$65,"ns",IF($B$72&gt;$C$72,"ns",IF(ABS($L92-INDEX(RTO1SF_ORD,AM$4,2))&gt;$B$80,"s","ns"))))</f>
        <v>ns</v>
      </c>
      <c r="AN92" s="188" t="str">
        <f aca="1">IF(AN$4&gt;$J92,"",IF($F$65&gt;$G$65,"ns",IF($B$72&gt;$C$72,"ns",IF(ABS($L92-INDEX(RTO1SF_ORD,AN$4,2))&gt;$B$80,"s","ns"))))</f>
        <v>ns</v>
      </c>
      <c r="AO92" s="188" t="str">
        <f aca="1">IF(AO$4&gt;$J92,"",IF($F$65&gt;$G$65,"ns",IF($B$72&gt;$C$72,"ns",IF(ABS($L92-INDEX(RTO1SF_ORD,AO$4,2))&gt;$B$80,"s","ns"))))</f>
        <v>ns</v>
      </c>
      <c r="AP92" s="188" t="str">
        <f aca="1">IF(AP$4&gt;$J92,"",IF($F$65&gt;$G$65,"ns",IF($B$72&gt;$C$72,"ns",IF(ABS($L92-INDEX(RTO1SF_ORD,AP$4,2))&gt;$B$80,"s","ns"))))</f>
        <v>ns</v>
      </c>
      <c r="AQ92" s="188" t="str">
        <f aca="1">IF(AQ$4&gt;$J92,"",IF($F$65&gt;$G$65,"ns",IF($B$72&gt;$C$72,"ns",IF(ABS($L92-INDEX(RTO1SF_ORD,AQ$4,2))&gt;$B$80,"s","ns"))))</f>
        <v>ns</v>
      </c>
      <c r="AR92" s="188" t="str">
        <f aca="1">IF(AR$4&gt;$J92,"",IF($F$65&gt;$G$65,"ns",IF($B$72&gt;$C$72,"ns",IF(ABS($L92-INDEX(RTO1SF_ORD,AR$4,2))&gt;$B$80,"s","ns"))))</f>
        <v>ns</v>
      </c>
      <c r="AS92" s="188" t="str">
        <f aca="1">IF(AS$4&gt;$J92,"",IF($F$65&gt;$G$65,"ns",IF($B$72&gt;$C$72,"ns",IF(ABS($L92-INDEX(RTO1SF_ORD,AS$4,2))&gt;$B$80,"s","ns"))))</f>
        <v/>
      </c>
      <c r="AT92" s="188" t="str">
        <f aca="1">IF(AT$4&gt;$J92,"",IF($F$65&gt;$G$65,"ns",IF($B$72&gt;$C$72,"ns",IF(ABS($L92-INDEX(RTO1SF_ORD,AT$4,2))&gt;$B$80,"s","ns"))))</f>
        <v/>
      </c>
      <c r="AU92" s="188" t="str">
        <f aca="1">IF(AU$4&gt;$J92,"",IF($F$65&gt;$G$65,"ns",IF($B$72&gt;$C$72,"ns",IF(ABS($L92-INDEX(RTO1SF_ORD,AU$4,2))&gt;$B$80,"s","ns"))))</f>
        <v/>
      </c>
      <c r="AV92" s="188" t="str">
        <f aca="1">IF(AV$4&gt;$J92,"",IF($F$65&gt;$G$65,"ns",IF($B$72&gt;$C$72,"ns",IF(ABS($L92-INDEX(RTO1SF_ORD,AV$4,2))&gt;$B$80,"s","ns"))))</f>
        <v/>
      </c>
      <c r="AW92" s="188" t="str">
        <f aca="1">IF(AW$4&gt;$J92,"",IF($F$65&gt;$G$65,"ns",IF($B$72&gt;$C$72,"ns",IF(ABS($L92-INDEX(RTO1SF_ORD,AW$4,2))&gt;$B$80,"s","ns"))))</f>
        <v/>
      </c>
      <c r="AX92" s="188" t="str">
        <f aca="1">IF(AX$4&gt;$J92,"",IF($F$65&gt;$G$65,"ns",IF($B$72&gt;$C$72,"ns",IF(ABS($L92-INDEX(RTO1SF_ORD,AX$4,2))&gt;$B$80,"s","ns"))))</f>
        <v/>
      </c>
      <c r="AY92" s="188" t="str">
        <f aca="1">IF(AY$4&gt;$J92,"",IF($F$65&gt;$G$65,"ns",IF($B$72&gt;$C$72,"ns",IF(ABS($L92-INDEX(RTO1SF_ORD,AY$4,2))&gt;$B$80,"s","ns"))))</f>
        <v/>
      </c>
      <c r="AZ92" s="188" t="str">
        <f aca="1">IF(AZ$4&gt;$J92,"",IF($F$65&gt;$G$65,"ns",IF($B$72&gt;$C$72,"ns",IF(ABS($L92-INDEX(RTO1SF_ORD,AZ$4,2))&gt;$B$80,"s","ns"))))</f>
        <v/>
      </c>
      <c r="BA92" s="188" t="str">
        <f aca="1">IF(BA$4&gt;$J92,"",IF($F$65&gt;$G$65,"ns",IF($B$72&gt;$C$72,"ns",IF(ABS($L92-INDEX(RTO1SF_ORD,BA$4,2))&gt;$B$80,"s","ns"))))</f>
        <v/>
      </c>
      <c r="BB92" s="188" t="str">
        <f aca="1">IF(BB$4&gt;$J92,"",IF($F$65&gt;$G$65,"ns",IF($B$72&gt;$C$72,"ns",IF(ABS($L92-INDEX(RTO1SF_ORD,BB$4,2))&gt;$B$80,"s","ns"))))</f>
        <v/>
      </c>
      <c r="BC92" s="188" t="str">
        <f aca="1">IF(BC$4&gt;$J92,"",IF($F$65&gt;$G$65,"ns",IF($B$72&gt;$C$72,"ns",IF(ABS($L92-INDEX(RTO1SF_ORD,BC$4,2))&gt;$B$80,"s","ns"))))</f>
        <v/>
      </c>
      <c r="BD92" s="188" t="str">
        <f aca="1">IF(BD$4&gt;$J92,"",IF($F$65&gt;$G$65,"ns",IF($B$72&gt;$C$72,"ns",IF(ABS($L92-INDEX(RTO1SF_ORD,BD$4,2))&gt;$B$80,"s","ns"))))</f>
        <v/>
      </c>
      <c r="BE92" s="188" t="str">
        <f aca="1">IF(BE$4&gt;$J92,"",IF($F$65&gt;$G$65,"ns",IF($B$72&gt;$C$72,"ns",IF(ABS($L92-INDEX(RTO1SF_ORD,BE$4,2))&gt;$B$80,"s","ns"))))</f>
        <v/>
      </c>
      <c r="BF92" s="188" t="str">
        <f aca="1">IF(BF$4&gt;$J92,"",IF($F$65&gt;$G$65,"ns",IF($B$72&gt;$C$72,"ns",IF(ABS($L92-INDEX(RTO1SF_ORD,BF$4,2))&gt;$B$80,"s","ns"))))</f>
        <v/>
      </c>
      <c r="BG92" s="188" t="str">
        <f aca="1">IF(BG$4&gt;$J92,"",IF($F$65&gt;$G$65,"ns",IF($B$72&gt;$C$72,"ns",IF(ABS($L92-INDEX(RTO1SF_ORD,BG$4,2))&gt;$B$80,"s","ns"))))</f>
        <v/>
      </c>
      <c r="BH92" s="188" t="str">
        <f aca="1">IF(BH$4&gt;$J92,"",IF($F$65&gt;$G$65,"ns",IF($B$72&gt;$C$72,"ns",IF(ABS($L92-INDEX(RTO1SF_ORD,BH$4,2))&gt;$B$80,"s","ns"))))</f>
        <v/>
      </c>
      <c r="BI92" s="188" t="str">
        <f aca="1">IF(BI$4&gt;$J92,"",IF($F$65&gt;$G$65,"ns",IF($B$72&gt;$C$72,"ns",IF(ABS($L92-INDEX(RTO1SF_ORD,BI$4,2))&gt;$B$80,"s","ns"))))</f>
        <v/>
      </c>
      <c r="BJ92" s="188" t="str">
        <f aca="1">IF(BJ$4&gt;$J92,"",IF($F$65&gt;$G$65,"ns",IF($B$72&gt;$C$72,"ns",IF(ABS($L92-INDEX(RTO1SF_ORD,BJ$4,2))&gt;$B$80,"s","ns"))))</f>
        <v/>
      </c>
      <c r="BS92" s="10"/>
      <c r="BT92" s="10"/>
      <c r="BV92" s="89" t="n">
        <v>32</v>
      </c>
      <c r="BW92" s="187" t="str">
        <f aca="1">IFERROR(INDEX(RTO2CF_ORD,BV92,1),"sd")</f>
        <v>B PEREGRINO</v>
      </c>
      <c r="BX92" s="188">
        <f aca="1">IFERROR(INDEX(RTO2CF_ORD,BV92,2),"sd")</f>
        <v>4445.02180571429017</v>
      </c>
      <c r="BY92" s="186" t="str">
        <f aca="1">IF(BY$4&gt;$BV92,"",IF($BR$65&gt;$BS$65,"ns",IF($BN$72&gt;$BO$72,"ns",IF(ABS($BX92-INDEX(RTO1CF_ORD,BY$4,2))&gt;$BN$80,"s","ns"))))</f>
        <v>ns</v>
      </c>
      <c r="BZ92" s="186" t="str">
        <f aca="1">IF(BZ$4&gt;$BV92,"",IF($BR$65&gt;$BS$65,"ns",IF($BN$72&gt;$BO$72,"ns",IF(ABS($BX92-INDEX(RTO1CF_ORD,BZ$4,2))&gt;$BN$80,"s","ns"))))</f>
        <v>ns</v>
      </c>
      <c r="CA92" s="186" t="str">
        <f aca="1">IF(CA$4&gt;$BV92,"",IF($BR$65&gt;$BS$65,"ns",IF($BN$72&gt;$BO$72,"ns",IF(ABS($BX92-INDEX(RTO1CF_ORD,CA$4,2))&gt;$BN$80,"s","ns"))))</f>
        <v>ns</v>
      </c>
      <c r="CB92" s="186" t="str">
        <f aca="1">IF(CB$4&gt;$BV92,"",IF($BR$65&gt;$BS$65,"ns",IF($BN$72&gt;$BO$72,"ns",IF(ABS($BX92-INDEX(RTO1CF_ORD,CB$4,2))&gt;$BN$80,"s","ns"))))</f>
        <v>ns</v>
      </c>
      <c r="CC92" s="186" t="str">
        <f aca="1">IF(CC$4&gt;$BV92,"",IF($BR$65&gt;$BS$65,"ns",IF($BN$72&gt;$BO$72,"ns",IF(ABS($BX92-INDEX(RTO1CF_ORD,CC$4,2))&gt;$BN$80,"s","ns"))))</f>
        <v>ns</v>
      </c>
      <c r="CD92" s="186" t="str">
        <f aca="1">IF(CD$4&gt;$BV92,"",IF($BR$65&gt;$BS$65,"ns",IF($BN$72&gt;$BO$72,"ns",IF(ABS($BX92-INDEX(RTO1CF_ORD,CD$4,2))&gt;$BN$80,"s","ns"))))</f>
        <v>ns</v>
      </c>
      <c r="CE92" s="186" t="str">
        <f aca="1">IF(CE$4&gt;$BV92,"",IF($BR$65&gt;$BS$65,"ns",IF($BN$72&gt;$BO$72,"ns",IF(ABS($BX92-INDEX(RTO1CF_ORD,CE$4,2))&gt;$BN$80,"s","ns"))))</f>
        <v>ns</v>
      </c>
      <c r="CF92" s="186" t="str">
        <f aca="1">IF(CF$4&gt;$BV92,"",IF($BR$65&gt;$BS$65,"ns",IF($BN$72&gt;$BO$72,"ns",IF(ABS($BX92-INDEX(RTO1CF_ORD,CF$4,2))&gt;$BN$80,"s","ns"))))</f>
        <v>ns</v>
      </c>
      <c r="CG92" s="186" t="str">
        <f aca="1">IF(CG$4&gt;$BV92,"",IF($BR$65&gt;$BS$65,"ns",IF($BN$72&gt;$BO$72,"ns",IF(ABS($BX92-INDEX(RTO1CF_ORD,CG$4,2))&gt;$BN$80,"s","ns"))))</f>
        <v>ns</v>
      </c>
      <c r="CH92" s="186" t="str">
        <f aca="1">IF(CH$4&gt;$BV92,"",IF($BR$65&gt;$BS$65,"ns",IF($BN$72&gt;$BO$72,"ns",IF(ABS($BX92-INDEX(RTO1CF_ORD,CH$4,2))&gt;$BN$80,"s","ns"))))</f>
        <v>ns</v>
      </c>
      <c r="CI92" s="186" t="str">
        <f aca="1">IF(CI$4&gt;$BV92,"",IF($BR$65&gt;$BS$65,"ns",IF($BN$72&gt;$BO$72,"ns",IF(ABS($BX92-INDEX(RTO1CF_ORD,CI$4,2))&gt;$BN$80,"s","ns"))))</f>
        <v>ns</v>
      </c>
      <c r="CJ92" s="186" t="str">
        <f aca="1">IF(CJ$4&gt;$BV92,"",IF($BR$65&gt;$BS$65,"ns",IF($BN$72&gt;$BO$72,"ns",IF(ABS($BX92-INDEX(RTO1CF_ORD,CJ$4,2))&gt;$BN$80,"s","ns"))))</f>
        <v>ns</v>
      </c>
      <c r="CK92" s="186" t="str">
        <f aca="1">IF(CK$4&gt;$BV92,"",IF($BR$65&gt;$BS$65,"ns",IF($BN$72&gt;$BO$72,"ns",IF(ABS($BX92-INDEX(RTO1CF_ORD,CK$4,2))&gt;$BN$80,"s","ns"))))</f>
        <v>ns</v>
      </c>
      <c r="CL92" s="186" t="str">
        <f aca="1">IF(CL$4&gt;$BV92,"",IF($BR$65&gt;$BS$65,"ns",IF($BN$72&gt;$BO$72,"ns",IF(ABS($BX92-INDEX(RTO1CF_ORD,CL$4,2))&gt;$BN$80,"s","ns"))))</f>
        <v>ns</v>
      </c>
      <c r="CM92" s="186" t="str">
        <f aca="1">IF(CM$4&gt;$BV92,"",IF($BR$65&gt;$BS$65,"ns",IF($BN$72&gt;$BO$72,"ns",IF(ABS($BX92-INDEX(RTO1CF_ORD,CM$4,2))&gt;$BN$80,"s","ns"))))</f>
        <v>ns</v>
      </c>
      <c r="CN92" s="186" t="str">
        <f aca="1">IF(CN$4&gt;$BV92,"",IF($BR$65&gt;$BS$65,"ns",IF($BN$72&gt;$BO$72,"ns",IF(ABS($BX92-INDEX(RTO1CF_ORD,CN$4,2))&gt;$BN$80,"s","ns"))))</f>
        <v>ns</v>
      </c>
      <c r="CO92" s="186" t="str">
        <f aca="1">IF(CO$4&gt;$BV92,"",IF($BR$65&gt;$BS$65,"ns",IF($BN$72&gt;$BO$72,"ns",IF(ABS($BX92-INDEX(RTO1CF_ORD,CO$4,2))&gt;$BN$80,"s","ns"))))</f>
        <v>ns</v>
      </c>
      <c r="CP92" s="186" t="str">
        <f aca="1">IF(CP$4&gt;$BV92,"",IF($BR$65&gt;$BS$65,"ns",IF($BN$72&gt;$BO$72,"ns",IF(ABS($BX92-INDEX(RTO1CF_ORD,CP$4,2))&gt;$BN$80,"s","ns"))))</f>
        <v>ns</v>
      </c>
      <c r="CQ92" s="186" t="str">
        <f aca="1">IF(CQ$4&gt;$BV92,"",IF($BR$65&gt;$BS$65,"ns",IF($BN$72&gt;$BO$72,"ns",IF(ABS($BX92-INDEX(RTO1CF_ORD,CQ$4,2))&gt;$BN$80,"s","ns"))))</f>
        <v>ns</v>
      </c>
      <c r="CR92" s="186" t="str">
        <f aca="1">IF(CR$4&gt;$BV92,"",IF($BR$65&gt;$BS$65,"ns",IF($BN$72&gt;$BO$72,"ns",IF(ABS($BX92-INDEX(RTO1CF_ORD,CR$4,2))&gt;$BN$80,"s","ns"))))</f>
        <v>ns</v>
      </c>
      <c r="CS92" s="186" t="str">
        <f aca="1">IF(CS$4&gt;$BV92,"",IF($BR$65&gt;$BS$65,"ns",IF($BN$72&gt;$BO$72,"ns",IF(ABS($BX92-INDEX(RTO1CF_ORD,CS$4,2))&gt;$BN$80,"s","ns"))))</f>
        <v>ns</v>
      </c>
      <c r="CT92" s="186" t="str">
        <f aca="1">IF(CT$4&gt;$BV92,"",IF($BR$65&gt;$BS$65,"ns",IF($BN$72&gt;$BO$72,"ns",IF(ABS($BX92-INDEX(RTO1CF_ORD,CT$4,2))&gt;$BN$80,"s","ns"))))</f>
        <v>ns</v>
      </c>
      <c r="CU92" s="186" t="str">
        <f aca="1">IF(CU$4&gt;$BV92,"",IF($BR$65&gt;$BS$65,"ns",IF($BN$72&gt;$BO$72,"ns",IF(ABS($BX92-INDEX(RTO1CF_ORD,CU$4,2))&gt;$BN$80,"s","ns"))))</f>
        <v>ns</v>
      </c>
      <c r="CV92" s="186" t="str">
        <f aca="1">IF(CV$4&gt;$BV92,"",IF($BR$65&gt;$BS$65,"ns",IF($BN$72&gt;$BO$72,"ns",IF(ABS($BX92-INDEX(RTO1CF_ORD,CV$4,2))&gt;$BN$80,"s","ns"))))</f>
        <v>ns</v>
      </c>
      <c r="CW92" s="186" t="str">
        <f aca="1">IF(CW$4&gt;$BV92,"",IF($BR$65&gt;$BS$65,"ns",IF($BN$72&gt;$BO$72,"ns",IF(ABS($BX92-INDEX(RTO1CF_ORD,CW$4,2))&gt;$BN$80,"s","ns"))))</f>
        <v>ns</v>
      </c>
      <c r="CX92" s="186" t="str">
        <f aca="1">IF(CX$4&gt;$BV92,"",IF($BR$65&gt;$BS$65,"ns",IF($BN$72&gt;$BO$72,"ns",IF(ABS($BX92-INDEX(RTO1CF_ORD,CX$4,2))&gt;$BN$80,"s","ns"))))</f>
        <v>ns</v>
      </c>
      <c r="CY92" s="186" t="str">
        <f aca="1">IF(CY$4&gt;$BV92,"",IF($BR$65&gt;$BS$65,"ns",IF($BN$72&gt;$BO$72,"ns",IF(ABS($BX92-INDEX(RTO1CF_ORD,CY$4,2))&gt;$BN$80,"s","ns"))))</f>
        <v>ns</v>
      </c>
      <c r="CZ92" s="186" t="str">
        <f aca="1">IF(CZ$4&gt;$BV92,"",IF($BR$65&gt;$BS$65,"ns",IF($BN$72&gt;$BO$72,"ns",IF(ABS($BX92-INDEX(RTO1CF_ORD,CZ$4,2))&gt;$BN$80,"s","ns"))))</f>
        <v>ns</v>
      </c>
      <c r="DA92" s="186" t="str">
        <f aca="1">IF(DA$4&gt;$BV92,"",IF($BR$65&gt;$BS$65,"ns",IF($BN$72&gt;$BO$72,"ns",IF(ABS($BX92-INDEX(RTO1CF_ORD,DA$4,2))&gt;$BN$80,"s","ns"))))</f>
        <v>ns</v>
      </c>
      <c r="DB92" s="186" t="str">
        <f aca="1">IF(DB$4&gt;$BV92,"",IF($BR$65&gt;$BS$65,"ns",IF($BN$72&gt;$BO$72,"ns",IF(ABS($BX92-INDEX(RTO1CF_ORD,DB$4,2))&gt;$BN$80,"s","ns"))))</f>
        <v>ns</v>
      </c>
      <c r="DC92" s="186" t="str">
        <f aca="1">IF(DC$4&gt;$BV92,"",IF($BR$65&gt;$BS$65,"ns",IF($BN$72&gt;$BO$72,"ns",IF(ABS($BX92-INDEX(RTO1CF_ORD,DC$4,2))&gt;$BN$80,"s","ns"))))</f>
        <v>ns</v>
      </c>
      <c r="DD92" s="186" t="str">
        <f aca="1">IF(DD$4&gt;$BV92,"",IF($BR$65&gt;$BS$65,"ns",IF($BN$72&gt;$BO$72,"ns",IF(ABS($BX92-INDEX(RTO1CF_ORD,DD$4,2))&gt;$BN$80,"s","ns"))))</f>
        <v>ns</v>
      </c>
      <c r="DE92" s="186" t="str">
        <f aca="1">IF(DE$4&gt;$BV92,"",IF($BR$65&gt;$BS$65,"ns",IF($BN$72&gt;$BO$72,"ns",IF(ABS($BX92-INDEX(RTO1CF_ORD,DE$4,2))&gt;$BN$80,"s","ns"))))</f>
        <v/>
      </c>
      <c r="DF92" s="186" t="str">
        <f aca="1">IF(DF$4&gt;$BV92,"",IF($BR$65&gt;$BS$65,"ns",IF($BN$72&gt;$BO$72,"ns",IF(ABS($BX92-INDEX(RTO1CF_ORD,DF$4,2))&gt;$BN$80,"s","ns"))))</f>
        <v/>
      </c>
      <c r="DG92" s="186" t="str">
        <f aca="1">IF(DG$4&gt;$BV92,"",IF($BR$65&gt;$BS$65,"ns",IF($BN$72&gt;$BO$72,"ns",IF(ABS($BX92-INDEX(RTO1CF_ORD,DG$4,2))&gt;$BN$80,"s","ns"))))</f>
        <v/>
      </c>
      <c r="DH92" s="186" t="str">
        <f aca="1">IF(DH$4&gt;$BV92,"",IF($BR$65&gt;$BS$65,"ns",IF($BN$72&gt;$BO$72,"ns",IF(ABS($BX92-INDEX(RTO1CF_ORD,DH$4,2))&gt;$BN$80,"s","ns"))))</f>
        <v/>
      </c>
      <c r="DI92" s="186" t="str">
        <f aca="1">IF(DI$4&gt;$BV92,"",IF($BR$65&gt;$BS$65,"ns",IF($BN$72&gt;$BO$72,"ns",IF(ABS($BX92-INDEX(RTO1CF_ORD,DI$4,2))&gt;$BN$80,"s","ns"))))</f>
        <v/>
      </c>
      <c r="DJ92" s="186" t="str">
        <f aca="1">IF(DJ$4&gt;$BV92,"",IF($BR$65&gt;$BS$65,"ns",IF($BN$72&gt;$BO$72,"ns",IF(ABS($BX92-INDEX(RTO1CF_ORD,DJ$4,2))&gt;$BN$80,"s","ns"))))</f>
        <v/>
      </c>
      <c r="DK92" s="186" t="str">
        <f aca="1">IF(DK$4&gt;$BV92,"",IF($BR$65&gt;$BS$65,"ns",IF($BN$72&gt;$BO$72,"ns",IF(ABS($BX92-INDEX(RTO1CF_ORD,DK$4,2))&gt;$BN$80,"s","ns"))))</f>
        <v/>
      </c>
      <c r="DL92" s="186" t="str">
        <f aca="1">IF(DL$4&gt;$BV92,"",IF($BR$65&gt;$BS$65,"ns",IF($BN$72&gt;$BO$72,"ns",IF(ABS($BX92-INDEX(RTO1CF_ORD,DL$4,2))&gt;$BN$80,"s","ns"))))</f>
        <v/>
      </c>
      <c r="DM92" s="186" t="str">
        <f aca="1">IF(DM$4&gt;$BV92,"",IF($BR$65&gt;$BS$65,"ns",IF($BN$72&gt;$BO$72,"ns",IF(ABS($BX92-INDEX(RTO1CF_ORD,DM$4,2))&gt;$BN$80,"s","ns"))))</f>
        <v/>
      </c>
      <c r="DN92" s="186" t="str">
        <f aca="1">IF(DN$4&gt;$BV92,"",IF($BR$65&gt;$BS$65,"ns",IF($BN$72&gt;$BO$72,"ns",IF(ABS($BX92-INDEX(RTO1CF_ORD,DN$4,2))&gt;$BN$80,"s","ns"))))</f>
        <v/>
      </c>
      <c r="DO92" s="186" t="str">
        <f aca="1">IF(DO$4&gt;$BV92,"",IF($BR$65&gt;$BS$65,"ns",IF($BN$72&gt;$BO$72,"ns",IF(ABS($BX92-INDEX(RTO1CF_ORD,DO$4,2))&gt;$BN$80,"s","ns"))))</f>
        <v/>
      </c>
      <c r="DP92" s="186" t="str">
        <f aca="1">IF(DP$4&gt;$BV92,"",IF($BR$65&gt;$BS$65,"ns",IF($BN$72&gt;$BO$72,"ns",IF(ABS($BX92-INDEX(RTO1CF_ORD,DP$4,2))&gt;$BN$80,"s","ns"))))</f>
        <v/>
      </c>
      <c r="DQ92" s="186" t="str">
        <f aca="1">IF(DQ$4&gt;$BV92,"",IF($BR$65&gt;$BS$65,"ns",IF($BN$72&gt;$BO$72,"ns",IF(ABS($BX92-INDEX(RTO1CF_ORD,DQ$4,2))&gt;$BN$80,"s","ns"))))</f>
        <v/>
      </c>
      <c r="DR92" s="186" t="str">
        <f aca="1">IF(DR$4&gt;$BV92,"",IF($BR$65&gt;$BS$65,"ns",IF($BN$72&gt;$BO$72,"ns",IF(ABS($BX92-INDEX(RTO1CF_ORD,DR$4,2))&gt;$BN$80,"s","ns"))))</f>
        <v/>
      </c>
      <c r="DS92" s="186" t="str">
        <f aca="1">IF(DS$4&gt;$BV92,"",IF($BR$65&gt;$BS$65,"ns",IF($BN$72&gt;$BO$72,"ns",IF(ABS($BX92-INDEX(RTO1CF_ORD,DS$4,2))&gt;$BN$80,"s","ns"))))</f>
        <v/>
      </c>
      <c r="DT92" s="186" t="str">
        <f aca="1">IF(DT$4&gt;$BV92,"",IF($BR$65&gt;$BS$65,"ns",IF($BN$72&gt;$BO$72,"ns",IF(ABS($BX92-INDEX(RTO1CF_ORD,DT$4,2))&gt;$BN$80,"s","ns"))))</f>
        <v/>
      </c>
      <c r="DU92" s="186" t="str">
        <f aca="1">IF(DU$4&gt;$BV92,"",IF($BR$65&gt;$BS$65,"ns",IF($BN$72&gt;$BO$72,"ns",IF(ABS($BX92-INDEX(RTO1CF_ORD,DU$4,2))&gt;$BN$80,"s","ns"))))</f>
        <v/>
      </c>
      <c r="DV92" s="186" t="str">
        <f aca="1">IF(DV$4&gt;$BV92,"",IF($BR$65&gt;$BS$65,"ns",IF($BN$72&gt;$BO$72,"ns",IF(ABS($BX92-INDEX(RTO1CF_ORD,DV$4,2))&gt;$BN$80,"s","ns"))))</f>
        <v/>
      </c>
      <c r="DW92" s="158"/>
      <c r="DX92" s="158"/>
      <c r="DZ92" s="176">
        <f>DZ91+1</f>
        <v>33</v>
      </c>
      <c r="EA92" s="178" t="str">
        <f aca="1">IFERROR(INDEX(RTO2CV,$DZ92,1),0)</f>
        <v>K PROMETEO</v>
      </c>
      <c r="EB92" s="179">
        <f aca="1">IFERROR(INDEX(RTO2SF,$DZ92,EB$3),0)</f>
        <v>0</v>
      </c>
      <c r="EC92" s="179">
        <f aca="1">IFERROR(INDEX(RTO2SF,$DZ92,EC$3),0)</f>
        <v>0</v>
      </c>
      <c r="ED92" s="179">
        <f aca="1">IFERROR(INDEX(RTO2SF,$DZ92,ED$3),0)</f>
        <v>0</v>
      </c>
      <c r="EE92" s="179">
        <f aca="1">IFERROR(INDEX(RTO2SF,$DZ92,EE$3),0)</f>
        <v>0</v>
      </c>
      <c r="EF92" s="179">
        <f>_xlfn.COUNTIFS(EB92:EE92,"&gt;1")</f>
        <v>0</v>
      </c>
      <c r="EG92" s="179">
        <f>IFERROR(_xlfn.SUMIFS(EB92:EE92,EB92:EE92,"&gt;1"),0)</f>
        <v>0</v>
      </c>
      <c r="EH92" s="176"/>
      <c r="EI92" s="176"/>
      <c r="EJ92" s="176"/>
      <c r="EK92" s="177"/>
      <c r="EL92" s="176">
        <f>EL91+1</f>
        <v>33</v>
      </c>
      <c r="EM92" s="178" t="str">
        <f aca="1">IFERROR(INDEX(RTO2CV,$EL92,1),0)</f>
        <v>K PROMETEO</v>
      </c>
      <c r="EN92" s="179">
        <f aca="1">IFERROR(INDEX(RTO2CF,$EL92,'ANVA-MDS'!EB$3),0)</f>
        <v>4547.12707428570957</v>
      </c>
      <c r="EO92" s="179">
        <f aca="1">IFERROR(INDEX(RTO2CF,$EL92,'ANVA-MDS'!EC$3),0)</f>
        <v>3443.17524571429021</v>
      </c>
      <c r="EP92" s="179">
        <f aca="1">IFERROR(INDEX(RTO2CF,$EL92,'ANVA-MDS'!ED$3),0)</f>
        <v>2878.57855999999992</v>
      </c>
      <c r="EQ92" s="179">
        <f aca="1">IFERROR(INDEX(RTO2CF,$EL92,'ANVA-MDS'!EE$3),0)</f>
        <v>0</v>
      </c>
      <c r="ER92" s="179">
        <f>_xlfn.COUNTIFS(EN92:EQ92,"&gt;1")</f>
        <v>3</v>
      </c>
      <c r="ES92" s="179">
        <f>IFERROR(_xlfn.SUMIFS(EN92:EQ92,EN92:EQ92,"&gt;1"),0)</f>
        <v>10868.8808800000006</v>
      </c>
      <c r="ET92" s="176"/>
      <c r="EU92" s="176"/>
      <c r="EV92" s="176"/>
      <c r="EW92" s="177"/>
      <c r="EX92" s="179">
        <f>EG92+ES92</f>
        <v>10868.8808800000006</v>
      </c>
      <c r="EY92" s="177"/>
      <c r="EZ92" s="177"/>
    </row>
    <row r="93" spans="10:156" ht="12.75" customHeight="1">
      <c r="J93" s="89" t="n">
        <v>33</v>
      </c>
      <c r="K93" s="187" t="str">
        <f aca="1">IFERROR(INDEX(RTO2SF_ORD,J93,1),"sd")</f>
        <v>K PROMETEO</v>
      </c>
      <c r="L93" s="188">
        <f aca="1">IFERROR(INDEX(RTO2SF_ORD,J93,2),"sd")</f>
        <v>0.000170000000000000018</v>
      </c>
      <c r="M93" s="188" t="str">
        <f aca="1">IF(M$4&gt;$J93,"",IF($F$65&gt;$G$65,"ns",IF($B$72&gt;$C$72,"ns",IF(ABS($L93-INDEX(RTO1SF_ORD,M$4,2))&gt;$B$80,"s","ns"))))</f>
        <v>ns</v>
      </c>
      <c r="N93" s="188" t="str">
        <f aca="1">IF(N$4&gt;$J93,"",IF($F$65&gt;$G$65,"ns",IF($B$72&gt;$C$72,"ns",IF(ABS($L93-INDEX(RTO1SF_ORD,N$4,2))&gt;$B$80,"s","ns"))))</f>
        <v>ns</v>
      </c>
      <c r="O93" s="188" t="str">
        <f aca="1">IF(O$4&gt;$J93,"",IF($F$65&gt;$G$65,"ns",IF($B$72&gt;$C$72,"ns",IF(ABS($L93-INDEX(RTO1SF_ORD,O$4,2))&gt;$B$80,"s","ns"))))</f>
        <v>ns</v>
      </c>
      <c r="P93" s="188" t="str">
        <f aca="1">IF(P$4&gt;$J93,"",IF($F$65&gt;$G$65,"ns",IF($B$72&gt;$C$72,"ns",IF(ABS($L93-INDEX(RTO1SF_ORD,P$4,2))&gt;$B$80,"s","ns"))))</f>
        <v>ns</v>
      </c>
      <c r="Q93" s="188" t="str">
        <f aca="1">IF(Q$4&gt;$J93,"",IF($F$65&gt;$G$65,"ns",IF($B$72&gt;$C$72,"ns",IF(ABS($L93-INDEX(RTO1SF_ORD,Q$4,2))&gt;$B$80,"s","ns"))))</f>
        <v>ns</v>
      </c>
      <c r="R93" s="188" t="str">
        <f aca="1">IF(R$4&gt;$J93,"",IF($F$65&gt;$G$65,"ns",IF($B$72&gt;$C$72,"ns",IF(ABS($L93-INDEX(RTO1SF_ORD,R$4,2))&gt;$B$80,"s","ns"))))</f>
        <v>ns</v>
      </c>
      <c r="S93" s="188" t="str">
        <f aca="1">IF(S$4&gt;$J93,"",IF($F$65&gt;$G$65,"ns",IF($B$72&gt;$C$72,"ns",IF(ABS($L93-INDEX(RTO1SF_ORD,S$4,2))&gt;$B$80,"s","ns"))))</f>
        <v>ns</v>
      </c>
      <c r="T93" s="188" t="str">
        <f aca="1">IF(T$4&gt;$J93,"",IF($F$65&gt;$G$65,"ns",IF($B$72&gt;$C$72,"ns",IF(ABS($L93-INDEX(RTO1SF_ORD,T$4,2))&gt;$B$80,"s","ns"))))</f>
        <v>ns</v>
      </c>
      <c r="U93" s="188" t="str">
        <f aca="1">IF(U$4&gt;$J93,"",IF($F$65&gt;$G$65,"ns",IF($B$72&gt;$C$72,"ns",IF(ABS($L93-INDEX(RTO1SF_ORD,U$4,2))&gt;$B$80,"s","ns"))))</f>
        <v>ns</v>
      </c>
      <c r="V93" s="188" t="str">
        <f aca="1">IF(V$4&gt;$J93,"",IF($F$65&gt;$G$65,"ns",IF($B$72&gt;$C$72,"ns",IF(ABS($L93-INDEX(RTO1SF_ORD,V$4,2))&gt;$B$80,"s","ns"))))</f>
        <v>ns</v>
      </c>
      <c r="W93" s="188" t="str">
        <f aca="1">IF(W$4&gt;$J93,"",IF($F$65&gt;$G$65,"ns",IF($B$72&gt;$C$72,"ns",IF(ABS($L93-INDEX(RTO1SF_ORD,W$4,2))&gt;$B$80,"s","ns"))))</f>
        <v>ns</v>
      </c>
      <c r="X93" s="188" t="str">
        <f aca="1">IF(X$4&gt;$J93,"",IF($F$65&gt;$G$65,"ns",IF($B$72&gt;$C$72,"ns",IF(ABS($L93-INDEX(RTO1SF_ORD,X$4,2))&gt;$B$80,"s","ns"))))</f>
        <v>ns</v>
      </c>
      <c r="Y93" s="188" t="str">
        <f aca="1">IF(Y$4&gt;$J93,"",IF($F$65&gt;$G$65,"ns",IF($B$72&gt;$C$72,"ns",IF(ABS($L93-INDEX(RTO1SF_ORD,Y$4,2))&gt;$B$80,"s","ns"))))</f>
        <v>ns</v>
      </c>
      <c r="Z93" s="188" t="str">
        <f aca="1">IF(Z$4&gt;$J93,"",IF($F$65&gt;$G$65,"ns",IF($B$72&gt;$C$72,"ns",IF(ABS($L93-INDEX(RTO1SF_ORD,Z$4,2))&gt;$B$80,"s","ns"))))</f>
        <v>ns</v>
      </c>
      <c r="AA93" s="188" t="str">
        <f aca="1">IF(AA$4&gt;$J93,"",IF($F$65&gt;$G$65,"ns",IF($B$72&gt;$C$72,"ns",IF(ABS($L93-INDEX(RTO1SF_ORD,AA$4,2))&gt;$B$80,"s","ns"))))</f>
        <v>ns</v>
      </c>
      <c r="AB93" s="188" t="str">
        <f aca="1">IF(AB$4&gt;$J93,"",IF($F$65&gt;$G$65,"ns",IF($B$72&gt;$C$72,"ns",IF(ABS($L93-INDEX(RTO1SF_ORD,AB$4,2))&gt;$B$80,"s","ns"))))</f>
        <v>ns</v>
      </c>
      <c r="AC93" s="188" t="str">
        <f aca="1">IF(AC$4&gt;$J93,"",IF($F$65&gt;$G$65,"ns",IF($B$72&gt;$C$72,"ns",IF(ABS($L93-INDEX(RTO1SF_ORD,AC$4,2))&gt;$B$80,"s","ns"))))</f>
        <v>ns</v>
      </c>
      <c r="AD93" s="188" t="str">
        <f aca="1">IF(AD$4&gt;$J93,"",IF($F$65&gt;$G$65,"ns",IF($B$72&gt;$C$72,"ns",IF(ABS($L93-INDEX(RTO1SF_ORD,AD$4,2))&gt;$B$80,"s","ns"))))</f>
        <v>ns</v>
      </c>
      <c r="AE93" s="188" t="str">
        <f aca="1">IF(AE$4&gt;$J93,"",IF($F$65&gt;$G$65,"ns",IF($B$72&gt;$C$72,"ns",IF(ABS($L93-INDEX(RTO1SF_ORD,AE$4,2))&gt;$B$80,"s","ns"))))</f>
        <v>ns</v>
      </c>
      <c r="AF93" s="188" t="str">
        <f aca="1">IF(AF$4&gt;$J93,"",IF($F$65&gt;$G$65,"ns",IF($B$72&gt;$C$72,"ns",IF(ABS($L93-INDEX(RTO1SF_ORD,AF$4,2))&gt;$B$80,"s","ns"))))</f>
        <v>ns</v>
      </c>
      <c r="AG93" s="188" t="str">
        <f aca="1">IF(AG$4&gt;$J93,"",IF($F$65&gt;$G$65,"ns",IF($B$72&gt;$C$72,"ns",IF(ABS($L93-INDEX(RTO1SF_ORD,AG$4,2))&gt;$B$80,"s","ns"))))</f>
        <v>ns</v>
      </c>
      <c r="AH93" s="188" t="str">
        <f aca="1">IF(AH$4&gt;$J93,"",IF($F$65&gt;$G$65,"ns",IF($B$72&gt;$C$72,"ns",IF(ABS($L93-INDEX(RTO1SF_ORD,AH$4,2))&gt;$B$80,"s","ns"))))</f>
        <v>ns</v>
      </c>
      <c r="AI93" s="188" t="str">
        <f aca="1">IF(AI$4&gt;$J93,"",IF($F$65&gt;$G$65,"ns",IF($B$72&gt;$C$72,"ns",IF(ABS($L93-INDEX(RTO1SF_ORD,AI$4,2))&gt;$B$80,"s","ns"))))</f>
        <v>ns</v>
      </c>
      <c r="AJ93" s="188" t="str">
        <f aca="1">IF(AJ$4&gt;$J93,"",IF($F$65&gt;$G$65,"ns",IF($B$72&gt;$C$72,"ns",IF(ABS($L93-INDEX(RTO1SF_ORD,AJ$4,2))&gt;$B$80,"s","ns"))))</f>
        <v>ns</v>
      </c>
      <c r="AK93" s="188" t="str">
        <f aca="1">IF(AK$4&gt;$J93,"",IF($F$65&gt;$G$65,"ns",IF($B$72&gt;$C$72,"ns",IF(ABS($L93-INDEX(RTO1SF_ORD,AK$4,2))&gt;$B$80,"s","ns"))))</f>
        <v>ns</v>
      </c>
      <c r="AL93" s="188" t="str">
        <f aca="1">IF(AL$4&gt;$J93,"",IF($F$65&gt;$G$65,"ns",IF($B$72&gt;$C$72,"ns",IF(ABS($L93-INDEX(RTO1SF_ORD,AL$4,2))&gt;$B$80,"s","ns"))))</f>
        <v>ns</v>
      </c>
      <c r="AM93" s="188" t="str">
        <f aca="1">IF(AM$4&gt;$J93,"",IF($F$65&gt;$G$65,"ns",IF($B$72&gt;$C$72,"ns",IF(ABS($L93-INDEX(RTO1SF_ORD,AM$4,2))&gt;$B$80,"s","ns"))))</f>
        <v>ns</v>
      </c>
      <c r="AN93" s="188" t="str">
        <f aca="1">IF(AN$4&gt;$J93,"",IF($F$65&gt;$G$65,"ns",IF($B$72&gt;$C$72,"ns",IF(ABS($L93-INDEX(RTO1SF_ORD,AN$4,2))&gt;$B$80,"s","ns"))))</f>
        <v>ns</v>
      </c>
      <c r="AO93" s="188" t="str">
        <f aca="1">IF(AO$4&gt;$J93,"",IF($F$65&gt;$G$65,"ns",IF($B$72&gt;$C$72,"ns",IF(ABS($L93-INDEX(RTO1SF_ORD,AO$4,2))&gt;$B$80,"s","ns"))))</f>
        <v>ns</v>
      </c>
      <c r="AP93" s="188" t="str">
        <f aca="1">IF(AP$4&gt;$J93,"",IF($F$65&gt;$G$65,"ns",IF($B$72&gt;$C$72,"ns",IF(ABS($L93-INDEX(RTO1SF_ORD,AP$4,2))&gt;$B$80,"s","ns"))))</f>
        <v>ns</v>
      </c>
      <c r="AQ93" s="188" t="str">
        <f aca="1">IF(AQ$4&gt;$J93,"",IF($F$65&gt;$G$65,"ns",IF($B$72&gt;$C$72,"ns",IF(ABS($L93-INDEX(RTO1SF_ORD,AQ$4,2))&gt;$B$80,"s","ns"))))</f>
        <v>ns</v>
      </c>
      <c r="AR93" s="188" t="str">
        <f aca="1">IF(AR$4&gt;$J93,"",IF($F$65&gt;$G$65,"ns",IF($B$72&gt;$C$72,"ns",IF(ABS($L93-INDEX(RTO1SF_ORD,AR$4,2))&gt;$B$80,"s","ns"))))</f>
        <v>ns</v>
      </c>
      <c r="AS93" s="188" t="str">
        <f aca="1">IF(AS$4&gt;$J93,"",IF($F$65&gt;$G$65,"ns",IF($B$72&gt;$C$72,"ns",IF(ABS($L93-INDEX(RTO1SF_ORD,AS$4,2))&gt;$B$80,"s","ns"))))</f>
        <v>ns</v>
      </c>
      <c r="AT93" s="188" t="str">
        <f aca="1">IF(AT$4&gt;$J93,"",IF($F$65&gt;$G$65,"ns",IF($B$72&gt;$C$72,"ns",IF(ABS($L93-INDEX(RTO1SF_ORD,AT$4,2))&gt;$B$80,"s","ns"))))</f>
        <v/>
      </c>
      <c r="AU93" s="188" t="str">
        <f aca="1">IF(AU$4&gt;$J93,"",IF($F$65&gt;$G$65,"ns",IF($B$72&gt;$C$72,"ns",IF(ABS($L93-INDEX(RTO1SF_ORD,AU$4,2))&gt;$B$80,"s","ns"))))</f>
        <v/>
      </c>
      <c r="AV93" s="188" t="str">
        <f aca="1">IF(AV$4&gt;$J93,"",IF($F$65&gt;$G$65,"ns",IF($B$72&gt;$C$72,"ns",IF(ABS($L93-INDEX(RTO1SF_ORD,AV$4,2))&gt;$B$80,"s","ns"))))</f>
        <v/>
      </c>
      <c r="AW93" s="188" t="str">
        <f aca="1">IF(AW$4&gt;$J93,"",IF($F$65&gt;$G$65,"ns",IF($B$72&gt;$C$72,"ns",IF(ABS($L93-INDEX(RTO1SF_ORD,AW$4,2))&gt;$B$80,"s","ns"))))</f>
        <v/>
      </c>
      <c r="AX93" s="188" t="str">
        <f aca="1">IF(AX$4&gt;$J93,"",IF($F$65&gt;$G$65,"ns",IF($B$72&gt;$C$72,"ns",IF(ABS($L93-INDEX(RTO1SF_ORD,AX$4,2))&gt;$B$80,"s","ns"))))</f>
        <v/>
      </c>
      <c r="AY93" s="188" t="str">
        <f aca="1">IF(AY$4&gt;$J93,"",IF($F$65&gt;$G$65,"ns",IF($B$72&gt;$C$72,"ns",IF(ABS($L93-INDEX(RTO1SF_ORD,AY$4,2))&gt;$B$80,"s","ns"))))</f>
        <v/>
      </c>
      <c r="AZ93" s="188" t="str">
        <f aca="1">IF(AZ$4&gt;$J93,"",IF($F$65&gt;$G$65,"ns",IF($B$72&gt;$C$72,"ns",IF(ABS($L93-INDEX(RTO1SF_ORD,AZ$4,2))&gt;$B$80,"s","ns"))))</f>
        <v/>
      </c>
      <c r="BA93" s="188" t="str">
        <f aca="1">IF(BA$4&gt;$J93,"",IF($F$65&gt;$G$65,"ns",IF($B$72&gt;$C$72,"ns",IF(ABS($L93-INDEX(RTO1SF_ORD,BA$4,2))&gt;$B$80,"s","ns"))))</f>
        <v/>
      </c>
      <c r="BB93" s="188" t="str">
        <f aca="1">IF(BB$4&gt;$J93,"",IF($F$65&gt;$G$65,"ns",IF($B$72&gt;$C$72,"ns",IF(ABS($L93-INDEX(RTO1SF_ORD,BB$4,2))&gt;$B$80,"s","ns"))))</f>
        <v/>
      </c>
      <c r="BC93" s="188" t="str">
        <f aca="1">IF(BC$4&gt;$J93,"",IF($F$65&gt;$G$65,"ns",IF($B$72&gt;$C$72,"ns",IF(ABS($L93-INDEX(RTO1SF_ORD,BC$4,2))&gt;$B$80,"s","ns"))))</f>
        <v/>
      </c>
      <c r="BD93" s="188" t="str">
        <f aca="1">IF(BD$4&gt;$J93,"",IF($F$65&gt;$G$65,"ns",IF($B$72&gt;$C$72,"ns",IF(ABS($L93-INDEX(RTO1SF_ORD,BD$4,2))&gt;$B$80,"s","ns"))))</f>
        <v/>
      </c>
      <c r="BE93" s="188" t="str">
        <f aca="1">IF(BE$4&gt;$J93,"",IF($F$65&gt;$G$65,"ns",IF($B$72&gt;$C$72,"ns",IF(ABS($L93-INDEX(RTO1SF_ORD,BE$4,2))&gt;$B$80,"s","ns"))))</f>
        <v/>
      </c>
      <c r="BF93" s="188" t="str">
        <f aca="1">IF(BF$4&gt;$J93,"",IF($F$65&gt;$G$65,"ns",IF($B$72&gt;$C$72,"ns",IF(ABS($L93-INDEX(RTO1SF_ORD,BF$4,2))&gt;$B$80,"s","ns"))))</f>
        <v/>
      </c>
      <c r="BG93" s="188" t="str">
        <f aca="1">IF(BG$4&gt;$J93,"",IF($F$65&gt;$G$65,"ns",IF($B$72&gt;$C$72,"ns",IF(ABS($L93-INDEX(RTO1SF_ORD,BG$4,2))&gt;$B$80,"s","ns"))))</f>
        <v/>
      </c>
      <c r="BH93" s="188" t="str">
        <f aca="1">IF(BH$4&gt;$J93,"",IF($F$65&gt;$G$65,"ns",IF($B$72&gt;$C$72,"ns",IF(ABS($L93-INDEX(RTO1SF_ORD,BH$4,2))&gt;$B$80,"s","ns"))))</f>
        <v/>
      </c>
      <c r="BI93" s="188" t="str">
        <f aca="1">IF(BI$4&gt;$J93,"",IF($F$65&gt;$G$65,"ns",IF($B$72&gt;$C$72,"ns",IF(ABS($L93-INDEX(RTO1SF_ORD,BI$4,2))&gt;$B$80,"s","ns"))))</f>
        <v/>
      </c>
      <c r="BJ93" s="188" t="str">
        <f aca="1">IF(BJ$4&gt;$J93,"",IF($F$65&gt;$G$65,"ns",IF($B$72&gt;$C$72,"ns",IF(ABS($L93-INDEX(RTO1SF_ORD,BJ$4,2))&gt;$B$80,"s","ns"))))</f>
        <v/>
      </c>
      <c r="BS93" s="10"/>
      <c r="BT93" s="9"/>
      <c r="BV93" s="89" t="n">
        <v>33</v>
      </c>
      <c r="BW93" s="187" t="str">
        <f aca="1">IFERROR(INDEX(RTO2CF_ORD,BV93,1),"sd")</f>
        <v>K GEMINIS</v>
      </c>
      <c r="BX93" s="188">
        <f aca="1">IFERROR(INDEX(RTO2CF_ORD,BV93,2),"sd")</f>
        <v>4372.71065523810012</v>
      </c>
      <c r="BY93" s="186" t="str">
        <f aca="1">IF(BY$4&gt;$BV93,"",IF($BR$65&gt;$BS$65,"ns",IF($BN$72&gt;$BO$72,"ns",IF(ABS($BX93-INDEX(RTO1CF_ORD,BY$4,2))&gt;$BN$80,"s","ns"))))</f>
        <v>ns</v>
      </c>
      <c r="BZ93" s="186" t="str">
        <f aca="1">IF(BZ$4&gt;$BV93,"",IF($BR$65&gt;$BS$65,"ns",IF($BN$72&gt;$BO$72,"ns",IF(ABS($BX93-INDEX(RTO1CF_ORD,BZ$4,2))&gt;$BN$80,"s","ns"))))</f>
        <v>ns</v>
      </c>
      <c r="CA93" s="186" t="str">
        <f aca="1">IF(CA$4&gt;$BV93,"",IF($BR$65&gt;$BS$65,"ns",IF($BN$72&gt;$BO$72,"ns",IF(ABS($BX93-INDEX(RTO1CF_ORD,CA$4,2))&gt;$BN$80,"s","ns"))))</f>
        <v>ns</v>
      </c>
      <c r="CB93" s="186" t="str">
        <f aca="1">IF(CB$4&gt;$BV93,"",IF($BR$65&gt;$BS$65,"ns",IF($BN$72&gt;$BO$72,"ns",IF(ABS($BX93-INDEX(RTO1CF_ORD,CB$4,2))&gt;$BN$80,"s","ns"))))</f>
        <v>ns</v>
      </c>
      <c r="CC93" s="186" t="str">
        <f aca="1">IF(CC$4&gt;$BV93,"",IF($BR$65&gt;$BS$65,"ns",IF($BN$72&gt;$BO$72,"ns",IF(ABS($BX93-INDEX(RTO1CF_ORD,CC$4,2))&gt;$BN$80,"s","ns"))))</f>
        <v>ns</v>
      </c>
      <c r="CD93" s="186" t="str">
        <f aca="1">IF(CD$4&gt;$BV93,"",IF($BR$65&gt;$BS$65,"ns",IF($BN$72&gt;$BO$72,"ns",IF(ABS($BX93-INDEX(RTO1CF_ORD,CD$4,2))&gt;$BN$80,"s","ns"))))</f>
        <v>ns</v>
      </c>
      <c r="CE93" s="186" t="str">
        <f aca="1">IF(CE$4&gt;$BV93,"",IF($BR$65&gt;$BS$65,"ns",IF($BN$72&gt;$BO$72,"ns",IF(ABS($BX93-INDEX(RTO1CF_ORD,CE$4,2))&gt;$BN$80,"s","ns"))))</f>
        <v>ns</v>
      </c>
      <c r="CF93" s="186" t="str">
        <f aca="1">IF(CF$4&gt;$BV93,"",IF($BR$65&gt;$BS$65,"ns",IF($BN$72&gt;$BO$72,"ns",IF(ABS($BX93-INDEX(RTO1CF_ORD,CF$4,2))&gt;$BN$80,"s","ns"))))</f>
        <v>ns</v>
      </c>
      <c r="CG93" s="186" t="str">
        <f aca="1">IF(CG$4&gt;$BV93,"",IF($BR$65&gt;$BS$65,"ns",IF($BN$72&gt;$BO$72,"ns",IF(ABS($BX93-INDEX(RTO1CF_ORD,CG$4,2))&gt;$BN$80,"s","ns"))))</f>
        <v>ns</v>
      </c>
      <c r="CH93" s="186" t="str">
        <f aca="1">IF(CH$4&gt;$BV93,"",IF($BR$65&gt;$BS$65,"ns",IF($BN$72&gt;$BO$72,"ns",IF(ABS($BX93-INDEX(RTO1CF_ORD,CH$4,2))&gt;$BN$80,"s","ns"))))</f>
        <v>ns</v>
      </c>
      <c r="CI93" s="186" t="str">
        <f aca="1">IF(CI$4&gt;$BV93,"",IF($BR$65&gt;$BS$65,"ns",IF($BN$72&gt;$BO$72,"ns",IF(ABS($BX93-INDEX(RTO1CF_ORD,CI$4,2))&gt;$BN$80,"s","ns"))))</f>
        <v>ns</v>
      </c>
      <c r="CJ93" s="186" t="str">
        <f aca="1">IF(CJ$4&gt;$BV93,"",IF($BR$65&gt;$BS$65,"ns",IF($BN$72&gt;$BO$72,"ns",IF(ABS($BX93-INDEX(RTO1CF_ORD,CJ$4,2))&gt;$BN$80,"s","ns"))))</f>
        <v>ns</v>
      </c>
      <c r="CK93" s="186" t="str">
        <f aca="1">IF(CK$4&gt;$BV93,"",IF($BR$65&gt;$BS$65,"ns",IF($BN$72&gt;$BO$72,"ns",IF(ABS($BX93-INDEX(RTO1CF_ORD,CK$4,2))&gt;$BN$80,"s","ns"))))</f>
        <v>ns</v>
      </c>
      <c r="CL93" s="186" t="str">
        <f aca="1">IF(CL$4&gt;$BV93,"",IF($BR$65&gt;$BS$65,"ns",IF($BN$72&gt;$BO$72,"ns",IF(ABS($BX93-INDEX(RTO1CF_ORD,CL$4,2))&gt;$BN$80,"s","ns"))))</f>
        <v>ns</v>
      </c>
      <c r="CM93" s="186" t="str">
        <f aca="1">IF(CM$4&gt;$BV93,"",IF($BR$65&gt;$BS$65,"ns",IF($BN$72&gt;$BO$72,"ns",IF(ABS($BX93-INDEX(RTO1CF_ORD,CM$4,2))&gt;$BN$80,"s","ns"))))</f>
        <v>ns</v>
      </c>
      <c r="CN93" s="186" t="str">
        <f aca="1">IF(CN$4&gt;$BV93,"",IF($BR$65&gt;$BS$65,"ns",IF($BN$72&gt;$BO$72,"ns",IF(ABS($BX93-INDEX(RTO1CF_ORD,CN$4,2))&gt;$BN$80,"s","ns"))))</f>
        <v>ns</v>
      </c>
      <c r="CO93" s="186" t="str">
        <f aca="1">IF(CO$4&gt;$BV93,"",IF($BR$65&gt;$BS$65,"ns",IF($BN$72&gt;$BO$72,"ns",IF(ABS($BX93-INDEX(RTO1CF_ORD,CO$4,2))&gt;$BN$80,"s","ns"))))</f>
        <v>ns</v>
      </c>
      <c r="CP93" s="186" t="str">
        <f aca="1">IF(CP$4&gt;$BV93,"",IF($BR$65&gt;$BS$65,"ns",IF($BN$72&gt;$BO$72,"ns",IF(ABS($BX93-INDEX(RTO1CF_ORD,CP$4,2))&gt;$BN$80,"s","ns"))))</f>
        <v>ns</v>
      </c>
      <c r="CQ93" s="186" t="str">
        <f aca="1">IF(CQ$4&gt;$BV93,"",IF($BR$65&gt;$BS$65,"ns",IF($BN$72&gt;$BO$72,"ns",IF(ABS($BX93-INDEX(RTO1CF_ORD,CQ$4,2))&gt;$BN$80,"s","ns"))))</f>
        <v>ns</v>
      </c>
      <c r="CR93" s="186" t="str">
        <f aca="1">IF(CR$4&gt;$BV93,"",IF($BR$65&gt;$BS$65,"ns",IF($BN$72&gt;$BO$72,"ns",IF(ABS($BX93-INDEX(RTO1CF_ORD,CR$4,2))&gt;$BN$80,"s","ns"))))</f>
        <v>ns</v>
      </c>
      <c r="CS93" s="186" t="str">
        <f aca="1">IF(CS$4&gt;$BV93,"",IF($BR$65&gt;$BS$65,"ns",IF($BN$72&gt;$BO$72,"ns",IF(ABS($BX93-INDEX(RTO1CF_ORD,CS$4,2))&gt;$BN$80,"s","ns"))))</f>
        <v>ns</v>
      </c>
      <c r="CT93" s="186" t="str">
        <f aca="1">IF(CT$4&gt;$BV93,"",IF($BR$65&gt;$BS$65,"ns",IF($BN$72&gt;$BO$72,"ns",IF(ABS($BX93-INDEX(RTO1CF_ORD,CT$4,2))&gt;$BN$80,"s","ns"))))</f>
        <v>ns</v>
      </c>
      <c r="CU93" s="186" t="str">
        <f aca="1">IF(CU$4&gt;$BV93,"",IF($BR$65&gt;$BS$65,"ns",IF($BN$72&gt;$BO$72,"ns",IF(ABS($BX93-INDEX(RTO1CF_ORD,CU$4,2))&gt;$BN$80,"s","ns"))))</f>
        <v>ns</v>
      </c>
      <c r="CV93" s="186" t="str">
        <f aca="1">IF(CV$4&gt;$BV93,"",IF($BR$65&gt;$BS$65,"ns",IF($BN$72&gt;$BO$72,"ns",IF(ABS($BX93-INDEX(RTO1CF_ORD,CV$4,2))&gt;$BN$80,"s","ns"))))</f>
        <v>ns</v>
      </c>
      <c r="CW93" s="186" t="str">
        <f aca="1">IF(CW$4&gt;$BV93,"",IF($BR$65&gt;$BS$65,"ns",IF($BN$72&gt;$BO$72,"ns",IF(ABS($BX93-INDEX(RTO1CF_ORD,CW$4,2))&gt;$BN$80,"s","ns"))))</f>
        <v>ns</v>
      </c>
      <c r="CX93" s="186" t="str">
        <f aca="1">IF(CX$4&gt;$BV93,"",IF($BR$65&gt;$BS$65,"ns",IF($BN$72&gt;$BO$72,"ns",IF(ABS($BX93-INDEX(RTO1CF_ORD,CX$4,2))&gt;$BN$80,"s","ns"))))</f>
        <v>ns</v>
      </c>
      <c r="CY93" s="186" t="str">
        <f aca="1">IF(CY$4&gt;$BV93,"",IF($BR$65&gt;$BS$65,"ns",IF($BN$72&gt;$BO$72,"ns",IF(ABS($BX93-INDEX(RTO1CF_ORD,CY$4,2))&gt;$BN$80,"s","ns"))))</f>
        <v>ns</v>
      </c>
      <c r="CZ93" s="186" t="str">
        <f aca="1">IF(CZ$4&gt;$BV93,"",IF($BR$65&gt;$BS$65,"ns",IF($BN$72&gt;$BO$72,"ns",IF(ABS($BX93-INDEX(RTO1CF_ORD,CZ$4,2))&gt;$BN$80,"s","ns"))))</f>
        <v>ns</v>
      </c>
      <c r="DA93" s="186" t="str">
        <f aca="1">IF(DA$4&gt;$BV93,"",IF($BR$65&gt;$BS$65,"ns",IF($BN$72&gt;$BO$72,"ns",IF(ABS($BX93-INDEX(RTO1CF_ORD,DA$4,2))&gt;$BN$80,"s","ns"))))</f>
        <v>ns</v>
      </c>
      <c r="DB93" s="186" t="str">
        <f aca="1">IF(DB$4&gt;$BV93,"",IF($BR$65&gt;$BS$65,"ns",IF($BN$72&gt;$BO$72,"ns",IF(ABS($BX93-INDEX(RTO1CF_ORD,DB$4,2))&gt;$BN$80,"s","ns"))))</f>
        <v>ns</v>
      </c>
      <c r="DC93" s="186" t="str">
        <f aca="1">IF(DC$4&gt;$BV93,"",IF($BR$65&gt;$BS$65,"ns",IF($BN$72&gt;$BO$72,"ns",IF(ABS($BX93-INDEX(RTO1CF_ORD,DC$4,2))&gt;$BN$80,"s","ns"))))</f>
        <v>ns</v>
      </c>
      <c r="DD93" s="186" t="str">
        <f aca="1">IF(DD$4&gt;$BV93,"",IF($BR$65&gt;$BS$65,"ns",IF($BN$72&gt;$BO$72,"ns",IF(ABS($BX93-INDEX(RTO1CF_ORD,DD$4,2))&gt;$BN$80,"s","ns"))))</f>
        <v>ns</v>
      </c>
      <c r="DE93" s="186" t="str">
        <f aca="1">IF(DE$4&gt;$BV93,"",IF($BR$65&gt;$BS$65,"ns",IF($BN$72&gt;$BO$72,"ns",IF(ABS($BX93-INDEX(RTO1CF_ORD,DE$4,2))&gt;$BN$80,"s","ns"))))</f>
        <v>ns</v>
      </c>
      <c r="DF93" s="186" t="str">
        <f aca="1">IF(DF$4&gt;$BV93,"",IF($BR$65&gt;$BS$65,"ns",IF($BN$72&gt;$BO$72,"ns",IF(ABS($BX93-INDEX(RTO1CF_ORD,DF$4,2))&gt;$BN$80,"s","ns"))))</f>
        <v/>
      </c>
      <c r="DG93" s="186" t="str">
        <f aca="1">IF(DG$4&gt;$BV93,"",IF($BR$65&gt;$BS$65,"ns",IF($BN$72&gt;$BO$72,"ns",IF(ABS($BX93-INDEX(RTO1CF_ORD,DG$4,2))&gt;$BN$80,"s","ns"))))</f>
        <v/>
      </c>
      <c r="DH93" s="186" t="str">
        <f aca="1">IF(DH$4&gt;$BV93,"",IF($BR$65&gt;$BS$65,"ns",IF($BN$72&gt;$BO$72,"ns",IF(ABS($BX93-INDEX(RTO1CF_ORD,DH$4,2))&gt;$BN$80,"s","ns"))))</f>
        <v/>
      </c>
      <c r="DI93" s="186" t="str">
        <f aca="1">IF(DI$4&gt;$BV93,"",IF($BR$65&gt;$BS$65,"ns",IF($BN$72&gt;$BO$72,"ns",IF(ABS($BX93-INDEX(RTO1CF_ORD,DI$4,2))&gt;$BN$80,"s","ns"))))</f>
        <v/>
      </c>
      <c r="DJ93" s="186" t="str">
        <f aca="1">IF(DJ$4&gt;$BV93,"",IF($BR$65&gt;$BS$65,"ns",IF($BN$72&gt;$BO$72,"ns",IF(ABS($BX93-INDEX(RTO1CF_ORD,DJ$4,2))&gt;$BN$80,"s","ns"))))</f>
        <v/>
      </c>
      <c r="DK93" s="186" t="str">
        <f aca="1">IF(DK$4&gt;$BV93,"",IF($BR$65&gt;$BS$65,"ns",IF($BN$72&gt;$BO$72,"ns",IF(ABS($BX93-INDEX(RTO1CF_ORD,DK$4,2))&gt;$BN$80,"s","ns"))))</f>
        <v/>
      </c>
      <c r="DL93" s="186" t="str">
        <f aca="1">IF(DL$4&gt;$BV93,"",IF($BR$65&gt;$BS$65,"ns",IF($BN$72&gt;$BO$72,"ns",IF(ABS($BX93-INDEX(RTO1CF_ORD,DL$4,2))&gt;$BN$80,"s","ns"))))</f>
        <v/>
      </c>
      <c r="DM93" s="186" t="str">
        <f aca="1">IF(DM$4&gt;$BV93,"",IF($BR$65&gt;$BS$65,"ns",IF($BN$72&gt;$BO$72,"ns",IF(ABS($BX93-INDEX(RTO1CF_ORD,DM$4,2))&gt;$BN$80,"s","ns"))))</f>
        <v/>
      </c>
      <c r="DN93" s="186" t="str">
        <f aca="1">IF(DN$4&gt;$BV93,"",IF($BR$65&gt;$BS$65,"ns",IF($BN$72&gt;$BO$72,"ns",IF(ABS($BX93-INDEX(RTO1CF_ORD,DN$4,2))&gt;$BN$80,"s","ns"))))</f>
        <v/>
      </c>
      <c r="DO93" s="186" t="str">
        <f aca="1">IF(DO$4&gt;$BV93,"",IF($BR$65&gt;$BS$65,"ns",IF($BN$72&gt;$BO$72,"ns",IF(ABS($BX93-INDEX(RTO1CF_ORD,DO$4,2))&gt;$BN$80,"s","ns"))))</f>
        <v/>
      </c>
      <c r="DP93" s="186" t="str">
        <f aca="1">IF(DP$4&gt;$BV93,"",IF($BR$65&gt;$BS$65,"ns",IF($BN$72&gt;$BO$72,"ns",IF(ABS($BX93-INDEX(RTO1CF_ORD,DP$4,2))&gt;$BN$80,"s","ns"))))</f>
        <v/>
      </c>
      <c r="DQ93" s="186" t="str">
        <f aca="1">IF(DQ$4&gt;$BV93,"",IF($BR$65&gt;$BS$65,"ns",IF($BN$72&gt;$BO$72,"ns",IF(ABS($BX93-INDEX(RTO1CF_ORD,DQ$4,2))&gt;$BN$80,"s","ns"))))</f>
        <v/>
      </c>
      <c r="DR93" s="186" t="str">
        <f aca="1">IF(DR$4&gt;$BV93,"",IF($BR$65&gt;$BS$65,"ns",IF($BN$72&gt;$BO$72,"ns",IF(ABS($BX93-INDEX(RTO1CF_ORD,DR$4,2))&gt;$BN$80,"s","ns"))))</f>
        <v/>
      </c>
      <c r="DS93" s="186" t="str">
        <f aca="1">IF(DS$4&gt;$BV93,"",IF($BR$65&gt;$BS$65,"ns",IF($BN$72&gt;$BO$72,"ns",IF(ABS($BX93-INDEX(RTO1CF_ORD,DS$4,2))&gt;$BN$80,"s","ns"))))</f>
        <v/>
      </c>
      <c r="DT93" s="186" t="str">
        <f aca="1">IF(DT$4&gt;$BV93,"",IF($BR$65&gt;$BS$65,"ns",IF($BN$72&gt;$BO$72,"ns",IF(ABS($BX93-INDEX(RTO1CF_ORD,DT$4,2))&gt;$BN$80,"s","ns"))))</f>
        <v/>
      </c>
      <c r="DU93" s="186" t="str">
        <f aca="1">IF(DU$4&gt;$BV93,"",IF($BR$65&gt;$BS$65,"ns",IF($BN$72&gt;$BO$72,"ns",IF(ABS($BX93-INDEX(RTO1CF_ORD,DU$4,2))&gt;$BN$80,"s","ns"))))</f>
        <v/>
      </c>
      <c r="DV93" s="186" t="str">
        <f aca="1">IF(DV$4&gt;$BV93,"",IF($BR$65&gt;$BS$65,"ns",IF($BN$72&gt;$BO$72,"ns",IF(ABS($BX93-INDEX(RTO1CF_ORD,DV$4,2))&gt;$BN$80,"s","ns"))))</f>
        <v/>
      </c>
      <c r="DW93" s="158"/>
      <c r="DX93" s="158"/>
      <c r="DZ93" s="176">
        <f>DZ92+1</f>
        <v>34</v>
      </c>
      <c r="EA93" s="178" t="str">
        <f aca="1">IFERROR(INDEX(RTO2CV,$DZ93,1),0)</f>
        <v>ALHAMBRA</v>
      </c>
      <c r="EB93" s="179">
        <f aca="1">IFERROR(INDEX(RTO2SF,$DZ93,EB$3),0)</f>
        <v>0</v>
      </c>
      <c r="EC93" s="179">
        <f aca="1">IFERROR(INDEX(RTO2SF,$DZ93,EC$3),0)</f>
        <v>0</v>
      </c>
      <c r="ED93" s="179">
        <f aca="1">IFERROR(INDEX(RTO2SF,$DZ93,ED$3),0)</f>
        <v>0</v>
      </c>
      <c r="EE93" s="179">
        <f aca="1">IFERROR(INDEX(RTO2SF,$DZ93,EE$3),0)</f>
        <v>0</v>
      </c>
      <c r="EF93" s="179">
        <f>_xlfn.COUNTIFS(EB93:EE93,"&gt;1")</f>
        <v>0</v>
      </c>
      <c r="EG93" s="179">
        <f>IFERROR(_xlfn.SUMIFS(EB93:EE93,EB93:EE93,"&gt;1"),0)</f>
        <v>0</v>
      </c>
      <c r="EH93" s="176"/>
      <c r="EI93" s="176"/>
      <c r="EJ93" s="176"/>
      <c r="EK93" s="177"/>
      <c r="EL93" s="176">
        <f>EL92+1</f>
        <v>34</v>
      </c>
      <c r="EM93" s="178" t="str">
        <f aca="1">IFERROR(INDEX(RTO2CV,$EL93,1),0)</f>
        <v>ALHAMBRA</v>
      </c>
      <c r="EN93" s="179">
        <f aca="1">IFERROR(INDEX(RTO2CF,$EL93,'ANVA-MDS'!EB$3),0)</f>
        <v>5544.79149714285995</v>
      </c>
      <c r="EO93" s="179">
        <f aca="1">IFERROR(INDEX(RTO2CF,$EL93,'ANVA-MDS'!EC$3),0)</f>
        <v>5046.48143999999957</v>
      </c>
      <c r="EP93" s="179">
        <f aca="1">IFERROR(INDEX(RTO2CF,$EL93,'ANVA-MDS'!ED$3),0)</f>
        <v>6080.42537142856963</v>
      </c>
      <c r="EQ93" s="179">
        <f aca="1">IFERROR(INDEX(RTO2CF,$EL93,'ANVA-MDS'!EE$3),0)</f>
        <v>0</v>
      </c>
      <c r="ER93" s="179">
        <f>_xlfn.COUNTIFS(EN93:EQ93,"&gt;1")</f>
        <v>3</v>
      </c>
      <c r="ES93" s="179">
        <f>IFERROR(_xlfn.SUMIFS(EN93:EQ93,EN93:EQ93,"&gt;1"),0)</f>
        <v>16671.6983085713982</v>
      </c>
      <c r="ET93" s="176"/>
      <c r="EU93" s="176"/>
      <c r="EV93" s="176"/>
      <c r="EW93" s="177"/>
      <c r="EX93" s="179">
        <f>EG93+ES93</f>
        <v>16671.6983085713982</v>
      </c>
      <c r="EY93" s="177"/>
      <c r="EZ93" s="177"/>
    </row>
    <row r="94" spans="10:156" ht="12.75" customHeight="1">
      <c r="J94" s="89" t="n">
        <v>34</v>
      </c>
      <c r="K94" s="187" t="str">
        <f aca="1">IFERROR(INDEX(RTO2SF_ORD,J94,1),"sd")</f>
        <v>ALHAMBRA</v>
      </c>
      <c r="L94" s="188">
        <f aca="1">IFERROR(INDEX(RTO2SF_ORD,J94,2),"sd")</f>
        <v>0.000160000000000000009</v>
      </c>
      <c r="M94" s="188" t="str">
        <f aca="1">IF(M$4&gt;$J94,"",IF($F$65&gt;$G$65,"ns",IF($B$72&gt;$C$72,"ns",IF(ABS($L94-INDEX(RTO1SF_ORD,M$4,2))&gt;$B$80,"s","ns"))))</f>
        <v>ns</v>
      </c>
      <c r="N94" s="188" t="str">
        <f aca="1">IF(N$4&gt;$J94,"",IF($F$65&gt;$G$65,"ns",IF($B$72&gt;$C$72,"ns",IF(ABS($L94-INDEX(RTO1SF_ORD,N$4,2))&gt;$B$80,"s","ns"))))</f>
        <v>ns</v>
      </c>
      <c r="O94" s="188" t="str">
        <f aca="1">IF(O$4&gt;$J94,"",IF($F$65&gt;$G$65,"ns",IF($B$72&gt;$C$72,"ns",IF(ABS($L94-INDEX(RTO1SF_ORD,O$4,2))&gt;$B$80,"s","ns"))))</f>
        <v>ns</v>
      </c>
      <c r="P94" s="188" t="str">
        <f aca="1">IF(P$4&gt;$J94,"",IF($F$65&gt;$G$65,"ns",IF($B$72&gt;$C$72,"ns",IF(ABS($L94-INDEX(RTO1SF_ORD,P$4,2))&gt;$B$80,"s","ns"))))</f>
        <v>ns</v>
      </c>
      <c r="Q94" s="188" t="str">
        <f aca="1">IF(Q$4&gt;$J94,"",IF($F$65&gt;$G$65,"ns",IF($B$72&gt;$C$72,"ns",IF(ABS($L94-INDEX(RTO1SF_ORD,Q$4,2))&gt;$B$80,"s","ns"))))</f>
        <v>ns</v>
      </c>
      <c r="R94" s="188" t="str">
        <f aca="1">IF(R$4&gt;$J94,"",IF($F$65&gt;$G$65,"ns",IF($B$72&gt;$C$72,"ns",IF(ABS($L94-INDEX(RTO1SF_ORD,R$4,2))&gt;$B$80,"s","ns"))))</f>
        <v>ns</v>
      </c>
      <c r="S94" s="188" t="str">
        <f aca="1">IF(S$4&gt;$J94,"",IF($F$65&gt;$G$65,"ns",IF($B$72&gt;$C$72,"ns",IF(ABS($L94-INDEX(RTO1SF_ORD,S$4,2))&gt;$B$80,"s","ns"))))</f>
        <v>ns</v>
      </c>
      <c r="T94" s="188" t="str">
        <f aca="1">IF(T$4&gt;$J94,"",IF($F$65&gt;$G$65,"ns",IF($B$72&gt;$C$72,"ns",IF(ABS($L94-INDEX(RTO1SF_ORD,T$4,2))&gt;$B$80,"s","ns"))))</f>
        <v>ns</v>
      </c>
      <c r="U94" s="188" t="str">
        <f aca="1">IF(U$4&gt;$J94,"",IF($F$65&gt;$G$65,"ns",IF($B$72&gt;$C$72,"ns",IF(ABS($L94-INDEX(RTO1SF_ORD,U$4,2))&gt;$B$80,"s","ns"))))</f>
        <v>ns</v>
      </c>
      <c r="V94" s="188" t="str">
        <f aca="1">IF(V$4&gt;$J94,"",IF($F$65&gt;$G$65,"ns",IF($B$72&gt;$C$72,"ns",IF(ABS($L94-INDEX(RTO1SF_ORD,V$4,2))&gt;$B$80,"s","ns"))))</f>
        <v>ns</v>
      </c>
      <c r="W94" s="188" t="str">
        <f aca="1">IF(W$4&gt;$J94,"",IF($F$65&gt;$G$65,"ns",IF($B$72&gt;$C$72,"ns",IF(ABS($L94-INDEX(RTO1SF_ORD,W$4,2))&gt;$B$80,"s","ns"))))</f>
        <v>ns</v>
      </c>
      <c r="X94" s="188" t="str">
        <f aca="1">IF(X$4&gt;$J94,"",IF($F$65&gt;$G$65,"ns",IF($B$72&gt;$C$72,"ns",IF(ABS($L94-INDEX(RTO1SF_ORD,X$4,2))&gt;$B$80,"s","ns"))))</f>
        <v>ns</v>
      </c>
      <c r="Y94" s="188" t="str">
        <f aca="1">IF(Y$4&gt;$J94,"",IF($F$65&gt;$G$65,"ns",IF($B$72&gt;$C$72,"ns",IF(ABS($L94-INDEX(RTO1SF_ORD,Y$4,2))&gt;$B$80,"s","ns"))))</f>
        <v>ns</v>
      </c>
      <c r="Z94" s="188" t="str">
        <f aca="1">IF(Z$4&gt;$J94,"",IF($F$65&gt;$G$65,"ns",IF($B$72&gt;$C$72,"ns",IF(ABS($L94-INDEX(RTO1SF_ORD,Z$4,2))&gt;$B$80,"s","ns"))))</f>
        <v>ns</v>
      </c>
      <c r="AA94" s="188" t="str">
        <f aca="1">IF(AA$4&gt;$J94,"",IF($F$65&gt;$G$65,"ns",IF($B$72&gt;$C$72,"ns",IF(ABS($L94-INDEX(RTO1SF_ORD,AA$4,2))&gt;$B$80,"s","ns"))))</f>
        <v>ns</v>
      </c>
      <c r="AB94" s="188" t="str">
        <f aca="1">IF(AB$4&gt;$J94,"",IF($F$65&gt;$G$65,"ns",IF($B$72&gt;$C$72,"ns",IF(ABS($L94-INDEX(RTO1SF_ORD,AB$4,2))&gt;$B$80,"s","ns"))))</f>
        <v>ns</v>
      </c>
      <c r="AC94" s="188" t="str">
        <f aca="1">IF(AC$4&gt;$J94,"",IF($F$65&gt;$G$65,"ns",IF($B$72&gt;$C$72,"ns",IF(ABS($L94-INDEX(RTO1SF_ORD,AC$4,2))&gt;$B$80,"s","ns"))))</f>
        <v>ns</v>
      </c>
      <c r="AD94" s="188" t="str">
        <f aca="1">IF(AD$4&gt;$J94,"",IF($F$65&gt;$G$65,"ns",IF($B$72&gt;$C$72,"ns",IF(ABS($L94-INDEX(RTO1SF_ORD,AD$4,2))&gt;$B$80,"s","ns"))))</f>
        <v>ns</v>
      </c>
      <c r="AE94" s="188" t="str">
        <f aca="1">IF(AE$4&gt;$J94,"",IF($F$65&gt;$G$65,"ns",IF($B$72&gt;$C$72,"ns",IF(ABS($L94-INDEX(RTO1SF_ORD,AE$4,2))&gt;$B$80,"s","ns"))))</f>
        <v>ns</v>
      </c>
      <c r="AF94" s="188" t="str">
        <f aca="1">IF(AF$4&gt;$J94,"",IF($F$65&gt;$G$65,"ns",IF($B$72&gt;$C$72,"ns",IF(ABS($L94-INDEX(RTO1SF_ORD,AF$4,2))&gt;$B$80,"s","ns"))))</f>
        <v>ns</v>
      </c>
      <c r="AG94" s="188" t="str">
        <f aca="1">IF(AG$4&gt;$J94,"",IF($F$65&gt;$G$65,"ns",IF($B$72&gt;$C$72,"ns",IF(ABS($L94-INDEX(RTO1SF_ORD,AG$4,2))&gt;$B$80,"s","ns"))))</f>
        <v>ns</v>
      </c>
      <c r="AH94" s="188" t="str">
        <f aca="1">IF(AH$4&gt;$J94,"",IF($F$65&gt;$G$65,"ns",IF($B$72&gt;$C$72,"ns",IF(ABS($L94-INDEX(RTO1SF_ORD,AH$4,2))&gt;$B$80,"s","ns"))))</f>
        <v>ns</v>
      </c>
      <c r="AI94" s="188" t="str">
        <f aca="1">IF(AI$4&gt;$J94,"",IF($F$65&gt;$G$65,"ns",IF($B$72&gt;$C$72,"ns",IF(ABS($L94-INDEX(RTO1SF_ORD,AI$4,2))&gt;$B$80,"s","ns"))))</f>
        <v>ns</v>
      </c>
      <c r="AJ94" s="188" t="str">
        <f aca="1">IF(AJ$4&gt;$J94,"",IF($F$65&gt;$G$65,"ns",IF($B$72&gt;$C$72,"ns",IF(ABS($L94-INDEX(RTO1SF_ORD,AJ$4,2))&gt;$B$80,"s","ns"))))</f>
        <v>ns</v>
      </c>
      <c r="AK94" s="188" t="str">
        <f aca="1">IF(AK$4&gt;$J94,"",IF($F$65&gt;$G$65,"ns",IF($B$72&gt;$C$72,"ns",IF(ABS($L94-INDEX(RTO1SF_ORD,AK$4,2))&gt;$B$80,"s","ns"))))</f>
        <v>ns</v>
      </c>
      <c r="AL94" s="188" t="str">
        <f aca="1">IF(AL$4&gt;$J94,"",IF($F$65&gt;$G$65,"ns",IF($B$72&gt;$C$72,"ns",IF(ABS($L94-INDEX(RTO1SF_ORD,AL$4,2))&gt;$B$80,"s","ns"))))</f>
        <v>ns</v>
      </c>
      <c r="AM94" s="188" t="str">
        <f aca="1">IF(AM$4&gt;$J94,"",IF($F$65&gt;$G$65,"ns",IF($B$72&gt;$C$72,"ns",IF(ABS($L94-INDEX(RTO1SF_ORD,AM$4,2))&gt;$B$80,"s","ns"))))</f>
        <v>ns</v>
      </c>
      <c r="AN94" s="188" t="str">
        <f aca="1">IF(AN$4&gt;$J94,"",IF($F$65&gt;$G$65,"ns",IF($B$72&gt;$C$72,"ns",IF(ABS($L94-INDEX(RTO1SF_ORD,AN$4,2))&gt;$B$80,"s","ns"))))</f>
        <v>ns</v>
      </c>
      <c r="AO94" s="188" t="str">
        <f aca="1">IF(AO$4&gt;$J94,"",IF($F$65&gt;$G$65,"ns",IF($B$72&gt;$C$72,"ns",IF(ABS($L94-INDEX(RTO1SF_ORD,AO$4,2))&gt;$B$80,"s","ns"))))</f>
        <v>ns</v>
      </c>
      <c r="AP94" s="188" t="str">
        <f aca="1">IF(AP$4&gt;$J94,"",IF($F$65&gt;$G$65,"ns",IF($B$72&gt;$C$72,"ns",IF(ABS($L94-INDEX(RTO1SF_ORD,AP$4,2))&gt;$B$80,"s","ns"))))</f>
        <v>ns</v>
      </c>
      <c r="AQ94" s="188" t="str">
        <f aca="1">IF(AQ$4&gt;$J94,"",IF($F$65&gt;$G$65,"ns",IF($B$72&gt;$C$72,"ns",IF(ABS($L94-INDEX(RTO1SF_ORD,AQ$4,2))&gt;$B$80,"s","ns"))))</f>
        <v>ns</v>
      </c>
      <c r="AR94" s="188" t="str">
        <f aca="1">IF(AR$4&gt;$J94,"",IF($F$65&gt;$G$65,"ns",IF($B$72&gt;$C$72,"ns",IF(ABS($L94-INDEX(RTO1SF_ORD,AR$4,2))&gt;$B$80,"s","ns"))))</f>
        <v>ns</v>
      </c>
      <c r="AS94" s="188" t="str">
        <f aca="1">IF(AS$4&gt;$J94,"",IF($F$65&gt;$G$65,"ns",IF($B$72&gt;$C$72,"ns",IF(ABS($L94-INDEX(RTO1SF_ORD,AS$4,2))&gt;$B$80,"s","ns"))))</f>
        <v>ns</v>
      </c>
      <c r="AT94" s="188" t="str">
        <f aca="1">IF(AT$4&gt;$J94,"",IF($F$65&gt;$G$65,"ns",IF($B$72&gt;$C$72,"ns",IF(ABS($L94-INDEX(RTO1SF_ORD,AT$4,2))&gt;$B$80,"s","ns"))))</f>
        <v>ns</v>
      </c>
      <c r="AU94" s="188" t="str">
        <f aca="1">IF(AU$4&gt;$J94,"",IF($F$65&gt;$G$65,"ns",IF($B$72&gt;$C$72,"ns",IF(ABS($L94-INDEX(RTO1SF_ORD,AU$4,2))&gt;$B$80,"s","ns"))))</f>
        <v/>
      </c>
      <c r="AV94" s="188" t="str">
        <f aca="1">IF(AV$4&gt;$J94,"",IF($F$65&gt;$G$65,"ns",IF($B$72&gt;$C$72,"ns",IF(ABS($L94-INDEX(RTO1SF_ORD,AV$4,2))&gt;$B$80,"s","ns"))))</f>
        <v/>
      </c>
      <c r="AW94" s="188" t="str">
        <f aca="1">IF(AW$4&gt;$J94,"",IF($F$65&gt;$G$65,"ns",IF($B$72&gt;$C$72,"ns",IF(ABS($L94-INDEX(RTO1SF_ORD,AW$4,2))&gt;$B$80,"s","ns"))))</f>
        <v/>
      </c>
      <c r="AX94" s="188" t="str">
        <f aca="1">IF(AX$4&gt;$J94,"",IF($F$65&gt;$G$65,"ns",IF($B$72&gt;$C$72,"ns",IF(ABS($L94-INDEX(RTO1SF_ORD,AX$4,2))&gt;$B$80,"s","ns"))))</f>
        <v/>
      </c>
      <c r="AY94" s="188" t="str">
        <f aca="1">IF(AY$4&gt;$J94,"",IF($F$65&gt;$G$65,"ns",IF($B$72&gt;$C$72,"ns",IF(ABS($L94-INDEX(RTO1SF_ORD,AY$4,2))&gt;$B$80,"s","ns"))))</f>
        <v/>
      </c>
      <c r="AZ94" s="188" t="str">
        <f aca="1">IF(AZ$4&gt;$J94,"",IF($F$65&gt;$G$65,"ns",IF($B$72&gt;$C$72,"ns",IF(ABS($L94-INDEX(RTO1SF_ORD,AZ$4,2))&gt;$B$80,"s","ns"))))</f>
        <v/>
      </c>
      <c r="BA94" s="188" t="str">
        <f aca="1">IF(BA$4&gt;$J94,"",IF($F$65&gt;$G$65,"ns",IF($B$72&gt;$C$72,"ns",IF(ABS($L94-INDEX(RTO1SF_ORD,BA$4,2))&gt;$B$80,"s","ns"))))</f>
        <v/>
      </c>
      <c r="BB94" s="188" t="str">
        <f aca="1">IF(BB$4&gt;$J94,"",IF($F$65&gt;$G$65,"ns",IF($B$72&gt;$C$72,"ns",IF(ABS($L94-INDEX(RTO1SF_ORD,BB$4,2))&gt;$B$80,"s","ns"))))</f>
        <v/>
      </c>
      <c r="BC94" s="188" t="str">
        <f aca="1">IF(BC$4&gt;$J94,"",IF($F$65&gt;$G$65,"ns",IF($B$72&gt;$C$72,"ns",IF(ABS($L94-INDEX(RTO1SF_ORD,BC$4,2))&gt;$B$80,"s","ns"))))</f>
        <v/>
      </c>
      <c r="BD94" s="188" t="str">
        <f aca="1">IF(BD$4&gt;$J94,"",IF($F$65&gt;$G$65,"ns",IF($B$72&gt;$C$72,"ns",IF(ABS($L94-INDEX(RTO1SF_ORD,BD$4,2))&gt;$B$80,"s","ns"))))</f>
        <v/>
      </c>
      <c r="BE94" s="188" t="str">
        <f aca="1">IF(BE$4&gt;$J94,"",IF($F$65&gt;$G$65,"ns",IF($B$72&gt;$C$72,"ns",IF(ABS($L94-INDEX(RTO1SF_ORD,BE$4,2))&gt;$B$80,"s","ns"))))</f>
        <v/>
      </c>
      <c r="BF94" s="188" t="str">
        <f aca="1">IF(BF$4&gt;$J94,"",IF($F$65&gt;$G$65,"ns",IF($B$72&gt;$C$72,"ns",IF(ABS($L94-INDEX(RTO1SF_ORD,BF$4,2))&gt;$B$80,"s","ns"))))</f>
        <v/>
      </c>
      <c r="BG94" s="188" t="str">
        <f aca="1">IF(BG$4&gt;$J94,"",IF($F$65&gt;$G$65,"ns",IF($B$72&gt;$C$72,"ns",IF(ABS($L94-INDEX(RTO1SF_ORD,BG$4,2))&gt;$B$80,"s","ns"))))</f>
        <v/>
      </c>
      <c r="BH94" s="188" t="str">
        <f aca="1">IF(BH$4&gt;$J94,"",IF($F$65&gt;$G$65,"ns",IF($B$72&gt;$C$72,"ns",IF(ABS($L94-INDEX(RTO1SF_ORD,BH$4,2))&gt;$B$80,"s","ns"))))</f>
        <v/>
      </c>
      <c r="BI94" s="188" t="str">
        <f aca="1">IF(BI$4&gt;$J94,"",IF($F$65&gt;$G$65,"ns",IF($B$72&gt;$C$72,"ns",IF(ABS($L94-INDEX(RTO1SF_ORD,BI$4,2))&gt;$B$80,"s","ns"))))</f>
        <v/>
      </c>
      <c r="BJ94" s="188" t="str">
        <f aca="1">IF(BJ$4&gt;$J94,"",IF($F$65&gt;$G$65,"ns",IF($B$72&gt;$C$72,"ns",IF(ABS($L94-INDEX(RTO1SF_ORD,BJ$4,2))&gt;$B$80,"s","ns"))))</f>
        <v/>
      </c>
      <c r="BS94" s="10"/>
      <c r="BT94" s="9"/>
      <c r="BV94" s="89" t="n">
        <v>34</v>
      </c>
      <c r="BW94" s="187" t="str">
        <f aca="1">IFERROR(INDEX(RTO2CF_ORD,BV94,1),"sd")</f>
        <v>ACA 605</v>
      </c>
      <c r="BX94" s="188">
        <f aca="1">IFERROR(INDEX(RTO2CF_ORD,BV94,2),"sd")</f>
        <v>4356.50398857143045</v>
      </c>
      <c r="BY94" s="186" t="str">
        <f aca="1">IF(BY$4&gt;$BV94,"",IF($BR$65&gt;$BS$65,"ns",IF($BN$72&gt;$BO$72,"ns",IF(ABS($BX94-INDEX(RTO1CF_ORD,BY$4,2))&gt;$BN$80,"s","ns"))))</f>
        <v>ns</v>
      </c>
      <c r="BZ94" s="186" t="str">
        <f aca="1">IF(BZ$4&gt;$BV94,"",IF($BR$65&gt;$BS$65,"ns",IF($BN$72&gt;$BO$72,"ns",IF(ABS($BX94-INDEX(RTO1CF_ORD,BZ$4,2))&gt;$BN$80,"s","ns"))))</f>
        <v>ns</v>
      </c>
      <c r="CA94" s="186" t="str">
        <f aca="1">IF(CA$4&gt;$BV94,"",IF($BR$65&gt;$BS$65,"ns",IF($BN$72&gt;$BO$72,"ns",IF(ABS($BX94-INDEX(RTO1CF_ORD,CA$4,2))&gt;$BN$80,"s","ns"))))</f>
        <v>ns</v>
      </c>
      <c r="CB94" s="186" t="str">
        <f aca="1">IF(CB$4&gt;$BV94,"",IF($BR$65&gt;$BS$65,"ns",IF($BN$72&gt;$BO$72,"ns",IF(ABS($BX94-INDEX(RTO1CF_ORD,CB$4,2))&gt;$BN$80,"s","ns"))))</f>
        <v>ns</v>
      </c>
      <c r="CC94" s="186" t="str">
        <f aca="1">IF(CC$4&gt;$BV94,"",IF($BR$65&gt;$BS$65,"ns",IF($BN$72&gt;$BO$72,"ns",IF(ABS($BX94-INDEX(RTO1CF_ORD,CC$4,2))&gt;$BN$80,"s","ns"))))</f>
        <v>ns</v>
      </c>
      <c r="CD94" s="186" t="str">
        <f aca="1">IF(CD$4&gt;$BV94,"",IF($BR$65&gt;$BS$65,"ns",IF($BN$72&gt;$BO$72,"ns",IF(ABS($BX94-INDEX(RTO1CF_ORD,CD$4,2))&gt;$BN$80,"s","ns"))))</f>
        <v>ns</v>
      </c>
      <c r="CE94" s="186" t="str">
        <f aca="1">IF(CE$4&gt;$BV94,"",IF($BR$65&gt;$BS$65,"ns",IF($BN$72&gt;$BO$72,"ns",IF(ABS($BX94-INDEX(RTO1CF_ORD,CE$4,2))&gt;$BN$80,"s","ns"))))</f>
        <v>ns</v>
      </c>
      <c r="CF94" s="186" t="str">
        <f aca="1">IF(CF$4&gt;$BV94,"",IF($BR$65&gt;$BS$65,"ns",IF($BN$72&gt;$BO$72,"ns",IF(ABS($BX94-INDEX(RTO1CF_ORD,CF$4,2))&gt;$BN$80,"s","ns"))))</f>
        <v>ns</v>
      </c>
      <c r="CG94" s="186" t="str">
        <f aca="1">IF(CG$4&gt;$BV94,"",IF($BR$65&gt;$BS$65,"ns",IF($BN$72&gt;$BO$72,"ns",IF(ABS($BX94-INDEX(RTO1CF_ORD,CG$4,2))&gt;$BN$80,"s","ns"))))</f>
        <v>ns</v>
      </c>
      <c r="CH94" s="186" t="str">
        <f aca="1">IF(CH$4&gt;$BV94,"",IF($BR$65&gt;$BS$65,"ns",IF($BN$72&gt;$BO$72,"ns",IF(ABS($BX94-INDEX(RTO1CF_ORD,CH$4,2))&gt;$BN$80,"s","ns"))))</f>
        <v>ns</v>
      </c>
      <c r="CI94" s="186" t="str">
        <f aca="1">IF(CI$4&gt;$BV94,"",IF($BR$65&gt;$BS$65,"ns",IF($BN$72&gt;$BO$72,"ns",IF(ABS($BX94-INDEX(RTO1CF_ORD,CI$4,2))&gt;$BN$80,"s","ns"))))</f>
        <v>ns</v>
      </c>
      <c r="CJ94" s="186" t="str">
        <f aca="1">IF(CJ$4&gt;$BV94,"",IF($BR$65&gt;$BS$65,"ns",IF($BN$72&gt;$BO$72,"ns",IF(ABS($BX94-INDEX(RTO1CF_ORD,CJ$4,2))&gt;$BN$80,"s","ns"))))</f>
        <v>ns</v>
      </c>
      <c r="CK94" s="186" t="str">
        <f aca="1">IF(CK$4&gt;$BV94,"",IF($BR$65&gt;$BS$65,"ns",IF($BN$72&gt;$BO$72,"ns",IF(ABS($BX94-INDEX(RTO1CF_ORD,CK$4,2))&gt;$BN$80,"s","ns"))))</f>
        <v>ns</v>
      </c>
      <c r="CL94" s="186" t="str">
        <f aca="1">IF(CL$4&gt;$BV94,"",IF($BR$65&gt;$BS$65,"ns",IF($BN$72&gt;$BO$72,"ns",IF(ABS($BX94-INDEX(RTO1CF_ORD,CL$4,2))&gt;$BN$80,"s","ns"))))</f>
        <v>ns</v>
      </c>
      <c r="CM94" s="186" t="str">
        <f aca="1">IF(CM$4&gt;$BV94,"",IF($BR$65&gt;$BS$65,"ns",IF($BN$72&gt;$BO$72,"ns",IF(ABS($BX94-INDEX(RTO1CF_ORD,CM$4,2))&gt;$BN$80,"s","ns"))))</f>
        <v>ns</v>
      </c>
      <c r="CN94" s="186" t="str">
        <f aca="1">IF(CN$4&gt;$BV94,"",IF($BR$65&gt;$BS$65,"ns",IF($BN$72&gt;$BO$72,"ns",IF(ABS($BX94-INDEX(RTO1CF_ORD,CN$4,2))&gt;$BN$80,"s","ns"))))</f>
        <v>ns</v>
      </c>
      <c r="CO94" s="186" t="str">
        <f aca="1">IF(CO$4&gt;$BV94,"",IF($BR$65&gt;$BS$65,"ns",IF($BN$72&gt;$BO$72,"ns",IF(ABS($BX94-INDEX(RTO1CF_ORD,CO$4,2))&gt;$BN$80,"s","ns"))))</f>
        <v>ns</v>
      </c>
      <c r="CP94" s="186" t="str">
        <f aca="1">IF(CP$4&gt;$BV94,"",IF($BR$65&gt;$BS$65,"ns",IF($BN$72&gt;$BO$72,"ns",IF(ABS($BX94-INDEX(RTO1CF_ORD,CP$4,2))&gt;$BN$80,"s","ns"))))</f>
        <v>ns</v>
      </c>
      <c r="CQ94" s="186" t="str">
        <f aca="1">IF(CQ$4&gt;$BV94,"",IF($BR$65&gt;$BS$65,"ns",IF($BN$72&gt;$BO$72,"ns",IF(ABS($BX94-INDEX(RTO1CF_ORD,CQ$4,2))&gt;$BN$80,"s","ns"))))</f>
        <v>ns</v>
      </c>
      <c r="CR94" s="186" t="str">
        <f aca="1">IF(CR$4&gt;$BV94,"",IF($BR$65&gt;$BS$65,"ns",IF($BN$72&gt;$BO$72,"ns",IF(ABS($BX94-INDEX(RTO1CF_ORD,CR$4,2))&gt;$BN$80,"s","ns"))))</f>
        <v>ns</v>
      </c>
      <c r="CS94" s="186" t="str">
        <f aca="1">IF(CS$4&gt;$BV94,"",IF($BR$65&gt;$BS$65,"ns",IF($BN$72&gt;$BO$72,"ns",IF(ABS($BX94-INDEX(RTO1CF_ORD,CS$4,2))&gt;$BN$80,"s","ns"))))</f>
        <v>ns</v>
      </c>
      <c r="CT94" s="186" t="str">
        <f aca="1">IF(CT$4&gt;$BV94,"",IF($BR$65&gt;$BS$65,"ns",IF($BN$72&gt;$BO$72,"ns",IF(ABS($BX94-INDEX(RTO1CF_ORD,CT$4,2))&gt;$BN$80,"s","ns"))))</f>
        <v>ns</v>
      </c>
      <c r="CU94" s="186" t="str">
        <f aca="1">IF(CU$4&gt;$BV94,"",IF($BR$65&gt;$BS$65,"ns",IF($BN$72&gt;$BO$72,"ns",IF(ABS($BX94-INDEX(RTO1CF_ORD,CU$4,2))&gt;$BN$80,"s","ns"))))</f>
        <v>ns</v>
      </c>
      <c r="CV94" s="186" t="str">
        <f aca="1">IF(CV$4&gt;$BV94,"",IF($BR$65&gt;$BS$65,"ns",IF($BN$72&gt;$BO$72,"ns",IF(ABS($BX94-INDEX(RTO1CF_ORD,CV$4,2))&gt;$BN$80,"s","ns"))))</f>
        <v>ns</v>
      </c>
      <c r="CW94" s="186" t="str">
        <f aca="1">IF(CW$4&gt;$BV94,"",IF($BR$65&gt;$BS$65,"ns",IF($BN$72&gt;$BO$72,"ns",IF(ABS($BX94-INDEX(RTO1CF_ORD,CW$4,2))&gt;$BN$80,"s","ns"))))</f>
        <v>ns</v>
      </c>
      <c r="CX94" s="186" t="str">
        <f aca="1">IF(CX$4&gt;$BV94,"",IF($BR$65&gt;$BS$65,"ns",IF($BN$72&gt;$BO$72,"ns",IF(ABS($BX94-INDEX(RTO1CF_ORD,CX$4,2))&gt;$BN$80,"s","ns"))))</f>
        <v>ns</v>
      </c>
      <c r="CY94" s="186" t="str">
        <f aca="1">IF(CY$4&gt;$BV94,"",IF($BR$65&gt;$BS$65,"ns",IF($BN$72&gt;$BO$72,"ns",IF(ABS($BX94-INDEX(RTO1CF_ORD,CY$4,2))&gt;$BN$80,"s","ns"))))</f>
        <v>ns</v>
      </c>
      <c r="CZ94" s="186" t="str">
        <f aca="1">IF(CZ$4&gt;$BV94,"",IF($BR$65&gt;$BS$65,"ns",IF($BN$72&gt;$BO$72,"ns",IF(ABS($BX94-INDEX(RTO1CF_ORD,CZ$4,2))&gt;$BN$80,"s","ns"))))</f>
        <v>ns</v>
      </c>
      <c r="DA94" s="186" t="str">
        <f aca="1">IF(DA$4&gt;$BV94,"",IF($BR$65&gt;$BS$65,"ns",IF($BN$72&gt;$BO$72,"ns",IF(ABS($BX94-INDEX(RTO1CF_ORD,DA$4,2))&gt;$BN$80,"s","ns"))))</f>
        <v>ns</v>
      </c>
      <c r="DB94" s="186" t="str">
        <f aca="1">IF(DB$4&gt;$BV94,"",IF($BR$65&gt;$BS$65,"ns",IF($BN$72&gt;$BO$72,"ns",IF(ABS($BX94-INDEX(RTO1CF_ORD,DB$4,2))&gt;$BN$80,"s","ns"))))</f>
        <v>ns</v>
      </c>
      <c r="DC94" s="186" t="str">
        <f aca="1">IF(DC$4&gt;$BV94,"",IF($BR$65&gt;$BS$65,"ns",IF($BN$72&gt;$BO$72,"ns",IF(ABS($BX94-INDEX(RTO1CF_ORD,DC$4,2))&gt;$BN$80,"s","ns"))))</f>
        <v>ns</v>
      </c>
      <c r="DD94" s="186" t="str">
        <f aca="1">IF(DD$4&gt;$BV94,"",IF($BR$65&gt;$BS$65,"ns",IF($BN$72&gt;$BO$72,"ns",IF(ABS($BX94-INDEX(RTO1CF_ORD,DD$4,2))&gt;$BN$80,"s","ns"))))</f>
        <v>ns</v>
      </c>
      <c r="DE94" s="186" t="str">
        <f aca="1">IF(DE$4&gt;$BV94,"",IF($BR$65&gt;$BS$65,"ns",IF($BN$72&gt;$BO$72,"ns",IF(ABS($BX94-INDEX(RTO1CF_ORD,DE$4,2))&gt;$BN$80,"s","ns"))))</f>
        <v>ns</v>
      </c>
      <c r="DF94" s="186" t="str">
        <f aca="1">IF(DF$4&gt;$BV94,"",IF($BR$65&gt;$BS$65,"ns",IF($BN$72&gt;$BO$72,"ns",IF(ABS($BX94-INDEX(RTO1CF_ORD,DF$4,2))&gt;$BN$80,"s","ns"))))</f>
        <v>ns</v>
      </c>
      <c r="DG94" s="186" t="str">
        <f aca="1">IF(DG$4&gt;$BV94,"",IF($BR$65&gt;$BS$65,"ns",IF($BN$72&gt;$BO$72,"ns",IF(ABS($BX94-INDEX(RTO1CF_ORD,DG$4,2))&gt;$BN$80,"s","ns"))))</f>
        <v/>
      </c>
      <c r="DH94" s="186" t="str">
        <f aca="1">IF(DH$4&gt;$BV94,"",IF($BR$65&gt;$BS$65,"ns",IF($BN$72&gt;$BO$72,"ns",IF(ABS($BX94-INDEX(RTO1CF_ORD,DH$4,2))&gt;$BN$80,"s","ns"))))</f>
        <v/>
      </c>
      <c r="DI94" s="186" t="str">
        <f aca="1">IF(DI$4&gt;$BV94,"",IF($BR$65&gt;$BS$65,"ns",IF($BN$72&gt;$BO$72,"ns",IF(ABS($BX94-INDEX(RTO1CF_ORD,DI$4,2))&gt;$BN$80,"s","ns"))))</f>
        <v/>
      </c>
      <c r="DJ94" s="186" t="str">
        <f aca="1">IF(DJ$4&gt;$BV94,"",IF($BR$65&gt;$BS$65,"ns",IF($BN$72&gt;$BO$72,"ns",IF(ABS($BX94-INDEX(RTO1CF_ORD,DJ$4,2))&gt;$BN$80,"s","ns"))))</f>
        <v/>
      </c>
      <c r="DK94" s="186" t="str">
        <f aca="1">IF(DK$4&gt;$BV94,"",IF($BR$65&gt;$BS$65,"ns",IF($BN$72&gt;$BO$72,"ns",IF(ABS($BX94-INDEX(RTO1CF_ORD,DK$4,2))&gt;$BN$80,"s","ns"))))</f>
        <v/>
      </c>
      <c r="DL94" s="186" t="str">
        <f aca="1">IF(DL$4&gt;$BV94,"",IF($BR$65&gt;$BS$65,"ns",IF($BN$72&gt;$BO$72,"ns",IF(ABS($BX94-INDEX(RTO1CF_ORD,DL$4,2))&gt;$BN$80,"s","ns"))))</f>
        <v/>
      </c>
      <c r="DM94" s="186" t="str">
        <f aca="1">IF(DM$4&gt;$BV94,"",IF($BR$65&gt;$BS$65,"ns",IF($BN$72&gt;$BO$72,"ns",IF(ABS($BX94-INDEX(RTO1CF_ORD,DM$4,2))&gt;$BN$80,"s","ns"))))</f>
        <v/>
      </c>
      <c r="DN94" s="186" t="str">
        <f aca="1">IF(DN$4&gt;$BV94,"",IF($BR$65&gt;$BS$65,"ns",IF($BN$72&gt;$BO$72,"ns",IF(ABS($BX94-INDEX(RTO1CF_ORD,DN$4,2))&gt;$BN$80,"s","ns"))))</f>
        <v/>
      </c>
      <c r="DO94" s="186" t="str">
        <f aca="1">IF(DO$4&gt;$BV94,"",IF($BR$65&gt;$BS$65,"ns",IF($BN$72&gt;$BO$72,"ns",IF(ABS($BX94-INDEX(RTO1CF_ORD,DO$4,2))&gt;$BN$80,"s","ns"))))</f>
        <v/>
      </c>
      <c r="DP94" s="186" t="str">
        <f aca="1">IF(DP$4&gt;$BV94,"",IF($BR$65&gt;$BS$65,"ns",IF($BN$72&gt;$BO$72,"ns",IF(ABS($BX94-INDEX(RTO1CF_ORD,DP$4,2))&gt;$BN$80,"s","ns"))))</f>
        <v/>
      </c>
      <c r="DQ94" s="186" t="str">
        <f aca="1">IF(DQ$4&gt;$BV94,"",IF($BR$65&gt;$BS$65,"ns",IF($BN$72&gt;$BO$72,"ns",IF(ABS($BX94-INDEX(RTO1CF_ORD,DQ$4,2))&gt;$BN$80,"s","ns"))))</f>
        <v/>
      </c>
      <c r="DR94" s="186" t="str">
        <f aca="1">IF(DR$4&gt;$BV94,"",IF($BR$65&gt;$BS$65,"ns",IF($BN$72&gt;$BO$72,"ns",IF(ABS($BX94-INDEX(RTO1CF_ORD,DR$4,2))&gt;$BN$80,"s","ns"))))</f>
        <v/>
      </c>
      <c r="DS94" s="186" t="str">
        <f aca="1">IF(DS$4&gt;$BV94,"",IF($BR$65&gt;$BS$65,"ns",IF($BN$72&gt;$BO$72,"ns",IF(ABS($BX94-INDEX(RTO1CF_ORD,DS$4,2))&gt;$BN$80,"s","ns"))))</f>
        <v/>
      </c>
      <c r="DT94" s="186" t="str">
        <f aca="1">IF(DT$4&gt;$BV94,"",IF($BR$65&gt;$BS$65,"ns",IF($BN$72&gt;$BO$72,"ns",IF(ABS($BX94-INDEX(RTO1CF_ORD,DT$4,2))&gt;$BN$80,"s","ns"))))</f>
        <v/>
      </c>
      <c r="DU94" s="186" t="str">
        <f aca="1">IF(DU$4&gt;$BV94,"",IF($BR$65&gt;$BS$65,"ns",IF($BN$72&gt;$BO$72,"ns",IF(ABS($BX94-INDEX(RTO1CF_ORD,DU$4,2))&gt;$BN$80,"s","ns"))))</f>
        <v/>
      </c>
      <c r="DV94" s="186" t="str">
        <f aca="1">IF(DV$4&gt;$BV94,"",IF($BR$65&gt;$BS$65,"ns",IF($BN$72&gt;$BO$72,"ns",IF(ABS($BX94-INDEX(RTO1CF_ORD,DV$4,2))&gt;$BN$80,"s","ns"))))</f>
        <v/>
      </c>
      <c r="DW94" s="158"/>
      <c r="DX94" s="158"/>
      <c r="DZ94" s="176">
        <f>DZ93+1</f>
        <v>35</v>
      </c>
      <c r="EA94" s="178" t="str">
        <f aca="1">IFERROR(INDEX(RTO2CV,$DZ94,1),0)</f>
        <v>LG ARLASK</v>
      </c>
      <c r="EB94" s="179">
        <f aca="1">IFERROR(INDEX(RTO2SF,$DZ94,EB$3),0)</f>
        <v>0</v>
      </c>
      <c r="EC94" s="179">
        <f aca="1">IFERROR(INDEX(RTO2SF,$DZ94,EC$3),0)</f>
        <v>0</v>
      </c>
      <c r="ED94" s="179">
        <f aca="1">IFERROR(INDEX(RTO2SF,$DZ94,ED$3),0)</f>
        <v>0</v>
      </c>
      <c r="EE94" s="179">
        <f aca="1">IFERROR(INDEX(RTO2SF,$DZ94,EE$3),0)</f>
        <v>0</v>
      </c>
      <c r="EF94" s="179">
        <f>_xlfn.COUNTIFS(EB94:EE94,"&gt;1")</f>
        <v>0</v>
      </c>
      <c r="EG94" s="179">
        <f>IFERROR(_xlfn.SUMIFS(EB94:EE94,EB94:EE94,"&gt;1"),0)</f>
        <v>0</v>
      </c>
      <c r="EH94" s="176"/>
      <c r="EI94" s="176"/>
      <c r="EJ94" s="176"/>
      <c r="EK94" s="177"/>
      <c r="EL94" s="176">
        <f>EL93+1</f>
        <v>35</v>
      </c>
      <c r="EM94" s="178" t="str">
        <f aca="1">IFERROR(INDEX(RTO2CV,$EL94,1),0)</f>
        <v>LG ARLASK</v>
      </c>
      <c r="EN94" s="179">
        <f aca="1">IFERROR(INDEX(RTO2CF,$EL94,'ANVA-MDS'!EB$3),0)</f>
        <v>5490.31748571429034</v>
      </c>
      <c r="EO94" s="179">
        <f aca="1">IFERROR(INDEX(RTO2CF,$EL94,'ANVA-MDS'!EC$3),0)</f>
        <v>4380.00174857142974</v>
      </c>
      <c r="EP94" s="179">
        <f aca="1">IFERROR(INDEX(RTO2CF,$EL94,'ANVA-MDS'!ED$3),0)</f>
        <v>4181.61743999999999</v>
      </c>
      <c r="EQ94" s="179">
        <f aca="1">IFERROR(INDEX(RTO2CF,$EL94,'ANVA-MDS'!EE$3),0)</f>
        <v>0</v>
      </c>
      <c r="ER94" s="179">
        <f>_xlfn.COUNTIFS(EN94:EQ94,"&gt;1")</f>
        <v>3</v>
      </c>
      <c r="ES94" s="179">
        <f>IFERROR(_xlfn.SUMIFS(EN94:EQ94,EN94:EQ94,"&gt;1"),0)</f>
        <v>14051.9366742857001</v>
      </c>
      <c r="ET94" s="176"/>
      <c r="EU94" s="176"/>
      <c r="EV94" s="176"/>
      <c r="EW94" s="177"/>
      <c r="EX94" s="179">
        <f>EG94+ES94</f>
        <v>14051.9366742857001</v>
      </c>
      <c r="EY94" s="177"/>
      <c r="EZ94" s="177"/>
    </row>
    <row r="95" spans="10:156" ht="12.75" customHeight="1">
      <c r="J95" s="89" t="n">
        <v>35</v>
      </c>
      <c r="K95" s="187" t="str">
        <f aca="1">IFERROR(INDEX(RTO2SF_ORD,J95,1),"sd")</f>
        <v>LG ARLASK</v>
      </c>
      <c r="L95" s="188">
        <f aca="1">IFERROR(INDEX(RTO2SF_ORD,J95,2),"sd")</f>
        <v>0.000149999999999999956</v>
      </c>
      <c r="M95" s="188" t="str">
        <f aca="1">IF(M$4&gt;$J95,"",IF($F$65&gt;$G$65,"ns",IF($B$72&gt;$C$72,"ns",IF(ABS($L95-INDEX(RTO1SF_ORD,M$4,2))&gt;$B$80,"s","ns"))))</f>
        <v>ns</v>
      </c>
      <c r="N95" s="188" t="str">
        <f aca="1">IF(N$4&gt;$J95,"",IF($F$65&gt;$G$65,"ns",IF($B$72&gt;$C$72,"ns",IF(ABS($L95-INDEX(RTO1SF_ORD,N$4,2))&gt;$B$80,"s","ns"))))</f>
        <v>ns</v>
      </c>
      <c r="O95" s="188" t="str">
        <f aca="1">IF(O$4&gt;$J95,"",IF($F$65&gt;$G$65,"ns",IF($B$72&gt;$C$72,"ns",IF(ABS($L95-INDEX(RTO1SF_ORD,O$4,2))&gt;$B$80,"s","ns"))))</f>
        <v>ns</v>
      </c>
      <c r="P95" s="188" t="str">
        <f aca="1">IF(P$4&gt;$J95,"",IF($F$65&gt;$G$65,"ns",IF($B$72&gt;$C$72,"ns",IF(ABS($L95-INDEX(RTO1SF_ORD,P$4,2))&gt;$B$80,"s","ns"))))</f>
        <v>ns</v>
      </c>
      <c r="Q95" s="188" t="str">
        <f aca="1">IF(Q$4&gt;$J95,"",IF($F$65&gt;$G$65,"ns",IF($B$72&gt;$C$72,"ns",IF(ABS($L95-INDEX(RTO1SF_ORD,Q$4,2))&gt;$B$80,"s","ns"))))</f>
        <v>ns</v>
      </c>
      <c r="R95" s="188" t="str">
        <f aca="1">IF(R$4&gt;$J95,"",IF($F$65&gt;$G$65,"ns",IF($B$72&gt;$C$72,"ns",IF(ABS($L95-INDEX(RTO1SF_ORD,R$4,2))&gt;$B$80,"s","ns"))))</f>
        <v>ns</v>
      </c>
      <c r="S95" s="188" t="str">
        <f aca="1">IF(S$4&gt;$J95,"",IF($F$65&gt;$G$65,"ns",IF($B$72&gt;$C$72,"ns",IF(ABS($L95-INDEX(RTO1SF_ORD,S$4,2))&gt;$B$80,"s","ns"))))</f>
        <v>ns</v>
      </c>
      <c r="T95" s="188" t="str">
        <f aca="1">IF(T$4&gt;$J95,"",IF($F$65&gt;$G$65,"ns",IF($B$72&gt;$C$72,"ns",IF(ABS($L95-INDEX(RTO1SF_ORD,T$4,2))&gt;$B$80,"s","ns"))))</f>
        <v>ns</v>
      </c>
      <c r="U95" s="188" t="str">
        <f aca="1">IF(U$4&gt;$J95,"",IF($F$65&gt;$G$65,"ns",IF($B$72&gt;$C$72,"ns",IF(ABS($L95-INDEX(RTO1SF_ORD,U$4,2))&gt;$B$80,"s","ns"))))</f>
        <v>ns</v>
      </c>
      <c r="V95" s="188" t="str">
        <f aca="1">IF(V$4&gt;$J95,"",IF($F$65&gt;$G$65,"ns",IF($B$72&gt;$C$72,"ns",IF(ABS($L95-INDEX(RTO1SF_ORD,V$4,2))&gt;$B$80,"s","ns"))))</f>
        <v>ns</v>
      </c>
      <c r="W95" s="188" t="str">
        <f aca="1">IF(W$4&gt;$J95,"",IF($F$65&gt;$G$65,"ns",IF($B$72&gt;$C$72,"ns",IF(ABS($L95-INDEX(RTO1SF_ORD,W$4,2))&gt;$B$80,"s","ns"))))</f>
        <v>ns</v>
      </c>
      <c r="X95" s="188" t="str">
        <f aca="1">IF(X$4&gt;$J95,"",IF($F$65&gt;$G$65,"ns",IF($B$72&gt;$C$72,"ns",IF(ABS($L95-INDEX(RTO1SF_ORD,X$4,2))&gt;$B$80,"s","ns"))))</f>
        <v>ns</v>
      </c>
      <c r="Y95" s="188" t="str">
        <f aca="1">IF(Y$4&gt;$J95,"",IF($F$65&gt;$G$65,"ns",IF($B$72&gt;$C$72,"ns",IF(ABS($L95-INDEX(RTO1SF_ORD,Y$4,2))&gt;$B$80,"s","ns"))))</f>
        <v>ns</v>
      </c>
      <c r="Z95" s="188" t="str">
        <f aca="1">IF(Z$4&gt;$J95,"",IF($F$65&gt;$G$65,"ns",IF($B$72&gt;$C$72,"ns",IF(ABS($L95-INDEX(RTO1SF_ORD,Z$4,2))&gt;$B$80,"s","ns"))))</f>
        <v>ns</v>
      </c>
      <c r="AA95" s="188" t="str">
        <f aca="1">IF(AA$4&gt;$J95,"",IF($F$65&gt;$G$65,"ns",IF($B$72&gt;$C$72,"ns",IF(ABS($L95-INDEX(RTO1SF_ORD,AA$4,2))&gt;$B$80,"s","ns"))))</f>
        <v>ns</v>
      </c>
      <c r="AB95" s="188" t="str">
        <f aca="1">IF(AB$4&gt;$J95,"",IF($F$65&gt;$G$65,"ns",IF($B$72&gt;$C$72,"ns",IF(ABS($L95-INDEX(RTO1SF_ORD,AB$4,2))&gt;$B$80,"s","ns"))))</f>
        <v>ns</v>
      </c>
      <c r="AC95" s="188" t="str">
        <f aca="1">IF(AC$4&gt;$J95,"",IF($F$65&gt;$G$65,"ns",IF($B$72&gt;$C$72,"ns",IF(ABS($L95-INDEX(RTO1SF_ORD,AC$4,2))&gt;$B$80,"s","ns"))))</f>
        <v>ns</v>
      </c>
      <c r="AD95" s="188" t="str">
        <f aca="1">IF(AD$4&gt;$J95,"",IF($F$65&gt;$G$65,"ns",IF($B$72&gt;$C$72,"ns",IF(ABS($L95-INDEX(RTO1SF_ORD,AD$4,2))&gt;$B$80,"s","ns"))))</f>
        <v>ns</v>
      </c>
      <c r="AE95" s="188" t="str">
        <f aca="1">IF(AE$4&gt;$J95,"",IF($F$65&gt;$G$65,"ns",IF($B$72&gt;$C$72,"ns",IF(ABS($L95-INDEX(RTO1SF_ORD,AE$4,2))&gt;$B$80,"s","ns"))))</f>
        <v>ns</v>
      </c>
      <c r="AF95" s="188" t="str">
        <f aca="1">IF(AF$4&gt;$J95,"",IF($F$65&gt;$G$65,"ns",IF($B$72&gt;$C$72,"ns",IF(ABS($L95-INDEX(RTO1SF_ORD,AF$4,2))&gt;$B$80,"s","ns"))))</f>
        <v>ns</v>
      </c>
      <c r="AG95" s="188" t="str">
        <f aca="1">IF(AG$4&gt;$J95,"",IF($F$65&gt;$G$65,"ns",IF($B$72&gt;$C$72,"ns",IF(ABS($L95-INDEX(RTO1SF_ORD,AG$4,2))&gt;$B$80,"s","ns"))))</f>
        <v>ns</v>
      </c>
      <c r="AH95" s="188" t="str">
        <f aca="1">IF(AH$4&gt;$J95,"",IF($F$65&gt;$G$65,"ns",IF($B$72&gt;$C$72,"ns",IF(ABS($L95-INDEX(RTO1SF_ORD,AH$4,2))&gt;$B$80,"s","ns"))))</f>
        <v>ns</v>
      </c>
      <c r="AI95" s="188" t="str">
        <f aca="1">IF(AI$4&gt;$J95,"",IF($F$65&gt;$G$65,"ns",IF($B$72&gt;$C$72,"ns",IF(ABS($L95-INDEX(RTO1SF_ORD,AI$4,2))&gt;$B$80,"s","ns"))))</f>
        <v>ns</v>
      </c>
      <c r="AJ95" s="188" t="str">
        <f aca="1">IF(AJ$4&gt;$J95,"",IF($F$65&gt;$G$65,"ns",IF($B$72&gt;$C$72,"ns",IF(ABS($L95-INDEX(RTO1SF_ORD,AJ$4,2))&gt;$B$80,"s","ns"))))</f>
        <v>ns</v>
      </c>
      <c r="AK95" s="188" t="str">
        <f aca="1">IF(AK$4&gt;$J95,"",IF($F$65&gt;$G$65,"ns",IF($B$72&gt;$C$72,"ns",IF(ABS($L95-INDEX(RTO1SF_ORD,AK$4,2))&gt;$B$80,"s","ns"))))</f>
        <v>ns</v>
      </c>
      <c r="AL95" s="188" t="str">
        <f aca="1">IF(AL$4&gt;$J95,"",IF($F$65&gt;$G$65,"ns",IF($B$72&gt;$C$72,"ns",IF(ABS($L95-INDEX(RTO1SF_ORD,AL$4,2))&gt;$B$80,"s","ns"))))</f>
        <v>ns</v>
      </c>
      <c r="AM95" s="188" t="str">
        <f aca="1">IF(AM$4&gt;$J95,"",IF($F$65&gt;$G$65,"ns",IF($B$72&gt;$C$72,"ns",IF(ABS($L95-INDEX(RTO1SF_ORD,AM$4,2))&gt;$B$80,"s","ns"))))</f>
        <v>ns</v>
      </c>
      <c r="AN95" s="188" t="str">
        <f aca="1">IF(AN$4&gt;$J95,"",IF($F$65&gt;$G$65,"ns",IF($B$72&gt;$C$72,"ns",IF(ABS($L95-INDEX(RTO1SF_ORD,AN$4,2))&gt;$B$80,"s","ns"))))</f>
        <v>ns</v>
      </c>
      <c r="AO95" s="188" t="str">
        <f aca="1">IF(AO$4&gt;$J95,"",IF($F$65&gt;$G$65,"ns",IF($B$72&gt;$C$72,"ns",IF(ABS($L95-INDEX(RTO1SF_ORD,AO$4,2))&gt;$B$80,"s","ns"))))</f>
        <v>ns</v>
      </c>
      <c r="AP95" s="188" t="str">
        <f aca="1">IF(AP$4&gt;$J95,"",IF($F$65&gt;$G$65,"ns",IF($B$72&gt;$C$72,"ns",IF(ABS($L95-INDEX(RTO1SF_ORD,AP$4,2))&gt;$B$80,"s","ns"))))</f>
        <v>ns</v>
      </c>
      <c r="AQ95" s="188" t="str">
        <f aca="1">IF(AQ$4&gt;$J95,"",IF($F$65&gt;$G$65,"ns",IF($B$72&gt;$C$72,"ns",IF(ABS($L95-INDEX(RTO1SF_ORD,AQ$4,2))&gt;$B$80,"s","ns"))))</f>
        <v>ns</v>
      </c>
      <c r="AR95" s="188" t="str">
        <f aca="1">IF(AR$4&gt;$J95,"",IF($F$65&gt;$G$65,"ns",IF($B$72&gt;$C$72,"ns",IF(ABS($L95-INDEX(RTO1SF_ORD,AR$4,2))&gt;$B$80,"s","ns"))))</f>
        <v>ns</v>
      </c>
      <c r="AS95" s="188" t="str">
        <f aca="1">IF(AS$4&gt;$J95,"",IF($F$65&gt;$G$65,"ns",IF($B$72&gt;$C$72,"ns",IF(ABS($L95-INDEX(RTO1SF_ORD,AS$4,2))&gt;$B$80,"s","ns"))))</f>
        <v>ns</v>
      </c>
      <c r="AT95" s="188" t="str">
        <f aca="1">IF(AT$4&gt;$J95,"",IF($F$65&gt;$G$65,"ns",IF($B$72&gt;$C$72,"ns",IF(ABS($L95-INDEX(RTO1SF_ORD,AT$4,2))&gt;$B$80,"s","ns"))))</f>
        <v>ns</v>
      </c>
      <c r="AU95" s="188" t="str">
        <f aca="1">IF(AU$4&gt;$J95,"",IF($F$65&gt;$G$65,"ns",IF($B$72&gt;$C$72,"ns",IF(ABS($L95-INDEX(RTO1SF_ORD,AU$4,2))&gt;$B$80,"s","ns"))))</f>
        <v>ns</v>
      </c>
      <c r="AV95" s="188" t="str">
        <f aca="1">IF(AV$4&gt;$J95,"",IF($F$65&gt;$G$65,"ns",IF($B$72&gt;$C$72,"ns",IF(ABS($L95-INDEX(RTO1SF_ORD,AV$4,2))&gt;$B$80,"s","ns"))))</f>
        <v/>
      </c>
      <c r="AW95" s="188" t="str">
        <f aca="1">IF(AW$4&gt;$J95,"",IF($F$65&gt;$G$65,"ns",IF($B$72&gt;$C$72,"ns",IF(ABS($L95-INDEX(RTO1SF_ORD,AW$4,2))&gt;$B$80,"s","ns"))))</f>
        <v/>
      </c>
      <c r="AX95" s="188" t="str">
        <f aca="1">IF(AX$4&gt;$J95,"",IF($F$65&gt;$G$65,"ns",IF($B$72&gt;$C$72,"ns",IF(ABS($L95-INDEX(RTO1SF_ORD,AX$4,2))&gt;$B$80,"s","ns"))))</f>
        <v/>
      </c>
      <c r="AY95" s="188" t="str">
        <f aca="1">IF(AY$4&gt;$J95,"",IF($F$65&gt;$G$65,"ns",IF($B$72&gt;$C$72,"ns",IF(ABS($L95-INDEX(RTO1SF_ORD,AY$4,2))&gt;$B$80,"s","ns"))))</f>
        <v/>
      </c>
      <c r="AZ95" s="188" t="str">
        <f aca="1">IF(AZ$4&gt;$J95,"",IF($F$65&gt;$G$65,"ns",IF($B$72&gt;$C$72,"ns",IF(ABS($L95-INDEX(RTO1SF_ORD,AZ$4,2))&gt;$B$80,"s","ns"))))</f>
        <v/>
      </c>
      <c r="BA95" s="188" t="str">
        <f aca="1">IF(BA$4&gt;$J95,"",IF($F$65&gt;$G$65,"ns",IF($B$72&gt;$C$72,"ns",IF(ABS($L95-INDEX(RTO1SF_ORD,BA$4,2))&gt;$B$80,"s","ns"))))</f>
        <v/>
      </c>
      <c r="BB95" s="188" t="str">
        <f aca="1">IF(BB$4&gt;$J95,"",IF($F$65&gt;$G$65,"ns",IF($B$72&gt;$C$72,"ns",IF(ABS($L95-INDEX(RTO1SF_ORD,BB$4,2))&gt;$B$80,"s","ns"))))</f>
        <v/>
      </c>
      <c r="BC95" s="188" t="str">
        <f aca="1">IF(BC$4&gt;$J95,"",IF($F$65&gt;$G$65,"ns",IF($B$72&gt;$C$72,"ns",IF(ABS($L95-INDEX(RTO1SF_ORD,BC$4,2))&gt;$B$80,"s","ns"))))</f>
        <v/>
      </c>
      <c r="BD95" s="188" t="str">
        <f aca="1">IF(BD$4&gt;$J95,"",IF($F$65&gt;$G$65,"ns",IF($B$72&gt;$C$72,"ns",IF(ABS($L95-INDEX(RTO1SF_ORD,BD$4,2))&gt;$B$80,"s","ns"))))</f>
        <v/>
      </c>
      <c r="BE95" s="188" t="str">
        <f aca="1">IF(BE$4&gt;$J95,"",IF($F$65&gt;$G$65,"ns",IF($B$72&gt;$C$72,"ns",IF(ABS($L95-INDEX(RTO1SF_ORD,BE$4,2))&gt;$B$80,"s","ns"))))</f>
        <v/>
      </c>
      <c r="BF95" s="188" t="str">
        <f aca="1">IF(BF$4&gt;$J95,"",IF($F$65&gt;$G$65,"ns",IF($B$72&gt;$C$72,"ns",IF(ABS($L95-INDEX(RTO1SF_ORD,BF$4,2))&gt;$B$80,"s","ns"))))</f>
        <v/>
      </c>
      <c r="BG95" s="188" t="str">
        <f aca="1">IF(BG$4&gt;$J95,"",IF($F$65&gt;$G$65,"ns",IF($B$72&gt;$C$72,"ns",IF(ABS($L95-INDEX(RTO1SF_ORD,BG$4,2))&gt;$B$80,"s","ns"))))</f>
        <v/>
      </c>
      <c r="BH95" s="188" t="str">
        <f aca="1">IF(BH$4&gt;$J95,"",IF($F$65&gt;$G$65,"ns",IF($B$72&gt;$C$72,"ns",IF(ABS($L95-INDEX(RTO1SF_ORD,BH$4,2))&gt;$B$80,"s","ns"))))</f>
        <v/>
      </c>
      <c r="BI95" s="188" t="str">
        <f aca="1">IF(BI$4&gt;$J95,"",IF($F$65&gt;$G$65,"ns",IF($B$72&gt;$C$72,"ns",IF(ABS($L95-INDEX(RTO1SF_ORD,BI$4,2))&gt;$B$80,"s","ns"))))</f>
        <v/>
      </c>
      <c r="BJ95" s="188" t="str">
        <f aca="1">IF(BJ$4&gt;$J95,"",IF($F$65&gt;$G$65,"ns",IF($B$72&gt;$C$72,"ns",IF(ABS($L95-INDEX(RTO1SF_ORD,BJ$4,2))&gt;$B$80,"s","ns"))))</f>
        <v/>
      </c>
      <c r="BS95" s="10"/>
      <c r="BT95" s="10"/>
      <c r="BV95" s="89" t="n">
        <v>35</v>
      </c>
      <c r="BW95" s="187" t="str">
        <f aca="1">IFERROR(INDEX(RTO2CF_ORD,BV95,1),"sd")</f>
        <v>K CIEN AÑOS</v>
      </c>
      <c r="BX95" s="188">
        <f aca="1">IFERROR(INDEX(RTO2CF_ORD,BV95,2),"sd")</f>
        <v>4355.0968685714297</v>
      </c>
      <c r="BY95" s="186" t="str">
        <f aca="1">IF(BY$4&gt;$BV95,"",IF($BR$65&gt;$BS$65,"ns",IF($BN$72&gt;$BO$72,"ns",IF(ABS($BX95-INDEX(RTO1CF_ORD,BY$4,2))&gt;$BN$80,"s","ns"))))</f>
        <v>ns</v>
      </c>
      <c r="BZ95" s="186" t="str">
        <f aca="1">IF(BZ$4&gt;$BV95,"",IF($BR$65&gt;$BS$65,"ns",IF($BN$72&gt;$BO$72,"ns",IF(ABS($BX95-INDEX(RTO1CF_ORD,BZ$4,2))&gt;$BN$80,"s","ns"))))</f>
        <v>ns</v>
      </c>
      <c r="CA95" s="186" t="str">
        <f aca="1">IF(CA$4&gt;$BV95,"",IF($BR$65&gt;$BS$65,"ns",IF($BN$72&gt;$BO$72,"ns",IF(ABS($BX95-INDEX(RTO1CF_ORD,CA$4,2))&gt;$BN$80,"s","ns"))))</f>
        <v>ns</v>
      </c>
      <c r="CB95" s="186" t="str">
        <f aca="1">IF(CB$4&gt;$BV95,"",IF($BR$65&gt;$BS$65,"ns",IF($BN$72&gt;$BO$72,"ns",IF(ABS($BX95-INDEX(RTO1CF_ORD,CB$4,2))&gt;$BN$80,"s","ns"))))</f>
        <v>ns</v>
      </c>
      <c r="CC95" s="186" t="str">
        <f aca="1">IF(CC$4&gt;$BV95,"",IF($BR$65&gt;$BS$65,"ns",IF($BN$72&gt;$BO$72,"ns",IF(ABS($BX95-INDEX(RTO1CF_ORD,CC$4,2))&gt;$BN$80,"s","ns"))))</f>
        <v>ns</v>
      </c>
      <c r="CD95" s="186" t="str">
        <f aca="1">IF(CD$4&gt;$BV95,"",IF($BR$65&gt;$BS$65,"ns",IF($BN$72&gt;$BO$72,"ns",IF(ABS($BX95-INDEX(RTO1CF_ORD,CD$4,2))&gt;$BN$80,"s","ns"))))</f>
        <v>ns</v>
      </c>
      <c r="CE95" s="186" t="str">
        <f aca="1">IF(CE$4&gt;$BV95,"",IF($BR$65&gt;$BS$65,"ns",IF($BN$72&gt;$BO$72,"ns",IF(ABS($BX95-INDEX(RTO1CF_ORD,CE$4,2))&gt;$BN$80,"s","ns"))))</f>
        <v>ns</v>
      </c>
      <c r="CF95" s="186" t="str">
        <f aca="1">IF(CF$4&gt;$BV95,"",IF($BR$65&gt;$BS$65,"ns",IF($BN$72&gt;$BO$72,"ns",IF(ABS($BX95-INDEX(RTO1CF_ORD,CF$4,2))&gt;$BN$80,"s","ns"))))</f>
        <v>ns</v>
      </c>
      <c r="CG95" s="186" t="str">
        <f aca="1">IF(CG$4&gt;$BV95,"",IF($BR$65&gt;$BS$65,"ns",IF($BN$72&gt;$BO$72,"ns",IF(ABS($BX95-INDEX(RTO1CF_ORD,CG$4,2))&gt;$BN$80,"s","ns"))))</f>
        <v>ns</v>
      </c>
      <c r="CH95" s="186" t="str">
        <f aca="1">IF(CH$4&gt;$BV95,"",IF($BR$65&gt;$BS$65,"ns",IF($BN$72&gt;$BO$72,"ns",IF(ABS($BX95-INDEX(RTO1CF_ORD,CH$4,2))&gt;$BN$80,"s","ns"))))</f>
        <v>ns</v>
      </c>
      <c r="CI95" s="186" t="str">
        <f aca="1">IF(CI$4&gt;$BV95,"",IF($BR$65&gt;$BS$65,"ns",IF($BN$72&gt;$BO$72,"ns",IF(ABS($BX95-INDEX(RTO1CF_ORD,CI$4,2))&gt;$BN$80,"s","ns"))))</f>
        <v>ns</v>
      </c>
      <c r="CJ95" s="186" t="str">
        <f aca="1">IF(CJ$4&gt;$BV95,"",IF($BR$65&gt;$BS$65,"ns",IF($BN$72&gt;$BO$72,"ns",IF(ABS($BX95-INDEX(RTO1CF_ORD,CJ$4,2))&gt;$BN$80,"s","ns"))))</f>
        <v>ns</v>
      </c>
      <c r="CK95" s="186" t="str">
        <f aca="1">IF(CK$4&gt;$BV95,"",IF($BR$65&gt;$BS$65,"ns",IF($BN$72&gt;$BO$72,"ns",IF(ABS($BX95-INDEX(RTO1CF_ORD,CK$4,2))&gt;$BN$80,"s","ns"))))</f>
        <v>ns</v>
      </c>
      <c r="CL95" s="186" t="str">
        <f aca="1">IF(CL$4&gt;$BV95,"",IF($BR$65&gt;$BS$65,"ns",IF($BN$72&gt;$BO$72,"ns",IF(ABS($BX95-INDEX(RTO1CF_ORD,CL$4,2))&gt;$BN$80,"s","ns"))))</f>
        <v>ns</v>
      </c>
      <c r="CM95" s="186" t="str">
        <f aca="1">IF(CM$4&gt;$BV95,"",IF($BR$65&gt;$BS$65,"ns",IF($BN$72&gt;$BO$72,"ns",IF(ABS($BX95-INDEX(RTO1CF_ORD,CM$4,2))&gt;$BN$80,"s","ns"))))</f>
        <v>ns</v>
      </c>
      <c r="CN95" s="186" t="str">
        <f aca="1">IF(CN$4&gt;$BV95,"",IF($BR$65&gt;$BS$65,"ns",IF($BN$72&gt;$BO$72,"ns",IF(ABS($BX95-INDEX(RTO1CF_ORD,CN$4,2))&gt;$BN$80,"s","ns"))))</f>
        <v>ns</v>
      </c>
      <c r="CO95" s="186" t="str">
        <f aca="1">IF(CO$4&gt;$BV95,"",IF($BR$65&gt;$BS$65,"ns",IF($BN$72&gt;$BO$72,"ns",IF(ABS($BX95-INDEX(RTO1CF_ORD,CO$4,2))&gt;$BN$80,"s","ns"))))</f>
        <v>ns</v>
      </c>
      <c r="CP95" s="186" t="str">
        <f aca="1">IF(CP$4&gt;$BV95,"",IF($BR$65&gt;$BS$65,"ns",IF($BN$72&gt;$BO$72,"ns",IF(ABS($BX95-INDEX(RTO1CF_ORD,CP$4,2))&gt;$BN$80,"s","ns"))))</f>
        <v>ns</v>
      </c>
      <c r="CQ95" s="186" t="str">
        <f aca="1">IF(CQ$4&gt;$BV95,"",IF($BR$65&gt;$BS$65,"ns",IF($BN$72&gt;$BO$72,"ns",IF(ABS($BX95-INDEX(RTO1CF_ORD,CQ$4,2))&gt;$BN$80,"s","ns"))))</f>
        <v>ns</v>
      </c>
      <c r="CR95" s="186" t="str">
        <f aca="1">IF(CR$4&gt;$BV95,"",IF($BR$65&gt;$BS$65,"ns",IF($BN$72&gt;$BO$72,"ns",IF(ABS($BX95-INDEX(RTO1CF_ORD,CR$4,2))&gt;$BN$80,"s","ns"))))</f>
        <v>ns</v>
      </c>
      <c r="CS95" s="186" t="str">
        <f aca="1">IF(CS$4&gt;$BV95,"",IF($BR$65&gt;$BS$65,"ns",IF($BN$72&gt;$BO$72,"ns",IF(ABS($BX95-INDEX(RTO1CF_ORD,CS$4,2))&gt;$BN$80,"s","ns"))))</f>
        <v>ns</v>
      </c>
      <c r="CT95" s="186" t="str">
        <f aca="1">IF(CT$4&gt;$BV95,"",IF($BR$65&gt;$BS$65,"ns",IF($BN$72&gt;$BO$72,"ns",IF(ABS($BX95-INDEX(RTO1CF_ORD,CT$4,2))&gt;$BN$80,"s","ns"))))</f>
        <v>ns</v>
      </c>
      <c r="CU95" s="186" t="str">
        <f aca="1">IF(CU$4&gt;$BV95,"",IF($BR$65&gt;$BS$65,"ns",IF($BN$72&gt;$BO$72,"ns",IF(ABS($BX95-INDEX(RTO1CF_ORD,CU$4,2))&gt;$BN$80,"s","ns"))))</f>
        <v>ns</v>
      </c>
      <c r="CV95" s="186" t="str">
        <f aca="1">IF(CV$4&gt;$BV95,"",IF($BR$65&gt;$BS$65,"ns",IF($BN$72&gt;$BO$72,"ns",IF(ABS($BX95-INDEX(RTO1CF_ORD,CV$4,2))&gt;$BN$80,"s","ns"))))</f>
        <v>ns</v>
      </c>
      <c r="CW95" s="186" t="str">
        <f aca="1">IF(CW$4&gt;$BV95,"",IF($BR$65&gt;$BS$65,"ns",IF($BN$72&gt;$BO$72,"ns",IF(ABS($BX95-INDEX(RTO1CF_ORD,CW$4,2))&gt;$BN$80,"s","ns"))))</f>
        <v>ns</v>
      </c>
      <c r="CX95" s="186" t="str">
        <f aca="1">IF(CX$4&gt;$BV95,"",IF($BR$65&gt;$BS$65,"ns",IF($BN$72&gt;$BO$72,"ns",IF(ABS($BX95-INDEX(RTO1CF_ORD,CX$4,2))&gt;$BN$80,"s","ns"))))</f>
        <v>ns</v>
      </c>
      <c r="CY95" s="186" t="str">
        <f aca="1">IF(CY$4&gt;$BV95,"",IF($BR$65&gt;$BS$65,"ns",IF($BN$72&gt;$BO$72,"ns",IF(ABS($BX95-INDEX(RTO1CF_ORD,CY$4,2))&gt;$BN$80,"s","ns"))))</f>
        <v>ns</v>
      </c>
      <c r="CZ95" s="186" t="str">
        <f aca="1">IF(CZ$4&gt;$BV95,"",IF($BR$65&gt;$BS$65,"ns",IF($BN$72&gt;$BO$72,"ns",IF(ABS($BX95-INDEX(RTO1CF_ORD,CZ$4,2))&gt;$BN$80,"s","ns"))))</f>
        <v>ns</v>
      </c>
      <c r="DA95" s="186" t="str">
        <f aca="1">IF(DA$4&gt;$BV95,"",IF($BR$65&gt;$BS$65,"ns",IF($BN$72&gt;$BO$72,"ns",IF(ABS($BX95-INDEX(RTO1CF_ORD,DA$4,2))&gt;$BN$80,"s","ns"))))</f>
        <v>ns</v>
      </c>
      <c r="DB95" s="186" t="str">
        <f aca="1">IF(DB$4&gt;$BV95,"",IF($BR$65&gt;$BS$65,"ns",IF($BN$72&gt;$BO$72,"ns",IF(ABS($BX95-INDEX(RTO1CF_ORD,DB$4,2))&gt;$BN$80,"s","ns"))))</f>
        <v>ns</v>
      </c>
      <c r="DC95" s="186" t="str">
        <f aca="1">IF(DC$4&gt;$BV95,"",IF($BR$65&gt;$BS$65,"ns",IF($BN$72&gt;$BO$72,"ns",IF(ABS($BX95-INDEX(RTO1CF_ORD,DC$4,2))&gt;$BN$80,"s","ns"))))</f>
        <v>ns</v>
      </c>
      <c r="DD95" s="186" t="str">
        <f aca="1">IF(DD$4&gt;$BV95,"",IF($BR$65&gt;$BS$65,"ns",IF($BN$72&gt;$BO$72,"ns",IF(ABS($BX95-INDEX(RTO1CF_ORD,DD$4,2))&gt;$BN$80,"s","ns"))))</f>
        <v>ns</v>
      </c>
      <c r="DE95" s="186" t="str">
        <f aca="1">IF(DE$4&gt;$BV95,"",IF($BR$65&gt;$BS$65,"ns",IF($BN$72&gt;$BO$72,"ns",IF(ABS($BX95-INDEX(RTO1CF_ORD,DE$4,2))&gt;$BN$80,"s","ns"))))</f>
        <v>ns</v>
      </c>
      <c r="DF95" s="186" t="str">
        <f aca="1">IF(DF$4&gt;$BV95,"",IF($BR$65&gt;$BS$65,"ns",IF($BN$72&gt;$BO$72,"ns",IF(ABS($BX95-INDEX(RTO1CF_ORD,DF$4,2))&gt;$BN$80,"s","ns"))))</f>
        <v>ns</v>
      </c>
      <c r="DG95" s="186" t="str">
        <f aca="1">IF(DG$4&gt;$BV95,"",IF($BR$65&gt;$BS$65,"ns",IF($BN$72&gt;$BO$72,"ns",IF(ABS($BX95-INDEX(RTO1CF_ORD,DG$4,2))&gt;$BN$80,"s","ns"))))</f>
        <v>ns</v>
      </c>
      <c r="DH95" s="186" t="str">
        <f aca="1">IF(DH$4&gt;$BV95,"",IF($BR$65&gt;$BS$65,"ns",IF($BN$72&gt;$BO$72,"ns",IF(ABS($BX95-INDEX(RTO1CF_ORD,DH$4,2))&gt;$BN$80,"s","ns"))))</f>
        <v/>
      </c>
      <c r="DI95" s="186" t="str">
        <f aca="1">IF(DI$4&gt;$BV95,"",IF($BR$65&gt;$BS$65,"ns",IF($BN$72&gt;$BO$72,"ns",IF(ABS($BX95-INDEX(RTO1CF_ORD,DI$4,2))&gt;$BN$80,"s","ns"))))</f>
        <v/>
      </c>
      <c r="DJ95" s="186" t="str">
        <f aca="1">IF(DJ$4&gt;$BV95,"",IF($BR$65&gt;$BS$65,"ns",IF($BN$72&gt;$BO$72,"ns",IF(ABS($BX95-INDEX(RTO1CF_ORD,DJ$4,2))&gt;$BN$80,"s","ns"))))</f>
        <v/>
      </c>
      <c r="DK95" s="186" t="str">
        <f aca="1">IF(DK$4&gt;$BV95,"",IF($BR$65&gt;$BS$65,"ns",IF($BN$72&gt;$BO$72,"ns",IF(ABS($BX95-INDEX(RTO1CF_ORD,DK$4,2))&gt;$BN$80,"s","ns"))))</f>
        <v/>
      </c>
      <c r="DL95" s="186" t="str">
        <f aca="1">IF(DL$4&gt;$BV95,"",IF($BR$65&gt;$BS$65,"ns",IF($BN$72&gt;$BO$72,"ns",IF(ABS($BX95-INDEX(RTO1CF_ORD,DL$4,2))&gt;$BN$80,"s","ns"))))</f>
        <v/>
      </c>
      <c r="DM95" s="186" t="str">
        <f aca="1">IF(DM$4&gt;$BV95,"",IF($BR$65&gt;$BS$65,"ns",IF($BN$72&gt;$BO$72,"ns",IF(ABS($BX95-INDEX(RTO1CF_ORD,DM$4,2))&gt;$BN$80,"s","ns"))))</f>
        <v/>
      </c>
      <c r="DN95" s="186" t="str">
        <f aca="1">IF(DN$4&gt;$BV95,"",IF($BR$65&gt;$BS$65,"ns",IF($BN$72&gt;$BO$72,"ns",IF(ABS($BX95-INDEX(RTO1CF_ORD,DN$4,2))&gt;$BN$80,"s","ns"))))</f>
        <v/>
      </c>
      <c r="DO95" s="186" t="str">
        <f aca="1">IF(DO$4&gt;$BV95,"",IF($BR$65&gt;$BS$65,"ns",IF($BN$72&gt;$BO$72,"ns",IF(ABS($BX95-INDEX(RTO1CF_ORD,DO$4,2))&gt;$BN$80,"s","ns"))))</f>
        <v/>
      </c>
      <c r="DP95" s="186" t="str">
        <f aca="1">IF(DP$4&gt;$BV95,"",IF($BR$65&gt;$BS$65,"ns",IF($BN$72&gt;$BO$72,"ns",IF(ABS($BX95-INDEX(RTO1CF_ORD,DP$4,2))&gt;$BN$80,"s","ns"))))</f>
        <v/>
      </c>
      <c r="DQ95" s="186" t="str">
        <f aca="1">IF(DQ$4&gt;$BV95,"",IF($BR$65&gt;$BS$65,"ns",IF($BN$72&gt;$BO$72,"ns",IF(ABS($BX95-INDEX(RTO1CF_ORD,DQ$4,2))&gt;$BN$80,"s","ns"))))</f>
        <v/>
      </c>
      <c r="DR95" s="186" t="str">
        <f aca="1">IF(DR$4&gt;$BV95,"",IF($BR$65&gt;$BS$65,"ns",IF($BN$72&gt;$BO$72,"ns",IF(ABS($BX95-INDEX(RTO1CF_ORD,DR$4,2))&gt;$BN$80,"s","ns"))))</f>
        <v/>
      </c>
      <c r="DS95" s="186" t="str">
        <f aca="1">IF(DS$4&gt;$BV95,"",IF($BR$65&gt;$BS$65,"ns",IF($BN$72&gt;$BO$72,"ns",IF(ABS($BX95-INDEX(RTO1CF_ORD,DS$4,2))&gt;$BN$80,"s","ns"))))</f>
        <v/>
      </c>
      <c r="DT95" s="186" t="str">
        <f aca="1">IF(DT$4&gt;$BV95,"",IF($BR$65&gt;$BS$65,"ns",IF($BN$72&gt;$BO$72,"ns",IF(ABS($BX95-INDEX(RTO1CF_ORD,DT$4,2))&gt;$BN$80,"s","ns"))))</f>
        <v/>
      </c>
      <c r="DU95" s="186" t="str">
        <f aca="1">IF(DU$4&gt;$BV95,"",IF($BR$65&gt;$BS$65,"ns",IF($BN$72&gt;$BO$72,"ns",IF(ABS($BX95-INDEX(RTO1CF_ORD,DU$4,2))&gt;$BN$80,"s","ns"))))</f>
        <v/>
      </c>
      <c r="DV95" s="186" t="str">
        <f aca="1">IF(DV$4&gt;$BV95,"",IF($BR$65&gt;$BS$65,"ns",IF($BN$72&gt;$BO$72,"ns",IF(ABS($BX95-INDEX(RTO1CF_ORD,DV$4,2))&gt;$BN$80,"s","ns"))))</f>
        <v/>
      </c>
      <c r="DW95" s="158"/>
      <c r="DX95" s="158"/>
      <c r="DZ95" s="176">
        <f>DZ94+1</f>
        <v>36</v>
      </c>
      <c r="EA95" s="178" t="str">
        <f aca="1">IFERROR(INDEX(RTO2CV,$DZ95,1),0)</f>
        <v>LG MORO</v>
      </c>
      <c r="EB95" s="179">
        <f aca="1">IFERROR(INDEX(RTO2SF,$DZ95,EB$3),0)</f>
        <v>0</v>
      </c>
      <c r="EC95" s="179">
        <f aca="1">IFERROR(INDEX(RTO2SF,$DZ95,EC$3),0)</f>
        <v>0</v>
      </c>
      <c r="ED95" s="179">
        <f aca="1">IFERROR(INDEX(RTO2SF,$DZ95,ED$3),0)</f>
        <v>0</v>
      </c>
      <c r="EE95" s="179">
        <f aca="1">IFERROR(INDEX(RTO2SF,$DZ95,EE$3),0)</f>
        <v>0</v>
      </c>
      <c r="EF95" s="179">
        <f>_xlfn.COUNTIFS(EB95:EE95,"&gt;1")</f>
        <v>0</v>
      </c>
      <c r="EG95" s="179">
        <f>IFERROR(_xlfn.SUMIFS(EB95:EE95,EB95:EE95,"&gt;1"),0)</f>
        <v>0</v>
      </c>
      <c r="EH95" s="176"/>
      <c r="EI95" s="176"/>
      <c r="EJ95" s="176"/>
      <c r="EK95" s="177"/>
      <c r="EL95" s="176">
        <f>EL94+1</f>
        <v>36</v>
      </c>
      <c r="EM95" s="178" t="str">
        <f aca="1">IFERROR(INDEX(RTO2CV,$EL95,1),0)</f>
        <v>LG MORO</v>
      </c>
      <c r="EN95" s="179">
        <f aca="1">IFERROR(INDEX(RTO2CF,$EL95,'ANVA-MDS'!EB$3),0)</f>
        <v>4857.38804571428955</v>
      </c>
      <c r="EO95" s="179">
        <f aca="1">IFERROR(INDEX(RTO2CF,$EL95,'ANVA-MDS'!EC$3),0)</f>
        <v>5141.67367999999988</v>
      </c>
      <c r="EP95" s="179">
        <f aca="1">IFERROR(INDEX(RTO2CF,$EL95,'ANVA-MDS'!ED$3),0)</f>
        <v>3844.28125714285989</v>
      </c>
      <c r="EQ95" s="179">
        <f aca="1">IFERROR(INDEX(RTO2CF,$EL95,'ANVA-MDS'!EE$3),0)</f>
        <v>0</v>
      </c>
      <c r="ER95" s="179">
        <f>_xlfn.COUNTIFS(EN95:EQ95,"&gt;1")</f>
        <v>3</v>
      </c>
      <c r="ES95" s="179">
        <f>IFERROR(_xlfn.SUMIFS(EN95:EQ95,EN95:EQ95,"&gt;1"),0)</f>
        <v>13843.3429828572007</v>
      </c>
      <c r="ET95" s="176"/>
      <c r="EU95" s="176"/>
      <c r="EV95" s="176"/>
      <c r="EW95" s="177"/>
      <c r="EX95" s="179">
        <f>EG95+ES95</f>
        <v>13843.3429828572007</v>
      </c>
      <c r="EY95" s="177"/>
      <c r="EZ95" s="177"/>
    </row>
    <row r="96" spans="10:156" ht="12.75" customHeight="1">
      <c r="J96" s="89" t="n">
        <v>36</v>
      </c>
      <c r="K96" s="187" t="str">
        <f aca="1">IFERROR(INDEX(RTO2SF_ORD,J96,1),"sd")</f>
        <v>LG MORO</v>
      </c>
      <c r="L96" s="188">
        <f aca="1">IFERROR(INDEX(RTO2SF_ORD,J96,2),"sd")</f>
        <v>0.000139999999999999991</v>
      </c>
      <c r="M96" s="188" t="str">
        <f aca="1">IF(M$4&gt;$J96,"",IF($F$65&gt;$G$65,"ns",IF($B$72&gt;$C$72,"ns",IF(ABS($L96-INDEX(RTO1SF_ORD,M$4,2))&gt;$B$80,"s","ns"))))</f>
        <v>ns</v>
      </c>
      <c r="N96" s="188" t="str">
        <f aca="1">IF(N$4&gt;$J96,"",IF($F$65&gt;$G$65,"ns",IF($B$72&gt;$C$72,"ns",IF(ABS($L96-INDEX(RTO1SF_ORD,N$4,2))&gt;$B$80,"s","ns"))))</f>
        <v>ns</v>
      </c>
      <c r="O96" s="188" t="str">
        <f aca="1">IF(O$4&gt;$J96,"",IF($F$65&gt;$G$65,"ns",IF($B$72&gt;$C$72,"ns",IF(ABS($L96-INDEX(RTO1SF_ORD,O$4,2))&gt;$B$80,"s","ns"))))</f>
        <v>ns</v>
      </c>
      <c r="P96" s="188" t="str">
        <f aca="1">IF(P$4&gt;$J96,"",IF($F$65&gt;$G$65,"ns",IF($B$72&gt;$C$72,"ns",IF(ABS($L96-INDEX(RTO1SF_ORD,P$4,2))&gt;$B$80,"s","ns"))))</f>
        <v>ns</v>
      </c>
      <c r="Q96" s="188" t="str">
        <f aca="1">IF(Q$4&gt;$J96,"",IF($F$65&gt;$G$65,"ns",IF($B$72&gt;$C$72,"ns",IF(ABS($L96-INDEX(RTO1SF_ORD,Q$4,2))&gt;$B$80,"s","ns"))))</f>
        <v>ns</v>
      </c>
      <c r="R96" s="188" t="str">
        <f aca="1">IF(R$4&gt;$J96,"",IF($F$65&gt;$G$65,"ns",IF($B$72&gt;$C$72,"ns",IF(ABS($L96-INDEX(RTO1SF_ORD,R$4,2))&gt;$B$80,"s","ns"))))</f>
        <v>ns</v>
      </c>
      <c r="S96" s="188" t="str">
        <f aca="1">IF(S$4&gt;$J96,"",IF($F$65&gt;$G$65,"ns",IF($B$72&gt;$C$72,"ns",IF(ABS($L96-INDEX(RTO1SF_ORD,S$4,2))&gt;$B$80,"s","ns"))))</f>
        <v>ns</v>
      </c>
      <c r="T96" s="188" t="str">
        <f aca="1">IF(T$4&gt;$J96,"",IF($F$65&gt;$G$65,"ns",IF($B$72&gt;$C$72,"ns",IF(ABS($L96-INDEX(RTO1SF_ORD,T$4,2))&gt;$B$80,"s","ns"))))</f>
        <v>ns</v>
      </c>
      <c r="U96" s="188" t="str">
        <f aca="1">IF(U$4&gt;$J96,"",IF($F$65&gt;$G$65,"ns",IF($B$72&gt;$C$72,"ns",IF(ABS($L96-INDEX(RTO1SF_ORD,U$4,2))&gt;$B$80,"s","ns"))))</f>
        <v>ns</v>
      </c>
      <c r="V96" s="188" t="str">
        <f aca="1">IF(V$4&gt;$J96,"",IF($F$65&gt;$G$65,"ns",IF($B$72&gt;$C$72,"ns",IF(ABS($L96-INDEX(RTO1SF_ORD,V$4,2))&gt;$B$80,"s","ns"))))</f>
        <v>ns</v>
      </c>
      <c r="W96" s="188" t="str">
        <f aca="1">IF(W$4&gt;$J96,"",IF($F$65&gt;$G$65,"ns",IF($B$72&gt;$C$72,"ns",IF(ABS($L96-INDEX(RTO1SF_ORD,W$4,2))&gt;$B$80,"s","ns"))))</f>
        <v>ns</v>
      </c>
      <c r="X96" s="188" t="str">
        <f aca="1">IF(X$4&gt;$J96,"",IF($F$65&gt;$G$65,"ns",IF($B$72&gt;$C$72,"ns",IF(ABS($L96-INDEX(RTO1SF_ORD,X$4,2))&gt;$B$80,"s","ns"))))</f>
        <v>ns</v>
      </c>
      <c r="Y96" s="188" t="str">
        <f aca="1">IF(Y$4&gt;$J96,"",IF($F$65&gt;$G$65,"ns",IF($B$72&gt;$C$72,"ns",IF(ABS($L96-INDEX(RTO1SF_ORD,Y$4,2))&gt;$B$80,"s","ns"))))</f>
        <v>ns</v>
      </c>
      <c r="Z96" s="188" t="str">
        <f aca="1">IF(Z$4&gt;$J96,"",IF($F$65&gt;$G$65,"ns",IF($B$72&gt;$C$72,"ns",IF(ABS($L96-INDEX(RTO1SF_ORD,Z$4,2))&gt;$B$80,"s","ns"))))</f>
        <v>ns</v>
      </c>
      <c r="AA96" s="188" t="str">
        <f aca="1">IF(AA$4&gt;$J96,"",IF($F$65&gt;$G$65,"ns",IF($B$72&gt;$C$72,"ns",IF(ABS($L96-INDEX(RTO1SF_ORD,AA$4,2))&gt;$B$80,"s","ns"))))</f>
        <v>ns</v>
      </c>
      <c r="AB96" s="188" t="str">
        <f aca="1">IF(AB$4&gt;$J96,"",IF($F$65&gt;$G$65,"ns",IF($B$72&gt;$C$72,"ns",IF(ABS($L96-INDEX(RTO1SF_ORD,AB$4,2))&gt;$B$80,"s","ns"))))</f>
        <v>ns</v>
      </c>
      <c r="AC96" s="188" t="str">
        <f aca="1">IF(AC$4&gt;$J96,"",IF($F$65&gt;$G$65,"ns",IF($B$72&gt;$C$72,"ns",IF(ABS($L96-INDEX(RTO1SF_ORD,AC$4,2))&gt;$B$80,"s","ns"))))</f>
        <v>ns</v>
      </c>
      <c r="AD96" s="188" t="str">
        <f aca="1">IF(AD$4&gt;$J96,"",IF($F$65&gt;$G$65,"ns",IF($B$72&gt;$C$72,"ns",IF(ABS($L96-INDEX(RTO1SF_ORD,AD$4,2))&gt;$B$80,"s","ns"))))</f>
        <v>ns</v>
      </c>
      <c r="AE96" s="188" t="str">
        <f aca="1">IF(AE$4&gt;$J96,"",IF($F$65&gt;$G$65,"ns",IF($B$72&gt;$C$72,"ns",IF(ABS($L96-INDEX(RTO1SF_ORD,AE$4,2))&gt;$B$80,"s","ns"))))</f>
        <v>ns</v>
      </c>
      <c r="AF96" s="188" t="str">
        <f aca="1">IF(AF$4&gt;$J96,"",IF($F$65&gt;$G$65,"ns",IF($B$72&gt;$C$72,"ns",IF(ABS($L96-INDEX(RTO1SF_ORD,AF$4,2))&gt;$B$80,"s","ns"))))</f>
        <v>ns</v>
      </c>
      <c r="AG96" s="188" t="str">
        <f aca="1">IF(AG$4&gt;$J96,"",IF($F$65&gt;$G$65,"ns",IF($B$72&gt;$C$72,"ns",IF(ABS($L96-INDEX(RTO1SF_ORD,AG$4,2))&gt;$B$80,"s","ns"))))</f>
        <v>ns</v>
      </c>
      <c r="AH96" s="188" t="str">
        <f aca="1">IF(AH$4&gt;$J96,"",IF($F$65&gt;$G$65,"ns",IF($B$72&gt;$C$72,"ns",IF(ABS($L96-INDEX(RTO1SF_ORD,AH$4,2))&gt;$B$80,"s","ns"))))</f>
        <v>ns</v>
      </c>
      <c r="AI96" s="188" t="str">
        <f aca="1">IF(AI$4&gt;$J96,"",IF($F$65&gt;$G$65,"ns",IF($B$72&gt;$C$72,"ns",IF(ABS($L96-INDEX(RTO1SF_ORD,AI$4,2))&gt;$B$80,"s","ns"))))</f>
        <v>ns</v>
      </c>
      <c r="AJ96" s="188" t="str">
        <f aca="1">IF(AJ$4&gt;$J96,"",IF($F$65&gt;$G$65,"ns",IF($B$72&gt;$C$72,"ns",IF(ABS($L96-INDEX(RTO1SF_ORD,AJ$4,2))&gt;$B$80,"s","ns"))))</f>
        <v>ns</v>
      </c>
      <c r="AK96" s="188" t="str">
        <f aca="1">IF(AK$4&gt;$J96,"",IF($F$65&gt;$G$65,"ns",IF($B$72&gt;$C$72,"ns",IF(ABS($L96-INDEX(RTO1SF_ORD,AK$4,2))&gt;$B$80,"s","ns"))))</f>
        <v>ns</v>
      </c>
      <c r="AL96" s="188" t="str">
        <f aca="1">IF(AL$4&gt;$J96,"",IF($F$65&gt;$G$65,"ns",IF($B$72&gt;$C$72,"ns",IF(ABS($L96-INDEX(RTO1SF_ORD,AL$4,2))&gt;$B$80,"s","ns"))))</f>
        <v>ns</v>
      </c>
      <c r="AM96" s="188" t="str">
        <f aca="1">IF(AM$4&gt;$J96,"",IF($F$65&gt;$G$65,"ns",IF($B$72&gt;$C$72,"ns",IF(ABS($L96-INDEX(RTO1SF_ORD,AM$4,2))&gt;$B$80,"s","ns"))))</f>
        <v>ns</v>
      </c>
      <c r="AN96" s="188" t="str">
        <f aca="1">IF(AN$4&gt;$J96,"",IF($F$65&gt;$G$65,"ns",IF($B$72&gt;$C$72,"ns",IF(ABS($L96-INDEX(RTO1SF_ORD,AN$4,2))&gt;$B$80,"s","ns"))))</f>
        <v>ns</v>
      </c>
      <c r="AO96" s="188" t="str">
        <f aca="1">IF(AO$4&gt;$J96,"",IF($F$65&gt;$G$65,"ns",IF($B$72&gt;$C$72,"ns",IF(ABS($L96-INDEX(RTO1SF_ORD,AO$4,2))&gt;$B$80,"s","ns"))))</f>
        <v>ns</v>
      </c>
      <c r="AP96" s="188" t="str">
        <f aca="1">IF(AP$4&gt;$J96,"",IF($F$65&gt;$G$65,"ns",IF($B$72&gt;$C$72,"ns",IF(ABS($L96-INDEX(RTO1SF_ORD,AP$4,2))&gt;$B$80,"s","ns"))))</f>
        <v>ns</v>
      </c>
      <c r="AQ96" s="188" t="str">
        <f aca="1">IF(AQ$4&gt;$J96,"",IF($F$65&gt;$G$65,"ns",IF($B$72&gt;$C$72,"ns",IF(ABS($L96-INDEX(RTO1SF_ORD,AQ$4,2))&gt;$B$80,"s","ns"))))</f>
        <v>ns</v>
      </c>
      <c r="AR96" s="188" t="str">
        <f aca="1">IF(AR$4&gt;$J96,"",IF($F$65&gt;$G$65,"ns",IF($B$72&gt;$C$72,"ns",IF(ABS($L96-INDEX(RTO1SF_ORD,AR$4,2))&gt;$B$80,"s","ns"))))</f>
        <v>ns</v>
      </c>
      <c r="AS96" s="188" t="str">
        <f aca="1">IF(AS$4&gt;$J96,"",IF($F$65&gt;$G$65,"ns",IF($B$72&gt;$C$72,"ns",IF(ABS($L96-INDEX(RTO1SF_ORD,AS$4,2))&gt;$B$80,"s","ns"))))</f>
        <v>ns</v>
      </c>
      <c r="AT96" s="188" t="str">
        <f aca="1">IF(AT$4&gt;$J96,"",IF($F$65&gt;$G$65,"ns",IF($B$72&gt;$C$72,"ns",IF(ABS($L96-INDEX(RTO1SF_ORD,AT$4,2))&gt;$B$80,"s","ns"))))</f>
        <v>ns</v>
      </c>
      <c r="AU96" s="188" t="str">
        <f aca="1">IF(AU$4&gt;$J96,"",IF($F$65&gt;$G$65,"ns",IF($B$72&gt;$C$72,"ns",IF(ABS($L96-INDEX(RTO1SF_ORD,AU$4,2))&gt;$B$80,"s","ns"))))</f>
        <v>ns</v>
      </c>
      <c r="AV96" s="188" t="str">
        <f aca="1">IF(AV$4&gt;$J96,"",IF($F$65&gt;$G$65,"ns",IF($B$72&gt;$C$72,"ns",IF(ABS($L96-INDEX(RTO1SF_ORD,AV$4,2))&gt;$B$80,"s","ns"))))</f>
        <v>ns</v>
      </c>
      <c r="AW96" s="188" t="str">
        <f aca="1">IF(AW$4&gt;$J96,"",IF($F$65&gt;$G$65,"ns",IF($B$72&gt;$C$72,"ns",IF(ABS($L96-INDEX(RTO1SF_ORD,AW$4,2))&gt;$B$80,"s","ns"))))</f>
        <v/>
      </c>
      <c r="AX96" s="188" t="str">
        <f aca="1">IF(AX$4&gt;$J96,"",IF($F$65&gt;$G$65,"ns",IF($B$72&gt;$C$72,"ns",IF(ABS($L96-INDEX(RTO1SF_ORD,AX$4,2))&gt;$B$80,"s","ns"))))</f>
        <v/>
      </c>
      <c r="AY96" s="188" t="str">
        <f aca="1">IF(AY$4&gt;$J96,"",IF($F$65&gt;$G$65,"ns",IF($B$72&gt;$C$72,"ns",IF(ABS($L96-INDEX(RTO1SF_ORD,AY$4,2))&gt;$B$80,"s","ns"))))</f>
        <v/>
      </c>
      <c r="AZ96" s="188" t="str">
        <f aca="1">IF(AZ$4&gt;$J96,"",IF($F$65&gt;$G$65,"ns",IF($B$72&gt;$C$72,"ns",IF(ABS($L96-INDEX(RTO1SF_ORD,AZ$4,2))&gt;$B$80,"s","ns"))))</f>
        <v/>
      </c>
      <c r="BA96" s="188" t="str">
        <f aca="1">IF(BA$4&gt;$J96,"",IF($F$65&gt;$G$65,"ns",IF($B$72&gt;$C$72,"ns",IF(ABS($L96-INDEX(RTO1SF_ORD,BA$4,2))&gt;$B$80,"s","ns"))))</f>
        <v/>
      </c>
      <c r="BB96" s="188" t="str">
        <f aca="1">IF(BB$4&gt;$J96,"",IF($F$65&gt;$G$65,"ns",IF($B$72&gt;$C$72,"ns",IF(ABS($L96-INDEX(RTO1SF_ORD,BB$4,2))&gt;$B$80,"s","ns"))))</f>
        <v/>
      </c>
      <c r="BC96" s="188" t="str">
        <f aca="1">IF(BC$4&gt;$J96,"",IF($F$65&gt;$G$65,"ns",IF($B$72&gt;$C$72,"ns",IF(ABS($L96-INDEX(RTO1SF_ORD,BC$4,2))&gt;$B$80,"s","ns"))))</f>
        <v/>
      </c>
      <c r="BD96" s="188" t="str">
        <f aca="1">IF(BD$4&gt;$J96,"",IF($F$65&gt;$G$65,"ns",IF($B$72&gt;$C$72,"ns",IF(ABS($L96-INDEX(RTO1SF_ORD,BD$4,2))&gt;$B$80,"s","ns"))))</f>
        <v/>
      </c>
      <c r="BE96" s="188" t="str">
        <f aca="1">IF(BE$4&gt;$J96,"",IF($F$65&gt;$G$65,"ns",IF($B$72&gt;$C$72,"ns",IF(ABS($L96-INDEX(RTO1SF_ORD,BE$4,2))&gt;$B$80,"s","ns"))))</f>
        <v/>
      </c>
      <c r="BF96" s="188" t="str">
        <f aca="1">IF(BF$4&gt;$J96,"",IF($F$65&gt;$G$65,"ns",IF($B$72&gt;$C$72,"ns",IF(ABS($L96-INDEX(RTO1SF_ORD,BF$4,2))&gt;$B$80,"s","ns"))))</f>
        <v/>
      </c>
      <c r="BG96" s="188" t="str">
        <f aca="1">IF(BG$4&gt;$J96,"",IF($F$65&gt;$G$65,"ns",IF($B$72&gt;$C$72,"ns",IF(ABS($L96-INDEX(RTO1SF_ORD,BG$4,2))&gt;$B$80,"s","ns"))))</f>
        <v/>
      </c>
      <c r="BH96" s="188" t="str">
        <f aca="1">IF(BH$4&gt;$J96,"",IF($F$65&gt;$G$65,"ns",IF($B$72&gt;$C$72,"ns",IF(ABS($L96-INDEX(RTO1SF_ORD,BH$4,2))&gt;$B$80,"s","ns"))))</f>
        <v/>
      </c>
      <c r="BI96" s="188" t="str">
        <f aca="1">IF(BI$4&gt;$J96,"",IF($F$65&gt;$G$65,"ns",IF($B$72&gt;$C$72,"ns",IF(ABS($L96-INDEX(RTO1SF_ORD,BI$4,2))&gt;$B$80,"s","ns"))))</f>
        <v/>
      </c>
      <c r="BJ96" s="188" t="str">
        <f aca="1">IF(BJ$4&gt;$J96,"",IF($F$65&gt;$G$65,"ns",IF($B$72&gt;$C$72,"ns",IF(ABS($L96-INDEX(RTO1SF_ORD,BJ$4,2))&gt;$B$80,"s","ns"))))</f>
        <v/>
      </c>
      <c r="BS96" s="10"/>
      <c r="BT96" s="9"/>
      <c r="BV96" s="89" t="n">
        <v>36</v>
      </c>
      <c r="BW96" s="187" t="str">
        <f aca="1">IFERROR(INDEX(RTO2CF_ORD,BV96,1),"sd")</f>
        <v>MA INTA 122</v>
      </c>
      <c r="BX96" s="188">
        <f aca="1">IFERROR(INDEX(RTO2CF_ORD,BV96,2),"sd")</f>
        <v>4337.70588952380967</v>
      </c>
      <c r="BY96" s="186" t="str">
        <f aca="1">IF(BY$4&gt;$BV96,"",IF($BR$65&gt;$BS$65,"ns",IF($BN$72&gt;$BO$72,"ns",IF(ABS($BX96-INDEX(RTO1CF_ORD,BY$4,2))&gt;$BN$80,"s","ns"))))</f>
        <v>ns</v>
      </c>
      <c r="BZ96" s="186" t="str">
        <f aca="1">IF(BZ$4&gt;$BV96,"",IF($BR$65&gt;$BS$65,"ns",IF($BN$72&gt;$BO$72,"ns",IF(ABS($BX96-INDEX(RTO1CF_ORD,BZ$4,2))&gt;$BN$80,"s","ns"))))</f>
        <v>ns</v>
      </c>
      <c r="CA96" s="186" t="str">
        <f aca="1">IF(CA$4&gt;$BV96,"",IF($BR$65&gt;$BS$65,"ns",IF($BN$72&gt;$BO$72,"ns",IF(ABS($BX96-INDEX(RTO1CF_ORD,CA$4,2))&gt;$BN$80,"s","ns"))))</f>
        <v>ns</v>
      </c>
      <c r="CB96" s="186" t="str">
        <f aca="1">IF(CB$4&gt;$BV96,"",IF($BR$65&gt;$BS$65,"ns",IF($BN$72&gt;$BO$72,"ns",IF(ABS($BX96-INDEX(RTO1CF_ORD,CB$4,2))&gt;$BN$80,"s","ns"))))</f>
        <v>ns</v>
      </c>
      <c r="CC96" s="186" t="str">
        <f aca="1">IF(CC$4&gt;$BV96,"",IF($BR$65&gt;$BS$65,"ns",IF($BN$72&gt;$BO$72,"ns",IF(ABS($BX96-INDEX(RTO1CF_ORD,CC$4,2))&gt;$BN$80,"s","ns"))))</f>
        <v>ns</v>
      </c>
      <c r="CD96" s="186" t="str">
        <f aca="1">IF(CD$4&gt;$BV96,"",IF($BR$65&gt;$BS$65,"ns",IF($BN$72&gt;$BO$72,"ns",IF(ABS($BX96-INDEX(RTO1CF_ORD,CD$4,2))&gt;$BN$80,"s","ns"))))</f>
        <v>ns</v>
      </c>
      <c r="CE96" s="186" t="str">
        <f aca="1">IF(CE$4&gt;$BV96,"",IF($BR$65&gt;$BS$65,"ns",IF($BN$72&gt;$BO$72,"ns",IF(ABS($BX96-INDEX(RTO1CF_ORD,CE$4,2))&gt;$BN$80,"s","ns"))))</f>
        <v>ns</v>
      </c>
      <c r="CF96" s="186" t="str">
        <f aca="1">IF(CF$4&gt;$BV96,"",IF($BR$65&gt;$BS$65,"ns",IF($BN$72&gt;$BO$72,"ns",IF(ABS($BX96-INDEX(RTO1CF_ORD,CF$4,2))&gt;$BN$80,"s","ns"))))</f>
        <v>ns</v>
      </c>
      <c r="CG96" s="186" t="str">
        <f aca="1">IF(CG$4&gt;$BV96,"",IF($BR$65&gt;$BS$65,"ns",IF($BN$72&gt;$BO$72,"ns",IF(ABS($BX96-INDEX(RTO1CF_ORD,CG$4,2))&gt;$BN$80,"s","ns"))))</f>
        <v>ns</v>
      </c>
      <c r="CH96" s="186" t="str">
        <f aca="1">IF(CH$4&gt;$BV96,"",IF($BR$65&gt;$BS$65,"ns",IF($BN$72&gt;$BO$72,"ns",IF(ABS($BX96-INDEX(RTO1CF_ORD,CH$4,2))&gt;$BN$80,"s","ns"))))</f>
        <v>ns</v>
      </c>
      <c r="CI96" s="186" t="str">
        <f aca="1">IF(CI$4&gt;$BV96,"",IF($BR$65&gt;$BS$65,"ns",IF($BN$72&gt;$BO$72,"ns",IF(ABS($BX96-INDEX(RTO1CF_ORD,CI$4,2))&gt;$BN$80,"s","ns"))))</f>
        <v>ns</v>
      </c>
      <c r="CJ96" s="186" t="str">
        <f aca="1">IF(CJ$4&gt;$BV96,"",IF($BR$65&gt;$BS$65,"ns",IF($BN$72&gt;$BO$72,"ns",IF(ABS($BX96-INDEX(RTO1CF_ORD,CJ$4,2))&gt;$BN$80,"s","ns"))))</f>
        <v>ns</v>
      </c>
      <c r="CK96" s="186" t="str">
        <f aca="1">IF(CK$4&gt;$BV96,"",IF($BR$65&gt;$BS$65,"ns",IF($BN$72&gt;$BO$72,"ns",IF(ABS($BX96-INDEX(RTO1CF_ORD,CK$4,2))&gt;$BN$80,"s","ns"))))</f>
        <v>ns</v>
      </c>
      <c r="CL96" s="186" t="str">
        <f aca="1">IF(CL$4&gt;$BV96,"",IF($BR$65&gt;$BS$65,"ns",IF($BN$72&gt;$BO$72,"ns",IF(ABS($BX96-INDEX(RTO1CF_ORD,CL$4,2))&gt;$BN$80,"s","ns"))))</f>
        <v>ns</v>
      </c>
      <c r="CM96" s="186" t="str">
        <f aca="1">IF(CM$4&gt;$BV96,"",IF($BR$65&gt;$BS$65,"ns",IF($BN$72&gt;$BO$72,"ns",IF(ABS($BX96-INDEX(RTO1CF_ORD,CM$4,2))&gt;$BN$80,"s","ns"))))</f>
        <v>ns</v>
      </c>
      <c r="CN96" s="186" t="str">
        <f aca="1">IF(CN$4&gt;$BV96,"",IF($BR$65&gt;$BS$65,"ns",IF($BN$72&gt;$BO$72,"ns",IF(ABS($BX96-INDEX(RTO1CF_ORD,CN$4,2))&gt;$BN$80,"s","ns"))))</f>
        <v>ns</v>
      </c>
      <c r="CO96" s="186" t="str">
        <f aca="1">IF(CO$4&gt;$BV96,"",IF($BR$65&gt;$BS$65,"ns",IF($BN$72&gt;$BO$72,"ns",IF(ABS($BX96-INDEX(RTO1CF_ORD,CO$4,2))&gt;$BN$80,"s","ns"))))</f>
        <v>ns</v>
      </c>
      <c r="CP96" s="186" t="str">
        <f aca="1">IF(CP$4&gt;$BV96,"",IF($BR$65&gt;$BS$65,"ns",IF($BN$72&gt;$BO$72,"ns",IF(ABS($BX96-INDEX(RTO1CF_ORD,CP$4,2))&gt;$BN$80,"s","ns"))))</f>
        <v>ns</v>
      </c>
      <c r="CQ96" s="186" t="str">
        <f aca="1">IF(CQ$4&gt;$BV96,"",IF($BR$65&gt;$BS$65,"ns",IF($BN$72&gt;$BO$72,"ns",IF(ABS($BX96-INDEX(RTO1CF_ORD,CQ$4,2))&gt;$BN$80,"s","ns"))))</f>
        <v>ns</v>
      </c>
      <c r="CR96" s="186" t="str">
        <f aca="1">IF(CR$4&gt;$BV96,"",IF($BR$65&gt;$BS$65,"ns",IF($BN$72&gt;$BO$72,"ns",IF(ABS($BX96-INDEX(RTO1CF_ORD,CR$4,2))&gt;$BN$80,"s","ns"))))</f>
        <v>ns</v>
      </c>
      <c r="CS96" s="186" t="str">
        <f aca="1">IF(CS$4&gt;$BV96,"",IF($BR$65&gt;$BS$65,"ns",IF($BN$72&gt;$BO$72,"ns",IF(ABS($BX96-INDEX(RTO1CF_ORD,CS$4,2))&gt;$BN$80,"s","ns"))))</f>
        <v>ns</v>
      </c>
      <c r="CT96" s="186" t="str">
        <f aca="1">IF(CT$4&gt;$BV96,"",IF($BR$65&gt;$BS$65,"ns",IF($BN$72&gt;$BO$72,"ns",IF(ABS($BX96-INDEX(RTO1CF_ORD,CT$4,2))&gt;$BN$80,"s","ns"))))</f>
        <v>ns</v>
      </c>
      <c r="CU96" s="186" t="str">
        <f aca="1">IF(CU$4&gt;$BV96,"",IF($BR$65&gt;$BS$65,"ns",IF($BN$72&gt;$BO$72,"ns",IF(ABS($BX96-INDEX(RTO1CF_ORD,CU$4,2))&gt;$BN$80,"s","ns"))))</f>
        <v>ns</v>
      </c>
      <c r="CV96" s="186" t="str">
        <f aca="1">IF(CV$4&gt;$BV96,"",IF($BR$65&gt;$BS$65,"ns",IF($BN$72&gt;$BO$72,"ns",IF(ABS($BX96-INDEX(RTO1CF_ORD,CV$4,2))&gt;$BN$80,"s","ns"))))</f>
        <v>ns</v>
      </c>
      <c r="CW96" s="186" t="str">
        <f aca="1">IF(CW$4&gt;$BV96,"",IF($BR$65&gt;$BS$65,"ns",IF($BN$72&gt;$BO$72,"ns",IF(ABS($BX96-INDEX(RTO1CF_ORD,CW$4,2))&gt;$BN$80,"s","ns"))))</f>
        <v>ns</v>
      </c>
      <c r="CX96" s="186" t="str">
        <f aca="1">IF(CX$4&gt;$BV96,"",IF($BR$65&gt;$BS$65,"ns",IF($BN$72&gt;$BO$72,"ns",IF(ABS($BX96-INDEX(RTO1CF_ORD,CX$4,2))&gt;$BN$80,"s","ns"))))</f>
        <v>ns</v>
      </c>
      <c r="CY96" s="186" t="str">
        <f aca="1">IF(CY$4&gt;$BV96,"",IF($BR$65&gt;$BS$65,"ns",IF($BN$72&gt;$BO$72,"ns",IF(ABS($BX96-INDEX(RTO1CF_ORD,CY$4,2))&gt;$BN$80,"s","ns"))))</f>
        <v>ns</v>
      </c>
      <c r="CZ96" s="186" t="str">
        <f aca="1">IF(CZ$4&gt;$BV96,"",IF($BR$65&gt;$BS$65,"ns",IF($BN$72&gt;$BO$72,"ns",IF(ABS($BX96-INDEX(RTO1CF_ORD,CZ$4,2))&gt;$BN$80,"s","ns"))))</f>
        <v>ns</v>
      </c>
      <c r="DA96" s="186" t="str">
        <f aca="1">IF(DA$4&gt;$BV96,"",IF($BR$65&gt;$BS$65,"ns",IF($BN$72&gt;$BO$72,"ns",IF(ABS($BX96-INDEX(RTO1CF_ORD,DA$4,2))&gt;$BN$80,"s","ns"))))</f>
        <v>ns</v>
      </c>
      <c r="DB96" s="186" t="str">
        <f aca="1">IF(DB$4&gt;$BV96,"",IF($BR$65&gt;$BS$65,"ns",IF($BN$72&gt;$BO$72,"ns",IF(ABS($BX96-INDEX(RTO1CF_ORD,DB$4,2))&gt;$BN$80,"s","ns"))))</f>
        <v>ns</v>
      </c>
      <c r="DC96" s="186" t="str">
        <f aca="1">IF(DC$4&gt;$BV96,"",IF($BR$65&gt;$BS$65,"ns",IF($BN$72&gt;$BO$72,"ns",IF(ABS($BX96-INDEX(RTO1CF_ORD,DC$4,2))&gt;$BN$80,"s","ns"))))</f>
        <v>ns</v>
      </c>
      <c r="DD96" s="186" t="str">
        <f aca="1">IF(DD$4&gt;$BV96,"",IF($BR$65&gt;$BS$65,"ns",IF($BN$72&gt;$BO$72,"ns",IF(ABS($BX96-INDEX(RTO1CF_ORD,DD$4,2))&gt;$BN$80,"s","ns"))))</f>
        <v>ns</v>
      </c>
      <c r="DE96" s="186" t="str">
        <f aca="1">IF(DE$4&gt;$BV96,"",IF($BR$65&gt;$BS$65,"ns",IF($BN$72&gt;$BO$72,"ns",IF(ABS($BX96-INDEX(RTO1CF_ORD,DE$4,2))&gt;$BN$80,"s","ns"))))</f>
        <v>ns</v>
      </c>
      <c r="DF96" s="186" t="str">
        <f aca="1">IF(DF$4&gt;$BV96,"",IF($BR$65&gt;$BS$65,"ns",IF($BN$72&gt;$BO$72,"ns",IF(ABS($BX96-INDEX(RTO1CF_ORD,DF$4,2))&gt;$BN$80,"s","ns"))))</f>
        <v>ns</v>
      </c>
      <c r="DG96" s="186" t="str">
        <f aca="1">IF(DG$4&gt;$BV96,"",IF($BR$65&gt;$BS$65,"ns",IF($BN$72&gt;$BO$72,"ns",IF(ABS($BX96-INDEX(RTO1CF_ORD,DG$4,2))&gt;$BN$80,"s","ns"))))</f>
        <v>ns</v>
      </c>
      <c r="DH96" s="186" t="str">
        <f aca="1">IF(DH$4&gt;$BV96,"",IF($BR$65&gt;$BS$65,"ns",IF($BN$72&gt;$BO$72,"ns",IF(ABS($BX96-INDEX(RTO1CF_ORD,DH$4,2))&gt;$BN$80,"s","ns"))))</f>
        <v>ns</v>
      </c>
      <c r="DI96" s="186" t="str">
        <f aca="1">IF(DI$4&gt;$BV96,"",IF($BR$65&gt;$BS$65,"ns",IF($BN$72&gt;$BO$72,"ns",IF(ABS($BX96-INDEX(RTO1CF_ORD,DI$4,2))&gt;$BN$80,"s","ns"))))</f>
        <v/>
      </c>
      <c r="DJ96" s="186" t="str">
        <f aca="1">IF(DJ$4&gt;$BV96,"",IF($BR$65&gt;$BS$65,"ns",IF($BN$72&gt;$BO$72,"ns",IF(ABS($BX96-INDEX(RTO1CF_ORD,DJ$4,2))&gt;$BN$80,"s","ns"))))</f>
        <v/>
      </c>
      <c r="DK96" s="186" t="str">
        <f aca="1">IF(DK$4&gt;$BV96,"",IF($BR$65&gt;$BS$65,"ns",IF($BN$72&gt;$BO$72,"ns",IF(ABS($BX96-INDEX(RTO1CF_ORD,DK$4,2))&gt;$BN$80,"s","ns"))))</f>
        <v/>
      </c>
      <c r="DL96" s="186" t="str">
        <f aca="1">IF(DL$4&gt;$BV96,"",IF($BR$65&gt;$BS$65,"ns",IF($BN$72&gt;$BO$72,"ns",IF(ABS($BX96-INDEX(RTO1CF_ORD,DL$4,2))&gt;$BN$80,"s","ns"))))</f>
        <v/>
      </c>
      <c r="DM96" s="186" t="str">
        <f aca="1">IF(DM$4&gt;$BV96,"",IF($BR$65&gt;$BS$65,"ns",IF($BN$72&gt;$BO$72,"ns",IF(ABS($BX96-INDEX(RTO1CF_ORD,DM$4,2))&gt;$BN$80,"s","ns"))))</f>
        <v/>
      </c>
      <c r="DN96" s="186" t="str">
        <f aca="1">IF(DN$4&gt;$BV96,"",IF($BR$65&gt;$BS$65,"ns",IF($BN$72&gt;$BO$72,"ns",IF(ABS($BX96-INDEX(RTO1CF_ORD,DN$4,2))&gt;$BN$80,"s","ns"))))</f>
        <v/>
      </c>
      <c r="DO96" s="186" t="str">
        <f aca="1">IF(DO$4&gt;$BV96,"",IF($BR$65&gt;$BS$65,"ns",IF($BN$72&gt;$BO$72,"ns",IF(ABS($BX96-INDEX(RTO1CF_ORD,DO$4,2))&gt;$BN$80,"s","ns"))))</f>
        <v/>
      </c>
      <c r="DP96" s="186" t="str">
        <f aca="1">IF(DP$4&gt;$BV96,"",IF($BR$65&gt;$BS$65,"ns",IF($BN$72&gt;$BO$72,"ns",IF(ABS($BX96-INDEX(RTO1CF_ORD,DP$4,2))&gt;$BN$80,"s","ns"))))</f>
        <v/>
      </c>
      <c r="DQ96" s="186" t="str">
        <f aca="1">IF(DQ$4&gt;$BV96,"",IF($BR$65&gt;$BS$65,"ns",IF($BN$72&gt;$BO$72,"ns",IF(ABS($BX96-INDEX(RTO1CF_ORD,DQ$4,2))&gt;$BN$80,"s","ns"))))</f>
        <v/>
      </c>
      <c r="DR96" s="186" t="str">
        <f aca="1">IF(DR$4&gt;$BV96,"",IF($BR$65&gt;$BS$65,"ns",IF($BN$72&gt;$BO$72,"ns",IF(ABS($BX96-INDEX(RTO1CF_ORD,DR$4,2))&gt;$BN$80,"s","ns"))))</f>
        <v/>
      </c>
      <c r="DS96" s="186" t="str">
        <f aca="1">IF(DS$4&gt;$BV96,"",IF($BR$65&gt;$BS$65,"ns",IF($BN$72&gt;$BO$72,"ns",IF(ABS($BX96-INDEX(RTO1CF_ORD,DS$4,2))&gt;$BN$80,"s","ns"))))</f>
        <v/>
      </c>
      <c r="DT96" s="186" t="str">
        <f aca="1">IF(DT$4&gt;$BV96,"",IF($BR$65&gt;$BS$65,"ns",IF($BN$72&gt;$BO$72,"ns",IF(ABS($BX96-INDEX(RTO1CF_ORD,DT$4,2))&gt;$BN$80,"s","ns"))))</f>
        <v/>
      </c>
      <c r="DU96" s="186" t="str">
        <f aca="1">IF(DU$4&gt;$BV96,"",IF($BR$65&gt;$BS$65,"ns",IF($BN$72&gt;$BO$72,"ns",IF(ABS($BX96-INDEX(RTO1CF_ORD,DU$4,2))&gt;$BN$80,"s","ns"))))</f>
        <v/>
      </c>
      <c r="DV96" s="186" t="str">
        <f aca="1">IF(DV$4&gt;$BV96,"",IF($BR$65&gt;$BS$65,"ns",IF($BN$72&gt;$BO$72,"ns",IF(ABS($BX96-INDEX(RTO1CF_ORD,DV$4,2))&gt;$BN$80,"s","ns"))))</f>
        <v/>
      </c>
      <c r="DW96" s="158"/>
      <c r="DX96" s="158"/>
      <c r="DZ96" s="176">
        <f>DZ95+1</f>
        <v>37</v>
      </c>
      <c r="EA96" s="178" t="str">
        <f aca="1">IFERROR(INDEX(RTO2CV,$DZ96,1),0)</f>
        <v>LGWA11-0169</v>
      </c>
      <c r="EB96" s="179">
        <f aca="1">IFERROR(INDEX(RTO2SF,$DZ96,EB$3),0)</f>
        <v>0</v>
      </c>
      <c r="EC96" s="179">
        <f aca="1">IFERROR(INDEX(RTO2SF,$DZ96,EC$3),0)</f>
        <v>0</v>
      </c>
      <c r="ED96" s="179">
        <f aca="1">IFERROR(INDEX(RTO2SF,$DZ96,ED$3),0)</f>
        <v>0</v>
      </c>
      <c r="EE96" s="179">
        <f aca="1">IFERROR(INDEX(RTO2SF,$DZ96,EE$3),0)</f>
        <v>0</v>
      </c>
      <c r="EF96" s="179">
        <f>_xlfn.COUNTIFS(EB96:EE96,"&gt;1")</f>
        <v>0</v>
      </c>
      <c r="EG96" s="179">
        <f>IFERROR(_xlfn.SUMIFS(EB96:EE96,EB96:EE96,"&gt;1"),0)</f>
        <v>0</v>
      </c>
      <c r="EH96" s="176"/>
      <c r="EI96" s="176"/>
      <c r="EJ96" s="176"/>
      <c r="EK96" s="177"/>
      <c r="EL96" s="176">
        <f>EL95+1</f>
        <v>37</v>
      </c>
      <c r="EM96" s="178" t="str">
        <f aca="1">IFERROR(INDEX(RTO2CV,$EL96,1),0)</f>
        <v>LGWA11-0169</v>
      </c>
      <c r="EN96" s="179">
        <f aca="1">IFERROR(INDEX(RTO2CF,$EL96,'ANVA-MDS'!EB$3),0)</f>
        <v>5062.19999999999982</v>
      </c>
      <c r="EO96" s="179">
        <f aca="1">IFERROR(INDEX(RTO2CF,$EL96,'ANVA-MDS'!EC$3),0)</f>
        <v>2684.80457142856994</v>
      </c>
      <c r="EP96" s="179">
        <f aca="1">IFERROR(INDEX(RTO2CF,$EL96,'ANVA-MDS'!ED$3),0)</f>
        <v>3469.15058285713985</v>
      </c>
      <c r="EQ96" s="179">
        <f aca="1">IFERROR(INDEX(RTO2CF,$EL96,'ANVA-MDS'!EE$3),0)</f>
        <v>0</v>
      </c>
      <c r="ER96" s="179">
        <f>_xlfn.COUNTIFS(EN96:EQ96,"&gt;1")</f>
        <v>3</v>
      </c>
      <c r="ES96" s="179">
        <f>IFERROR(_xlfn.SUMIFS(EN96:EQ96,EN96:EQ96,"&gt;1"),0)</f>
        <v>11216.1551542856996</v>
      </c>
      <c r="ET96" s="176"/>
      <c r="EU96" s="176"/>
      <c r="EV96" s="176"/>
      <c r="EW96" s="177"/>
      <c r="EX96" s="179">
        <f>EG96+ES96</f>
        <v>11216.1551542856996</v>
      </c>
      <c r="EY96" s="177"/>
      <c r="EZ96" s="177"/>
    </row>
    <row r="97" spans="10:156" ht="12.75" customHeight="1">
      <c r="J97" s="89" t="n">
        <v>37</v>
      </c>
      <c r="K97" s="187" t="str">
        <f aca="1">IFERROR(INDEX(RTO2SF_ORD,J97,1),"sd")</f>
        <v>LGWA11-0169</v>
      </c>
      <c r="L97" s="188">
        <f aca="1">IFERROR(INDEX(RTO2SF_ORD,J97,2),"sd")</f>
        <v>0.000130000000000000004</v>
      </c>
      <c r="M97" s="188" t="str">
        <f aca="1">IF(M$4&gt;$J97,"",IF($F$65&gt;$G$65,"ns",IF($B$72&gt;$C$72,"ns",IF(ABS($L97-INDEX(RTO1SF_ORD,M$4,2))&gt;$B$80,"s","ns"))))</f>
        <v>ns</v>
      </c>
      <c r="N97" s="188" t="str">
        <f aca="1">IF(N$4&gt;$J97,"",IF($F$65&gt;$G$65,"ns",IF($B$72&gt;$C$72,"ns",IF(ABS($L97-INDEX(RTO1SF_ORD,N$4,2))&gt;$B$80,"s","ns"))))</f>
        <v>ns</v>
      </c>
      <c r="O97" s="188" t="str">
        <f aca="1">IF(O$4&gt;$J97,"",IF($F$65&gt;$G$65,"ns",IF($B$72&gt;$C$72,"ns",IF(ABS($L97-INDEX(RTO1SF_ORD,O$4,2))&gt;$B$80,"s","ns"))))</f>
        <v>ns</v>
      </c>
      <c r="P97" s="188" t="str">
        <f aca="1">IF(P$4&gt;$J97,"",IF($F$65&gt;$G$65,"ns",IF($B$72&gt;$C$72,"ns",IF(ABS($L97-INDEX(RTO1SF_ORD,P$4,2))&gt;$B$80,"s","ns"))))</f>
        <v>ns</v>
      </c>
      <c r="Q97" s="188" t="str">
        <f aca="1">IF(Q$4&gt;$J97,"",IF($F$65&gt;$G$65,"ns",IF($B$72&gt;$C$72,"ns",IF(ABS($L97-INDEX(RTO1SF_ORD,Q$4,2))&gt;$B$80,"s","ns"))))</f>
        <v>ns</v>
      </c>
      <c r="R97" s="188" t="str">
        <f aca="1">IF(R$4&gt;$J97,"",IF($F$65&gt;$G$65,"ns",IF($B$72&gt;$C$72,"ns",IF(ABS($L97-INDEX(RTO1SF_ORD,R$4,2))&gt;$B$80,"s","ns"))))</f>
        <v>ns</v>
      </c>
      <c r="S97" s="188" t="str">
        <f aca="1">IF(S$4&gt;$J97,"",IF($F$65&gt;$G$65,"ns",IF($B$72&gt;$C$72,"ns",IF(ABS($L97-INDEX(RTO1SF_ORD,S$4,2))&gt;$B$80,"s","ns"))))</f>
        <v>ns</v>
      </c>
      <c r="T97" s="188" t="str">
        <f aca="1">IF(T$4&gt;$J97,"",IF($F$65&gt;$G$65,"ns",IF($B$72&gt;$C$72,"ns",IF(ABS($L97-INDEX(RTO1SF_ORD,T$4,2))&gt;$B$80,"s","ns"))))</f>
        <v>ns</v>
      </c>
      <c r="U97" s="188" t="str">
        <f aca="1">IF(U$4&gt;$J97,"",IF($F$65&gt;$G$65,"ns",IF($B$72&gt;$C$72,"ns",IF(ABS($L97-INDEX(RTO1SF_ORD,U$4,2))&gt;$B$80,"s","ns"))))</f>
        <v>ns</v>
      </c>
      <c r="V97" s="188" t="str">
        <f aca="1">IF(V$4&gt;$J97,"",IF($F$65&gt;$G$65,"ns",IF($B$72&gt;$C$72,"ns",IF(ABS($L97-INDEX(RTO1SF_ORD,V$4,2))&gt;$B$80,"s","ns"))))</f>
        <v>ns</v>
      </c>
      <c r="W97" s="188" t="str">
        <f aca="1">IF(W$4&gt;$J97,"",IF($F$65&gt;$G$65,"ns",IF($B$72&gt;$C$72,"ns",IF(ABS($L97-INDEX(RTO1SF_ORD,W$4,2))&gt;$B$80,"s","ns"))))</f>
        <v>ns</v>
      </c>
      <c r="X97" s="188" t="str">
        <f aca="1">IF(X$4&gt;$J97,"",IF($F$65&gt;$G$65,"ns",IF($B$72&gt;$C$72,"ns",IF(ABS($L97-INDEX(RTO1SF_ORD,X$4,2))&gt;$B$80,"s","ns"))))</f>
        <v>ns</v>
      </c>
      <c r="Y97" s="188" t="str">
        <f aca="1">IF(Y$4&gt;$J97,"",IF($F$65&gt;$G$65,"ns",IF($B$72&gt;$C$72,"ns",IF(ABS($L97-INDEX(RTO1SF_ORD,Y$4,2))&gt;$B$80,"s","ns"))))</f>
        <v>ns</v>
      </c>
      <c r="Z97" s="188" t="str">
        <f aca="1">IF(Z$4&gt;$J97,"",IF($F$65&gt;$G$65,"ns",IF($B$72&gt;$C$72,"ns",IF(ABS($L97-INDEX(RTO1SF_ORD,Z$4,2))&gt;$B$80,"s","ns"))))</f>
        <v>ns</v>
      </c>
      <c r="AA97" s="188" t="str">
        <f aca="1">IF(AA$4&gt;$J97,"",IF($F$65&gt;$G$65,"ns",IF($B$72&gt;$C$72,"ns",IF(ABS($L97-INDEX(RTO1SF_ORD,AA$4,2))&gt;$B$80,"s","ns"))))</f>
        <v>ns</v>
      </c>
      <c r="AB97" s="188" t="str">
        <f aca="1">IF(AB$4&gt;$J97,"",IF($F$65&gt;$G$65,"ns",IF($B$72&gt;$C$72,"ns",IF(ABS($L97-INDEX(RTO1SF_ORD,AB$4,2))&gt;$B$80,"s","ns"))))</f>
        <v>ns</v>
      </c>
      <c r="AC97" s="188" t="str">
        <f aca="1">IF(AC$4&gt;$J97,"",IF($F$65&gt;$G$65,"ns",IF($B$72&gt;$C$72,"ns",IF(ABS($L97-INDEX(RTO1SF_ORD,AC$4,2))&gt;$B$80,"s","ns"))))</f>
        <v>ns</v>
      </c>
      <c r="AD97" s="188" t="str">
        <f aca="1">IF(AD$4&gt;$J97,"",IF($F$65&gt;$G$65,"ns",IF($B$72&gt;$C$72,"ns",IF(ABS($L97-INDEX(RTO1SF_ORD,AD$4,2))&gt;$B$80,"s","ns"))))</f>
        <v>ns</v>
      </c>
      <c r="AE97" s="188" t="str">
        <f aca="1">IF(AE$4&gt;$J97,"",IF($F$65&gt;$G$65,"ns",IF($B$72&gt;$C$72,"ns",IF(ABS($L97-INDEX(RTO1SF_ORD,AE$4,2))&gt;$B$80,"s","ns"))))</f>
        <v>ns</v>
      </c>
      <c r="AF97" s="188" t="str">
        <f aca="1">IF(AF$4&gt;$J97,"",IF($F$65&gt;$G$65,"ns",IF($B$72&gt;$C$72,"ns",IF(ABS($L97-INDEX(RTO1SF_ORD,AF$4,2))&gt;$B$80,"s","ns"))))</f>
        <v>ns</v>
      </c>
      <c r="AG97" s="188" t="str">
        <f aca="1">IF(AG$4&gt;$J97,"",IF($F$65&gt;$G$65,"ns",IF($B$72&gt;$C$72,"ns",IF(ABS($L97-INDEX(RTO1SF_ORD,AG$4,2))&gt;$B$80,"s","ns"))))</f>
        <v>ns</v>
      </c>
      <c r="AH97" s="188" t="str">
        <f aca="1">IF(AH$4&gt;$J97,"",IF($F$65&gt;$G$65,"ns",IF($B$72&gt;$C$72,"ns",IF(ABS($L97-INDEX(RTO1SF_ORD,AH$4,2))&gt;$B$80,"s","ns"))))</f>
        <v>ns</v>
      </c>
      <c r="AI97" s="188" t="str">
        <f aca="1">IF(AI$4&gt;$J97,"",IF($F$65&gt;$G$65,"ns",IF($B$72&gt;$C$72,"ns",IF(ABS($L97-INDEX(RTO1SF_ORD,AI$4,2))&gt;$B$80,"s","ns"))))</f>
        <v>ns</v>
      </c>
      <c r="AJ97" s="188" t="str">
        <f aca="1">IF(AJ$4&gt;$J97,"",IF($F$65&gt;$G$65,"ns",IF($B$72&gt;$C$72,"ns",IF(ABS($L97-INDEX(RTO1SF_ORD,AJ$4,2))&gt;$B$80,"s","ns"))))</f>
        <v>ns</v>
      </c>
      <c r="AK97" s="188" t="str">
        <f aca="1">IF(AK$4&gt;$J97,"",IF($F$65&gt;$G$65,"ns",IF($B$72&gt;$C$72,"ns",IF(ABS($L97-INDEX(RTO1SF_ORD,AK$4,2))&gt;$B$80,"s","ns"))))</f>
        <v>ns</v>
      </c>
      <c r="AL97" s="188" t="str">
        <f aca="1">IF(AL$4&gt;$J97,"",IF($F$65&gt;$G$65,"ns",IF($B$72&gt;$C$72,"ns",IF(ABS($L97-INDEX(RTO1SF_ORD,AL$4,2))&gt;$B$80,"s","ns"))))</f>
        <v>ns</v>
      </c>
      <c r="AM97" s="188" t="str">
        <f aca="1">IF(AM$4&gt;$J97,"",IF($F$65&gt;$G$65,"ns",IF($B$72&gt;$C$72,"ns",IF(ABS($L97-INDEX(RTO1SF_ORD,AM$4,2))&gt;$B$80,"s","ns"))))</f>
        <v>ns</v>
      </c>
      <c r="AN97" s="188" t="str">
        <f aca="1">IF(AN$4&gt;$J97,"",IF($F$65&gt;$G$65,"ns",IF($B$72&gt;$C$72,"ns",IF(ABS($L97-INDEX(RTO1SF_ORD,AN$4,2))&gt;$B$80,"s","ns"))))</f>
        <v>ns</v>
      </c>
      <c r="AO97" s="188" t="str">
        <f aca="1">IF(AO$4&gt;$J97,"",IF($F$65&gt;$G$65,"ns",IF($B$72&gt;$C$72,"ns",IF(ABS($L97-INDEX(RTO1SF_ORD,AO$4,2))&gt;$B$80,"s","ns"))))</f>
        <v>ns</v>
      </c>
      <c r="AP97" s="188" t="str">
        <f aca="1">IF(AP$4&gt;$J97,"",IF($F$65&gt;$G$65,"ns",IF($B$72&gt;$C$72,"ns",IF(ABS($L97-INDEX(RTO1SF_ORD,AP$4,2))&gt;$B$80,"s","ns"))))</f>
        <v>ns</v>
      </c>
      <c r="AQ97" s="188" t="str">
        <f aca="1">IF(AQ$4&gt;$J97,"",IF($F$65&gt;$G$65,"ns",IF($B$72&gt;$C$72,"ns",IF(ABS($L97-INDEX(RTO1SF_ORD,AQ$4,2))&gt;$B$80,"s","ns"))))</f>
        <v>ns</v>
      </c>
      <c r="AR97" s="188" t="str">
        <f aca="1">IF(AR$4&gt;$J97,"",IF($F$65&gt;$G$65,"ns",IF($B$72&gt;$C$72,"ns",IF(ABS($L97-INDEX(RTO1SF_ORD,AR$4,2))&gt;$B$80,"s","ns"))))</f>
        <v>ns</v>
      </c>
      <c r="AS97" s="188" t="str">
        <f aca="1">IF(AS$4&gt;$J97,"",IF($F$65&gt;$G$65,"ns",IF($B$72&gt;$C$72,"ns",IF(ABS($L97-INDEX(RTO1SF_ORD,AS$4,2))&gt;$B$80,"s","ns"))))</f>
        <v>ns</v>
      </c>
      <c r="AT97" s="188" t="str">
        <f aca="1">IF(AT$4&gt;$J97,"",IF($F$65&gt;$G$65,"ns",IF($B$72&gt;$C$72,"ns",IF(ABS($L97-INDEX(RTO1SF_ORD,AT$4,2))&gt;$B$80,"s","ns"))))</f>
        <v>ns</v>
      </c>
      <c r="AU97" s="188" t="str">
        <f aca="1">IF(AU$4&gt;$J97,"",IF($F$65&gt;$G$65,"ns",IF($B$72&gt;$C$72,"ns",IF(ABS($L97-INDEX(RTO1SF_ORD,AU$4,2))&gt;$B$80,"s","ns"))))</f>
        <v>ns</v>
      </c>
      <c r="AV97" s="188" t="str">
        <f aca="1">IF(AV$4&gt;$J97,"",IF($F$65&gt;$G$65,"ns",IF($B$72&gt;$C$72,"ns",IF(ABS($L97-INDEX(RTO1SF_ORD,AV$4,2))&gt;$B$80,"s","ns"))))</f>
        <v>ns</v>
      </c>
      <c r="AW97" s="188" t="str">
        <f aca="1">IF(AW$4&gt;$J97,"",IF($F$65&gt;$G$65,"ns",IF($B$72&gt;$C$72,"ns",IF(ABS($L97-INDEX(RTO1SF_ORD,AW$4,2))&gt;$B$80,"s","ns"))))</f>
        <v>ns</v>
      </c>
      <c r="AX97" s="188" t="str">
        <f aca="1">IF(AX$4&gt;$J97,"",IF($F$65&gt;$G$65,"ns",IF($B$72&gt;$C$72,"ns",IF(ABS($L97-INDEX(RTO1SF_ORD,AX$4,2))&gt;$B$80,"s","ns"))))</f>
        <v/>
      </c>
      <c r="AY97" s="188" t="str">
        <f aca="1">IF(AY$4&gt;$J97,"",IF($F$65&gt;$G$65,"ns",IF($B$72&gt;$C$72,"ns",IF(ABS($L97-INDEX(RTO1SF_ORD,AY$4,2))&gt;$B$80,"s","ns"))))</f>
        <v/>
      </c>
      <c r="AZ97" s="188" t="str">
        <f aca="1">IF(AZ$4&gt;$J97,"",IF($F$65&gt;$G$65,"ns",IF($B$72&gt;$C$72,"ns",IF(ABS($L97-INDEX(RTO1SF_ORD,AZ$4,2))&gt;$B$80,"s","ns"))))</f>
        <v/>
      </c>
      <c r="BA97" s="188" t="str">
        <f aca="1">IF(BA$4&gt;$J97,"",IF($F$65&gt;$G$65,"ns",IF($B$72&gt;$C$72,"ns",IF(ABS($L97-INDEX(RTO1SF_ORD,BA$4,2))&gt;$B$80,"s","ns"))))</f>
        <v/>
      </c>
      <c r="BB97" s="188" t="str">
        <f aca="1">IF(BB$4&gt;$J97,"",IF($F$65&gt;$G$65,"ns",IF($B$72&gt;$C$72,"ns",IF(ABS($L97-INDEX(RTO1SF_ORD,BB$4,2))&gt;$B$80,"s","ns"))))</f>
        <v/>
      </c>
      <c r="BC97" s="188" t="str">
        <f aca="1">IF(BC$4&gt;$J97,"",IF($F$65&gt;$G$65,"ns",IF($B$72&gt;$C$72,"ns",IF(ABS($L97-INDEX(RTO1SF_ORD,BC$4,2))&gt;$B$80,"s","ns"))))</f>
        <v/>
      </c>
      <c r="BD97" s="188" t="str">
        <f aca="1">IF(BD$4&gt;$J97,"",IF($F$65&gt;$G$65,"ns",IF($B$72&gt;$C$72,"ns",IF(ABS($L97-INDEX(RTO1SF_ORD,BD$4,2))&gt;$B$80,"s","ns"))))</f>
        <v/>
      </c>
      <c r="BE97" s="188" t="str">
        <f aca="1">IF(BE$4&gt;$J97,"",IF($F$65&gt;$G$65,"ns",IF($B$72&gt;$C$72,"ns",IF(ABS($L97-INDEX(RTO1SF_ORD,BE$4,2))&gt;$B$80,"s","ns"))))</f>
        <v/>
      </c>
      <c r="BF97" s="188" t="str">
        <f aca="1">IF(BF$4&gt;$J97,"",IF($F$65&gt;$G$65,"ns",IF($B$72&gt;$C$72,"ns",IF(ABS($L97-INDEX(RTO1SF_ORD,BF$4,2))&gt;$B$80,"s","ns"))))</f>
        <v/>
      </c>
      <c r="BG97" s="188" t="str">
        <f aca="1">IF(BG$4&gt;$J97,"",IF($F$65&gt;$G$65,"ns",IF($B$72&gt;$C$72,"ns",IF(ABS($L97-INDEX(RTO1SF_ORD,BG$4,2))&gt;$B$80,"s","ns"))))</f>
        <v/>
      </c>
      <c r="BH97" s="188" t="str">
        <f aca="1">IF(BH$4&gt;$J97,"",IF($F$65&gt;$G$65,"ns",IF($B$72&gt;$C$72,"ns",IF(ABS($L97-INDEX(RTO1SF_ORD,BH$4,2))&gt;$B$80,"s","ns"))))</f>
        <v/>
      </c>
      <c r="BI97" s="188" t="str">
        <f aca="1">IF(BI$4&gt;$J97,"",IF($F$65&gt;$G$65,"ns",IF($B$72&gt;$C$72,"ns",IF(ABS($L97-INDEX(RTO1SF_ORD,BI$4,2))&gt;$B$80,"s","ns"))))</f>
        <v/>
      </c>
      <c r="BJ97" s="188" t="str">
        <f aca="1">IF(BJ$4&gt;$J97,"",IF($F$65&gt;$G$65,"ns",IF($B$72&gt;$C$72,"ns",IF(ABS($L97-INDEX(RTO1SF_ORD,BJ$4,2))&gt;$B$80,"s","ns"))))</f>
        <v/>
      </c>
      <c r="BS97" s="10"/>
      <c r="BT97" s="10"/>
      <c r="BV97" s="89" t="n">
        <v>37</v>
      </c>
      <c r="BW97" s="187" t="str">
        <f aca="1">IFERROR(INDEX(RTO2CF_ORD,BV97,1),"sd")</f>
        <v>AGUARIBAY</v>
      </c>
      <c r="BX97" s="188">
        <f aca="1">IFERROR(INDEX(RTO2CF_ORD,BV97,2),"sd")</f>
        <v>4255.25018285714032</v>
      </c>
      <c r="BY97" s="186" t="str">
        <f aca="1">IF(BY$4&gt;$BV97,"",IF($BR$65&gt;$BS$65,"ns",IF($BN$72&gt;$BO$72,"ns",IF(ABS($BX97-INDEX(RTO1CF_ORD,BY$4,2))&gt;$BN$80,"s","ns"))))</f>
        <v>ns</v>
      </c>
      <c r="BZ97" s="186" t="str">
        <f aca="1">IF(BZ$4&gt;$BV97,"",IF($BR$65&gt;$BS$65,"ns",IF($BN$72&gt;$BO$72,"ns",IF(ABS($BX97-INDEX(RTO1CF_ORD,BZ$4,2))&gt;$BN$80,"s","ns"))))</f>
        <v>ns</v>
      </c>
      <c r="CA97" s="186" t="str">
        <f aca="1">IF(CA$4&gt;$BV97,"",IF($BR$65&gt;$BS$65,"ns",IF($BN$72&gt;$BO$72,"ns",IF(ABS($BX97-INDEX(RTO1CF_ORD,CA$4,2))&gt;$BN$80,"s","ns"))))</f>
        <v>ns</v>
      </c>
      <c r="CB97" s="186" t="str">
        <f aca="1">IF(CB$4&gt;$BV97,"",IF($BR$65&gt;$BS$65,"ns",IF($BN$72&gt;$BO$72,"ns",IF(ABS($BX97-INDEX(RTO1CF_ORD,CB$4,2))&gt;$BN$80,"s","ns"))))</f>
        <v>ns</v>
      </c>
      <c r="CC97" s="186" t="str">
        <f aca="1">IF(CC$4&gt;$BV97,"",IF($BR$65&gt;$BS$65,"ns",IF($BN$72&gt;$BO$72,"ns",IF(ABS($BX97-INDEX(RTO1CF_ORD,CC$4,2))&gt;$BN$80,"s","ns"))))</f>
        <v>ns</v>
      </c>
      <c r="CD97" s="186" t="str">
        <f aca="1">IF(CD$4&gt;$BV97,"",IF($BR$65&gt;$BS$65,"ns",IF($BN$72&gt;$BO$72,"ns",IF(ABS($BX97-INDEX(RTO1CF_ORD,CD$4,2))&gt;$BN$80,"s","ns"))))</f>
        <v>ns</v>
      </c>
      <c r="CE97" s="186" t="str">
        <f aca="1">IF(CE$4&gt;$BV97,"",IF($BR$65&gt;$BS$65,"ns",IF($BN$72&gt;$BO$72,"ns",IF(ABS($BX97-INDEX(RTO1CF_ORD,CE$4,2))&gt;$BN$80,"s","ns"))))</f>
        <v>ns</v>
      </c>
      <c r="CF97" s="186" t="str">
        <f aca="1">IF(CF$4&gt;$BV97,"",IF($BR$65&gt;$BS$65,"ns",IF($BN$72&gt;$BO$72,"ns",IF(ABS($BX97-INDEX(RTO1CF_ORD,CF$4,2))&gt;$BN$80,"s","ns"))))</f>
        <v>ns</v>
      </c>
      <c r="CG97" s="186" t="str">
        <f aca="1">IF(CG$4&gt;$BV97,"",IF($BR$65&gt;$BS$65,"ns",IF($BN$72&gt;$BO$72,"ns",IF(ABS($BX97-INDEX(RTO1CF_ORD,CG$4,2))&gt;$BN$80,"s","ns"))))</f>
        <v>ns</v>
      </c>
      <c r="CH97" s="186" t="str">
        <f aca="1">IF(CH$4&gt;$BV97,"",IF($BR$65&gt;$BS$65,"ns",IF($BN$72&gt;$BO$72,"ns",IF(ABS($BX97-INDEX(RTO1CF_ORD,CH$4,2))&gt;$BN$80,"s","ns"))))</f>
        <v>ns</v>
      </c>
      <c r="CI97" s="186" t="str">
        <f aca="1">IF(CI$4&gt;$BV97,"",IF($BR$65&gt;$BS$65,"ns",IF($BN$72&gt;$BO$72,"ns",IF(ABS($BX97-INDEX(RTO1CF_ORD,CI$4,2))&gt;$BN$80,"s","ns"))))</f>
        <v>ns</v>
      </c>
      <c r="CJ97" s="186" t="str">
        <f aca="1">IF(CJ$4&gt;$BV97,"",IF($BR$65&gt;$BS$65,"ns",IF($BN$72&gt;$BO$72,"ns",IF(ABS($BX97-INDEX(RTO1CF_ORD,CJ$4,2))&gt;$BN$80,"s","ns"))))</f>
        <v>ns</v>
      </c>
      <c r="CK97" s="186" t="str">
        <f aca="1">IF(CK$4&gt;$BV97,"",IF($BR$65&gt;$BS$65,"ns",IF($BN$72&gt;$BO$72,"ns",IF(ABS($BX97-INDEX(RTO1CF_ORD,CK$4,2))&gt;$BN$80,"s","ns"))))</f>
        <v>ns</v>
      </c>
      <c r="CL97" s="186" t="str">
        <f aca="1">IF(CL$4&gt;$BV97,"",IF($BR$65&gt;$BS$65,"ns",IF($BN$72&gt;$BO$72,"ns",IF(ABS($BX97-INDEX(RTO1CF_ORD,CL$4,2))&gt;$BN$80,"s","ns"))))</f>
        <v>ns</v>
      </c>
      <c r="CM97" s="186" t="str">
        <f aca="1">IF(CM$4&gt;$BV97,"",IF($BR$65&gt;$BS$65,"ns",IF($BN$72&gt;$BO$72,"ns",IF(ABS($BX97-INDEX(RTO1CF_ORD,CM$4,2))&gt;$BN$80,"s","ns"))))</f>
        <v>ns</v>
      </c>
      <c r="CN97" s="186" t="str">
        <f aca="1">IF(CN$4&gt;$BV97,"",IF($BR$65&gt;$BS$65,"ns",IF($BN$72&gt;$BO$72,"ns",IF(ABS($BX97-INDEX(RTO1CF_ORD,CN$4,2))&gt;$BN$80,"s","ns"))))</f>
        <v>ns</v>
      </c>
      <c r="CO97" s="186" t="str">
        <f aca="1">IF(CO$4&gt;$BV97,"",IF($BR$65&gt;$BS$65,"ns",IF($BN$72&gt;$BO$72,"ns",IF(ABS($BX97-INDEX(RTO1CF_ORD,CO$4,2))&gt;$BN$80,"s","ns"))))</f>
        <v>ns</v>
      </c>
      <c r="CP97" s="186" t="str">
        <f aca="1">IF(CP$4&gt;$BV97,"",IF($BR$65&gt;$BS$65,"ns",IF($BN$72&gt;$BO$72,"ns",IF(ABS($BX97-INDEX(RTO1CF_ORD,CP$4,2))&gt;$BN$80,"s","ns"))))</f>
        <v>ns</v>
      </c>
      <c r="CQ97" s="186" t="str">
        <f aca="1">IF(CQ$4&gt;$BV97,"",IF($BR$65&gt;$BS$65,"ns",IF($BN$72&gt;$BO$72,"ns",IF(ABS($BX97-INDEX(RTO1CF_ORD,CQ$4,2))&gt;$BN$80,"s","ns"))))</f>
        <v>ns</v>
      </c>
      <c r="CR97" s="186" t="str">
        <f aca="1">IF(CR$4&gt;$BV97,"",IF($BR$65&gt;$BS$65,"ns",IF($BN$72&gt;$BO$72,"ns",IF(ABS($BX97-INDEX(RTO1CF_ORD,CR$4,2))&gt;$BN$80,"s","ns"))))</f>
        <v>ns</v>
      </c>
      <c r="CS97" s="186" t="str">
        <f aca="1">IF(CS$4&gt;$BV97,"",IF($BR$65&gt;$BS$65,"ns",IF($BN$72&gt;$BO$72,"ns",IF(ABS($BX97-INDEX(RTO1CF_ORD,CS$4,2))&gt;$BN$80,"s","ns"))))</f>
        <v>ns</v>
      </c>
      <c r="CT97" s="186" t="str">
        <f aca="1">IF(CT$4&gt;$BV97,"",IF($BR$65&gt;$BS$65,"ns",IF($BN$72&gt;$BO$72,"ns",IF(ABS($BX97-INDEX(RTO1CF_ORD,CT$4,2))&gt;$BN$80,"s","ns"))))</f>
        <v>ns</v>
      </c>
      <c r="CU97" s="186" t="str">
        <f aca="1">IF(CU$4&gt;$BV97,"",IF($BR$65&gt;$BS$65,"ns",IF($BN$72&gt;$BO$72,"ns",IF(ABS($BX97-INDEX(RTO1CF_ORD,CU$4,2))&gt;$BN$80,"s","ns"))))</f>
        <v>ns</v>
      </c>
      <c r="CV97" s="186" t="str">
        <f aca="1">IF(CV$4&gt;$BV97,"",IF($BR$65&gt;$BS$65,"ns",IF($BN$72&gt;$BO$72,"ns",IF(ABS($BX97-INDEX(RTO1CF_ORD,CV$4,2))&gt;$BN$80,"s","ns"))))</f>
        <v>ns</v>
      </c>
      <c r="CW97" s="186" t="str">
        <f aca="1">IF(CW$4&gt;$BV97,"",IF($BR$65&gt;$BS$65,"ns",IF($BN$72&gt;$BO$72,"ns",IF(ABS($BX97-INDEX(RTO1CF_ORD,CW$4,2))&gt;$BN$80,"s","ns"))))</f>
        <v>ns</v>
      </c>
      <c r="CX97" s="186" t="str">
        <f aca="1">IF(CX$4&gt;$BV97,"",IF($BR$65&gt;$BS$65,"ns",IF($BN$72&gt;$BO$72,"ns",IF(ABS($BX97-INDEX(RTO1CF_ORD,CX$4,2))&gt;$BN$80,"s","ns"))))</f>
        <v>ns</v>
      </c>
      <c r="CY97" s="186" t="str">
        <f aca="1">IF(CY$4&gt;$BV97,"",IF($BR$65&gt;$BS$65,"ns",IF($BN$72&gt;$BO$72,"ns",IF(ABS($BX97-INDEX(RTO1CF_ORD,CY$4,2))&gt;$BN$80,"s","ns"))))</f>
        <v>ns</v>
      </c>
      <c r="CZ97" s="186" t="str">
        <f aca="1">IF(CZ$4&gt;$BV97,"",IF($BR$65&gt;$BS$65,"ns",IF($BN$72&gt;$BO$72,"ns",IF(ABS($BX97-INDEX(RTO1CF_ORD,CZ$4,2))&gt;$BN$80,"s","ns"))))</f>
        <v>ns</v>
      </c>
      <c r="DA97" s="186" t="str">
        <f aca="1">IF(DA$4&gt;$BV97,"",IF($BR$65&gt;$BS$65,"ns",IF($BN$72&gt;$BO$72,"ns",IF(ABS($BX97-INDEX(RTO1CF_ORD,DA$4,2))&gt;$BN$80,"s","ns"))))</f>
        <v>ns</v>
      </c>
      <c r="DB97" s="186" t="str">
        <f aca="1">IF(DB$4&gt;$BV97,"",IF($BR$65&gt;$BS$65,"ns",IF($BN$72&gt;$BO$72,"ns",IF(ABS($BX97-INDEX(RTO1CF_ORD,DB$4,2))&gt;$BN$80,"s","ns"))))</f>
        <v>ns</v>
      </c>
      <c r="DC97" s="186" t="str">
        <f aca="1">IF(DC$4&gt;$BV97,"",IF($BR$65&gt;$BS$65,"ns",IF($BN$72&gt;$BO$72,"ns",IF(ABS($BX97-INDEX(RTO1CF_ORD,DC$4,2))&gt;$BN$80,"s","ns"))))</f>
        <v>ns</v>
      </c>
      <c r="DD97" s="186" t="str">
        <f aca="1">IF(DD$4&gt;$BV97,"",IF($BR$65&gt;$BS$65,"ns",IF($BN$72&gt;$BO$72,"ns",IF(ABS($BX97-INDEX(RTO1CF_ORD,DD$4,2))&gt;$BN$80,"s","ns"))))</f>
        <v>ns</v>
      </c>
      <c r="DE97" s="186" t="str">
        <f aca="1">IF(DE$4&gt;$BV97,"",IF($BR$65&gt;$BS$65,"ns",IF($BN$72&gt;$BO$72,"ns",IF(ABS($BX97-INDEX(RTO1CF_ORD,DE$4,2))&gt;$BN$80,"s","ns"))))</f>
        <v>ns</v>
      </c>
      <c r="DF97" s="186" t="str">
        <f aca="1">IF(DF$4&gt;$BV97,"",IF($BR$65&gt;$BS$65,"ns",IF($BN$72&gt;$BO$72,"ns",IF(ABS($BX97-INDEX(RTO1CF_ORD,DF$4,2))&gt;$BN$80,"s","ns"))))</f>
        <v>ns</v>
      </c>
      <c r="DG97" s="186" t="str">
        <f aca="1">IF(DG$4&gt;$BV97,"",IF($BR$65&gt;$BS$65,"ns",IF($BN$72&gt;$BO$72,"ns",IF(ABS($BX97-INDEX(RTO1CF_ORD,DG$4,2))&gt;$BN$80,"s","ns"))))</f>
        <v>ns</v>
      </c>
      <c r="DH97" s="186" t="str">
        <f aca="1">IF(DH$4&gt;$BV97,"",IF($BR$65&gt;$BS$65,"ns",IF($BN$72&gt;$BO$72,"ns",IF(ABS($BX97-INDEX(RTO1CF_ORD,DH$4,2))&gt;$BN$80,"s","ns"))))</f>
        <v>ns</v>
      </c>
      <c r="DI97" s="186" t="str">
        <f aca="1">IF(DI$4&gt;$BV97,"",IF($BR$65&gt;$BS$65,"ns",IF($BN$72&gt;$BO$72,"ns",IF(ABS($BX97-INDEX(RTO1CF_ORD,DI$4,2))&gt;$BN$80,"s","ns"))))</f>
        <v>ns</v>
      </c>
      <c r="DJ97" s="186" t="str">
        <f aca="1">IF(DJ$4&gt;$BV97,"",IF($BR$65&gt;$BS$65,"ns",IF($BN$72&gt;$BO$72,"ns",IF(ABS($BX97-INDEX(RTO1CF_ORD,DJ$4,2))&gt;$BN$80,"s","ns"))))</f>
        <v/>
      </c>
      <c r="DK97" s="186" t="str">
        <f aca="1">IF(DK$4&gt;$BV97,"",IF($BR$65&gt;$BS$65,"ns",IF($BN$72&gt;$BO$72,"ns",IF(ABS($BX97-INDEX(RTO1CF_ORD,DK$4,2))&gt;$BN$80,"s","ns"))))</f>
        <v/>
      </c>
      <c r="DL97" s="186" t="str">
        <f aca="1">IF(DL$4&gt;$BV97,"",IF($BR$65&gt;$BS$65,"ns",IF($BN$72&gt;$BO$72,"ns",IF(ABS($BX97-INDEX(RTO1CF_ORD,DL$4,2))&gt;$BN$80,"s","ns"))))</f>
        <v/>
      </c>
      <c r="DM97" s="186" t="str">
        <f aca="1">IF(DM$4&gt;$BV97,"",IF($BR$65&gt;$BS$65,"ns",IF($BN$72&gt;$BO$72,"ns",IF(ABS($BX97-INDEX(RTO1CF_ORD,DM$4,2))&gt;$BN$80,"s","ns"))))</f>
        <v/>
      </c>
      <c r="DN97" s="186" t="str">
        <f aca="1">IF(DN$4&gt;$BV97,"",IF($BR$65&gt;$BS$65,"ns",IF($BN$72&gt;$BO$72,"ns",IF(ABS($BX97-INDEX(RTO1CF_ORD,DN$4,2))&gt;$BN$80,"s","ns"))))</f>
        <v/>
      </c>
      <c r="DO97" s="186" t="str">
        <f aca="1">IF(DO$4&gt;$BV97,"",IF($BR$65&gt;$BS$65,"ns",IF($BN$72&gt;$BO$72,"ns",IF(ABS($BX97-INDEX(RTO1CF_ORD,DO$4,2))&gt;$BN$80,"s","ns"))))</f>
        <v/>
      </c>
      <c r="DP97" s="186" t="str">
        <f aca="1">IF(DP$4&gt;$BV97,"",IF($BR$65&gt;$BS$65,"ns",IF($BN$72&gt;$BO$72,"ns",IF(ABS($BX97-INDEX(RTO1CF_ORD,DP$4,2))&gt;$BN$80,"s","ns"))))</f>
        <v/>
      </c>
      <c r="DQ97" s="186" t="str">
        <f aca="1">IF(DQ$4&gt;$BV97,"",IF($BR$65&gt;$BS$65,"ns",IF($BN$72&gt;$BO$72,"ns",IF(ABS($BX97-INDEX(RTO1CF_ORD,DQ$4,2))&gt;$BN$80,"s","ns"))))</f>
        <v/>
      </c>
      <c r="DR97" s="186" t="str">
        <f aca="1">IF(DR$4&gt;$BV97,"",IF($BR$65&gt;$BS$65,"ns",IF($BN$72&gt;$BO$72,"ns",IF(ABS($BX97-INDEX(RTO1CF_ORD,DR$4,2))&gt;$BN$80,"s","ns"))))</f>
        <v/>
      </c>
      <c r="DS97" s="186" t="str">
        <f aca="1">IF(DS$4&gt;$BV97,"",IF($BR$65&gt;$BS$65,"ns",IF($BN$72&gt;$BO$72,"ns",IF(ABS($BX97-INDEX(RTO1CF_ORD,DS$4,2))&gt;$BN$80,"s","ns"))))</f>
        <v/>
      </c>
      <c r="DT97" s="186" t="str">
        <f aca="1">IF(DT$4&gt;$BV97,"",IF($BR$65&gt;$BS$65,"ns",IF($BN$72&gt;$BO$72,"ns",IF(ABS($BX97-INDEX(RTO1CF_ORD,DT$4,2))&gt;$BN$80,"s","ns"))))</f>
        <v/>
      </c>
      <c r="DU97" s="186" t="str">
        <f aca="1">IF(DU$4&gt;$BV97,"",IF($BR$65&gt;$BS$65,"ns",IF($BN$72&gt;$BO$72,"ns",IF(ABS($BX97-INDEX(RTO1CF_ORD,DU$4,2))&gt;$BN$80,"s","ns"))))</f>
        <v/>
      </c>
      <c r="DV97" s="186" t="str">
        <f aca="1">IF(DV$4&gt;$BV97,"",IF($BR$65&gt;$BS$65,"ns",IF($BN$72&gt;$BO$72,"ns",IF(ABS($BX97-INDEX(RTO1CF_ORD,DV$4,2))&gt;$BN$80,"s","ns"))))</f>
        <v/>
      </c>
      <c r="DW97" s="158"/>
      <c r="DX97" s="158"/>
      <c r="DZ97" s="176">
        <f>DZ96+1</f>
        <v>38</v>
      </c>
      <c r="EA97" s="178" t="str">
        <f aca="1">IFERROR(INDEX(RTO2CV,$DZ97,1),0)</f>
        <v>LIMAY</v>
      </c>
      <c r="EB97" s="179">
        <f aca="1">IFERROR(INDEX(RTO2SF,$DZ97,EB$3),0)</f>
        <v>0</v>
      </c>
      <c r="EC97" s="179">
        <f aca="1">IFERROR(INDEX(RTO2SF,$DZ97,EC$3),0)</f>
        <v>0</v>
      </c>
      <c r="ED97" s="179">
        <f aca="1">IFERROR(INDEX(RTO2SF,$DZ97,ED$3),0)</f>
        <v>0</v>
      </c>
      <c r="EE97" s="179">
        <f aca="1">IFERROR(INDEX(RTO2SF,$DZ97,EE$3),0)</f>
        <v>0</v>
      </c>
      <c r="EF97" s="179">
        <f>_xlfn.COUNTIFS(EB97:EE97,"&gt;1")</f>
        <v>0</v>
      </c>
      <c r="EG97" s="179">
        <f>IFERROR(_xlfn.SUMIFS(EB97:EE97,EB97:EE97,"&gt;1"),0)</f>
        <v>0</v>
      </c>
      <c r="EH97" s="176"/>
      <c r="EI97" s="176"/>
      <c r="EJ97" s="176"/>
      <c r="EK97" s="177"/>
      <c r="EL97" s="176">
        <f>EL96+1</f>
        <v>38</v>
      </c>
      <c r="EM97" s="178" t="str">
        <f aca="1">IFERROR(INDEX(RTO2CV,$EL97,1),0)</f>
        <v>LIMAY</v>
      </c>
      <c r="EN97" s="179">
        <f aca="1">IFERROR(INDEX(RTO2CF,$EL97,'ANVA-MDS'!EB$3),0)</f>
        <v>4188.82463999999982</v>
      </c>
      <c r="EO97" s="179">
        <f aca="1">IFERROR(INDEX(RTO2CF,$EL97,'ANVA-MDS'!EC$3),0)</f>
        <v>5017.72291428571043</v>
      </c>
      <c r="EP97" s="179">
        <f aca="1">IFERROR(INDEX(RTO2CF,$EL97,'ANVA-MDS'!ED$3),0)</f>
        <v>4826.44611428570988</v>
      </c>
      <c r="EQ97" s="179">
        <f aca="1">IFERROR(INDEX(RTO2CF,$EL97,'ANVA-MDS'!EE$3),0)</f>
        <v>0</v>
      </c>
      <c r="ER97" s="179">
        <f>_xlfn.COUNTIFS(EN97:EQ97,"&gt;1")</f>
        <v>3</v>
      </c>
      <c r="ES97" s="179">
        <f>IFERROR(_xlfn.SUMIFS(EN97:EQ97,EN97:EQ97,"&gt;1"),0)</f>
        <v>14032.9936685714001</v>
      </c>
      <c r="ET97" s="176"/>
      <c r="EU97" s="176"/>
      <c r="EV97" s="176"/>
      <c r="EW97" s="177"/>
      <c r="EX97" s="179">
        <f>EG97+ES97</f>
        <v>14032.9936685714001</v>
      </c>
      <c r="EY97" s="177"/>
      <c r="EZ97" s="177"/>
    </row>
    <row r="98" spans="10:156" ht="12.75" customHeight="1">
      <c r="J98" s="89" t="n">
        <v>38</v>
      </c>
      <c r="K98" s="187" t="str">
        <f aca="1">IFERROR(INDEX(RTO2SF_ORD,J98,1),"sd")</f>
        <v>LIMAY</v>
      </c>
      <c r="L98" s="188">
        <f aca="1">IFERROR(INDEX(RTO2SF_ORD,J98,2),"sd")</f>
        <v>0.000119999999999999996</v>
      </c>
      <c r="M98" s="188" t="str">
        <f aca="1">IF(M$4&gt;$J98,"",IF($F$65&gt;$G$65,"ns",IF($B$72&gt;$C$72,"ns",IF(ABS($L98-INDEX(RTO1SF_ORD,M$4,2))&gt;$B$80,"s","ns"))))</f>
        <v>ns</v>
      </c>
      <c r="N98" s="188" t="str">
        <f aca="1">IF(N$4&gt;$J98,"",IF($F$65&gt;$G$65,"ns",IF($B$72&gt;$C$72,"ns",IF(ABS($L98-INDEX(RTO1SF_ORD,N$4,2))&gt;$B$80,"s","ns"))))</f>
        <v>ns</v>
      </c>
      <c r="O98" s="188" t="str">
        <f aca="1">IF(O$4&gt;$J98,"",IF($F$65&gt;$G$65,"ns",IF($B$72&gt;$C$72,"ns",IF(ABS($L98-INDEX(RTO1SF_ORD,O$4,2))&gt;$B$80,"s","ns"))))</f>
        <v>ns</v>
      </c>
      <c r="P98" s="188" t="str">
        <f aca="1">IF(P$4&gt;$J98,"",IF($F$65&gt;$G$65,"ns",IF($B$72&gt;$C$72,"ns",IF(ABS($L98-INDEX(RTO1SF_ORD,P$4,2))&gt;$B$80,"s","ns"))))</f>
        <v>ns</v>
      </c>
      <c r="Q98" s="188" t="str">
        <f aca="1">IF(Q$4&gt;$J98,"",IF($F$65&gt;$G$65,"ns",IF($B$72&gt;$C$72,"ns",IF(ABS($L98-INDEX(RTO1SF_ORD,Q$4,2))&gt;$B$80,"s","ns"))))</f>
        <v>ns</v>
      </c>
      <c r="R98" s="188" t="str">
        <f aca="1">IF(R$4&gt;$J98,"",IF($F$65&gt;$G$65,"ns",IF($B$72&gt;$C$72,"ns",IF(ABS($L98-INDEX(RTO1SF_ORD,R$4,2))&gt;$B$80,"s","ns"))))</f>
        <v>ns</v>
      </c>
      <c r="S98" s="188" t="str">
        <f aca="1">IF(S$4&gt;$J98,"",IF($F$65&gt;$G$65,"ns",IF($B$72&gt;$C$72,"ns",IF(ABS($L98-INDEX(RTO1SF_ORD,S$4,2))&gt;$B$80,"s","ns"))))</f>
        <v>ns</v>
      </c>
      <c r="T98" s="188" t="str">
        <f aca="1">IF(T$4&gt;$J98,"",IF($F$65&gt;$G$65,"ns",IF($B$72&gt;$C$72,"ns",IF(ABS($L98-INDEX(RTO1SF_ORD,T$4,2))&gt;$B$80,"s","ns"))))</f>
        <v>ns</v>
      </c>
      <c r="U98" s="188" t="str">
        <f aca="1">IF(U$4&gt;$J98,"",IF($F$65&gt;$G$65,"ns",IF($B$72&gt;$C$72,"ns",IF(ABS($L98-INDEX(RTO1SF_ORD,U$4,2))&gt;$B$80,"s","ns"))))</f>
        <v>ns</v>
      </c>
      <c r="V98" s="188" t="str">
        <f aca="1">IF(V$4&gt;$J98,"",IF($F$65&gt;$G$65,"ns",IF($B$72&gt;$C$72,"ns",IF(ABS($L98-INDEX(RTO1SF_ORD,V$4,2))&gt;$B$80,"s","ns"))))</f>
        <v>ns</v>
      </c>
      <c r="W98" s="188" t="str">
        <f aca="1">IF(W$4&gt;$J98,"",IF($F$65&gt;$G$65,"ns",IF($B$72&gt;$C$72,"ns",IF(ABS($L98-INDEX(RTO1SF_ORD,W$4,2))&gt;$B$80,"s","ns"))))</f>
        <v>ns</v>
      </c>
      <c r="X98" s="188" t="str">
        <f aca="1">IF(X$4&gt;$J98,"",IF($F$65&gt;$G$65,"ns",IF($B$72&gt;$C$72,"ns",IF(ABS($L98-INDEX(RTO1SF_ORD,X$4,2))&gt;$B$80,"s","ns"))))</f>
        <v>ns</v>
      </c>
      <c r="Y98" s="188" t="str">
        <f aca="1">IF(Y$4&gt;$J98,"",IF($F$65&gt;$G$65,"ns",IF($B$72&gt;$C$72,"ns",IF(ABS($L98-INDEX(RTO1SF_ORD,Y$4,2))&gt;$B$80,"s","ns"))))</f>
        <v>ns</v>
      </c>
      <c r="Z98" s="188" t="str">
        <f aca="1">IF(Z$4&gt;$J98,"",IF($F$65&gt;$G$65,"ns",IF($B$72&gt;$C$72,"ns",IF(ABS($L98-INDEX(RTO1SF_ORD,Z$4,2))&gt;$B$80,"s","ns"))))</f>
        <v>ns</v>
      </c>
      <c r="AA98" s="188" t="str">
        <f aca="1">IF(AA$4&gt;$J98,"",IF($F$65&gt;$G$65,"ns",IF($B$72&gt;$C$72,"ns",IF(ABS($L98-INDEX(RTO1SF_ORD,AA$4,2))&gt;$B$80,"s","ns"))))</f>
        <v>ns</v>
      </c>
      <c r="AB98" s="188" t="str">
        <f aca="1">IF(AB$4&gt;$J98,"",IF($F$65&gt;$G$65,"ns",IF($B$72&gt;$C$72,"ns",IF(ABS($L98-INDEX(RTO1SF_ORD,AB$4,2))&gt;$B$80,"s","ns"))))</f>
        <v>ns</v>
      </c>
      <c r="AC98" s="188" t="str">
        <f aca="1">IF(AC$4&gt;$J98,"",IF($F$65&gt;$G$65,"ns",IF($B$72&gt;$C$72,"ns",IF(ABS($L98-INDEX(RTO1SF_ORD,AC$4,2))&gt;$B$80,"s","ns"))))</f>
        <v>ns</v>
      </c>
      <c r="AD98" s="188" t="str">
        <f aca="1">IF(AD$4&gt;$J98,"",IF($F$65&gt;$G$65,"ns",IF($B$72&gt;$C$72,"ns",IF(ABS($L98-INDEX(RTO1SF_ORD,AD$4,2))&gt;$B$80,"s","ns"))))</f>
        <v>ns</v>
      </c>
      <c r="AE98" s="188" t="str">
        <f aca="1">IF(AE$4&gt;$J98,"",IF($F$65&gt;$G$65,"ns",IF($B$72&gt;$C$72,"ns",IF(ABS($L98-INDEX(RTO1SF_ORD,AE$4,2))&gt;$B$80,"s","ns"))))</f>
        <v>ns</v>
      </c>
      <c r="AF98" s="188" t="str">
        <f aca="1">IF(AF$4&gt;$J98,"",IF($F$65&gt;$G$65,"ns",IF($B$72&gt;$C$72,"ns",IF(ABS($L98-INDEX(RTO1SF_ORD,AF$4,2))&gt;$B$80,"s","ns"))))</f>
        <v>ns</v>
      </c>
      <c r="AG98" s="188" t="str">
        <f aca="1">IF(AG$4&gt;$J98,"",IF($F$65&gt;$G$65,"ns",IF($B$72&gt;$C$72,"ns",IF(ABS($L98-INDEX(RTO1SF_ORD,AG$4,2))&gt;$B$80,"s","ns"))))</f>
        <v>ns</v>
      </c>
      <c r="AH98" s="188" t="str">
        <f aca="1">IF(AH$4&gt;$J98,"",IF($F$65&gt;$G$65,"ns",IF($B$72&gt;$C$72,"ns",IF(ABS($L98-INDEX(RTO1SF_ORD,AH$4,2))&gt;$B$80,"s","ns"))))</f>
        <v>ns</v>
      </c>
      <c r="AI98" s="188" t="str">
        <f aca="1">IF(AI$4&gt;$J98,"",IF($F$65&gt;$G$65,"ns",IF($B$72&gt;$C$72,"ns",IF(ABS($L98-INDEX(RTO1SF_ORD,AI$4,2))&gt;$B$80,"s","ns"))))</f>
        <v>ns</v>
      </c>
      <c r="AJ98" s="188" t="str">
        <f aca="1">IF(AJ$4&gt;$J98,"",IF($F$65&gt;$G$65,"ns",IF($B$72&gt;$C$72,"ns",IF(ABS($L98-INDEX(RTO1SF_ORD,AJ$4,2))&gt;$B$80,"s","ns"))))</f>
        <v>ns</v>
      </c>
      <c r="AK98" s="188" t="str">
        <f aca="1">IF(AK$4&gt;$J98,"",IF($F$65&gt;$G$65,"ns",IF($B$72&gt;$C$72,"ns",IF(ABS($L98-INDEX(RTO1SF_ORD,AK$4,2))&gt;$B$80,"s","ns"))))</f>
        <v>ns</v>
      </c>
      <c r="AL98" s="188" t="str">
        <f aca="1">IF(AL$4&gt;$J98,"",IF($F$65&gt;$G$65,"ns",IF($B$72&gt;$C$72,"ns",IF(ABS($L98-INDEX(RTO1SF_ORD,AL$4,2))&gt;$B$80,"s","ns"))))</f>
        <v>ns</v>
      </c>
      <c r="AM98" s="188" t="str">
        <f aca="1">IF(AM$4&gt;$J98,"",IF($F$65&gt;$G$65,"ns",IF($B$72&gt;$C$72,"ns",IF(ABS($L98-INDEX(RTO1SF_ORD,AM$4,2))&gt;$B$80,"s","ns"))))</f>
        <v>ns</v>
      </c>
      <c r="AN98" s="188" t="str">
        <f aca="1">IF(AN$4&gt;$J98,"",IF($F$65&gt;$G$65,"ns",IF($B$72&gt;$C$72,"ns",IF(ABS($L98-INDEX(RTO1SF_ORD,AN$4,2))&gt;$B$80,"s","ns"))))</f>
        <v>ns</v>
      </c>
      <c r="AO98" s="188" t="str">
        <f aca="1">IF(AO$4&gt;$J98,"",IF($F$65&gt;$G$65,"ns",IF($B$72&gt;$C$72,"ns",IF(ABS($L98-INDEX(RTO1SF_ORD,AO$4,2))&gt;$B$80,"s","ns"))))</f>
        <v>ns</v>
      </c>
      <c r="AP98" s="188" t="str">
        <f aca="1">IF(AP$4&gt;$J98,"",IF($F$65&gt;$G$65,"ns",IF($B$72&gt;$C$72,"ns",IF(ABS($L98-INDEX(RTO1SF_ORD,AP$4,2))&gt;$B$80,"s","ns"))))</f>
        <v>ns</v>
      </c>
      <c r="AQ98" s="188" t="str">
        <f aca="1">IF(AQ$4&gt;$J98,"",IF($F$65&gt;$G$65,"ns",IF($B$72&gt;$C$72,"ns",IF(ABS($L98-INDEX(RTO1SF_ORD,AQ$4,2))&gt;$B$80,"s","ns"))))</f>
        <v>ns</v>
      </c>
      <c r="AR98" s="188" t="str">
        <f aca="1">IF(AR$4&gt;$J98,"",IF($F$65&gt;$G$65,"ns",IF($B$72&gt;$C$72,"ns",IF(ABS($L98-INDEX(RTO1SF_ORD,AR$4,2))&gt;$B$80,"s","ns"))))</f>
        <v>ns</v>
      </c>
      <c r="AS98" s="188" t="str">
        <f aca="1">IF(AS$4&gt;$J98,"",IF($F$65&gt;$G$65,"ns",IF($B$72&gt;$C$72,"ns",IF(ABS($L98-INDEX(RTO1SF_ORD,AS$4,2))&gt;$B$80,"s","ns"))))</f>
        <v>ns</v>
      </c>
      <c r="AT98" s="188" t="str">
        <f aca="1">IF(AT$4&gt;$J98,"",IF($F$65&gt;$G$65,"ns",IF($B$72&gt;$C$72,"ns",IF(ABS($L98-INDEX(RTO1SF_ORD,AT$4,2))&gt;$B$80,"s","ns"))))</f>
        <v>ns</v>
      </c>
      <c r="AU98" s="188" t="str">
        <f aca="1">IF(AU$4&gt;$J98,"",IF($F$65&gt;$G$65,"ns",IF($B$72&gt;$C$72,"ns",IF(ABS($L98-INDEX(RTO1SF_ORD,AU$4,2))&gt;$B$80,"s","ns"))))</f>
        <v>ns</v>
      </c>
      <c r="AV98" s="188" t="str">
        <f aca="1">IF(AV$4&gt;$J98,"",IF($F$65&gt;$G$65,"ns",IF($B$72&gt;$C$72,"ns",IF(ABS($L98-INDEX(RTO1SF_ORD,AV$4,2))&gt;$B$80,"s","ns"))))</f>
        <v>ns</v>
      </c>
      <c r="AW98" s="188" t="str">
        <f aca="1">IF(AW$4&gt;$J98,"",IF($F$65&gt;$G$65,"ns",IF($B$72&gt;$C$72,"ns",IF(ABS($L98-INDEX(RTO1SF_ORD,AW$4,2))&gt;$B$80,"s","ns"))))</f>
        <v>ns</v>
      </c>
      <c r="AX98" s="188" t="str">
        <f aca="1">IF(AX$4&gt;$J98,"",IF($F$65&gt;$G$65,"ns",IF($B$72&gt;$C$72,"ns",IF(ABS($L98-INDEX(RTO1SF_ORD,AX$4,2))&gt;$B$80,"s","ns"))))</f>
        <v>ns</v>
      </c>
      <c r="AY98" s="188" t="str">
        <f aca="1">IF(AY$4&gt;$J98,"",IF($F$65&gt;$G$65,"ns",IF($B$72&gt;$C$72,"ns",IF(ABS($L98-INDEX(RTO1SF_ORD,AY$4,2))&gt;$B$80,"s","ns"))))</f>
        <v/>
      </c>
      <c r="AZ98" s="188" t="str">
        <f aca="1">IF(AZ$4&gt;$J98,"",IF($F$65&gt;$G$65,"ns",IF($B$72&gt;$C$72,"ns",IF(ABS($L98-INDEX(RTO1SF_ORD,AZ$4,2))&gt;$B$80,"s","ns"))))</f>
        <v/>
      </c>
      <c r="BA98" s="188" t="str">
        <f aca="1">IF(BA$4&gt;$J98,"",IF($F$65&gt;$G$65,"ns",IF($B$72&gt;$C$72,"ns",IF(ABS($L98-INDEX(RTO1SF_ORD,BA$4,2))&gt;$B$80,"s","ns"))))</f>
        <v/>
      </c>
      <c r="BB98" s="188" t="str">
        <f aca="1">IF(BB$4&gt;$J98,"",IF($F$65&gt;$G$65,"ns",IF($B$72&gt;$C$72,"ns",IF(ABS($L98-INDEX(RTO1SF_ORD,BB$4,2))&gt;$B$80,"s","ns"))))</f>
        <v/>
      </c>
      <c r="BC98" s="188" t="str">
        <f aca="1">IF(BC$4&gt;$J98,"",IF($F$65&gt;$G$65,"ns",IF($B$72&gt;$C$72,"ns",IF(ABS($L98-INDEX(RTO1SF_ORD,BC$4,2))&gt;$B$80,"s","ns"))))</f>
        <v/>
      </c>
      <c r="BD98" s="188" t="str">
        <f aca="1">IF(BD$4&gt;$J98,"",IF($F$65&gt;$G$65,"ns",IF($B$72&gt;$C$72,"ns",IF(ABS($L98-INDEX(RTO1SF_ORD,BD$4,2))&gt;$B$80,"s","ns"))))</f>
        <v/>
      </c>
      <c r="BE98" s="188" t="str">
        <f aca="1">IF(BE$4&gt;$J98,"",IF($F$65&gt;$G$65,"ns",IF($B$72&gt;$C$72,"ns",IF(ABS($L98-INDEX(RTO1SF_ORD,BE$4,2))&gt;$B$80,"s","ns"))))</f>
        <v/>
      </c>
      <c r="BF98" s="188" t="str">
        <f aca="1">IF(BF$4&gt;$J98,"",IF($F$65&gt;$G$65,"ns",IF($B$72&gt;$C$72,"ns",IF(ABS($L98-INDEX(RTO1SF_ORD,BF$4,2))&gt;$B$80,"s","ns"))))</f>
        <v/>
      </c>
      <c r="BG98" s="188" t="str">
        <f aca="1">IF(BG$4&gt;$J98,"",IF($F$65&gt;$G$65,"ns",IF($B$72&gt;$C$72,"ns",IF(ABS($L98-INDEX(RTO1SF_ORD,BG$4,2))&gt;$B$80,"s","ns"))))</f>
        <v/>
      </c>
      <c r="BH98" s="188" t="str">
        <f aca="1">IF(BH$4&gt;$J98,"",IF($F$65&gt;$G$65,"ns",IF($B$72&gt;$C$72,"ns",IF(ABS($L98-INDEX(RTO1SF_ORD,BH$4,2))&gt;$B$80,"s","ns"))))</f>
        <v/>
      </c>
      <c r="BI98" s="188" t="str">
        <f aca="1">IF(BI$4&gt;$J98,"",IF($F$65&gt;$G$65,"ns",IF($B$72&gt;$C$72,"ns",IF(ABS($L98-INDEX(RTO1SF_ORD,BI$4,2))&gt;$B$80,"s","ns"))))</f>
        <v/>
      </c>
      <c r="BJ98" s="188" t="str">
        <f aca="1">IF(BJ$4&gt;$J98,"",IF($F$65&gt;$G$65,"ns",IF($B$72&gt;$C$72,"ns",IF(ABS($L98-INDEX(RTO1SF_ORD,BJ$4,2))&gt;$B$80,"s","ns"))))</f>
        <v/>
      </c>
      <c r="BS98" s="10"/>
      <c r="BT98" s="10"/>
      <c r="BV98" s="89" t="n">
        <v>38</v>
      </c>
      <c r="BW98" s="187" t="str">
        <f aca="1">IFERROR(INDEX(RTO2CF_ORD,BV98,1),"sd")</f>
        <v>B CUMELEN</v>
      </c>
      <c r="BX98" s="188">
        <f aca="1">IFERROR(INDEX(RTO2CF_ORD,BV98,2),"sd")</f>
        <v>4226.59189333332961</v>
      </c>
      <c r="BY98" s="186" t="str">
        <f aca="1">IF(BY$4&gt;$BV98,"",IF($BR$65&gt;$BS$65,"ns",IF($BN$72&gt;$BO$72,"ns",IF(ABS($BX98-INDEX(RTO1CF_ORD,BY$4,2))&gt;$BN$80,"s","ns"))))</f>
        <v>ns</v>
      </c>
      <c r="BZ98" s="186" t="str">
        <f aca="1">IF(BZ$4&gt;$BV98,"",IF($BR$65&gt;$BS$65,"ns",IF($BN$72&gt;$BO$72,"ns",IF(ABS($BX98-INDEX(RTO1CF_ORD,BZ$4,2))&gt;$BN$80,"s","ns"))))</f>
        <v>ns</v>
      </c>
      <c r="CA98" s="186" t="str">
        <f aca="1">IF(CA$4&gt;$BV98,"",IF($BR$65&gt;$BS$65,"ns",IF($BN$72&gt;$BO$72,"ns",IF(ABS($BX98-INDEX(RTO1CF_ORD,CA$4,2))&gt;$BN$80,"s","ns"))))</f>
        <v>ns</v>
      </c>
      <c r="CB98" s="186" t="str">
        <f aca="1">IF(CB$4&gt;$BV98,"",IF($BR$65&gt;$BS$65,"ns",IF($BN$72&gt;$BO$72,"ns",IF(ABS($BX98-INDEX(RTO1CF_ORD,CB$4,2))&gt;$BN$80,"s","ns"))))</f>
        <v>ns</v>
      </c>
      <c r="CC98" s="186" t="str">
        <f aca="1">IF(CC$4&gt;$BV98,"",IF($BR$65&gt;$BS$65,"ns",IF($BN$72&gt;$BO$72,"ns",IF(ABS($BX98-INDEX(RTO1CF_ORD,CC$4,2))&gt;$BN$80,"s","ns"))))</f>
        <v>ns</v>
      </c>
      <c r="CD98" s="186" t="str">
        <f aca="1">IF(CD$4&gt;$BV98,"",IF($BR$65&gt;$BS$65,"ns",IF($BN$72&gt;$BO$72,"ns",IF(ABS($BX98-INDEX(RTO1CF_ORD,CD$4,2))&gt;$BN$80,"s","ns"))))</f>
        <v>ns</v>
      </c>
      <c r="CE98" s="186" t="str">
        <f aca="1">IF(CE$4&gt;$BV98,"",IF($BR$65&gt;$BS$65,"ns",IF($BN$72&gt;$BO$72,"ns",IF(ABS($BX98-INDEX(RTO1CF_ORD,CE$4,2))&gt;$BN$80,"s","ns"))))</f>
        <v>ns</v>
      </c>
      <c r="CF98" s="186" t="str">
        <f aca="1">IF(CF$4&gt;$BV98,"",IF($BR$65&gt;$BS$65,"ns",IF($BN$72&gt;$BO$72,"ns",IF(ABS($BX98-INDEX(RTO1CF_ORD,CF$4,2))&gt;$BN$80,"s","ns"))))</f>
        <v>ns</v>
      </c>
      <c r="CG98" s="186" t="str">
        <f aca="1">IF(CG$4&gt;$BV98,"",IF($BR$65&gt;$BS$65,"ns",IF($BN$72&gt;$BO$72,"ns",IF(ABS($BX98-INDEX(RTO1CF_ORD,CG$4,2))&gt;$BN$80,"s","ns"))))</f>
        <v>ns</v>
      </c>
      <c r="CH98" s="186" t="str">
        <f aca="1">IF(CH$4&gt;$BV98,"",IF($BR$65&gt;$BS$65,"ns",IF($BN$72&gt;$BO$72,"ns",IF(ABS($BX98-INDEX(RTO1CF_ORD,CH$4,2))&gt;$BN$80,"s","ns"))))</f>
        <v>ns</v>
      </c>
      <c r="CI98" s="186" t="str">
        <f aca="1">IF(CI$4&gt;$BV98,"",IF($BR$65&gt;$BS$65,"ns",IF($BN$72&gt;$BO$72,"ns",IF(ABS($BX98-INDEX(RTO1CF_ORD,CI$4,2))&gt;$BN$80,"s","ns"))))</f>
        <v>ns</v>
      </c>
      <c r="CJ98" s="186" t="str">
        <f aca="1">IF(CJ$4&gt;$BV98,"",IF($BR$65&gt;$BS$65,"ns",IF($BN$72&gt;$BO$72,"ns",IF(ABS($BX98-INDEX(RTO1CF_ORD,CJ$4,2))&gt;$BN$80,"s","ns"))))</f>
        <v>ns</v>
      </c>
      <c r="CK98" s="186" t="str">
        <f aca="1">IF(CK$4&gt;$BV98,"",IF($BR$65&gt;$BS$65,"ns",IF($BN$72&gt;$BO$72,"ns",IF(ABS($BX98-INDEX(RTO1CF_ORD,CK$4,2))&gt;$BN$80,"s","ns"))))</f>
        <v>ns</v>
      </c>
      <c r="CL98" s="186" t="str">
        <f aca="1">IF(CL$4&gt;$BV98,"",IF($BR$65&gt;$BS$65,"ns",IF($BN$72&gt;$BO$72,"ns",IF(ABS($BX98-INDEX(RTO1CF_ORD,CL$4,2))&gt;$BN$80,"s","ns"))))</f>
        <v>ns</v>
      </c>
      <c r="CM98" s="186" t="str">
        <f aca="1">IF(CM$4&gt;$BV98,"",IF($BR$65&gt;$BS$65,"ns",IF($BN$72&gt;$BO$72,"ns",IF(ABS($BX98-INDEX(RTO1CF_ORD,CM$4,2))&gt;$BN$80,"s","ns"))))</f>
        <v>ns</v>
      </c>
      <c r="CN98" s="186" t="str">
        <f aca="1">IF(CN$4&gt;$BV98,"",IF($BR$65&gt;$BS$65,"ns",IF($BN$72&gt;$BO$72,"ns",IF(ABS($BX98-INDEX(RTO1CF_ORD,CN$4,2))&gt;$BN$80,"s","ns"))))</f>
        <v>ns</v>
      </c>
      <c r="CO98" s="186" t="str">
        <f aca="1">IF(CO$4&gt;$BV98,"",IF($BR$65&gt;$BS$65,"ns",IF($BN$72&gt;$BO$72,"ns",IF(ABS($BX98-INDEX(RTO1CF_ORD,CO$4,2))&gt;$BN$80,"s","ns"))))</f>
        <v>ns</v>
      </c>
      <c r="CP98" s="186" t="str">
        <f aca="1">IF(CP$4&gt;$BV98,"",IF($BR$65&gt;$BS$65,"ns",IF($BN$72&gt;$BO$72,"ns",IF(ABS($BX98-INDEX(RTO1CF_ORD,CP$4,2))&gt;$BN$80,"s","ns"))))</f>
        <v>ns</v>
      </c>
      <c r="CQ98" s="186" t="str">
        <f aca="1">IF(CQ$4&gt;$BV98,"",IF($BR$65&gt;$BS$65,"ns",IF($BN$72&gt;$BO$72,"ns",IF(ABS($BX98-INDEX(RTO1CF_ORD,CQ$4,2))&gt;$BN$80,"s","ns"))))</f>
        <v>ns</v>
      </c>
      <c r="CR98" s="186" t="str">
        <f aca="1">IF(CR$4&gt;$BV98,"",IF($BR$65&gt;$BS$65,"ns",IF($BN$72&gt;$BO$72,"ns",IF(ABS($BX98-INDEX(RTO1CF_ORD,CR$4,2))&gt;$BN$80,"s","ns"))))</f>
        <v>ns</v>
      </c>
      <c r="CS98" s="186" t="str">
        <f aca="1">IF(CS$4&gt;$BV98,"",IF($BR$65&gt;$BS$65,"ns",IF($BN$72&gt;$BO$72,"ns",IF(ABS($BX98-INDEX(RTO1CF_ORD,CS$4,2))&gt;$BN$80,"s","ns"))))</f>
        <v>ns</v>
      </c>
      <c r="CT98" s="186" t="str">
        <f aca="1">IF(CT$4&gt;$BV98,"",IF($BR$65&gt;$BS$65,"ns",IF($BN$72&gt;$BO$72,"ns",IF(ABS($BX98-INDEX(RTO1CF_ORD,CT$4,2))&gt;$BN$80,"s","ns"))))</f>
        <v>ns</v>
      </c>
      <c r="CU98" s="186" t="str">
        <f aca="1">IF(CU$4&gt;$BV98,"",IF($BR$65&gt;$BS$65,"ns",IF($BN$72&gt;$BO$72,"ns",IF(ABS($BX98-INDEX(RTO1CF_ORD,CU$4,2))&gt;$BN$80,"s","ns"))))</f>
        <v>ns</v>
      </c>
      <c r="CV98" s="186" t="str">
        <f aca="1">IF(CV$4&gt;$BV98,"",IF($BR$65&gt;$BS$65,"ns",IF($BN$72&gt;$BO$72,"ns",IF(ABS($BX98-INDEX(RTO1CF_ORD,CV$4,2))&gt;$BN$80,"s","ns"))))</f>
        <v>ns</v>
      </c>
      <c r="CW98" s="186" t="str">
        <f aca="1">IF(CW$4&gt;$BV98,"",IF($BR$65&gt;$BS$65,"ns",IF($BN$72&gt;$BO$72,"ns",IF(ABS($BX98-INDEX(RTO1CF_ORD,CW$4,2))&gt;$BN$80,"s","ns"))))</f>
        <v>ns</v>
      </c>
      <c r="CX98" s="186" t="str">
        <f aca="1">IF(CX$4&gt;$BV98,"",IF($BR$65&gt;$BS$65,"ns",IF($BN$72&gt;$BO$72,"ns",IF(ABS($BX98-INDEX(RTO1CF_ORD,CX$4,2))&gt;$BN$80,"s","ns"))))</f>
        <v>ns</v>
      </c>
      <c r="CY98" s="186" t="str">
        <f aca="1">IF(CY$4&gt;$BV98,"",IF($BR$65&gt;$BS$65,"ns",IF($BN$72&gt;$BO$72,"ns",IF(ABS($BX98-INDEX(RTO1CF_ORD,CY$4,2))&gt;$BN$80,"s","ns"))))</f>
        <v>ns</v>
      </c>
      <c r="CZ98" s="186" t="str">
        <f aca="1">IF(CZ$4&gt;$BV98,"",IF($BR$65&gt;$BS$65,"ns",IF($BN$72&gt;$BO$72,"ns",IF(ABS($BX98-INDEX(RTO1CF_ORD,CZ$4,2))&gt;$BN$80,"s","ns"))))</f>
        <v>ns</v>
      </c>
      <c r="DA98" s="186" t="str">
        <f aca="1">IF(DA$4&gt;$BV98,"",IF($BR$65&gt;$BS$65,"ns",IF($BN$72&gt;$BO$72,"ns",IF(ABS($BX98-INDEX(RTO1CF_ORD,DA$4,2))&gt;$BN$80,"s","ns"))))</f>
        <v>ns</v>
      </c>
      <c r="DB98" s="186" t="str">
        <f aca="1">IF(DB$4&gt;$BV98,"",IF($BR$65&gt;$BS$65,"ns",IF($BN$72&gt;$BO$72,"ns",IF(ABS($BX98-INDEX(RTO1CF_ORD,DB$4,2))&gt;$BN$80,"s","ns"))))</f>
        <v>ns</v>
      </c>
      <c r="DC98" s="186" t="str">
        <f aca="1">IF(DC$4&gt;$BV98,"",IF($BR$65&gt;$BS$65,"ns",IF($BN$72&gt;$BO$72,"ns",IF(ABS($BX98-INDEX(RTO1CF_ORD,DC$4,2))&gt;$BN$80,"s","ns"))))</f>
        <v>ns</v>
      </c>
      <c r="DD98" s="186" t="str">
        <f aca="1">IF(DD$4&gt;$BV98,"",IF($BR$65&gt;$BS$65,"ns",IF($BN$72&gt;$BO$72,"ns",IF(ABS($BX98-INDEX(RTO1CF_ORD,DD$4,2))&gt;$BN$80,"s","ns"))))</f>
        <v>ns</v>
      </c>
      <c r="DE98" s="186" t="str">
        <f aca="1">IF(DE$4&gt;$BV98,"",IF($BR$65&gt;$BS$65,"ns",IF($BN$72&gt;$BO$72,"ns",IF(ABS($BX98-INDEX(RTO1CF_ORD,DE$4,2))&gt;$BN$80,"s","ns"))))</f>
        <v>ns</v>
      </c>
      <c r="DF98" s="186" t="str">
        <f aca="1">IF(DF$4&gt;$BV98,"",IF($BR$65&gt;$BS$65,"ns",IF($BN$72&gt;$BO$72,"ns",IF(ABS($BX98-INDEX(RTO1CF_ORD,DF$4,2))&gt;$BN$80,"s","ns"))))</f>
        <v>ns</v>
      </c>
      <c r="DG98" s="186" t="str">
        <f aca="1">IF(DG$4&gt;$BV98,"",IF($BR$65&gt;$BS$65,"ns",IF($BN$72&gt;$BO$72,"ns",IF(ABS($BX98-INDEX(RTO1CF_ORD,DG$4,2))&gt;$BN$80,"s","ns"))))</f>
        <v>ns</v>
      </c>
      <c r="DH98" s="186" t="str">
        <f aca="1">IF(DH$4&gt;$BV98,"",IF($BR$65&gt;$BS$65,"ns",IF($BN$72&gt;$BO$72,"ns",IF(ABS($BX98-INDEX(RTO1CF_ORD,DH$4,2))&gt;$BN$80,"s","ns"))))</f>
        <v>ns</v>
      </c>
      <c r="DI98" s="186" t="str">
        <f aca="1">IF(DI$4&gt;$BV98,"",IF($BR$65&gt;$BS$65,"ns",IF($BN$72&gt;$BO$72,"ns",IF(ABS($BX98-INDEX(RTO1CF_ORD,DI$4,2))&gt;$BN$80,"s","ns"))))</f>
        <v>ns</v>
      </c>
      <c r="DJ98" s="186" t="str">
        <f aca="1">IF(DJ$4&gt;$BV98,"",IF($BR$65&gt;$BS$65,"ns",IF($BN$72&gt;$BO$72,"ns",IF(ABS($BX98-INDEX(RTO1CF_ORD,DJ$4,2))&gt;$BN$80,"s","ns"))))</f>
        <v>ns</v>
      </c>
      <c r="DK98" s="186" t="str">
        <f aca="1">IF(DK$4&gt;$BV98,"",IF($BR$65&gt;$BS$65,"ns",IF($BN$72&gt;$BO$72,"ns",IF(ABS($BX98-INDEX(RTO1CF_ORD,DK$4,2))&gt;$BN$80,"s","ns"))))</f>
        <v/>
      </c>
      <c r="DL98" s="186" t="str">
        <f aca="1">IF(DL$4&gt;$BV98,"",IF($BR$65&gt;$BS$65,"ns",IF($BN$72&gt;$BO$72,"ns",IF(ABS($BX98-INDEX(RTO1CF_ORD,DL$4,2))&gt;$BN$80,"s","ns"))))</f>
        <v/>
      </c>
      <c r="DM98" s="186" t="str">
        <f aca="1">IF(DM$4&gt;$BV98,"",IF($BR$65&gt;$BS$65,"ns",IF($BN$72&gt;$BO$72,"ns",IF(ABS($BX98-INDEX(RTO1CF_ORD,DM$4,2))&gt;$BN$80,"s","ns"))))</f>
        <v/>
      </c>
      <c r="DN98" s="186" t="str">
        <f aca="1">IF(DN$4&gt;$BV98,"",IF($BR$65&gt;$BS$65,"ns",IF($BN$72&gt;$BO$72,"ns",IF(ABS($BX98-INDEX(RTO1CF_ORD,DN$4,2))&gt;$BN$80,"s","ns"))))</f>
        <v/>
      </c>
      <c r="DO98" s="186" t="str">
        <f aca="1">IF(DO$4&gt;$BV98,"",IF($BR$65&gt;$BS$65,"ns",IF($BN$72&gt;$BO$72,"ns",IF(ABS($BX98-INDEX(RTO1CF_ORD,DO$4,2))&gt;$BN$80,"s","ns"))))</f>
        <v/>
      </c>
      <c r="DP98" s="186" t="str">
        <f aca="1">IF(DP$4&gt;$BV98,"",IF($BR$65&gt;$BS$65,"ns",IF($BN$72&gt;$BO$72,"ns",IF(ABS($BX98-INDEX(RTO1CF_ORD,DP$4,2))&gt;$BN$80,"s","ns"))))</f>
        <v/>
      </c>
      <c r="DQ98" s="186" t="str">
        <f aca="1">IF(DQ$4&gt;$BV98,"",IF($BR$65&gt;$BS$65,"ns",IF($BN$72&gt;$BO$72,"ns",IF(ABS($BX98-INDEX(RTO1CF_ORD,DQ$4,2))&gt;$BN$80,"s","ns"))))</f>
        <v/>
      </c>
      <c r="DR98" s="186" t="str">
        <f aca="1">IF(DR$4&gt;$BV98,"",IF($BR$65&gt;$BS$65,"ns",IF($BN$72&gt;$BO$72,"ns",IF(ABS($BX98-INDEX(RTO1CF_ORD,DR$4,2))&gt;$BN$80,"s","ns"))))</f>
        <v/>
      </c>
      <c r="DS98" s="186" t="str">
        <f aca="1">IF(DS$4&gt;$BV98,"",IF($BR$65&gt;$BS$65,"ns",IF($BN$72&gt;$BO$72,"ns",IF(ABS($BX98-INDEX(RTO1CF_ORD,DS$4,2))&gt;$BN$80,"s","ns"))))</f>
        <v/>
      </c>
      <c r="DT98" s="186" t="str">
        <f aca="1">IF(DT$4&gt;$BV98,"",IF($BR$65&gt;$BS$65,"ns",IF($BN$72&gt;$BO$72,"ns",IF(ABS($BX98-INDEX(RTO1CF_ORD,DT$4,2))&gt;$BN$80,"s","ns"))))</f>
        <v/>
      </c>
      <c r="DU98" s="186" t="str">
        <f aca="1">IF(DU$4&gt;$BV98,"",IF($BR$65&gt;$BS$65,"ns",IF($BN$72&gt;$BO$72,"ns",IF(ABS($BX98-INDEX(RTO1CF_ORD,DU$4,2))&gt;$BN$80,"s","ns"))))</f>
        <v/>
      </c>
      <c r="DV98" s="186" t="str">
        <f aca="1">IF(DV$4&gt;$BV98,"",IF($BR$65&gt;$BS$65,"ns",IF($BN$72&gt;$BO$72,"ns",IF(ABS($BX98-INDEX(RTO1CF_ORD,DV$4,2))&gt;$BN$80,"s","ns"))))</f>
        <v/>
      </c>
      <c r="DW98" s="158"/>
      <c r="DX98" s="158"/>
      <c r="DZ98" s="176">
        <f>DZ97+1</f>
        <v>39</v>
      </c>
      <c r="EA98" s="178" t="str">
        <f aca="1">IFERROR(INDEX(RTO2CV,$DZ98,1),0)</f>
        <v>MS INTA 119</v>
      </c>
      <c r="EB98" s="179">
        <f aca="1">IFERROR(INDEX(RTO2SF,$DZ98,EB$3),0)</f>
        <v>0</v>
      </c>
      <c r="EC98" s="179">
        <f aca="1">IFERROR(INDEX(RTO2SF,$DZ98,EC$3),0)</f>
        <v>0</v>
      </c>
      <c r="ED98" s="179">
        <f aca="1">IFERROR(INDEX(RTO2SF,$DZ98,ED$3),0)</f>
        <v>0</v>
      </c>
      <c r="EE98" s="179">
        <f aca="1">IFERROR(INDEX(RTO2SF,$DZ98,EE$3),0)</f>
        <v>0</v>
      </c>
      <c r="EF98" s="179">
        <f>_xlfn.COUNTIFS(EB98:EE98,"&gt;1")</f>
        <v>0</v>
      </c>
      <c r="EG98" s="179">
        <f>IFERROR(_xlfn.SUMIFS(EB98:EE98,EB98:EE98,"&gt;1"),0)</f>
        <v>0</v>
      </c>
      <c r="EH98" s="176"/>
      <c r="EI98" s="176"/>
      <c r="EJ98" s="176"/>
      <c r="EK98" s="177"/>
      <c r="EL98" s="176">
        <f>EL97+1</f>
        <v>39</v>
      </c>
      <c r="EM98" s="178" t="str">
        <f aca="1">IFERROR(INDEX(RTO2CV,$EL98,1),0)</f>
        <v>MS INTA 119</v>
      </c>
      <c r="EN98" s="179">
        <f aca="1">IFERROR(INDEX(RTO2CF,$EL98,'ANVA-MDS'!EB$3),0)</f>
        <v>4818.86793142857005</v>
      </c>
      <c r="EO98" s="179">
        <f aca="1">IFERROR(INDEX(RTO2CF,$EL98,'ANVA-MDS'!EC$3),0)</f>
        <v>4773.29097142856972</v>
      </c>
      <c r="EP98" s="179">
        <f aca="1">IFERROR(INDEX(RTO2CF,$EL98,'ANVA-MDS'!ED$3),0)</f>
        <v>5967.5616</v>
      </c>
      <c r="EQ98" s="179">
        <f aca="1">IFERROR(INDEX(RTO2CF,$EL98,'ANVA-MDS'!EE$3),0)</f>
        <v>0</v>
      </c>
      <c r="ER98" s="179">
        <f>_xlfn.COUNTIFS(EN98:EQ98,"&gt;1")</f>
        <v>3</v>
      </c>
      <c r="ES98" s="179">
        <f>IFERROR(_xlfn.SUMIFS(EN98:EQ98,EN98:EQ98,"&gt;1"),0)</f>
        <v>15559.7205028571007</v>
      </c>
      <c r="ET98" s="176"/>
      <c r="EU98" s="176"/>
      <c r="EV98" s="176"/>
      <c r="EW98" s="177"/>
      <c r="EX98" s="179">
        <f>EG98+ES98</f>
        <v>15559.7205028571007</v>
      </c>
      <c r="EY98" s="177"/>
      <c r="EZ98" s="177"/>
    </row>
    <row r="99" spans="10:156" ht="12.75" customHeight="1">
      <c r="J99" s="89" t="n">
        <v>39</v>
      </c>
      <c r="K99" s="187" t="str">
        <f aca="1">IFERROR(INDEX(RTO2SF_ORD,J99,1),"sd")</f>
        <v>MS INTA 119</v>
      </c>
      <c r="L99" s="188">
        <f aca="1">IFERROR(INDEX(RTO2SF_ORD,J99,2),"sd")</f>
        <v>0.000110000000000000009</v>
      </c>
      <c r="M99" s="188" t="str">
        <f aca="1">IF(M$4&gt;$J99,"",IF($F$65&gt;$G$65,"ns",IF($B$72&gt;$C$72,"ns",IF(ABS($L99-INDEX(RTO1SF_ORD,M$4,2))&gt;$B$80,"s","ns"))))</f>
        <v>ns</v>
      </c>
      <c r="N99" s="188" t="str">
        <f aca="1">IF(N$4&gt;$J99,"",IF($F$65&gt;$G$65,"ns",IF($B$72&gt;$C$72,"ns",IF(ABS($L99-INDEX(RTO1SF_ORD,N$4,2))&gt;$B$80,"s","ns"))))</f>
        <v>ns</v>
      </c>
      <c r="O99" s="188" t="str">
        <f aca="1">IF(O$4&gt;$J99,"",IF($F$65&gt;$G$65,"ns",IF($B$72&gt;$C$72,"ns",IF(ABS($L99-INDEX(RTO1SF_ORD,O$4,2))&gt;$B$80,"s","ns"))))</f>
        <v>ns</v>
      </c>
      <c r="P99" s="188" t="str">
        <f aca="1">IF(P$4&gt;$J99,"",IF($F$65&gt;$G$65,"ns",IF($B$72&gt;$C$72,"ns",IF(ABS($L99-INDEX(RTO1SF_ORD,P$4,2))&gt;$B$80,"s","ns"))))</f>
        <v>ns</v>
      </c>
      <c r="Q99" s="188" t="str">
        <f aca="1">IF(Q$4&gt;$J99,"",IF($F$65&gt;$G$65,"ns",IF($B$72&gt;$C$72,"ns",IF(ABS($L99-INDEX(RTO1SF_ORD,Q$4,2))&gt;$B$80,"s","ns"))))</f>
        <v>ns</v>
      </c>
      <c r="R99" s="188" t="str">
        <f aca="1">IF(R$4&gt;$J99,"",IF($F$65&gt;$G$65,"ns",IF($B$72&gt;$C$72,"ns",IF(ABS($L99-INDEX(RTO1SF_ORD,R$4,2))&gt;$B$80,"s","ns"))))</f>
        <v>ns</v>
      </c>
      <c r="S99" s="188" t="str">
        <f aca="1">IF(S$4&gt;$J99,"",IF($F$65&gt;$G$65,"ns",IF($B$72&gt;$C$72,"ns",IF(ABS($L99-INDEX(RTO1SF_ORD,S$4,2))&gt;$B$80,"s","ns"))))</f>
        <v>ns</v>
      </c>
      <c r="T99" s="188" t="str">
        <f aca="1">IF(T$4&gt;$J99,"",IF($F$65&gt;$G$65,"ns",IF($B$72&gt;$C$72,"ns",IF(ABS($L99-INDEX(RTO1SF_ORD,T$4,2))&gt;$B$80,"s","ns"))))</f>
        <v>ns</v>
      </c>
      <c r="U99" s="188" t="str">
        <f aca="1">IF(U$4&gt;$J99,"",IF($F$65&gt;$G$65,"ns",IF($B$72&gt;$C$72,"ns",IF(ABS($L99-INDEX(RTO1SF_ORD,U$4,2))&gt;$B$80,"s","ns"))))</f>
        <v>ns</v>
      </c>
      <c r="V99" s="188" t="str">
        <f aca="1">IF(V$4&gt;$J99,"",IF($F$65&gt;$G$65,"ns",IF($B$72&gt;$C$72,"ns",IF(ABS($L99-INDEX(RTO1SF_ORD,V$4,2))&gt;$B$80,"s","ns"))))</f>
        <v>ns</v>
      </c>
      <c r="W99" s="188" t="str">
        <f aca="1">IF(W$4&gt;$J99,"",IF($F$65&gt;$G$65,"ns",IF($B$72&gt;$C$72,"ns",IF(ABS($L99-INDEX(RTO1SF_ORD,W$4,2))&gt;$B$80,"s","ns"))))</f>
        <v>ns</v>
      </c>
      <c r="X99" s="188" t="str">
        <f aca="1">IF(X$4&gt;$J99,"",IF($F$65&gt;$G$65,"ns",IF($B$72&gt;$C$72,"ns",IF(ABS($L99-INDEX(RTO1SF_ORD,X$4,2))&gt;$B$80,"s","ns"))))</f>
        <v>ns</v>
      </c>
      <c r="Y99" s="188" t="str">
        <f aca="1">IF(Y$4&gt;$J99,"",IF($F$65&gt;$G$65,"ns",IF($B$72&gt;$C$72,"ns",IF(ABS($L99-INDEX(RTO1SF_ORD,Y$4,2))&gt;$B$80,"s","ns"))))</f>
        <v>ns</v>
      </c>
      <c r="Z99" s="188" t="str">
        <f aca="1">IF(Z$4&gt;$J99,"",IF($F$65&gt;$G$65,"ns",IF($B$72&gt;$C$72,"ns",IF(ABS($L99-INDEX(RTO1SF_ORD,Z$4,2))&gt;$B$80,"s","ns"))))</f>
        <v>ns</v>
      </c>
      <c r="AA99" s="188" t="str">
        <f aca="1">IF(AA$4&gt;$J99,"",IF($F$65&gt;$G$65,"ns",IF($B$72&gt;$C$72,"ns",IF(ABS($L99-INDEX(RTO1SF_ORD,AA$4,2))&gt;$B$80,"s","ns"))))</f>
        <v>ns</v>
      </c>
      <c r="AB99" s="188" t="str">
        <f aca="1">IF(AB$4&gt;$J99,"",IF($F$65&gt;$G$65,"ns",IF($B$72&gt;$C$72,"ns",IF(ABS($L99-INDEX(RTO1SF_ORD,AB$4,2))&gt;$B$80,"s","ns"))))</f>
        <v>ns</v>
      </c>
      <c r="AC99" s="188" t="str">
        <f aca="1">IF(AC$4&gt;$J99,"",IF($F$65&gt;$G$65,"ns",IF($B$72&gt;$C$72,"ns",IF(ABS($L99-INDEX(RTO1SF_ORD,AC$4,2))&gt;$B$80,"s","ns"))))</f>
        <v>ns</v>
      </c>
      <c r="AD99" s="188" t="str">
        <f aca="1">IF(AD$4&gt;$J99,"",IF($F$65&gt;$G$65,"ns",IF($B$72&gt;$C$72,"ns",IF(ABS($L99-INDEX(RTO1SF_ORD,AD$4,2))&gt;$B$80,"s","ns"))))</f>
        <v>ns</v>
      </c>
      <c r="AE99" s="188" t="str">
        <f aca="1">IF(AE$4&gt;$J99,"",IF($F$65&gt;$G$65,"ns",IF($B$72&gt;$C$72,"ns",IF(ABS($L99-INDEX(RTO1SF_ORD,AE$4,2))&gt;$B$80,"s","ns"))))</f>
        <v>ns</v>
      </c>
      <c r="AF99" s="188" t="str">
        <f aca="1">IF(AF$4&gt;$J99,"",IF($F$65&gt;$G$65,"ns",IF($B$72&gt;$C$72,"ns",IF(ABS($L99-INDEX(RTO1SF_ORD,AF$4,2))&gt;$B$80,"s","ns"))))</f>
        <v>ns</v>
      </c>
      <c r="AG99" s="188" t="str">
        <f aca="1">IF(AG$4&gt;$J99,"",IF($F$65&gt;$G$65,"ns",IF($B$72&gt;$C$72,"ns",IF(ABS($L99-INDEX(RTO1SF_ORD,AG$4,2))&gt;$B$80,"s","ns"))))</f>
        <v>ns</v>
      </c>
      <c r="AH99" s="188" t="str">
        <f aca="1">IF(AH$4&gt;$J99,"",IF($F$65&gt;$G$65,"ns",IF($B$72&gt;$C$72,"ns",IF(ABS($L99-INDEX(RTO1SF_ORD,AH$4,2))&gt;$B$80,"s","ns"))))</f>
        <v>ns</v>
      </c>
      <c r="AI99" s="188" t="str">
        <f aca="1">IF(AI$4&gt;$J99,"",IF($F$65&gt;$G$65,"ns",IF($B$72&gt;$C$72,"ns",IF(ABS($L99-INDEX(RTO1SF_ORD,AI$4,2))&gt;$B$80,"s","ns"))))</f>
        <v>ns</v>
      </c>
      <c r="AJ99" s="188" t="str">
        <f aca="1">IF(AJ$4&gt;$J99,"",IF($F$65&gt;$G$65,"ns",IF($B$72&gt;$C$72,"ns",IF(ABS($L99-INDEX(RTO1SF_ORD,AJ$4,2))&gt;$B$80,"s","ns"))))</f>
        <v>ns</v>
      </c>
      <c r="AK99" s="188" t="str">
        <f aca="1">IF(AK$4&gt;$J99,"",IF($F$65&gt;$G$65,"ns",IF($B$72&gt;$C$72,"ns",IF(ABS($L99-INDEX(RTO1SF_ORD,AK$4,2))&gt;$B$80,"s","ns"))))</f>
        <v>ns</v>
      </c>
      <c r="AL99" s="188" t="str">
        <f aca="1">IF(AL$4&gt;$J99,"",IF($F$65&gt;$G$65,"ns",IF($B$72&gt;$C$72,"ns",IF(ABS($L99-INDEX(RTO1SF_ORD,AL$4,2))&gt;$B$80,"s","ns"))))</f>
        <v>ns</v>
      </c>
      <c r="AM99" s="188" t="str">
        <f aca="1">IF(AM$4&gt;$J99,"",IF($F$65&gt;$G$65,"ns",IF($B$72&gt;$C$72,"ns",IF(ABS($L99-INDEX(RTO1SF_ORD,AM$4,2))&gt;$B$80,"s","ns"))))</f>
        <v>ns</v>
      </c>
      <c r="AN99" s="188" t="str">
        <f aca="1">IF(AN$4&gt;$J99,"",IF($F$65&gt;$G$65,"ns",IF($B$72&gt;$C$72,"ns",IF(ABS($L99-INDEX(RTO1SF_ORD,AN$4,2))&gt;$B$80,"s","ns"))))</f>
        <v>ns</v>
      </c>
      <c r="AO99" s="188" t="str">
        <f aca="1">IF(AO$4&gt;$J99,"",IF($F$65&gt;$G$65,"ns",IF($B$72&gt;$C$72,"ns",IF(ABS($L99-INDEX(RTO1SF_ORD,AO$4,2))&gt;$B$80,"s","ns"))))</f>
        <v>ns</v>
      </c>
      <c r="AP99" s="188" t="str">
        <f aca="1">IF(AP$4&gt;$J99,"",IF($F$65&gt;$G$65,"ns",IF($B$72&gt;$C$72,"ns",IF(ABS($L99-INDEX(RTO1SF_ORD,AP$4,2))&gt;$B$80,"s","ns"))))</f>
        <v>ns</v>
      </c>
      <c r="AQ99" s="188" t="str">
        <f aca="1">IF(AQ$4&gt;$J99,"",IF($F$65&gt;$G$65,"ns",IF($B$72&gt;$C$72,"ns",IF(ABS($L99-INDEX(RTO1SF_ORD,AQ$4,2))&gt;$B$80,"s","ns"))))</f>
        <v>ns</v>
      </c>
      <c r="AR99" s="188" t="str">
        <f aca="1">IF(AR$4&gt;$J99,"",IF($F$65&gt;$G$65,"ns",IF($B$72&gt;$C$72,"ns",IF(ABS($L99-INDEX(RTO1SF_ORD,AR$4,2))&gt;$B$80,"s","ns"))))</f>
        <v>ns</v>
      </c>
      <c r="AS99" s="188" t="str">
        <f aca="1">IF(AS$4&gt;$J99,"",IF($F$65&gt;$G$65,"ns",IF($B$72&gt;$C$72,"ns",IF(ABS($L99-INDEX(RTO1SF_ORD,AS$4,2))&gt;$B$80,"s","ns"))))</f>
        <v>ns</v>
      </c>
      <c r="AT99" s="188" t="str">
        <f aca="1">IF(AT$4&gt;$J99,"",IF($F$65&gt;$G$65,"ns",IF($B$72&gt;$C$72,"ns",IF(ABS($L99-INDEX(RTO1SF_ORD,AT$4,2))&gt;$B$80,"s","ns"))))</f>
        <v>ns</v>
      </c>
      <c r="AU99" s="188" t="str">
        <f aca="1">IF(AU$4&gt;$J99,"",IF($F$65&gt;$G$65,"ns",IF($B$72&gt;$C$72,"ns",IF(ABS($L99-INDEX(RTO1SF_ORD,AU$4,2))&gt;$B$80,"s","ns"))))</f>
        <v>ns</v>
      </c>
      <c r="AV99" s="188" t="str">
        <f aca="1">IF(AV$4&gt;$J99,"",IF($F$65&gt;$G$65,"ns",IF($B$72&gt;$C$72,"ns",IF(ABS($L99-INDEX(RTO1SF_ORD,AV$4,2))&gt;$B$80,"s","ns"))))</f>
        <v>ns</v>
      </c>
      <c r="AW99" s="188" t="str">
        <f aca="1">IF(AW$4&gt;$J99,"",IF($F$65&gt;$G$65,"ns",IF($B$72&gt;$C$72,"ns",IF(ABS($L99-INDEX(RTO1SF_ORD,AW$4,2))&gt;$B$80,"s","ns"))))</f>
        <v>ns</v>
      </c>
      <c r="AX99" s="188" t="str">
        <f aca="1">IF(AX$4&gt;$J99,"",IF($F$65&gt;$G$65,"ns",IF($B$72&gt;$C$72,"ns",IF(ABS($L99-INDEX(RTO1SF_ORD,AX$4,2))&gt;$B$80,"s","ns"))))</f>
        <v>ns</v>
      </c>
      <c r="AY99" s="188" t="str">
        <f aca="1">IF(AY$4&gt;$J99,"",IF($F$65&gt;$G$65,"ns",IF($B$72&gt;$C$72,"ns",IF(ABS($L99-INDEX(RTO1SF_ORD,AY$4,2))&gt;$B$80,"s","ns"))))</f>
        <v>ns</v>
      </c>
      <c r="AZ99" s="188" t="str">
        <f aca="1">IF(AZ$4&gt;$J99,"",IF($F$65&gt;$G$65,"ns",IF($B$72&gt;$C$72,"ns",IF(ABS($L99-INDEX(RTO1SF_ORD,AZ$4,2))&gt;$B$80,"s","ns"))))</f>
        <v/>
      </c>
      <c r="BA99" s="188" t="str">
        <f aca="1">IF(BA$4&gt;$J99,"",IF($F$65&gt;$G$65,"ns",IF($B$72&gt;$C$72,"ns",IF(ABS($L99-INDEX(RTO1SF_ORD,BA$4,2))&gt;$B$80,"s","ns"))))</f>
        <v/>
      </c>
      <c r="BB99" s="188" t="str">
        <f aca="1">IF(BB$4&gt;$J99,"",IF($F$65&gt;$G$65,"ns",IF($B$72&gt;$C$72,"ns",IF(ABS($L99-INDEX(RTO1SF_ORD,BB$4,2))&gt;$B$80,"s","ns"))))</f>
        <v/>
      </c>
      <c r="BC99" s="188" t="str">
        <f aca="1">IF(BC$4&gt;$J99,"",IF($F$65&gt;$G$65,"ns",IF($B$72&gt;$C$72,"ns",IF(ABS($L99-INDEX(RTO1SF_ORD,BC$4,2))&gt;$B$80,"s","ns"))))</f>
        <v/>
      </c>
      <c r="BD99" s="188" t="str">
        <f aca="1">IF(BD$4&gt;$J99,"",IF($F$65&gt;$G$65,"ns",IF($B$72&gt;$C$72,"ns",IF(ABS($L99-INDEX(RTO1SF_ORD,BD$4,2))&gt;$B$80,"s","ns"))))</f>
        <v/>
      </c>
      <c r="BE99" s="188" t="str">
        <f aca="1">IF(BE$4&gt;$J99,"",IF($F$65&gt;$G$65,"ns",IF($B$72&gt;$C$72,"ns",IF(ABS($L99-INDEX(RTO1SF_ORD,BE$4,2))&gt;$B$80,"s","ns"))))</f>
        <v/>
      </c>
      <c r="BF99" s="188" t="str">
        <f aca="1">IF(BF$4&gt;$J99,"",IF($F$65&gt;$G$65,"ns",IF($B$72&gt;$C$72,"ns",IF(ABS($L99-INDEX(RTO1SF_ORD,BF$4,2))&gt;$B$80,"s","ns"))))</f>
        <v/>
      </c>
      <c r="BG99" s="188" t="str">
        <f aca="1">IF(BG$4&gt;$J99,"",IF($F$65&gt;$G$65,"ns",IF($B$72&gt;$C$72,"ns",IF(ABS($L99-INDEX(RTO1SF_ORD,BG$4,2))&gt;$B$80,"s","ns"))))</f>
        <v/>
      </c>
      <c r="BH99" s="188" t="str">
        <f aca="1">IF(BH$4&gt;$J99,"",IF($F$65&gt;$G$65,"ns",IF($B$72&gt;$C$72,"ns",IF(ABS($L99-INDEX(RTO1SF_ORD,BH$4,2))&gt;$B$80,"s","ns"))))</f>
        <v/>
      </c>
      <c r="BI99" s="188" t="str">
        <f aca="1">IF(BI$4&gt;$J99,"",IF($F$65&gt;$G$65,"ns",IF($B$72&gt;$C$72,"ns",IF(ABS($L99-INDEX(RTO1SF_ORD,BI$4,2))&gt;$B$80,"s","ns"))))</f>
        <v/>
      </c>
      <c r="BJ99" s="188" t="str">
        <f aca="1">IF(BJ$4&gt;$J99,"",IF($F$65&gt;$G$65,"ns",IF($B$72&gt;$C$72,"ns",IF(ABS($L99-INDEX(RTO1SF_ORD,BJ$4,2))&gt;$B$80,"s","ns"))))</f>
        <v/>
      </c>
      <c r="BS99" s="10"/>
      <c r="BT99" s="10"/>
      <c r="BV99" s="89" t="n">
        <v>39</v>
      </c>
      <c r="BW99" s="187" t="str">
        <f aca="1">IFERROR(INDEX(RTO2CF_ORD,BV99,1),"sd")</f>
        <v>MS INTA 415</v>
      </c>
      <c r="BX99" s="188">
        <f aca="1">IFERROR(INDEX(RTO2CF_ORD,BV99,2),"sd")</f>
        <v>4210.10739809523966</v>
      </c>
      <c r="BY99" s="186" t="str">
        <f aca="1">IF(BY$4&gt;$BV99,"",IF($BR$65&gt;$BS$65,"ns",IF($BN$72&gt;$BO$72,"ns",IF(ABS($BX99-INDEX(RTO1CF_ORD,BY$4,2))&gt;$BN$80,"s","ns"))))</f>
        <v>ns</v>
      </c>
      <c r="BZ99" s="186" t="str">
        <f aca="1">IF(BZ$4&gt;$BV99,"",IF($BR$65&gt;$BS$65,"ns",IF($BN$72&gt;$BO$72,"ns",IF(ABS($BX99-INDEX(RTO1CF_ORD,BZ$4,2))&gt;$BN$80,"s","ns"))))</f>
        <v>ns</v>
      </c>
      <c r="CA99" s="186" t="str">
        <f aca="1">IF(CA$4&gt;$BV99,"",IF($BR$65&gt;$BS$65,"ns",IF($BN$72&gt;$BO$72,"ns",IF(ABS($BX99-INDEX(RTO1CF_ORD,CA$4,2))&gt;$BN$80,"s","ns"))))</f>
        <v>ns</v>
      </c>
      <c r="CB99" s="186" t="str">
        <f aca="1">IF(CB$4&gt;$BV99,"",IF($BR$65&gt;$BS$65,"ns",IF($BN$72&gt;$BO$72,"ns",IF(ABS($BX99-INDEX(RTO1CF_ORD,CB$4,2))&gt;$BN$80,"s","ns"))))</f>
        <v>ns</v>
      </c>
      <c r="CC99" s="186" t="str">
        <f aca="1">IF(CC$4&gt;$BV99,"",IF($BR$65&gt;$BS$65,"ns",IF($BN$72&gt;$BO$72,"ns",IF(ABS($BX99-INDEX(RTO1CF_ORD,CC$4,2))&gt;$BN$80,"s","ns"))))</f>
        <v>ns</v>
      </c>
      <c r="CD99" s="186" t="str">
        <f aca="1">IF(CD$4&gt;$BV99,"",IF($BR$65&gt;$BS$65,"ns",IF($BN$72&gt;$BO$72,"ns",IF(ABS($BX99-INDEX(RTO1CF_ORD,CD$4,2))&gt;$BN$80,"s","ns"))))</f>
        <v>ns</v>
      </c>
      <c r="CE99" s="186" t="str">
        <f aca="1">IF(CE$4&gt;$BV99,"",IF($BR$65&gt;$BS$65,"ns",IF($BN$72&gt;$BO$72,"ns",IF(ABS($BX99-INDEX(RTO1CF_ORD,CE$4,2))&gt;$BN$80,"s","ns"))))</f>
        <v>ns</v>
      </c>
      <c r="CF99" s="186" t="str">
        <f aca="1">IF(CF$4&gt;$BV99,"",IF($BR$65&gt;$BS$65,"ns",IF($BN$72&gt;$BO$72,"ns",IF(ABS($BX99-INDEX(RTO1CF_ORD,CF$4,2))&gt;$BN$80,"s","ns"))))</f>
        <v>ns</v>
      </c>
      <c r="CG99" s="186" t="str">
        <f aca="1">IF(CG$4&gt;$BV99,"",IF($BR$65&gt;$BS$65,"ns",IF($BN$72&gt;$BO$72,"ns",IF(ABS($BX99-INDEX(RTO1CF_ORD,CG$4,2))&gt;$BN$80,"s","ns"))))</f>
        <v>ns</v>
      </c>
      <c r="CH99" s="186" t="str">
        <f aca="1">IF(CH$4&gt;$BV99,"",IF($BR$65&gt;$BS$65,"ns",IF($BN$72&gt;$BO$72,"ns",IF(ABS($BX99-INDEX(RTO1CF_ORD,CH$4,2))&gt;$BN$80,"s","ns"))))</f>
        <v>ns</v>
      </c>
      <c r="CI99" s="186" t="str">
        <f aca="1">IF(CI$4&gt;$BV99,"",IF($BR$65&gt;$BS$65,"ns",IF($BN$72&gt;$BO$72,"ns",IF(ABS($BX99-INDEX(RTO1CF_ORD,CI$4,2))&gt;$BN$80,"s","ns"))))</f>
        <v>ns</v>
      </c>
      <c r="CJ99" s="186" t="str">
        <f aca="1">IF(CJ$4&gt;$BV99,"",IF($BR$65&gt;$BS$65,"ns",IF($BN$72&gt;$BO$72,"ns",IF(ABS($BX99-INDEX(RTO1CF_ORD,CJ$4,2))&gt;$BN$80,"s","ns"))))</f>
        <v>ns</v>
      </c>
      <c r="CK99" s="186" t="str">
        <f aca="1">IF(CK$4&gt;$BV99,"",IF($BR$65&gt;$BS$65,"ns",IF($BN$72&gt;$BO$72,"ns",IF(ABS($BX99-INDEX(RTO1CF_ORD,CK$4,2))&gt;$BN$80,"s","ns"))))</f>
        <v>ns</v>
      </c>
      <c r="CL99" s="186" t="str">
        <f aca="1">IF(CL$4&gt;$BV99,"",IF($BR$65&gt;$BS$65,"ns",IF($BN$72&gt;$BO$72,"ns",IF(ABS($BX99-INDEX(RTO1CF_ORD,CL$4,2))&gt;$BN$80,"s","ns"))))</f>
        <v>ns</v>
      </c>
      <c r="CM99" s="186" t="str">
        <f aca="1">IF(CM$4&gt;$BV99,"",IF($BR$65&gt;$BS$65,"ns",IF($BN$72&gt;$BO$72,"ns",IF(ABS($BX99-INDEX(RTO1CF_ORD,CM$4,2))&gt;$BN$80,"s","ns"))))</f>
        <v>ns</v>
      </c>
      <c r="CN99" s="186" t="str">
        <f aca="1">IF(CN$4&gt;$BV99,"",IF($BR$65&gt;$BS$65,"ns",IF($BN$72&gt;$BO$72,"ns",IF(ABS($BX99-INDEX(RTO1CF_ORD,CN$4,2))&gt;$BN$80,"s","ns"))))</f>
        <v>ns</v>
      </c>
      <c r="CO99" s="186" t="str">
        <f aca="1">IF(CO$4&gt;$BV99,"",IF($BR$65&gt;$BS$65,"ns",IF($BN$72&gt;$BO$72,"ns",IF(ABS($BX99-INDEX(RTO1CF_ORD,CO$4,2))&gt;$BN$80,"s","ns"))))</f>
        <v>ns</v>
      </c>
      <c r="CP99" s="186" t="str">
        <f aca="1">IF(CP$4&gt;$BV99,"",IF($BR$65&gt;$BS$65,"ns",IF($BN$72&gt;$BO$72,"ns",IF(ABS($BX99-INDEX(RTO1CF_ORD,CP$4,2))&gt;$BN$80,"s","ns"))))</f>
        <v>ns</v>
      </c>
      <c r="CQ99" s="186" t="str">
        <f aca="1">IF(CQ$4&gt;$BV99,"",IF($BR$65&gt;$BS$65,"ns",IF($BN$72&gt;$BO$72,"ns",IF(ABS($BX99-INDEX(RTO1CF_ORD,CQ$4,2))&gt;$BN$80,"s","ns"))))</f>
        <v>ns</v>
      </c>
      <c r="CR99" s="186" t="str">
        <f aca="1">IF(CR$4&gt;$BV99,"",IF($BR$65&gt;$BS$65,"ns",IF($BN$72&gt;$BO$72,"ns",IF(ABS($BX99-INDEX(RTO1CF_ORD,CR$4,2))&gt;$BN$80,"s","ns"))))</f>
        <v>ns</v>
      </c>
      <c r="CS99" s="186" t="str">
        <f aca="1">IF(CS$4&gt;$BV99,"",IF($BR$65&gt;$BS$65,"ns",IF($BN$72&gt;$BO$72,"ns",IF(ABS($BX99-INDEX(RTO1CF_ORD,CS$4,2))&gt;$BN$80,"s","ns"))))</f>
        <v>ns</v>
      </c>
      <c r="CT99" s="186" t="str">
        <f aca="1">IF(CT$4&gt;$BV99,"",IF($BR$65&gt;$BS$65,"ns",IF($BN$72&gt;$BO$72,"ns",IF(ABS($BX99-INDEX(RTO1CF_ORD,CT$4,2))&gt;$BN$80,"s","ns"))))</f>
        <v>ns</v>
      </c>
      <c r="CU99" s="186" t="str">
        <f aca="1">IF(CU$4&gt;$BV99,"",IF($BR$65&gt;$BS$65,"ns",IF($BN$72&gt;$BO$72,"ns",IF(ABS($BX99-INDEX(RTO1CF_ORD,CU$4,2))&gt;$BN$80,"s","ns"))))</f>
        <v>ns</v>
      </c>
      <c r="CV99" s="186" t="str">
        <f aca="1">IF(CV$4&gt;$BV99,"",IF($BR$65&gt;$BS$65,"ns",IF($BN$72&gt;$BO$72,"ns",IF(ABS($BX99-INDEX(RTO1CF_ORD,CV$4,2))&gt;$BN$80,"s","ns"))))</f>
        <v>ns</v>
      </c>
      <c r="CW99" s="186" t="str">
        <f aca="1">IF(CW$4&gt;$BV99,"",IF($BR$65&gt;$BS$65,"ns",IF($BN$72&gt;$BO$72,"ns",IF(ABS($BX99-INDEX(RTO1CF_ORD,CW$4,2))&gt;$BN$80,"s","ns"))))</f>
        <v>ns</v>
      </c>
      <c r="CX99" s="186" t="str">
        <f aca="1">IF(CX$4&gt;$BV99,"",IF($BR$65&gt;$BS$65,"ns",IF($BN$72&gt;$BO$72,"ns",IF(ABS($BX99-INDEX(RTO1CF_ORD,CX$4,2))&gt;$BN$80,"s","ns"))))</f>
        <v>ns</v>
      </c>
      <c r="CY99" s="186" t="str">
        <f aca="1">IF(CY$4&gt;$BV99,"",IF($BR$65&gt;$BS$65,"ns",IF($BN$72&gt;$BO$72,"ns",IF(ABS($BX99-INDEX(RTO1CF_ORD,CY$4,2))&gt;$BN$80,"s","ns"))))</f>
        <v>ns</v>
      </c>
      <c r="CZ99" s="186" t="str">
        <f aca="1">IF(CZ$4&gt;$BV99,"",IF($BR$65&gt;$BS$65,"ns",IF($BN$72&gt;$BO$72,"ns",IF(ABS($BX99-INDEX(RTO1CF_ORD,CZ$4,2))&gt;$BN$80,"s","ns"))))</f>
        <v>ns</v>
      </c>
      <c r="DA99" s="186" t="str">
        <f aca="1">IF(DA$4&gt;$BV99,"",IF($BR$65&gt;$BS$65,"ns",IF($BN$72&gt;$BO$72,"ns",IF(ABS($BX99-INDEX(RTO1CF_ORD,DA$4,2))&gt;$BN$80,"s","ns"))))</f>
        <v>ns</v>
      </c>
      <c r="DB99" s="186" t="str">
        <f aca="1">IF(DB$4&gt;$BV99,"",IF($BR$65&gt;$BS$65,"ns",IF($BN$72&gt;$BO$72,"ns",IF(ABS($BX99-INDEX(RTO1CF_ORD,DB$4,2))&gt;$BN$80,"s","ns"))))</f>
        <v>ns</v>
      </c>
      <c r="DC99" s="186" t="str">
        <f aca="1">IF(DC$4&gt;$BV99,"",IF($BR$65&gt;$BS$65,"ns",IF($BN$72&gt;$BO$72,"ns",IF(ABS($BX99-INDEX(RTO1CF_ORD,DC$4,2))&gt;$BN$80,"s","ns"))))</f>
        <v>ns</v>
      </c>
      <c r="DD99" s="186" t="str">
        <f aca="1">IF(DD$4&gt;$BV99,"",IF($BR$65&gt;$BS$65,"ns",IF($BN$72&gt;$BO$72,"ns",IF(ABS($BX99-INDEX(RTO1CF_ORD,DD$4,2))&gt;$BN$80,"s","ns"))))</f>
        <v>ns</v>
      </c>
      <c r="DE99" s="186" t="str">
        <f aca="1">IF(DE$4&gt;$BV99,"",IF($BR$65&gt;$BS$65,"ns",IF($BN$72&gt;$BO$72,"ns",IF(ABS($BX99-INDEX(RTO1CF_ORD,DE$4,2))&gt;$BN$80,"s","ns"))))</f>
        <v>ns</v>
      </c>
      <c r="DF99" s="186" t="str">
        <f aca="1">IF(DF$4&gt;$BV99,"",IF($BR$65&gt;$BS$65,"ns",IF($BN$72&gt;$BO$72,"ns",IF(ABS($BX99-INDEX(RTO1CF_ORD,DF$4,2))&gt;$BN$80,"s","ns"))))</f>
        <v>ns</v>
      </c>
      <c r="DG99" s="186" t="str">
        <f aca="1">IF(DG$4&gt;$BV99,"",IF($BR$65&gt;$BS$65,"ns",IF($BN$72&gt;$BO$72,"ns",IF(ABS($BX99-INDEX(RTO1CF_ORD,DG$4,2))&gt;$BN$80,"s","ns"))))</f>
        <v>ns</v>
      </c>
      <c r="DH99" s="186" t="str">
        <f aca="1">IF(DH$4&gt;$BV99,"",IF($BR$65&gt;$BS$65,"ns",IF($BN$72&gt;$BO$72,"ns",IF(ABS($BX99-INDEX(RTO1CF_ORD,DH$4,2))&gt;$BN$80,"s","ns"))))</f>
        <v>ns</v>
      </c>
      <c r="DI99" s="186" t="str">
        <f aca="1">IF(DI$4&gt;$BV99,"",IF($BR$65&gt;$BS$65,"ns",IF($BN$72&gt;$BO$72,"ns",IF(ABS($BX99-INDEX(RTO1CF_ORD,DI$4,2))&gt;$BN$80,"s","ns"))))</f>
        <v>ns</v>
      </c>
      <c r="DJ99" s="186" t="str">
        <f aca="1">IF(DJ$4&gt;$BV99,"",IF($BR$65&gt;$BS$65,"ns",IF($BN$72&gt;$BO$72,"ns",IF(ABS($BX99-INDEX(RTO1CF_ORD,DJ$4,2))&gt;$BN$80,"s","ns"))))</f>
        <v>ns</v>
      </c>
      <c r="DK99" s="186" t="str">
        <f aca="1">IF(DK$4&gt;$BV99,"",IF($BR$65&gt;$BS$65,"ns",IF($BN$72&gt;$BO$72,"ns",IF(ABS($BX99-INDEX(RTO1CF_ORD,DK$4,2))&gt;$BN$80,"s","ns"))))</f>
        <v>ns</v>
      </c>
      <c r="DL99" s="186" t="str">
        <f aca="1">IF(DL$4&gt;$BV99,"",IF($BR$65&gt;$BS$65,"ns",IF($BN$72&gt;$BO$72,"ns",IF(ABS($BX99-INDEX(RTO1CF_ORD,DL$4,2))&gt;$BN$80,"s","ns"))))</f>
        <v/>
      </c>
      <c r="DM99" s="186" t="str">
        <f aca="1">IF(DM$4&gt;$BV99,"",IF($BR$65&gt;$BS$65,"ns",IF($BN$72&gt;$BO$72,"ns",IF(ABS($BX99-INDEX(RTO1CF_ORD,DM$4,2))&gt;$BN$80,"s","ns"))))</f>
        <v/>
      </c>
      <c r="DN99" s="186" t="str">
        <f aca="1">IF(DN$4&gt;$BV99,"",IF($BR$65&gt;$BS$65,"ns",IF($BN$72&gt;$BO$72,"ns",IF(ABS($BX99-INDEX(RTO1CF_ORD,DN$4,2))&gt;$BN$80,"s","ns"))))</f>
        <v/>
      </c>
      <c r="DO99" s="186" t="str">
        <f aca="1">IF(DO$4&gt;$BV99,"",IF($BR$65&gt;$BS$65,"ns",IF($BN$72&gt;$BO$72,"ns",IF(ABS($BX99-INDEX(RTO1CF_ORD,DO$4,2))&gt;$BN$80,"s","ns"))))</f>
        <v/>
      </c>
      <c r="DP99" s="186" t="str">
        <f aca="1">IF(DP$4&gt;$BV99,"",IF($BR$65&gt;$BS$65,"ns",IF($BN$72&gt;$BO$72,"ns",IF(ABS($BX99-INDEX(RTO1CF_ORD,DP$4,2))&gt;$BN$80,"s","ns"))))</f>
        <v/>
      </c>
      <c r="DQ99" s="186" t="str">
        <f aca="1">IF(DQ$4&gt;$BV99,"",IF($BR$65&gt;$BS$65,"ns",IF($BN$72&gt;$BO$72,"ns",IF(ABS($BX99-INDEX(RTO1CF_ORD,DQ$4,2))&gt;$BN$80,"s","ns"))))</f>
        <v/>
      </c>
      <c r="DR99" s="186" t="str">
        <f aca="1">IF(DR$4&gt;$BV99,"",IF($BR$65&gt;$BS$65,"ns",IF($BN$72&gt;$BO$72,"ns",IF(ABS($BX99-INDEX(RTO1CF_ORD,DR$4,2))&gt;$BN$80,"s","ns"))))</f>
        <v/>
      </c>
      <c r="DS99" s="186" t="str">
        <f aca="1">IF(DS$4&gt;$BV99,"",IF($BR$65&gt;$BS$65,"ns",IF($BN$72&gt;$BO$72,"ns",IF(ABS($BX99-INDEX(RTO1CF_ORD,DS$4,2))&gt;$BN$80,"s","ns"))))</f>
        <v/>
      </c>
      <c r="DT99" s="186" t="str">
        <f aca="1">IF(DT$4&gt;$BV99,"",IF($BR$65&gt;$BS$65,"ns",IF($BN$72&gt;$BO$72,"ns",IF(ABS($BX99-INDEX(RTO1CF_ORD,DT$4,2))&gt;$BN$80,"s","ns"))))</f>
        <v/>
      </c>
      <c r="DU99" s="186" t="str">
        <f aca="1">IF(DU$4&gt;$BV99,"",IF($BR$65&gt;$BS$65,"ns",IF($BN$72&gt;$BO$72,"ns",IF(ABS($BX99-INDEX(RTO1CF_ORD,DU$4,2))&gt;$BN$80,"s","ns"))))</f>
        <v/>
      </c>
      <c r="DV99" s="186" t="str">
        <f aca="1">IF(DV$4&gt;$BV99,"",IF($BR$65&gt;$BS$65,"ns",IF($BN$72&gt;$BO$72,"ns",IF(ABS($BX99-INDEX(RTO1CF_ORD,DV$4,2))&gt;$BN$80,"s","ns"))))</f>
        <v/>
      </c>
      <c r="DW99" s="158"/>
      <c r="DX99" s="158"/>
      <c r="DZ99" s="176">
        <f>DZ98+1</f>
        <v>40</v>
      </c>
      <c r="EA99" s="178" t="str">
        <f aca="1">IFERROR(INDEX(RTO2CV,$DZ99,1),0)</f>
        <v>MS INTA 221</v>
      </c>
      <c r="EB99" s="179">
        <f aca="1">IFERROR(INDEX(RTO2SF,$DZ99,EB$3),0)</f>
        <v>0</v>
      </c>
      <c r="EC99" s="179">
        <f aca="1">IFERROR(INDEX(RTO2SF,$DZ99,EC$3),0)</f>
        <v>0</v>
      </c>
      <c r="ED99" s="179">
        <f aca="1">IFERROR(INDEX(RTO2SF,$DZ99,ED$3),0)</f>
        <v>0</v>
      </c>
      <c r="EE99" s="179">
        <f aca="1">IFERROR(INDEX(RTO2SF,$DZ99,EE$3),0)</f>
        <v>0</v>
      </c>
      <c r="EF99" s="179">
        <f>_xlfn.COUNTIFS(EB99:EE99,"&gt;1")</f>
        <v>0</v>
      </c>
      <c r="EG99" s="179">
        <f>IFERROR(_xlfn.SUMIFS(EB99:EE99,EB99:EE99,"&gt;1"),0)</f>
        <v>0</v>
      </c>
      <c r="EH99" s="176"/>
      <c r="EI99" s="176"/>
      <c r="EJ99" s="176"/>
      <c r="EK99" s="177"/>
      <c r="EL99" s="176">
        <f>EL98+1</f>
        <v>40</v>
      </c>
      <c r="EM99" s="178" t="str">
        <f aca="1">IFERROR(INDEX(RTO2CV,$EL99,1),0)</f>
        <v>MS INTA 221</v>
      </c>
      <c r="EN99" s="179">
        <f aca="1">IFERROR(INDEX(RTO2CF,$EL99,'ANVA-MDS'!EB$3),0)</f>
        <v>2935.04966857143017</v>
      </c>
      <c r="EO99" s="179">
        <f aca="1">IFERROR(INDEX(RTO2CF,$EL99,'ANVA-MDS'!EC$3),0)</f>
        <v>4371.07201142856957</v>
      </c>
      <c r="EP99" s="179">
        <f aca="1">IFERROR(INDEX(RTO2CF,$EL99,'ANVA-MDS'!ED$3),0)</f>
        <v>5302.80444571428961</v>
      </c>
      <c r="EQ99" s="179">
        <f aca="1">IFERROR(INDEX(RTO2CF,$EL99,'ANVA-MDS'!EE$3),0)</f>
        <v>0</v>
      </c>
      <c r="ER99" s="179">
        <f>_xlfn.COUNTIFS(EN99:EQ99,"&gt;1")</f>
        <v>3</v>
      </c>
      <c r="ES99" s="179">
        <f>IFERROR(_xlfn.SUMIFS(EN99:EQ99,EN99:EQ99,"&gt;1"),0)</f>
        <v>12608.9261257143007</v>
      </c>
      <c r="ET99" s="176"/>
      <c r="EU99" s="176"/>
      <c r="EV99" s="176"/>
      <c r="EW99" s="177"/>
      <c r="EX99" s="179">
        <f>EG99+ES99</f>
        <v>12608.9261257143007</v>
      </c>
      <c r="EY99" s="177"/>
      <c r="EZ99" s="177"/>
    </row>
    <row r="100" spans="10:156" ht="12.75" customHeight="1">
      <c r="J100" s="89" t="n">
        <v>40</v>
      </c>
      <c r="K100" s="187" t="str">
        <f aca="1">IFERROR(INDEX(RTO2SF_ORD,J100,1),"sd")</f>
        <v>MS INTA 221</v>
      </c>
      <c r="L100" s="188">
        <f aca="1">IFERROR(INDEX(RTO2SF_ORD,J100,2),"sd")</f>
        <v>0.0001</v>
      </c>
      <c r="M100" s="188" t="str">
        <f aca="1">IF(M$4&gt;$J100,"",IF($F$65&gt;$G$65,"ns",IF($B$72&gt;$C$72,"ns",IF(ABS($L100-INDEX(RTO1SF_ORD,M$4,2))&gt;$B$80,"s","ns"))))</f>
        <v>ns</v>
      </c>
      <c r="N100" s="188" t="str">
        <f aca="1">IF(N$4&gt;$J100,"",IF($F$65&gt;$G$65,"ns",IF($B$72&gt;$C$72,"ns",IF(ABS($L100-INDEX(RTO1SF_ORD,N$4,2))&gt;$B$80,"s","ns"))))</f>
        <v>ns</v>
      </c>
      <c r="O100" s="188" t="str">
        <f aca="1">IF(O$4&gt;$J100,"",IF($F$65&gt;$G$65,"ns",IF($B$72&gt;$C$72,"ns",IF(ABS($L100-INDEX(RTO1SF_ORD,O$4,2))&gt;$B$80,"s","ns"))))</f>
        <v>ns</v>
      </c>
      <c r="P100" s="188" t="str">
        <f aca="1">IF(P$4&gt;$J100,"",IF($F$65&gt;$G$65,"ns",IF($B$72&gt;$C$72,"ns",IF(ABS($L100-INDEX(RTO1SF_ORD,P$4,2))&gt;$B$80,"s","ns"))))</f>
        <v>ns</v>
      </c>
      <c r="Q100" s="188" t="str">
        <f aca="1">IF(Q$4&gt;$J100,"",IF($F$65&gt;$G$65,"ns",IF($B$72&gt;$C$72,"ns",IF(ABS($L100-INDEX(RTO1SF_ORD,Q$4,2))&gt;$B$80,"s","ns"))))</f>
        <v>ns</v>
      </c>
      <c r="R100" s="188" t="str">
        <f aca="1">IF(R$4&gt;$J100,"",IF($F$65&gt;$G$65,"ns",IF($B$72&gt;$C$72,"ns",IF(ABS($L100-INDEX(RTO1SF_ORD,R$4,2))&gt;$B$80,"s","ns"))))</f>
        <v>ns</v>
      </c>
      <c r="S100" s="188" t="str">
        <f aca="1">IF(S$4&gt;$J100,"",IF($F$65&gt;$G$65,"ns",IF($B$72&gt;$C$72,"ns",IF(ABS($L100-INDEX(RTO1SF_ORD,S$4,2))&gt;$B$80,"s","ns"))))</f>
        <v>ns</v>
      </c>
      <c r="T100" s="188" t="str">
        <f aca="1">IF(T$4&gt;$J100,"",IF($F$65&gt;$G$65,"ns",IF($B$72&gt;$C$72,"ns",IF(ABS($L100-INDEX(RTO1SF_ORD,T$4,2))&gt;$B$80,"s","ns"))))</f>
        <v>ns</v>
      </c>
      <c r="U100" s="188" t="str">
        <f aca="1">IF(U$4&gt;$J100,"",IF($F$65&gt;$G$65,"ns",IF($B$72&gt;$C$72,"ns",IF(ABS($L100-INDEX(RTO1SF_ORD,U$4,2))&gt;$B$80,"s","ns"))))</f>
        <v>ns</v>
      </c>
      <c r="V100" s="188" t="str">
        <f aca="1">IF(V$4&gt;$J100,"",IF($F$65&gt;$G$65,"ns",IF($B$72&gt;$C$72,"ns",IF(ABS($L100-INDEX(RTO1SF_ORD,V$4,2))&gt;$B$80,"s","ns"))))</f>
        <v>ns</v>
      </c>
      <c r="W100" s="188" t="str">
        <f aca="1">IF(W$4&gt;$J100,"",IF($F$65&gt;$G$65,"ns",IF($B$72&gt;$C$72,"ns",IF(ABS($L100-INDEX(RTO1SF_ORD,W$4,2))&gt;$B$80,"s","ns"))))</f>
        <v>ns</v>
      </c>
      <c r="X100" s="188" t="str">
        <f aca="1">IF(X$4&gt;$J100,"",IF($F$65&gt;$G$65,"ns",IF($B$72&gt;$C$72,"ns",IF(ABS($L100-INDEX(RTO1SF_ORD,X$4,2))&gt;$B$80,"s","ns"))))</f>
        <v>ns</v>
      </c>
      <c r="Y100" s="188" t="str">
        <f aca="1">IF(Y$4&gt;$J100,"",IF($F$65&gt;$G$65,"ns",IF($B$72&gt;$C$72,"ns",IF(ABS($L100-INDEX(RTO1SF_ORD,Y$4,2))&gt;$B$80,"s","ns"))))</f>
        <v>ns</v>
      </c>
      <c r="Z100" s="188" t="str">
        <f aca="1">IF(Z$4&gt;$J100,"",IF($F$65&gt;$G$65,"ns",IF($B$72&gt;$C$72,"ns",IF(ABS($L100-INDEX(RTO1SF_ORD,Z$4,2))&gt;$B$80,"s","ns"))))</f>
        <v>ns</v>
      </c>
      <c r="AA100" s="188" t="str">
        <f aca="1">IF(AA$4&gt;$J100,"",IF($F$65&gt;$G$65,"ns",IF($B$72&gt;$C$72,"ns",IF(ABS($L100-INDEX(RTO1SF_ORD,AA$4,2))&gt;$B$80,"s","ns"))))</f>
        <v>ns</v>
      </c>
      <c r="AB100" s="188" t="str">
        <f aca="1">IF(AB$4&gt;$J100,"",IF($F$65&gt;$G$65,"ns",IF($B$72&gt;$C$72,"ns",IF(ABS($L100-INDEX(RTO1SF_ORD,AB$4,2))&gt;$B$80,"s","ns"))))</f>
        <v>ns</v>
      </c>
      <c r="AC100" s="188" t="str">
        <f aca="1">IF(AC$4&gt;$J100,"",IF($F$65&gt;$G$65,"ns",IF($B$72&gt;$C$72,"ns",IF(ABS($L100-INDEX(RTO1SF_ORD,AC$4,2))&gt;$B$80,"s","ns"))))</f>
        <v>ns</v>
      </c>
      <c r="AD100" s="188" t="str">
        <f aca="1">IF(AD$4&gt;$J100,"",IF($F$65&gt;$G$65,"ns",IF($B$72&gt;$C$72,"ns",IF(ABS($L100-INDEX(RTO1SF_ORD,AD$4,2))&gt;$B$80,"s","ns"))))</f>
        <v>ns</v>
      </c>
      <c r="AE100" s="188" t="str">
        <f aca="1">IF(AE$4&gt;$J100,"",IF($F$65&gt;$G$65,"ns",IF($B$72&gt;$C$72,"ns",IF(ABS($L100-INDEX(RTO1SF_ORD,AE$4,2))&gt;$B$80,"s","ns"))))</f>
        <v>ns</v>
      </c>
      <c r="AF100" s="188" t="str">
        <f aca="1">IF(AF$4&gt;$J100,"",IF($F$65&gt;$G$65,"ns",IF($B$72&gt;$C$72,"ns",IF(ABS($L100-INDEX(RTO1SF_ORD,AF$4,2))&gt;$B$80,"s","ns"))))</f>
        <v>ns</v>
      </c>
      <c r="AG100" s="188" t="str">
        <f aca="1">IF(AG$4&gt;$J100,"",IF($F$65&gt;$G$65,"ns",IF($B$72&gt;$C$72,"ns",IF(ABS($L100-INDEX(RTO1SF_ORD,AG$4,2))&gt;$B$80,"s","ns"))))</f>
        <v>ns</v>
      </c>
      <c r="AH100" s="188" t="str">
        <f aca="1">IF(AH$4&gt;$J100,"",IF($F$65&gt;$G$65,"ns",IF($B$72&gt;$C$72,"ns",IF(ABS($L100-INDEX(RTO1SF_ORD,AH$4,2))&gt;$B$80,"s","ns"))))</f>
        <v>ns</v>
      </c>
      <c r="AI100" s="188" t="str">
        <f aca="1">IF(AI$4&gt;$J100,"",IF($F$65&gt;$G$65,"ns",IF($B$72&gt;$C$72,"ns",IF(ABS($L100-INDEX(RTO1SF_ORD,AI$4,2))&gt;$B$80,"s","ns"))))</f>
        <v>ns</v>
      </c>
      <c r="AJ100" s="188" t="str">
        <f aca="1">IF(AJ$4&gt;$J100,"",IF($F$65&gt;$G$65,"ns",IF($B$72&gt;$C$72,"ns",IF(ABS($L100-INDEX(RTO1SF_ORD,AJ$4,2))&gt;$B$80,"s","ns"))))</f>
        <v>ns</v>
      </c>
      <c r="AK100" s="188" t="str">
        <f aca="1">IF(AK$4&gt;$J100,"",IF($F$65&gt;$G$65,"ns",IF($B$72&gt;$C$72,"ns",IF(ABS($L100-INDEX(RTO1SF_ORD,AK$4,2))&gt;$B$80,"s","ns"))))</f>
        <v>ns</v>
      </c>
      <c r="AL100" s="188" t="str">
        <f aca="1">IF(AL$4&gt;$J100,"",IF($F$65&gt;$G$65,"ns",IF($B$72&gt;$C$72,"ns",IF(ABS($L100-INDEX(RTO1SF_ORD,AL$4,2))&gt;$B$80,"s","ns"))))</f>
        <v>ns</v>
      </c>
      <c r="AM100" s="188" t="str">
        <f aca="1">IF(AM$4&gt;$J100,"",IF($F$65&gt;$G$65,"ns",IF($B$72&gt;$C$72,"ns",IF(ABS($L100-INDEX(RTO1SF_ORD,AM$4,2))&gt;$B$80,"s","ns"))))</f>
        <v>ns</v>
      </c>
      <c r="AN100" s="188" t="str">
        <f aca="1">IF(AN$4&gt;$J100,"",IF($F$65&gt;$G$65,"ns",IF($B$72&gt;$C$72,"ns",IF(ABS($L100-INDEX(RTO1SF_ORD,AN$4,2))&gt;$B$80,"s","ns"))))</f>
        <v>ns</v>
      </c>
      <c r="AO100" s="188" t="str">
        <f aca="1">IF(AO$4&gt;$J100,"",IF($F$65&gt;$G$65,"ns",IF($B$72&gt;$C$72,"ns",IF(ABS($L100-INDEX(RTO1SF_ORD,AO$4,2))&gt;$B$80,"s","ns"))))</f>
        <v>ns</v>
      </c>
      <c r="AP100" s="188" t="str">
        <f aca="1">IF(AP$4&gt;$J100,"",IF($F$65&gt;$G$65,"ns",IF($B$72&gt;$C$72,"ns",IF(ABS($L100-INDEX(RTO1SF_ORD,AP$4,2))&gt;$B$80,"s","ns"))))</f>
        <v>ns</v>
      </c>
      <c r="AQ100" s="188" t="str">
        <f aca="1">IF(AQ$4&gt;$J100,"",IF($F$65&gt;$G$65,"ns",IF($B$72&gt;$C$72,"ns",IF(ABS($L100-INDEX(RTO1SF_ORD,AQ$4,2))&gt;$B$80,"s","ns"))))</f>
        <v>ns</v>
      </c>
      <c r="AR100" s="188" t="str">
        <f aca="1">IF(AR$4&gt;$J100,"",IF($F$65&gt;$G$65,"ns",IF($B$72&gt;$C$72,"ns",IF(ABS($L100-INDEX(RTO1SF_ORD,AR$4,2))&gt;$B$80,"s","ns"))))</f>
        <v>ns</v>
      </c>
      <c r="AS100" s="188" t="str">
        <f aca="1">IF(AS$4&gt;$J100,"",IF($F$65&gt;$G$65,"ns",IF($B$72&gt;$C$72,"ns",IF(ABS($L100-INDEX(RTO1SF_ORD,AS$4,2))&gt;$B$80,"s","ns"))))</f>
        <v>ns</v>
      </c>
      <c r="AT100" s="188" t="str">
        <f aca="1">IF(AT$4&gt;$J100,"",IF($F$65&gt;$G$65,"ns",IF($B$72&gt;$C$72,"ns",IF(ABS($L100-INDEX(RTO1SF_ORD,AT$4,2))&gt;$B$80,"s","ns"))))</f>
        <v>ns</v>
      </c>
      <c r="AU100" s="188" t="str">
        <f aca="1">IF(AU$4&gt;$J100,"",IF($F$65&gt;$G$65,"ns",IF($B$72&gt;$C$72,"ns",IF(ABS($L100-INDEX(RTO1SF_ORD,AU$4,2))&gt;$B$80,"s","ns"))))</f>
        <v>ns</v>
      </c>
      <c r="AV100" s="188" t="str">
        <f aca="1">IF(AV$4&gt;$J100,"",IF($F$65&gt;$G$65,"ns",IF($B$72&gt;$C$72,"ns",IF(ABS($L100-INDEX(RTO1SF_ORD,AV$4,2))&gt;$B$80,"s","ns"))))</f>
        <v>ns</v>
      </c>
      <c r="AW100" s="188" t="str">
        <f aca="1">IF(AW$4&gt;$J100,"",IF($F$65&gt;$G$65,"ns",IF($B$72&gt;$C$72,"ns",IF(ABS($L100-INDEX(RTO1SF_ORD,AW$4,2))&gt;$B$80,"s","ns"))))</f>
        <v>ns</v>
      </c>
      <c r="AX100" s="188" t="str">
        <f aca="1">IF(AX$4&gt;$J100,"",IF($F$65&gt;$G$65,"ns",IF($B$72&gt;$C$72,"ns",IF(ABS($L100-INDEX(RTO1SF_ORD,AX$4,2))&gt;$B$80,"s","ns"))))</f>
        <v>ns</v>
      </c>
      <c r="AY100" s="188" t="str">
        <f aca="1">IF(AY$4&gt;$J100,"",IF($F$65&gt;$G$65,"ns",IF($B$72&gt;$C$72,"ns",IF(ABS($L100-INDEX(RTO1SF_ORD,AY$4,2))&gt;$B$80,"s","ns"))))</f>
        <v>ns</v>
      </c>
      <c r="AZ100" s="188" t="str">
        <f aca="1">IF(AZ$4&gt;$J100,"",IF($F$65&gt;$G$65,"ns",IF($B$72&gt;$C$72,"ns",IF(ABS($L100-INDEX(RTO1SF_ORD,AZ$4,2))&gt;$B$80,"s","ns"))))</f>
        <v>ns</v>
      </c>
      <c r="BA100" s="188" t="str">
        <f aca="1">IF(BA$4&gt;$J100,"",IF($F$65&gt;$G$65,"ns",IF($B$72&gt;$C$72,"ns",IF(ABS($L100-INDEX(RTO1SF_ORD,BA$4,2))&gt;$B$80,"s","ns"))))</f>
        <v/>
      </c>
      <c r="BB100" s="188" t="str">
        <f aca="1">IF(BB$4&gt;$J100,"",IF($F$65&gt;$G$65,"ns",IF($B$72&gt;$C$72,"ns",IF(ABS($L100-INDEX(RTO1SF_ORD,BB$4,2))&gt;$B$80,"s","ns"))))</f>
        <v/>
      </c>
      <c r="BC100" s="188" t="str">
        <f aca="1">IF(BC$4&gt;$J100,"",IF($F$65&gt;$G$65,"ns",IF($B$72&gt;$C$72,"ns",IF(ABS($L100-INDEX(RTO1SF_ORD,BC$4,2))&gt;$B$80,"s","ns"))))</f>
        <v/>
      </c>
      <c r="BD100" s="188" t="str">
        <f aca="1">IF(BD$4&gt;$J100,"",IF($F$65&gt;$G$65,"ns",IF($B$72&gt;$C$72,"ns",IF(ABS($L100-INDEX(RTO1SF_ORD,BD$4,2))&gt;$B$80,"s","ns"))))</f>
        <v/>
      </c>
      <c r="BE100" s="188" t="str">
        <f aca="1">IF(BE$4&gt;$J100,"",IF($F$65&gt;$G$65,"ns",IF($B$72&gt;$C$72,"ns",IF(ABS($L100-INDEX(RTO1SF_ORD,BE$4,2))&gt;$B$80,"s","ns"))))</f>
        <v/>
      </c>
      <c r="BF100" s="188" t="str">
        <f aca="1">IF(BF$4&gt;$J100,"",IF($F$65&gt;$G$65,"ns",IF($B$72&gt;$C$72,"ns",IF(ABS($L100-INDEX(RTO1SF_ORD,BF$4,2))&gt;$B$80,"s","ns"))))</f>
        <v/>
      </c>
      <c r="BG100" s="188" t="str">
        <f aca="1">IF(BG$4&gt;$J100,"",IF($F$65&gt;$G$65,"ns",IF($B$72&gt;$C$72,"ns",IF(ABS($L100-INDEX(RTO1SF_ORD,BG$4,2))&gt;$B$80,"s","ns"))))</f>
        <v/>
      </c>
      <c r="BH100" s="188" t="str">
        <f aca="1">IF(BH$4&gt;$J100,"",IF($F$65&gt;$G$65,"ns",IF($B$72&gt;$C$72,"ns",IF(ABS($L100-INDEX(RTO1SF_ORD,BH$4,2))&gt;$B$80,"s","ns"))))</f>
        <v/>
      </c>
      <c r="BI100" s="188" t="str">
        <f aca="1">IF(BI$4&gt;$J100,"",IF($F$65&gt;$G$65,"ns",IF($B$72&gt;$C$72,"ns",IF(ABS($L100-INDEX(RTO1SF_ORD,BI$4,2))&gt;$B$80,"s","ns"))))</f>
        <v/>
      </c>
      <c r="BJ100" s="188" t="str">
        <f aca="1">IF(BJ$4&gt;$J100,"",IF($F$65&gt;$G$65,"ns",IF($B$72&gt;$C$72,"ns",IF(ABS($L100-INDEX(RTO1SF_ORD,BJ$4,2))&gt;$B$80,"s","ns"))))</f>
        <v/>
      </c>
      <c r="BS100" s="10"/>
      <c r="BT100" s="10"/>
      <c r="BV100" s="89" t="n">
        <v>40</v>
      </c>
      <c r="BW100" s="187" t="str">
        <f aca="1">IFERROR(INDEX(RTO2CF_ORD,BV100,1),"sd")</f>
        <v>MS INTA 221</v>
      </c>
      <c r="BX100" s="188">
        <f aca="1">IFERROR(INDEX(RTO2CF_ORD,BV100,2),"sd")</f>
        <v>4202.97537523810024</v>
      </c>
      <c r="BY100" s="186" t="str">
        <f aca="1">IF(BY$4&gt;$BV100,"",IF($BR$65&gt;$BS$65,"ns",IF($BN$72&gt;$BO$72,"ns",IF(ABS($BX100-INDEX(RTO1CF_ORD,BY$4,2))&gt;$BN$80,"s","ns"))))</f>
        <v>ns</v>
      </c>
      <c r="BZ100" s="186" t="str">
        <f aca="1">IF(BZ$4&gt;$BV100,"",IF($BR$65&gt;$BS$65,"ns",IF($BN$72&gt;$BO$72,"ns",IF(ABS($BX100-INDEX(RTO1CF_ORD,BZ$4,2))&gt;$BN$80,"s","ns"))))</f>
        <v>ns</v>
      </c>
      <c r="CA100" s="186" t="str">
        <f aca="1">IF(CA$4&gt;$BV100,"",IF($BR$65&gt;$BS$65,"ns",IF($BN$72&gt;$BO$72,"ns",IF(ABS($BX100-INDEX(RTO1CF_ORD,CA$4,2))&gt;$BN$80,"s","ns"))))</f>
        <v>ns</v>
      </c>
      <c r="CB100" s="186" t="str">
        <f aca="1">IF(CB$4&gt;$BV100,"",IF($BR$65&gt;$BS$65,"ns",IF($BN$72&gt;$BO$72,"ns",IF(ABS($BX100-INDEX(RTO1CF_ORD,CB$4,2))&gt;$BN$80,"s","ns"))))</f>
        <v>ns</v>
      </c>
      <c r="CC100" s="186" t="str">
        <f aca="1">IF(CC$4&gt;$BV100,"",IF($BR$65&gt;$BS$65,"ns",IF($BN$72&gt;$BO$72,"ns",IF(ABS($BX100-INDEX(RTO1CF_ORD,CC$4,2))&gt;$BN$80,"s","ns"))))</f>
        <v>ns</v>
      </c>
      <c r="CD100" s="186" t="str">
        <f aca="1">IF(CD$4&gt;$BV100,"",IF($BR$65&gt;$BS$65,"ns",IF($BN$72&gt;$BO$72,"ns",IF(ABS($BX100-INDEX(RTO1CF_ORD,CD$4,2))&gt;$BN$80,"s","ns"))))</f>
        <v>ns</v>
      </c>
      <c r="CE100" s="186" t="str">
        <f aca="1">IF(CE$4&gt;$BV100,"",IF($BR$65&gt;$BS$65,"ns",IF($BN$72&gt;$BO$72,"ns",IF(ABS($BX100-INDEX(RTO1CF_ORD,CE$4,2))&gt;$BN$80,"s","ns"))))</f>
        <v>ns</v>
      </c>
      <c r="CF100" s="186" t="str">
        <f aca="1">IF(CF$4&gt;$BV100,"",IF($BR$65&gt;$BS$65,"ns",IF($BN$72&gt;$BO$72,"ns",IF(ABS($BX100-INDEX(RTO1CF_ORD,CF$4,2))&gt;$BN$80,"s","ns"))))</f>
        <v>ns</v>
      </c>
      <c r="CG100" s="186" t="str">
        <f aca="1">IF(CG$4&gt;$BV100,"",IF($BR$65&gt;$BS$65,"ns",IF($BN$72&gt;$BO$72,"ns",IF(ABS($BX100-INDEX(RTO1CF_ORD,CG$4,2))&gt;$BN$80,"s","ns"))))</f>
        <v>ns</v>
      </c>
      <c r="CH100" s="186" t="str">
        <f aca="1">IF(CH$4&gt;$BV100,"",IF($BR$65&gt;$BS$65,"ns",IF($BN$72&gt;$BO$72,"ns",IF(ABS($BX100-INDEX(RTO1CF_ORD,CH$4,2))&gt;$BN$80,"s","ns"))))</f>
        <v>ns</v>
      </c>
      <c r="CI100" s="186" t="str">
        <f aca="1">IF(CI$4&gt;$BV100,"",IF($BR$65&gt;$BS$65,"ns",IF($BN$72&gt;$BO$72,"ns",IF(ABS($BX100-INDEX(RTO1CF_ORD,CI$4,2))&gt;$BN$80,"s","ns"))))</f>
        <v>ns</v>
      </c>
      <c r="CJ100" s="186" t="str">
        <f aca="1">IF(CJ$4&gt;$BV100,"",IF($BR$65&gt;$BS$65,"ns",IF($BN$72&gt;$BO$72,"ns",IF(ABS($BX100-INDEX(RTO1CF_ORD,CJ$4,2))&gt;$BN$80,"s","ns"))))</f>
        <v>ns</v>
      </c>
      <c r="CK100" s="186" t="str">
        <f aca="1">IF(CK$4&gt;$BV100,"",IF($BR$65&gt;$BS$65,"ns",IF($BN$72&gt;$BO$72,"ns",IF(ABS($BX100-INDEX(RTO1CF_ORD,CK$4,2))&gt;$BN$80,"s","ns"))))</f>
        <v>ns</v>
      </c>
      <c r="CL100" s="186" t="str">
        <f aca="1">IF(CL$4&gt;$BV100,"",IF($BR$65&gt;$BS$65,"ns",IF($BN$72&gt;$BO$72,"ns",IF(ABS($BX100-INDEX(RTO1CF_ORD,CL$4,2))&gt;$BN$80,"s","ns"))))</f>
        <v>ns</v>
      </c>
      <c r="CM100" s="186" t="str">
        <f aca="1">IF(CM$4&gt;$BV100,"",IF($BR$65&gt;$BS$65,"ns",IF($BN$72&gt;$BO$72,"ns",IF(ABS($BX100-INDEX(RTO1CF_ORD,CM$4,2))&gt;$BN$80,"s","ns"))))</f>
        <v>ns</v>
      </c>
      <c r="CN100" s="186" t="str">
        <f aca="1">IF(CN$4&gt;$BV100,"",IF($BR$65&gt;$BS$65,"ns",IF($BN$72&gt;$BO$72,"ns",IF(ABS($BX100-INDEX(RTO1CF_ORD,CN$4,2))&gt;$BN$80,"s","ns"))))</f>
        <v>ns</v>
      </c>
      <c r="CO100" s="186" t="str">
        <f aca="1">IF(CO$4&gt;$BV100,"",IF($BR$65&gt;$BS$65,"ns",IF($BN$72&gt;$BO$72,"ns",IF(ABS($BX100-INDEX(RTO1CF_ORD,CO$4,2))&gt;$BN$80,"s","ns"))))</f>
        <v>ns</v>
      </c>
      <c r="CP100" s="186" t="str">
        <f aca="1">IF(CP$4&gt;$BV100,"",IF($BR$65&gt;$BS$65,"ns",IF($BN$72&gt;$BO$72,"ns",IF(ABS($BX100-INDEX(RTO1CF_ORD,CP$4,2))&gt;$BN$80,"s","ns"))))</f>
        <v>ns</v>
      </c>
      <c r="CQ100" s="186" t="str">
        <f aca="1">IF(CQ$4&gt;$BV100,"",IF($BR$65&gt;$BS$65,"ns",IF($BN$72&gt;$BO$72,"ns",IF(ABS($BX100-INDEX(RTO1CF_ORD,CQ$4,2))&gt;$BN$80,"s","ns"))))</f>
        <v>ns</v>
      </c>
      <c r="CR100" s="186" t="str">
        <f aca="1">IF(CR$4&gt;$BV100,"",IF($BR$65&gt;$BS$65,"ns",IF($BN$72&gt;$BO$72,"ns",IF(ABS($BX100-INDEX(RTO1CF_ORD,CR$4,2))&gt;$BN$80,"s","ns"))))</f>
        <v>ns</v>
      </c>
      <c r="CS100" s="186" t="str">
        <f aca="1">IF(CS$4&gt;$BV100,"",IF($BR$65&gt;$BS$65,"ns",IF($BN$72&gt;$BO$72,"ns",IF(ABS($BX100-INDEX(RTO1CF_ORD,CS$4,2))&gt;$BN$80,"s","ns"))))</f>
        <v>ns</v>
      </c>
      <c r="CT100" s="186" t="str">
        <f aca="1">IF(CT$4&gt;$BV100,"",IF($BR$65&gt;$BS$65,"ns",IF($BN$72&gt;$BO$72,"ns",IF(ABS($BX100-INDEX(RTO1CF_ORD,CT$4,2))&gt;$BN$80,"s","ns"))))</f>
        <v>ns</v>
      </c>
      <c r="CU100" s="186" t="str">
        <f aca="1">IF(CU$4&gt;$BV100,"",IF($BR$65&gt;$BS$65,"ns",IF($BN$72&gt;$BO$72,"ns",IF(ABS($BX100-INDEX(RTO1CF_ORD,CU$4,2))&gt;$BN$80,"s","ns"))))</f>
        <v>ns</v>
      </c>
      <c r="CV100" s="186" t="str">
        <f aca="1">IF(CV$4&gt;$BV100,"",IF($BR$65&gt;$BS$65,"ns",IF($BN$72&gt;$BO$72,"ns",IF(ABS($BX100-INDEX(RTO1CF_ORD,CV$4,2))&gt;$BN$80,"s","ns"))))</f>
        <v>ns</v>
      </c>
      <c r="CW100" s="186" t="str">
        <f aca="1">IF(CW$4&gt;$BV100,"",IF($BR$65&gt;$BS$65,"ns",IF($BN$72&gt;$BO$72,"ns",IF(ABS($BX100-INDEX(RTO1CF_ORD,CW$4,2))&gt;$BN$80,"s","ns"))))</f>
        <v>ns</v>
      </c>
      <c r="CX100" s="186" t="str">
        <f aca="1">IF(CX$4&gt;$BV100,"",IF($BR$65&gt;$BS$65,"ns",IF($BN$72&gt;$BO$72,"ns",IF(ABS($BX100-INDEX(RTO1CF_ORD,CX$4,2))&gt;$BN$80,"s","ns"))))</f>
        <v>ns</v>
      </c>
      <c r="CY100" s="186" t="str">
        <f aca="1">IF(CY$4&gt;$BV100,"",IF($BR$65&gt;$BS$65,"ns",IF($BN$72&gt;$BO$72,"ns",IF(ABS($BX100-INDEX(RTO1CF_ORD,CY$4,2))&gt;$BN$80,"s","ns"))))</f>
        <v>ns</v>
      </c>
      <c r="CZ100" s="186" t="str">
        <f aca="1">IF(CZ$4&gt;$BV100,"",IF($BR$65&gt;$BS$65,"ns",IF($BN$72&gt;$BO$72,"ns",IF(ABS($BX100-INDEX(RTO1CF_ORD,CZ$4,2))&gt;$BN$80,"s","ns"))))</f>
        <v>ns</v>
      </c>
      <c r="DA100" s="186" t="str">
        <f aca="1">IF(DA$4&gt;$BV100,"",IF($BR$65&gt;$BS$65,"ns",IF($BN$72&gt;$BO$72,"ns",IF(ABS($BX100-INDEX(RTO1CF_ORD,DA$4,2))&gt;$BN$80,"s","ns"))))</f>
        <v>ns</v>
      </c>
      <c r="DB100" s="186" t="str">
        <f aca="1">IF(DB$4&gt;$BV100,"",IF($BR$65&gt;$BS$65,"ns",IF($BN$72&gt;$BO$72,"ns",IF(ABS($BX100-INDEX(RTO1CF_ORD,DB$4,2))&gt;$BN$80,"s","ns"))))</f>
        <v>ns</v>
      </c>
      <c r="DC100" s="186" t="str">
        <f aca="1">IF(DC$4&gt;$BV100,"",IF($BR$65&gt;$BS$65,"ns",IF($BN$72&gt;$BO$72,"ns",IF(ABS($BX100-INDEX(RTO1CF_ORD,DC$4,2))&gt;$BN$80,"s","ns"))))</f>
        <v>ns</v>
      </c>
      <c r="DD100" s="186" t="str">
        <f aca="1">IF(DD$4&gt;$BV100,"",IF($BR$65&gt;$BS$65,"ns",IF($BN$72&gt;$BO$72,"ns",IF(ABS($BX100-INDEX(RTO1CF_ORD,DD$4,2))&gt;$BN$80,"s","ns"))))</f>
        <v>ns</v>
      </c>
      <c r="DE100" s="186" t="str">
        <f aca="1">IF(DE$4&gt;$BV100,"",IF($BR$65&gt;$BS$65,"ns",IF($BN$72&gt;$BO$72,"ns",IF(ABS($BX100-INDEX(RTO1CF_ORD,DE$4,2))&gt;$BN$80,"s","ns"))))</f>
        <v>ns</v>
      </c>
      <c r="DF100" s="186" t="str">
        <f aca="1">IF(DF$4&gt;$BV100,"",IF($BR$65&gt;$BS$65,"ns",IF($BN$72&gt;$BO$72,"ns",IF(ABS($BX100-INDEX(RTO1CF_ORD,DF$4,2))&gt;$BN$80,"s","ns"))))</f>
        <v>ns</v>
      </c>
      <c r="DG100" s="186" t="str">
        <f aca="1">IF(DG$4&gt;$BV100,"",IF($BR$65&gt;$BS$65,"ns",IF($BN$72&gt;$BO$72,"ns",IF(ABS($BX100-INDEX(RTO1CF_ORD,DG$4,2))&gt;$BN$80,"s","ns"))))</f>
        <v>ns</v>
      </c>
      <c r="DH100" s="186" t="str">
        <f aca="1">IF(DH$4&gt;$BV100,"",IF($BR$65&gt;$BS$65,"ns",IF($BN$72&gt;$BO$72,"ns",IF(ABS($BX100-INDEX(RTO1CF_ORD,DH$4,2))&gt;$BN$80,"s","ns"))))</f>
        <v>ns</v>
      </c>
      <c r="DI100" s="186" t="str">
        <f aca="1">IF(DI$4&gt;$BV100,"",IF($BR$65&gt;$BS$65,"ns",IF($BN$72&gt;$BO$72,"ns",IF(ABS($BX100-INDEX(RTO1CF_ORD,DI$4,2))&gt;$BN$80,"s","ns"))))</f>
        <v>ns</v>
      </c>
      <c r="DJ100" s="186" t="str">
        <f aca="1">IF(DJ$4&gt;$BV100,"",IF($BR$65&gt;$BS$65,"ns",IF($BN$72&gt;$BO$72,"ns",IF(ABS($BX100-INDEX(RTO1CF_ORD,DJ$4,2))&gt;$BN$80,"s","ns"))))</f>
        <v>ns</v>
      </c>
      <c r="DK100" s="186" t="str">
        <f aca="1">IF(DK$4&gt;$BV100,"",IF($BR$65&gt;$BS$65,"ns",IF($BN$72&gt;$BO$72,"ns",IF(ABS($BX100-INDEX(RTO1CF_ORD,DK$4,2))&gt;$BN$80,"s","ns"))))</f>
        <v>ns</v>
      </c>
      <c r="DL100" s="186" t="str">
        <f aca="1">IF(DL$4&gt;$BV100,"",IF($BR$65&gt;$BS$65,"ns",IF($BN$72&gt;$BO$72,"ns",IF(ABS($BX100-INDEX(RTO1CF_ORD,DL$4,2))&gt;$BN$80,"s","ns"))))</f>
        <v>ns</v>
      </c>
      <c r="DM100" s="186" t="str">
        <f aca="1">IF(DM$4&gt;$BV100,"",IF($BR$65&gt;$BS$65,"ns",IF($BN$72&gt;$BO$72,"ns",IF(ABS($BX100-INDEX(RTO1CF_ORD,DM$4,2))&gt;$BN$80,"s","ns"))))</f>
        <v/>
      </c>
      <c r="DN100" s="186" t="str">
        <f aca="1">IF(DN$4&gt;$BV100,"",IF($BR$65&gt;$BS$65,"ns",IF($BN$72&gt;$BO$72,"ns",IF(ABS($BX100-INDEX(RTO1CF_ORD,DN$4,2))&gt;$BN$80,"s","ns"))))</f>
        <v/>
      </c>
      <c r="DO100" s="186" t="str">
        <f aca="1">IF(DO$4&gt;$BV100,"",IF($BR$65&gt;$BS$65,"ns",IF($BN$72&gt;$BO$72,"ns",IF(ABS($BX100-INDEX(RTO1CF_ORD,DO$4,2))&gt;$BN$80,"s","ns"))))</f>
        <v/>
      </c>
      <c r="DP100" s="186" t="str">
        <f aca="1">IF(DP$4&gt;$BV100,"",IF($BR$65&gt;$BS$65,"ns",IF($BN$72&gt;$BO$72,"ns",IF(ABS($BX100-INDEX(RTO1CF_ORD,DP$4,2))&gt;$BN$80,"s","ns"))))</f>
        <v/>
      </c>
      <c r="DQ100" s="186" t="str">
        <f aca="1">IF(DQ$4&gt;$BV100,"",IF($BR$65&gt;$BS$65,"ns",IF($BN$72&gt;$BO$72,"ns",IF(ABS($BX100-INDEX(RTO1CF_ORD,DQ$4,2))&gt;$BN$80,"s","ns"))))</f>
        <v/>
      </c>
      <c r="DR100" s="186" t="str">
        <f aca="1">IF(DR$4&gt;$BV100,"",IF($BR$65&gt;$BS$65,"ns",IF($BN$72&gt;$BO$72,"ns",IF(ABS($BX100-INDEX(RTO1CF_ORD,DR$4,2))&gt;$BN$80,"s","ns"))))</f>
        <v/>
      </c>
      <c r="DS100" s="186" t="str">
        <f aca="1">IF(DS$4&gt;$BV100,"",IF($BR$65&gt;$BS$65,"ns",IF($BN$72&gt;$BO$72,"ns",IF(ABS($BX100-INDEX(RTO1CF_ORD,DS$4,2))&gt;$BN$80,"s","ns"))))</f>
        <v/>
      </c>
      <c r="DT100" s="186" t="str">
        <f aca="1">IF(DT$4&gt;$BV100,"",IF($BR$65&gt;$BS$65,"ns",IF($BN$72&gt;$BO$72,"ns",IF(ABS($BX100-INDEX(RTO1CF_ORD,DT$4,2))&gt;$BN$80,"s","ns"))))</f>
        <v/>
      </c>
      <c r="DU100" s="186" t="str">
        <f aca="1">IF(DU$4&gt;$BV100,"",IF($BR$65&gt;$BS$65,"ns",IF($BN$72&gt;$BO$72,"ns",IF(ABS($BX100-INDEX(RTO1CF_ORD,DU$4,2))&gt;$BN$80,"s","ns"))))</f>
        <v/>
      </c>
      <c r="DV100" s="186" t="str">
        <f aca="1">IF(DV$4&gt;$BV100,"",IF($BR$65&gt;$BS$65,"ns",IF($BN$72&gt;$BO$72,"ns",IF(ABS($BX100-INDEX(RTO1CF_ORD,DV$4,2))&gt;$BN$80,"s","ns"))))</f>
        <v/>
      </c>
      <c r="DW100" s="158"/>
      <c r="DX100" s="158"/>
      <c r="DZ100" s="176">
        <f>DZ99+1</f>
        <v>41</v>
      </c>
      <c r="EA100" s="178" t="str">
        <f aca="1">IFERROR(INDEX(RTO2CV,$DZ100,1),0)</f>
        <v>MS INTA 415</v>
      </c>
      <c r="EB100" s="179">
        <f aca="1">IFERROR(INDEX(RTO2SF,$DZ100,EB$3),0)</f>
        <v>0</v>
      </c>
      <c r="EC100" s="179">
        <f aca="1">IFERROR(INDEX(RTO2SF,$DZ100,EC$3),0)</f>
        <v>0</v>
      </c>
      <c r="ED100" s="179">
        <f aca="1">IFERROR(INDEX(RTO2SF,$DZ100,ED$3),0)</f>
        <v>0</v>
      </c>
      <c r="EE100" s="179">
        <f aca="1">IFERROR(INDEX(RTO2SF,$DZ100,EE$3),0)</f>
        <v>0</v>
      </c>
      <c r="EF100" s="179">
        <f>_xlfn.COUNTIFS(EB100:EE100,"&gt;1")</f>
        <v>0</v>
      </c>
      <c r="EG100" s="179">
        <f>IFERROR(_xlfn.SUMIFS(EB100:EE100,EB100:EE100,"&gt;1"),0)</f>
        <v>0</v>
      </c>
      <c r="EH100" s="176"/>
      <c r="EI100" s="176"/>
      <c r="EJ100" s="176"/>
      <c r="EK100" s="177"/>
      <c r="EL100" s="176">
        <f>EL99+1</f>
        <v>41</v>
      </c>
      <c r="EM100" s="178" t="str">
        <f aca="1">IFERROR(INDEX(RTO2CV,$EL100,1),0)</f>
        <v>MS INTA 415</v>
      </c>
      <c r="EN100" s="179">
        <f aca="1">IFERROR(INDEX(RTO2CF,$EL100,'ANVA-MDS'!EB$3),0)</f>
        <v>4750.98624000000018</v>
      </c>
      <c r="EO100" s="179">
        <f aca="1">IFERROR(INDEX(RTO2CF,$EL100,'ANVA-MDS'!EC$3),0)</f>
        <v>4049.41679999999997</v>
      </c>
      <c r="EP100" s="179">
        <f aca="1">IFERROR(INDEX(RTO2CF,$EL100,'ANVA-MDS'!ED$3),0)</f>
        <v>3829.91915428571019</v>
      </c>
      <c r="EQ100" s="179">
        <f aca="1">IFERROR(INDEX(RTO2CF,$EL100,'ANVA-MDS'!EE$3),0)</f>
        <v>0</v>
      </c>
      <c r="ER100" s="179">
        <f>_xlfn.COUNTIFS(EN100:EQ100,"&gt;1")</f>
        <v>3</v>
      </c>
      <c r="ES100" s="179">
        <f>IFERROR(_xlfn.SUMIFS(EN100:EQ100,EN100:EQ100,"&gt;1"),0)</f>
        <v>12630.3221942856999</v>
      </c>
      <c r="ET100" s="176"/>
      <c r="EU100" s="176"/>
      <c r="EV100" s="176"/>
      <c r="EW100" s="177"/>
      <c r="EX100" s="179">
        <f>EG100+ES100</f>
        <v>12630.3221942856999</v>
      </c>
      <c r="EY100" s="177"/>
      <c r="EZ100" s="177"/>
    </row>
    <row r="101" spans="10:156" ht="12.75" customHeight="1">
      <c r="J101" s="89" t="n">
        <v>41</v>
      </c>
      <c r="K101" s="187" t="str">
        <f aca="1">IFERROR(INDEX(RTO2SF_ORD,J101,1),"sd")</f>
        <v>MS INTA 415</v>
      </c>
      <c r="L101" s="188">
        <f aca="1">IFERROR(INDEX(RTO2SF_ORD,J101,2),"sd")</f>
        <v>0.0000900000000000000178</v>
      </c>
      <c r="M101" s="188" t="str">
        <f aca="1">IF(M$4&gt;$J101,"",IF($F$65&gt;$G$65,"ns",IF($B$72&gt;$C$72,"ns",IF(ABS($L101-INDEX(RTO1SF_ORD,M$4,2))&gt;$B$80,"s","ns"))))</f>
        <v>ns</v>
      </c>
      <c r="N101" s="188" t="str">
        <f aca="1">IF(N$4&gt;$J101,"",IF($F$65&gt;$G$65,"ns",IF($B$72&gt;$C$72,"ns",IF(ABS($L101-INDEX(RTO1SF_ORD,N$4,2))&gt;$B$80,"s","ns"))))</f>
        <v>ns</v>
      </c>
      <c r="O101" s="188" t="str">
        <f aca="1">IF(O$4&gt;$J101,"",IF($F$65&gt;$G$65,"ns",IF($B$72&gt;$C$72,"ns",IF(ABS($L101-INDEX(RTO1SF_ORD,O$4,2))&gt;$B$80,"s","ns"))))</f>
        <v>ns</v>
      </c>
      <c r="P101" s="188" t="str">
        <f aca="1">IF(P$4&gt;$J101,"",IF($F$65&gt;$G$65,"ns",IF($B$72&gt;$C$72,"ns",IF(ABS($L101-INDEX(RTO1SF_ORD,P$4,2))&gt;$B$80,"s","ns"))))</f>
        <v>ns</v>
      </c>
      <c r="Q101" s="188" t="str">
        <f aca="1">IF(Q$4&gt;$J101,"",IF($F$65&gt;$G$65,"ns",IF($B$72&gt;$C$72,"ns",IF(ABS($L101-INDEX(RTO1SF_ORD,Q$4,2))&gt;$B$80,"s","ns"))))</f>
        <v>ns</v>
      </c>
      <c r="R101" s="188" t="str">
        <f aca="1">IF(R$4&gt;$J101,"",IF($F$65&gt;$G$65,"ns",IF($B$72&gt;$C$72,"ns",IF(ABS($L101-INDEX(RTO1SF_ORD,R$4,2))&gt;$B$80,"s","ns"))))</f>
        <v>ns</v>
      </c>
      <c r="S101" s="188" t="str">
        <f aca="1">IF(S$4&gt;$J101,"",IF($F$65&gt;$G$65,"ns",IF($B$72&gt;$C$72,"ns",IF(ABS($L101-INDEX(RTO1SF_ORD,S$4,2))&gt;$B$80,"s","ns"))))</f>
        <v>ns</v>
      </c>
      <c r="T101" s="188" t="str">
        <f aca="1">IF(T$4&gt;$J101,"",IF($F$65&gt;$G$65,"ns",IF($B$72&gt;$C$72,"ns",IF(ABS($L101-INDEX(RTO1SF_ORD,T$4,2))&gt;$B$80,"s","ns"))))</f>
        <v>ns</v>
      </c>
      <c r="U101" s="188" t="str">
        <f aca="1">IF(U$4&gt;$J101,"",IF($F$65&gt;$G$65,"ns",IF($B$72&gt;$C$72,"ns",IF(ABS($L101-INDEX(RTO1SF_ORD,U$4,2))&gt;$B$80,"s","ns"))))</f>
        <v>ns</v>
      </c>
      <c r="V101" s="188" t="str">
        <f aca="1">IF(V$4&gt;$J101,"",IF($F$65&gt;$G$65,"ns",IF($B$72&gt;$C$72,"ns",IF(ABS($L101-INDEX(RTO1SF_ORD,V$4,2))&gt;$B$80,"s","ns"))))</f>
        <v>ns</v>
      </c>
      <c r="W101" s="188" t="str">
        <f aca="1">IF(W$4&gt;$J101,"",IF($F$65&gt;$G$65,"ns",IF($B$72&gt;$C$72,"ns",IF(ABS($L101-INDEX(RTO1SF_ORD,W$4,2))&gt;$B$80,"s","ns"))))</f>
        <v>ns</v>
      </c>
      <c r="X101" s="188" t="str">
        <f aca="1">IF(X$4&gt;$J101,"",IF($F$65&gt;$G$65,"ns",IF($B$72&gt;$C$72,"ns",IF(ABS($L101-INDEX(RTO1SF_ORD,X$4,2))&gt;$B$80,"s","ns"))))</f>
        <v>ns</v>
      </c>
      <c r="Y101" s="188" t="str">
        <f aca="1">IF(Y$4&gt;$J101,"",IF($F$65&gt;$G$65,"ns",IF($B$72&gt;$C$72,"ns",IF(ABS($L101-INDEX(RTO1SF_ORD,Y$4,2))&gt;$B$80,"s","ns"))))</f>
        <v>ns</v>
      </c>
      <c r="Z101" s="188" t="str">
        <f aca="1">IF(Z$4&gt;$J101,"",IF($F$65&gt;$G$65,"ns",IF($B$72&gt;$C$72,"ns",IF(ABS($L101-INDEX(RTO1SF_ORD,Z$4,2))&gt;$B$80,"s","ns"))))</f>
        <v>ns</v>
      </c>
      <c r="AA101" s="188" t="str">
        <f aca="1">IF(AA$4&gt;$J101,"",IF($F$65&gt;$G$65,"ns",IF($B$72&gt;$C$72,"ns",IF(ABS($L101-INDEX(RTO1SF_ORD,AA$4,2))&gt;$B$80,"s","ns"))))</f>
        <v>ns</v>
      </c>
      <c r="AB101" s="188" t="str">
        <f aca="1">IF(AB$4&gt;$J101,"",IF($F$65&gt;$G$65,"ns",IF($B$72&gt;$C$72,"ns",IF(ABS($L101-INDEX(RTO1SF_ORD,AB$4,2))&gt;$B$80,"s","ns"))))</f>
        <v>ns</v>
      </c>
      <c r="AC101" s="188" t="str">
        <f aca="1">IF(AC$4&gt;$J101,"",IF($F$65&gt;$G$65,"ns",IF($B$72&gt;$C$72,"ns",IF(ABS($L101-INDEX(RTO1SF_ORD,AC$4,2))&gt;$B$80,"s","ns"))))</f>
        <v>ns</v>
      </c>
      <c r="AD101" s="188" t="str">
        <f aca="1">IF(AD$4&gt;$J101,"",IF($F$65&gt;$G$65,"ns",IF($B$72&gt;$C$72,"ns",IF(ABS($L101-INDEX(RTO1SF_ORD,AD$4,2))&gt;$B$80,"s","ns"))))</f>
        <v>ns</v>
      </c>
      <c r="AE101" s="188" t="str">
        <f aca="1">IF(AE$4&gt;$J101,"",IF($F$65&gt;$G$65,"ns",IF($B$72&gt;$C$72,"ns",IF(ABS($L101-INDEX(RTO1SF_ORD,AE$4,2))&gt;$B$80,"s","ns"))))</f>
        <v>ns</v>
      </c>
      <c r="AF101" s="188" t="str">
        <f aca="1">IF(AF$4&gt;$J101,"",IF($F$65&gt;$G$65,"ns",IF($B$72&gt;$C$72,"ns",IF(ABS($L101-INDEX(RTO1SF_ORD,AF$4,2))&gt;$B$80,"s","ns"))))</f>
        <v>ns</v>
      </c>
      <c r="AG101" s="188" t="str">
        <f aca="1">IF(AG$4&gt;$J101,"",IF($F$65&gt;$G$65,"ns",IF($B$72&gt;$C$72,"ns",IF(ABS($L101-INDEX(RTO1SF_ORD,AG$4,2))&gt;$B$80,"s","ns"))))</f>
        <v>ns</v>
      </c>
      <c r="AH101" s="188" t="str">
        <f aca="1">IF(AH$4&gt;$J101,"",IF($F$65&gt;$G$65,"ns",IF($B$72&gt;$C$72,"ns",IF(ABS($L101-INDEX(RTO1SF_ORD,AH$4,2))&gt;$B$80,"s","ns"))))</f>
        <v>ns</v>
      </c>
      <c r="AI101" s="188" t="str">
        <f aca="1">IF(AI$4&gt;$J101,"",IF($F$65&gt;$G$65,"ns",IF($B$72&gt;$C$72,"ns",IF(ABS($L101-INDEX(RTO1SF_ORD,AI$4,2))&gt;$B$80,"s","ns"))))</f>
        <v>ns</v>
      </c>
      <c r="AJ101" s="188" t="str">
        <f aca="1">IF(AJ$4&gt;$J101,"",IF($F$65&gt;$G$65,"ns",IF($B$72&gt;$C$72,"ns",IF(ABS($L101-INDEX(RTO1SF_ORD,AJ$4,2))&gt;$B$80,"s","ns"))))</f>
        <v>ns</v>
      </c>
      <c r="AK101" s="188" t="str">
        <f aca="1">IF(AK$4&gt;$J101,"",IF($F$65&gt;$G$65,"ns",IF($B$72&gt;$C$72,"ns",IF(ABS($L101-INDEX(RTO1SF_ORD,AK$4,2))&gt;$B$80,"s","ns"))))</f>
        <v>ns</v>
      </c>
      <c r="AL101" s="188" t="str">
        <f aca="1">IF(AL$4&gt;$J101,"",IF($F$65&gt;$G$65,"ns",IF($B$72&gt;$C$72,"ns",IF(ABS($L101-INDEX(RTO1SF_ORD,AL$4,2))&gt;$B$80,"s","ns"))))</f>
        <v>ns</v>
      </c>
      <c r="AM101" s="188" t="str">
        <f aca="1">IF(AM$4&gt;$J101,"",IF($F$65&gt;$G$65,"ns",IF($B$72&gt;$C$72,"ns",IF(ABS($L101-INDEX(RTO1SF_ORD,AM$4,2))&gt;$B$80,"s","ns"))))</f>
        <v>ns</v>
      </c>
      <c r="AN101" s="188" t="str">
        <f aca="1">IF(AN$4&gt;$J101,"",IF($F$65&gt;$G$65,"ns",IF($B$72&gt;$C$72,"ns",IF(ABS($L101-INDEX(RTO1SF_ORD,AN$4,2))&gt;$B$80,"s","ns"))))</f>
        <v>ns</v>
      </c>
      <c r="AO101" s="188" t="str">
        <f aca="1">IF(AO$4&gt;$J101,"",IF($F$65&gt;$G$65,"ns",IF($B$72&gt;$C$72,"ns",IF(ABS($L101-INDEX(RTO1SF_ORD,AO$4,2))&gt;$B$80,"s","ns"))))</f>
        <v>ns</v>
      </c>
      <c r="AP101" s="188" t="str">
        <f aca="1">IF(AP$4&gt;$J101,"",IF($F$65&gt;$G$65,"ns",IF($B$72&gt;$C$72,"ns",IF(ABS($L101-INDEX(RTO1SF_ORD,AP$4,2))&gt;$B$80,"s","ns"))))</f>
        <v>ns</v>
      </c>
      <c r="AQ101" s="188" t="str">
        <f aca="1">IF(AQ$4&gt;$J101,"",IF($F$65&gt;$G$65,"ns",IF($B$72&gt;$C$72,"ns",IF(ABS($L101-INDEX(RTO1SF_ORD,AQ$4,2))&gt;$B$80,"s","ns"))))</f>
        <v>ns</v>
      </c>
      <c r="AR101" s="188" t="str">
        <f aca="1">IF(AR$4&gt;$J101,"",IF($F$65&gt;$G$65,"ns",IF($B$72&gt;$C$72,"ns",IF(ABS($L101-INDEX(RTO1SF_ORD,AR$4,2))&gt;$B$80,"s","ns"))))</f>
        <v>ns</v>
      </c>
      <c r="AS101" s="188" t="str">
        <f aca="1">IF(AS$4&gt;$J101,"",IF($F$65&gt;$G$65,"ns",IF($B$72&gt;$C$72,"ns",IF(ABS($L101-INDEX(RTO1SF_ORD,AS$4,2))&gt;$B$80,"s","ns"))))</f>
        <v>ns</v>
      </c>
      <c r="AT101" s="188" t="str">
        <f aca="1">IF(AT$4&gt;$J101,"",IF($F$65&gt;$G$65,"ns",IF($B$72&gt;$C$72,"ns",IF(ABS($L101-INDEX(RTO1SF_ORD,AT$4,2))&gt;$B$80,"s","ns"))))</f>
        <v>ns</v>
      </c>
      <c r="AU101" s="188" t="str">
        <f aca="1">IF(AU$4&gt;$J101,"",IF($F$65&gt;$G$65,"ns",IF($B$72&gt;$C$72,"ns",IF(ABS($L101-INDEX(RTO1SF_ORD,AU$4,2))&gt;$B$80,"s","ns"))))</f>
        <v>ns</v>
      </c>
      <c r="AV101" s="188" t="str">
        <f aca="1">IF(AV$4&gt;$J101,"",IF($F$65&gt;$G$65,"ns",IF($B$72&gt;$C$72,"ns",IF(ABS($L101-INDEX(RTO1SF_ORD,AV$4,2))&gt;$B$80,"s","ns"))))</f>
        <v>ns</v>
      </c>
      <c r="AW101" s="188" t="str">
        <f aca="1">IF(AW$4&gt;$J101,"",IF($F$65&gt;$G$65,"ns",IF($B$72&gt;$C$72,"ns",IF(ABS($L101-INDEX(RTO1SF_ORD,AW$4,2))&gt;$B$80,"s","ns"))))</f>
        <v>ns</v>
      </c>
      <c r="AX101" s="188" t="str">
        <f aca="1">IF(AX$4&gt;$J101,"",IF($F$65&gt;$G$65,"ns",IF($B$72&gt;$C$72,"ns",IF(ABS($L101-INDEX(RTO1SF_ORD,AX$4,2))&gt;$B$80,"s","ns"))))</f>
        <v>ns</v>
      </c>
      <c r="AY101" s="188" t="str">
        <f aca="1">IF(AY$4&gt;$J101,"",IF($F$65&gt;$G$65,"ns",IF($B$72&gt;$C$72,"ns",IF(ABS($L101-INDEX(RTO1SF_ORD,AY$4,2))&gt;$B$80,"s","ns"))))</f>
        <v>ns</v>
      </c>
      <c r="AZ101" s="188" t="str">
        <f aca="1">IF(AZ$4&gt;$J101,"",IF($F$65&gt;$G$65,"ns",IF($B$72&gt;$C$72,"ns",IF(ABS($L101-INDEX(RTO1SF_ORD,AZ$4,2))&gt;$B$80,"s","ns"))))</f>
        <v>ns</v>
      </c>
      <c r="BA101" s="188" t="str">
        <f aca="1">IF(BA$4&gt;$J101,"",IF($F$65&gt;$G$65,"ns",IF($B$72&gt;$C$72,"ns",IF(ABS($L101-INDEX(RTO1SF_ORD,BA$4,2))&gt;$B$80,"s","ns"))))</f>
        <v>ns</v>
      </c>
      <c r="BB101" s="188" t="str">
        <f aca="1">IF(BB$4&gt;$J101,"",IF($F$65&gt;$G$65,"ns",IF($B$72&gt;$C$72,"ns",IF(ABS($L101-INDEX(RTO1SF_ORD,BB$4,2))&gt;$B$80,"s","ns"))))</f>
        <v/>
      </c>
      <c r="BC101" s="188" t="str">
        <f aca="1">IF(BC$4&gt;$J101,"",IF($F$65&gt;$G$65,"ns",IF($B$72&gt;$C$72,"ns",IF(ABS($L101-INDEX(RTO1SF_ORD,BC$4,2))&gt;$B$80,"s","ns"))))</f>
        <v/>
      </c>
      <c r="BD101" s="188" t="str">
        <f aca="1">IF(BD$4&gt;$J101,"",IF($F$65&gt;$G$65,"ns",IF($B$72&gt;$C$72,"ns",IF(ABS($L101-INDEX(RTO1SF_ORD,BD$4,2))&gt;$B$80,"s","ns"))))</f>
        <v/>
      </c>
      <c r="BE101" s="188" t="str">
        <f aca="1">IF(BE$4&gt;$J101,"",IF($F$65&gt;$G$65,"ns",IF($B$72&gt;$C$72,"ns",IF(ABS($L101-INDEX(RTO1SF_ORD,BE$4,2))&gt;$B$80,"s","ns"))))</f>
        <v/>
      </c>
      <c r="BF101" s="188" t="str">
        <f aca="1">IF(BF$4&gt;$J101,"",IF($F$65&gt;$G$65,"ns",IF($B$72&gt;$C$72,"ns",IF(ABS($L101-INDEX(RTO1SF_ORD,BF$4,2))&gt;$B$80,"s","ns"))))</f>
        <v/>
      </c>
      <c r="BG101" s="188" t="str">
        <f aca="1">IF(BG$4&gt;$J101,"",IF($F$65&gt;$G$65,"ns",IF($B$72&gt;$C$72,"ns",IF(ABS($L101-INDEX(RTO1SF_ORD,BG$4,2))&gt;$B$80,"s","ns"))))</f>
        <v/>
      </c>
      <c r="BH101" s="188" t="str">
        <f aca="1">IF(BH$4&gt;$J101,"",IF($F$65&gt;$G$65,"ns",IF($B$72&gt;$C$72,"ns",IF(ABS($L101-INDEX(RTO1SF_ORD,BH$4,2))&gt;$B$80,"s","ns"))))</f>
        <v/>
      </c>
      <c r="BI101" s="188" t="str">
        <f aca="1">IF(BI$4&gt;$J101,"",IF($F$65&gt;$G$65,"ns",IF($B$72&gt;$C$72,"ns",IF(ABS($L101-INDEX(RTO1SF_ORD,BI$4,2))&gt;$B$80,"s","ns"))))</f>
        <v/>
      </c>
      <c r="BJ101" s="188" t="str">
        <f aca="1">IF(BJ$4&gt;$J101,"",IF($F$65&gt;$G$65,"ns",IF($B$72&gt;$C$72,"ns",IF(ABS($L101-INDEX(RTO1SF_ORD,BJ$4,2))&gt;$B$80,"s","ns"))))</f>
        <v/>
      </c>
      <c r="BS101" s="10"/>
      <c r="BT101" s="10"/>
      <c r="BV101" s="89" t="n">
        <v>41</v>
      </c>
      <c r="BW101" s="187" t="str">
        <f aca="1">IFERROR(INDEX(RTO2CF_ORD,BV101,1),"sd")</f>
        <v>SY 120</v>
      </c>
      <c r="BX101" s="188">
        <f aca="1">IFERROR(INDEX(RTO2CF_ORD,BV101,2),"sd")</f>
        <v>4123.74520380952981</v>
      </c>
      <c r="BY101" s="186" t="str">
        <f aca="1">IF(BY$4&gt;$BV101,"",IF($BR$65&gt;$BS$65,"ns",IF($BN$72&gt;$BO$72,"ns",IF(ABS($BX101-INDEX(RTO1CF_ORD,BY$4,2))&gt;$BN$80,"s","ns"))))</f>
        <v>ns</v>
      </c>
      <c r="BZ101" s="186" t="str">
        <f aca="1">IF(BZ$4&gt;$BV101,"",IF($BR$65&gt;$BS$65,"ns",IF($BN$72&gt;$BO$72,"ns",IF(ABS($BX101-INDEX(RTO1CF_ORD,BZ$4,2))&gt;$BN$80,"s","ns"))))</f>
        <v>ns</v>
      </c>
      <c r="CA101" s="186" t="str">
        <f aca="1">IF(CA$4&gt;$BV101,"",IF($BR$65&gt;$BS$65,"ns",IF($BN$72&gt;$BO$72,"ns",IF(ABS($BX101-INDEX(RTO1CF_ORD,CA$4,2))&gt;$BN$80,"s","ns"))))</f>
        <v>ns</v>
      </c>
      <c r="CB101" s="186" t="str">
        <f aca="1">IF(CB$4&gt;$BV101,"",IF($BR$65&gt;$BS$65,"ns",IF($BN$72&gt;$BO$72,"ns",IF(ABS($BX101-INDEX(RTO1CF_ORD,CB$4,2))&gt;$BN$80,"s","ns"))))</f>
        <v>ns</v>
      </c>
      <c r="CC101" s="186" t="str">
        <f aca="1">IF(CC$4&gt;$BV101,"",IF($BR$65&gt;$BS$65,"ns",IF($BN$72&gt;$BO$72,"ns",IF(ABS($BX101-INDEX(RTO1CF_ORD,CC$4,2))&gt;$BN$80,"s","ns"))))</f>
        <v>ns</v>
      </c>
      <c r="CD101" s="186" t="str">
        <f aca="1">IF(CD$4&gt;$BV101,"",IF($BR$65&gt;$BS$65,"ns",IF($BN$72&gt;$BO$72,"ns",IF(ABS($BX101-INDEX(RTO1CF_ORD,CD$4,2))&gt;$BN$80,"s","ns"))))</f>
        <v>ns</v>
      </c>
      <c r="CE101" s="186" t="str">
        <f aca="1">IF(CE$4&gt;$BV101,"",IF($BR$65&gt;$BS$65,"ns",IF($BN$72&gt;$BO$72,"ns",IF(ABS($BX101-INDEX(RTO1CF_ORD,CE$4,2))&gt;$BN$80,"s","ns"))))</f>
        <v>ns</v>
      </c>
      <c r="CF101" s="186" t="str">
        <f aca="1">IF(CF$4&gt;$BV101,"",IF($BR$65&gt;$BS$65,"ns",IF($BN$72&gt;$BO$72,"ns",IF(ABS($BX101-INDEX(RTO1CF_ORD,CF$4,2))&gt;$BN$80,"s","ns"))))</f>
        <v>ns</v>
      </c>
      <c r="CG101" s="186" t="str">
        <f aca="1">IF(CG$4&gt;$BV101,"",IF($BR$65&gt;$BS$65,"ns",IF($BN$72&gt;$BO$72,"ns",IF(ABS($BX101-INDEX(RTO1CF_ORD,CG$4,2))&gt;$BN$80,"s","ns"))))</f>
        <v>ns</v>
      </c>
      <c r="CH101" s="186" t="str">
        <f aca="1">IF(CH$4&gt;$BV101,"",IF($BR$65&gt;$BS$65,"ns",IF($BN$72&gt;$BO$72,"ns",IF(ABS($BX101-INDEX(RTO1CF_ORD,CH$4,2))&gt;$BN$80,"s","ns"))))</f>
        <v>ns</v>
      </c>
      <c r="CI101" s="186" t="str">
        <f aca="1">IF(CI$4&gt;$BV101,"",IF($BR$65&gt;$BS$65,"ns",IF($BN$72&gt;$BO$72,"ns",IF(ABS($BX101-INDEX(RTO1CF_ORD,CI$4,2))&gt;$BN$80,"s","ns"))))</f>
        <v>ns</v>
      </c>
      <c r="CJ101" s="186" t="str">
        <f aca="1">IF(CJ$4&gt;$BV101,"",IF($BR$65&gt;$BS$65,"ns",IF($BN$72&gt;$BO$72,"ns",IF(ABS($BX101-INDEX(RTO1CF_ORD,CJ$4,2))&gt;$BN$80,"s","ns"))))</f>
        <v>ns</v>
      </c>
      <c r="CK101" s="186" t="str">
        <f aca="1">IF(CK$4&gt;$BV101,"",IF($BR$65&gt;$BS$65,"ns",IF($BN$72&gt;$BO$72,"ns",IF(ABS($BX101-INDEX(RTO1CF_ORD,CK$4,2))&gt;$BN$80,"s","ns"))))</f>
        <v>ns</v>
      </c>
      <c r="CL101" s="186" t="str">
        <f aca="1">IF(CL$4&gt;$BV101,"",IF($BR$65&gt;$BS$65,"ns",IF($BN$72&gt;$BO$72,"ns",IF(ABS($BX101-INDEX(RTO1CF_ORD,CL$4,2))&gt;$BN$80,"s","ns"))))</f>
        <v>ns</v>
      </c>
      <c r="CM101" s="186" t="str">
        <f aca="1">IF(CM$4&gt;$BV101,"",IF($BR$65&gt;$BS$65,"ns",IF($BN$72&gt;$BO$72,"ns",IF(ABS($BX101-INDEX(RTO1CF_ORD,CM$4,2))&gt;$BN$80,"s","ns"))))</f>
        <v>ns</v>
      </c>
      <c r="CN101" s="186" t="str">
        <f aca="1">IF(CN$4&gt;$BV101,"",IF($BR$65&gt;$BS$65,"ns",IF($BN$72&gt;$BO$72,"ns",IF(ABS($BX101-INDEX(RTO1CF_ORD,CN$4,2))&gt;$BN$80,"s","ns"))))</f>
        <v>ns</v>
      </c>
      <c r="CO101" s="186" t="str">
        <f aca="1">IF(CO$4&gt;$BV101,"",IF($BR$65&gt;$BS$65,"ns",IF($BN$72&gt;$BO$72,"ns",IF(ABS($BX101-INDEX(RTO1CF_ORD,CO$4,2))&gt;$BN$80,"s","ns"))))</f>
        <v>ns</v>
      </c>
      <c r="CP101" s="186" t="str">
        <f aca="1">IF(CP$4&gt;$BV101,"",IF($BR$65&gt;$BS$65,"ns",IF($BN$72&gt;$BO$72,"ns",IF(ABS($BX101-INDEX(RTO1CF_ORD,CP$4,2))&gt;$BN$80,"s","ns"))))</f>
        <v>ns</v>
      </c>
      <c r="CQ101" s="186" t="str">
        <f aca="1">IF(CQ$4&gt;$BV101,"",IF($BR$65&gt;$BS$65,"ns",IF($BN$72&gt;$BO$72,"ns",IF(ABS($BX101-INDEX(RTO1CF_ORD,CQ$4,2))&gt;$BN$80,"s","ns"))))</f>
        <v>ns</v>
      </c>
      <c r="CR101" s="186" t="str">
        <f aca="1">IF(CR$4&gt;$BV101,"",IF($BR$65&gt;$BS$65,"ns",IF($BN$72&gt;$BO$72,"ns",IF(ABS($BX101-INDEX(RTO1CF_ORD,CR$4,2))&gt;$BN$80,"s","ns"))))</f>
        <v>ns</v>
      </c>
      <c r="CS101" s="186" t="str">
        <f aca="1">IF(CS$4&gt;$BV101,"",IF($BR$65&gt;$BS$65,"ns",IF($BN$72&gt;$BO$72,"ns",IF(ABS($BX101-INDEX(RTO1CF_ORD,CS$4,2))&gt;$BN$80,"s","ns"))))</f>
        <v>ns</v>
      </c>
      <c r="CT101" s="186" t="str">
        <f aca="1">IF(CT$4&gt;$BV101,"",IF($BR$65&gt;$BS$65,"ns",IF($BN$72&gt;$BO$72,"ns",IF(ABS($BX101-INDEX(RTO1CF_ORD,CT$4,2))&gt;$BN$80,"s","ns"))))</f>
        <v>ns</v>
      </c>
      <c r="CU101" s="186" t="str">
        <f aca="1">IF(CU$4&gt;$BV101,"",IF($BR$65&gt;$BS$65,"ns",IF($BN$72&gt;$BO$72,"ns",IF(ABS($BX101-INDEX(RTO1CF_ORD,CU$4,2))&gt;$BN$80,"s","ns"))))</f>
        <v>ns</v>
      </c>
      <c r="CV101" s="186" t="str">
        <f aca="1">IF(CV$4&gt;$BV101,"",IF($BR$65&gt;$BS$65,"ns",IF($BN$72&gt;$BO$72,"ns",IF(ABS($BX101-INDEX(RTO1CF_ORD,CV$4,2))&gt;$BN$80,"s","ns"))))</f>
        <v>ns</v>
      </c>
      <c r="CW101" s="186" t="str">
        <f aca="1">IF(CW$4&gt;$BV101,"",IF($BR$65&gt;$BS$65,"ns",IF($BN$72&gt;$BO$72,"ns",IF(ABS($BX101-INDEX(RTO1CF_ORD,CW$4,2))&gt;$BN$80,"s","ns"))))</f>
        <v>ns</v>
      </c>
      <c r="CX101" s="186" t="str">
        <f aca="1">IF(CX$4&gt;$BV101,"",IF($BR$65&gt;$BS$65,"ns",IF($BN$72&gt;$BO$72,"ns",IF(ABS($BX101-INDEX(RTO1CF_ORD,CX$4,2))&gt;$BN$80,"s","ns"))))</f>
        <v>ns</v>
      </c>
      <c r="CY101" s="186" t="str">
        <f aca="1">IF(CY$4&gt;$BV101,"",IF($BR$65&gt;$BS$65,"ns",IF($BN$72&gt;$BO$72,"ns",IF(ABS($BX101-INDEX(RTO1CF_ORD,CY$4,2))&gt;$BN$80,"s","ns"))))</f>
        <v>ns</v>
      </c>
      <c r="CZ101" s="186" t="str">
        <f aca="1">IF(CZ$4&gt;$BV101,"",IF($BR$65&gt;$BS$65,"ns",IF($BN$72&gt;$BO$72,"ns",IF(ABS($BX101-INDEX(RTO1CF_ORD,CZ$4,2))&gt;$BN$80,"s","ns"))))</f>
        <v>ns</v>
      </c>
      <c r="DA101" s="186" t="str">
        <f aca="1">IF(DA$4&gt;$BV101,"",IF($BR$65&gt;$BS$65,"ns",IF($BN$72&gt;$BO$72,"ns",IF(ABS($BX101-INDEX(RTO1CF_ORD,DA$4,2))&gt;$BN$80,"s","ns"))))</f>
        <v>ns</v>
      </c>
      <c r="DB101" s="186" t="str">
        <f aca="1">IF(DB$4&gt;$BV101,"",IF($BR$65&gt;$BS$65,"ns",IF($BN$72&gt;$BO$72,"ns",IF(ABS($BX101-INDEX(RTO1CF_ORD,DB$4,2))&gt;$BN$80,"s","ns"))))</f>
        <v>ns</v>
      </c>
      <c r="DC101" s="186" t="str">
        <f aca="1">IF(DC$4&gt;$BV101,"",IF($BR$65&gt;$BS$65,"ns",IF($BN$72&gt;$BO$72,"ns",IF(ABS($BX101-INDEX(RTO1CF_ORD,DC$4,2))&gt;$BN$80,"s","ns"))))</f>
        <v>ns</v>
      </c>
      <c r="DD101" s="186" t="str">
        <f aca="1">IF(DD$4&gt;$BV101,"",IF($BR$65&gt;$BS$65,"ns",IF($BN$72&gt;$BO$72,"ns",IF(ABS($BX101-INDEX(RTO1CF_ORD,DD$4,2))&gt;$BN$80,"s","ns"))))</f>
        <v>ns</v>
      </c>
      <c r="DE101" s="186" t="str">
        <f aca="1">IF(DE$4&gt;$BV101,"",IF($BR$65&gt;$BS$65,"ns",IF($BN$72&gt;$BO$72,"ns",IF(ABS($BX101-INDEX(RTO1CF_ORD,DE$4,2))&gt;$BN$80,"s","ns"))))</f>
        <v>ns</v>
      </c>
      <c r="DF101" s="186" t="str">
        <f aca="1">IF(DF$4&gt;$BV101,"",IF($BR$65&gt;$BS$65,"ns",IF($BN$72&gt;$BO$72,"ns",IF(ABS($BX101-INDEX(RTO1CF_ORD,DF$4,2))&gt;$BN$80,"s","ns"))))</f>
        <v>ns</v>
      </c>
      <c r="DG101" s="186" t="str">
        <f aca="1">IF(DG$4&gt;$BV101,"",IF($BR$65&gt;$BS$65,"ns",IF($BN$72&gt;$BO$72,"ns",IF(ABS($BX101-INDEX(RTO1CF_ORD,DG$4,2))&gt;$BN$80,"s","ns"))))</f>
        <v>ns</v>
      </c>
      <c r="DH101" s="186" t="str">
        <f aca="1">IF(DH$4&gt;$BV101,"",IF($BR$65&gt;$BS$65,"ns",IF($BN$72&gt;$BO$72,"ns",IF(ABS($BX101-INDEX(RTO1CF_ORD,DH$4,2))&gt;$BN$80,"s","ns"))))</f>
        <v>ns</v>
      </c>
      <c r="DI101" s="186" t="str">
        <f aca="1">IF(DI$4&gt;$BV101,"",IF($BR$65&gt;$BS$65,"ns",IF($BN$72&gt;$BO$72,"ns",IF(ABS($BX101-INDEX(RTO1CF_ORD,DI$4,2))&gt;$BN$80,"s","ns"))))</f>
        <v>ns</v>
      </c>
      <c r="DJ101" s="186" t="str">
        <f aca="1">IF(DJ$4&gt;$BV101,"",IF($BR$65&gt;$BS$65,"ns",IF($BN$72&gt;$BO$72,"ns",IF(ABS($BX101-INDEX(RTO1CF_ORD,DJ$4,2))&gt;$BN$80,"s","ns"))))</f>
        <v>ns</v>
      </c>
      <c r="DK101" s="186" t="str">
        <f aca="1">IF(DK$4&gt;$BV101,"",IF($BR$65&gt;$BS$65,"ns",IF($BN$72&gt;$BO$72,"ns",IF(ABS($BX101-INDEX(RTO1CF_ORD,DK$4,2))&gt;$BN$80,"s","ns"))))</f>
        <v>ns</v>
      </c>
      <c r="DL101" s="186" t="str">
        <f aca="1">IF(DL$4&gt;$BV101,"",IF($BR$65&gt;$BS$65,"ns",IF($BN$72&gt;$BO$72,"ns",IF(ABS($BX101-INDEX(RTO1CF_ORD,DL$4,2))&gt;$BN$80,"s","ns"))))</f>
        <v>ns</v>
      </c>
      <c r="DM101" s="186" t="str">
        <f aca="1">IF(DM$4&gt;$BV101,"",IF($BR$65&gt;$BS$65,"ns",IF($BN$72&gt;$BO$72,"ns",IF(ABS($BX101-INDEX(RTO1CF_ORD,DM$4,2))&gt;$BN$80,"s","ns"))))</f>
        <v>ns</v>
      </c>
      <c r="DN101" s="186" t="str">
        <f aca="1">IF(DN$4&gt;$BV101,"",IF($BR$65&gt;$BS$65,"ns",IF($BN$72&gt;$BO$72,"ns",IF(ABS($BX101-INDEX(RTO1CF_ORD,DN$4,2))&gt;$BN$80,"s","ns"))))</f>
        <v/>
      </c>
      <c r="DO101" s="186" t="str">
        <f aca="1">IF(DO$4&gt;$BV101,"",IF($BR$65&gt;$BS$65,"ns",IF($BN$72&gt;$BO$72,"ns",IF(ABS($BX101-INDEX(RTO1CF_ORD,DO$4,2))&gt;$BN$80,"s","ns"))))</f>
        <v/>
      </c>
      <c r="DP101" s="186" t="str">
        <f aca="1">IF(DP$4&gt;$BV101,"",IF($BR$65&gt;$BS$65,"ns",IF($BN$72&gt;$BO$72,"ns",IF(ABS($BX101-INDEX(RTO1CF_ORD,DP$4,2))&gt;$BN$80,"s","ns"))))</f>
        <v/>
      </c>
      <c r="DQ101" s="186" t="str">
        <f aca="1">IF(DQ$4&gt;$BV101,"",IF($BR$65&gt;$BS$65,"ns",IF($BN$72&gt;$BO$72,"ns",IF(ABS($BX101-INDEX(RTO1CF_ORD,DQ$4,2))&gt;$BN$80,"s","ns"))))</f>
        <v/>
      </c>
      <c r="DR101" s="186" t="str">
        <f aca="1">IF(DR$4&gt;$BV101,"",IF($BR$65&gt;$BS$65,"ns",IF($BN$72&gt;$BO$72,"ns",IF(ABS($BX101-INDEX(RTO1CF_ORD,DR$4,2))&gt;$BN$80,"s","ns"))))</f>
        <v/>
      </c>
      <c r="DS101" s="186" t="str">
        <f aca="1">IF(DS$4&gt;$BV101,"",IF($BR$65&gt;$BS$65,"ns",IF($BN$72&gt;$BO$72,"ns",IF(ABS($BX101-INDEX(RTO1CF_ORD,DS$4,2))&gt;$BN$80,"s","ns"))))</f>
        <v/>
      </c>
      <c r="DT101" s="186" t="str">
        <f aca="1">IF(DT$4&gt;$BV101,"",IF($BR$65&gt;$BS$65,"ns",IF($BN$72&gt;$BO$72,"ns",IF(ABS($BX101-INDEX(RTO1CF_ORD,DT$4,2))&gt;$BN$80,"s","ns"))))</f>
        <v/>
      </c>
      <c r="DU101" s="186" t="str">
        <f aca="1">IF(DU$4&gt;$BV101,"",IF($BR$65&gt;$BS$65,"ns",IF($BN$72&gt;$BO$72,"ns",IF(ABS($BX101-INDEX(RTO1CF_ORD,DU$4,2))&gt;$BN$80,"s","ns"))))</f>
        <v/>
      </c>
      <c r="DV101" s="186" t="str">
        <f aca="1">IF(DV$4&gt;$BV101,"",IF($BR$65&gt;$BS$65,"ns",IF($BN$72&gt;$BO$72,"ns",IF(ABS($BX101-INDEX(RTO1CF_ORD,DV$4,2))&gt;$BN$80,"s","ns"))))</f>
        <v/>
      </c>
      <c r="DW101" s="158"/>
      <c r="DX101" s="158"/>
      <c r="DZ101" s="176">
        <f>DZ100+1</f>
        <v>42</v>
      </c>
      <c r="EA101" s="178" t="str">
        <f aca="1">IFERROR(INDEX(RTO2CV,$DZ101,1),0)</f>
        <v>MS INTA 521</v>
      </c>
      <c r="EB101" s="179">
        <f aca="1">IFERROR(INDEX(RTO2SF,$DZ101,EB$3),0)</f>
        <v>0</v>
      </c>
      <c r="EC101" s="179">
        <f aca="1">IFERROR(INDEX(RTO2SF,$DZ101,EC$3),0)</f>
        <v>0</v>
      </c>
      <c r="ED101" s="179">
        <f aca="1">IFERROR(INDEX(RTO2SF,$DZ101,ED$3),0)</f>
        <v>0</v>
      </c>
      <c r="EE101" s="179">
        <f aca="1">IFERROR(INDEX(RTO2SF,$DZ101,EE$3),0)</f>
        <v>0</v>
      </c>
      <c r="EF101" s="179">
        <f>_xlfn.COUNTIFS(EB101:EE101,"&gt;1")</f>
        <v>0</v>
      </c>
      <c r="EG101" s="179">
        <f>IFERROR(_xlfn.SUMIFS(EB101:EE101,EB101:EE101,"&gt;1"),0)</f>
        <v>0</v>
      </c>
      <c r="EH101" s="176"/>
      <c r="EI101" s="176"/>
      <c r="EJ101" s="176"/>
      <c r="EK101" s="177"/>
      <c r="EL101" s="176">
        <f>EL100+1</f>
        <v>42</v>
      </c>
      <c r="EM101" s="178" t="str">
        <f aca="1">IFERROR(INDEX(RTO2CV,$EL101,1),0)</f>
        <v>MS INTA 521</v>
      </c>
      <c r="EN101" s="179">
        <f aca="1">IFERROR(INDEX(RTO2CF,$EL101,'ANVA-MDS'!EB$3),0)</f>
        <v>3401.79840000000013</v>
      </c>
      <c r="EO101" s="179">
        <f aca="1">IFERROR(INDEX(RTO2CF,$EL101,'ANVA-MDS'!EC$3),0)</f>
        <v>2842.68801142857001</v>
      </c>
      <c r="EP101" s="179">
        <f aca="1">IFERROR(INDEX(RTO2CF,$EL101,'ANVA-MDS'!ED$3),0)</f>
        <v>5451.93465142856985</v>
      </c>
      <c r="EQ101" s="179">
        <f aca="1">IFERROR(INDEX(RTO2CF,$EL101,'ANVA-MDS'!EE$3),0)</f>
        <v>0</v>
      </c>
      <c r="ER101" s="179">
        <f>_xlfn.COUNTIFS(EN101:EQ101,"&gt;1")</f>
        <v>3</v>
      </c>
      <c r="ES101" s="179">
        <f>IFERROR(_xlfn.SUMIFS(EN101:EQ101,EN101:EQ101,"&gt;1"),0)</f>
        <v>11696.4210628571</v>
      </c>
      <c r="ET101" s="176"/>
      <c r="EU101" s="176"/>
      <c r="EV101" s="176"/>
      <c r="EW101" s="177"/>
      <c r="EX101" s="179">
        <f>EG101+ES101</f>
        <v>11696.4210628571</v>
      </c>
      <c r="EY101" s="177"/>
      <c r="EZ101" s="177"/>
    </row>
    <row r="102" spans="10:156" ht="12.75" customHeight="1">
      <c r="J102" s="89" t="n">
        <v>42</v>
      </c>
      <c r="K102" s="187" t="str">
        <f aca="1">IFERROR(INDEX(RTO2SF_ORD,J102,1),"sd")</f>
        <v>MS INTA 521</v>
      </c>
      <c r="L102" s="188">
        <f aca="1">IFERROR(INDEX(RTO2SF_ORD,J102,2),"sd")</f>
        <v>0.00008</v>
      </c>
      <c r="M102" s="188" t="str">
        <f aca="1">IF(M$4&gt;$J102,"",IF($F$65&gt;$G$65,"ns",IF($B$72&gt;$C$72,"ns",IF(ABS($L102-INDEX(RTO1SF_ORD,M$4,2))&gt;$B$80,"s","ns"))))</f>
        <v>ns</v>
      </c>
      <c r="N102" s="188" t="str">
        <f aca="1">IF(N$4&gt;$J102,"",IF($F$65&gt;$G$65,"ns",IF($B$72&gt;$C$72,"ns",IF(ABS($L102-INDEX(RTO1SF_ORD,N$4,2))&gt;$B$80,"s","ns"))))</f>
        <v>ns</v>
      </c>
      <c r="O102" s="188" t="str">
        <f aca="1">IF(O$4&gt;$J102,"",IF($F$65&gt;$G$65,"ns",IF($B$72&gt;$C$72,"ns",IF(ABS($L102-INDEX(RTO1SF_ORD,O$4,2))&gt;$B$80,"s","ns"))))</f>
        <v>ns</v>
      </c>
      <c r="P102" s="188" t="str">
        <f aca="1">IF(P$4&gt;$J102,"",IF($F$65&gt;$G$65,"ns",IF($B$72&gt;$C$72,"ns",IF(ABS($L102-INDEX(RTO1SF_ORD,P$4,2))&gt;$B$80,"s","ns"))))</f>
        <v>ns</v>
      </c>
      <c r="Q102" s="188" t="str">
        <f aca="1">IF(Q$4&gt;$J102,"",IF($F$65&gt;$G$65,"ns",IF($B$72&gt;$C$72,"ns",IF(ABS($L102-INDEX(RTO1SF_ORD,Q$4,2))&gt;$B$80,"s","ns"))))</f>
        <v>ns</v>
      </c>
      <c r="R102" s="188" t="str">
        <f aca="1">IF(R$4&gt;$J102,"",IF($F$65&gt;$G$65,"ns",IF($B$72&gt;$C$72,"ns",IF(ABS($L102-INDEX(RTO1SF_ORD,R$4,2))&gt;$B$80,"s","ns"))))</f>
        <v>ns</v>
      </c>
      <c r="S102" s="188" t="str">
        <f aca="1">IF(S$4&gt;$J102,"",IF($F$65&gt;$G$65,"ns",IF($B$72&gt;$C$72,"ns",IF(ABS($L102-INDEX(RTO1SF_ORD,S$4,2))&gt;$B$80,"s","ns"))))</f>
        <v>ns</v>
      </c>
      <c r="T102" s="188" t="str">
        <f aca="1">IF(T$4&gt;$J102,"",IF($F$65&gt;$G$65,"ns",IF($B$72&gt;$C$72,"ns",IF(ABS($L102-INDEX(RTO1SF_ORD,T$4,2))&gt;$B$80,"s","ns"))))</f>
        <v>ns</v>
      </c>
      <c r="U102" s="188" t="str">
        <f aca="1">IF(U$4&gt;$J102,"",IF($F$65&gt;$G$65,"ns",IF($B$72&gt;$C$72,"ns",IF(ABS($L102-INDEX(RTO1SF_ORD,U$4,2))&gt;$B$80,"s","ns"))))</f>
        <v>ns</v>
      </c>
      <c r="V102" s="188" t="str">
        <f aca="1">IF(V$4&gt;$J102,"",IF($F$65&gt;$G$65,"ns",IF($B$72&gt;$C$72,"ns",IF(ABS($L102-INDEX(RTO1SF_ORD,V$4,2))&gt;$B$80,"s","ns"))))</f>
        <v>ns</v>
      </c>
      <c r="W102" s="188" t="str">
        <f aca="1">IF(W$4&gt;$J102,"",IF($F$65&gt;$G$65,"ns",IF($B$72&gt;$C$72,"ns",IF(ABS($L102-INDEX(RTO1SF_ORD,W$4,2))&gt;$B$80,"s","ns"))))</f>
        <v>ns</v>
      </c>
      <c r="X102" s="188" t="str">
        <f aca="1">IF(X$4&gt;$J102,"",IF($F$65&gt;$G$65,"ns",IF($B$72&gt;$C$72,"ns",IF(ABS($L102-INDEX(RTO1SF_ORD,X$4,2))&gt;$B$80,"s","ns"))))</f>
        <v>ns</v>
      </c>
      <c r="Y102" s="188" t="str">
        <f aca="1">IF(Y$4&gt;$J102,"",IF($F$65&gt;$G$65,"ns",IF($B$72&gt;$C$72,"ns",IF(ABS($L102-INDEX(RTO1SF_ORD,Y$4,2))&gt;$B$80,"s","ns"))))</f>
        <v>ns</v>
      </c>
      <c r="Z102" s="188" t="str">
        <f aca="1">IF(Z$4&gt;$J102,"",IF($F$65&gt;$G$65,"ns",IF($B$72&gt;$C$72,"ns",IF(ABS($L102-INDEX(RTO1SF_ORD,Z$4,2))&gt;$B$80,"s","ns"))))</f>
        <v>ns</v>
      </c>
      <c r="AA102" s="188" t="str">
        <f aca="1">IF(AA$4&gt;$J102,"",IF($F$65&gt;$G$65,"ns",IF($B$72&gt;$C$72,"ns",IF(ABS($L102-INDEX(RTO1SF_ORD,AA$4,2))&gt;$B$80,"s","ns"))))</f>
        <v>ns</v>
      </c>
      <c r="AB102" s="188" t="str">
        <f aca="1">IF(AB$4&gt;$J102,"",IF($F$65&gt;$G$65,"ns",IF($B$72&gt;$C$72,"ns",IF(ABS($L102-INDEX(RTO1SF_ORD,AB$4,2))&gt;$B$80,"s","ns"))))</f>
        <v>ns</v>
      </c>
      <c r="AC102" s="188" t="str">
        <f aca="1">IF(AC$4&gt;$J102,"",IF($F$65&gt;$G$65,"ns",IF($B$72&gt;$C$72,"ns",IF(ABS($L102-INDEX(RTO1SF_ORD,AC$4,2))&gt;$B$80,"s","ns"))))</f>
        <v>ns</v>
      </c>
      <c r="AD102" s="188" t="str">
        <f aca="1">IF(AD$4&gt;$J102,"",IF($F$65&gt;$G$65,"ns",IF($B$72&gt;$C$72,"ns",IF(ABS($L102-INDEX(RTO1SF_ORD,AD$4,2))&gt;$B$80,"s","ns"))))</f>
        <v>ns</v>
      </c>
      <c r="AE102" s="188" t="str">
        <f aca="1">IF(AE$4&gt;$J102,"",IF($F$65&gt;$G$65,"ns",IF($B$72&gt;$C$72,"ns",IF(ABS($L102-INDEX(RTO1SF_ORD,AE$4,2))&gt;$B$80,"s","ns"))))</f>
        <v>ns</v>
      </c>
      <c r="AF102" s="188" t="str">
        <f aca="1">IF(AF$4&gt;$J102,"",IF($F$65&gt;$G$65,"ns",IF($B$72&gt;$C$72,"ns",IF(ABS($L102-INDEX(RTO1SF_ORD,AF$4,2))&gt;$B$80,"s","ns"))))</f>
        <v>ns</v>
      </c>
      <c r="AG102" s="188" t="str">
        <f aca="1">IF(AG$4&gt;$J102,"",IF($F$65&gt;$G$65,"ns",IF($B$72&gt;$C$72,"ns",IF(ABS($L102-INDEX(RTO1SF_ORD,AG$4,2))&gt;$B$80,"s","ns"))))</f>
        <v>ns</v>
      </c>
      <c r="AH102" s="188" t="str">
        <f aca="1">IF(AH$4&gt;$J102,"",IF($F$65&gt;$G$65,"ns",IF($B$72&gt;$C$72,"ns",IF(ABS($L102-INDEX(RTO1SF_ORD,AH$4,2))&gt;$B$80,"s","ns"))))</f>
        <v>ns</v>
      </c>
      <c r="AI102" s="188" t="str">
        <f aca="1">IF(AI$4&gt;$J102,"",IF($F$65&gt;$G$65,"ns",IF($B$72&gt;$C$72,"ns",IF(ABS($L102-INDEX(RTO1SF_ORD,AI$4,2))&gt;$B$80,"s","ns"))))</f>
        <v>ns</v>
      </c>
      <c r="AJ102" s="188" t="str">
        <f aca="1">IF(AJ$4&gt;$J102,"",IF($F$65&gt;$G$65,"ns",IF($B$72&gt;$C$72,"ns",IF(ABS($L102-INDEX(RTO1SF_ORD,AJ$4,2))&gt;$B$80,"s","ns"))))</f>
        <v>ns</v>
      </c>
      <c r="AK102" s="188" t="str">
        <f aca="1">IF(AK$4&gt;$J102,"",IF($F$65&gt;$G$65,"ns",IF($B$72&gt;$C$72,"ns",IF(ABS($L102-INDEX(RTO1SF_ORD,AK$4,2))&gt;$B$80,"s","ns"))))</f>
        <v>ns</v>
      </c>
      <c r="AL102" s="188" t="str">
        <f aca="1">IF(AL$4&gt;$J102,"",IF($F$65&gt;$G$65,"ns",IF($B$72&gt;$C$72,"ns",IF(ABS($L102-INDEX(RTO1SF_ORD,AL$4,2))&gt;$B$80,"s","ns"))))</f>
        <v>ns</v>
      </c>
      <c r="AM102" s="188" t="str">
        <f aca="1">IF(AM$4&gt;$J102,"",IF($F$65&gt;$G$65,"ns",IF($B$72&gt;$C$72,"ns",IF(ABS($L102-INDEX(RTO1SF_ORD,AM$4,2))&gt;$B$80,"s","ns"))))</f>
        <v>ns</v>
      </c>
      <c r="AN102" s="188" t="str">
        <f aca="1">IF(AN$4&gt;$J102,"",IF($F$65&gt;$G$65,"ns",IF($B$72&gt;$C$72,"ns",IF(ABS($L102-INDEX(RTO1SF_ORD,AN$4,2))&gt;$B$80,"s","ns"))))</f>
        <v>ns</v>
      </c>
      <c r="AO102" s="188" t="str">
        <f aca="1">IF(AO$4&gt;$J102,"",IF($F$65&gt;$G$65,"ns",IF($B$72&gt;$C$72,"ns",IF(ABS($L102-INDEX(RTO1SF_ORD,AO$4,2))&gt;$B$80,"s","ns"))))</f>
        <v>ns</v>
      </c>
      <c r="AP102" s="188" t="str">
        <f aca="1">IF(AP$4&gt;$J102,"",IF($F$65&gt;$G$65,"ns",IF($B$72&gt;$C$72,"ns",IF(ABS($L102-INDEX(RTO1SF_ORD,AP$4,2))&gt;$B$80,"s","ns"))))</f>
        <v>ns</v>
      </c>
      <c r="AQ102" s="188" t="str">
        <f aca="1">IF(AQ$4&gt;$J102,"",IF($F$65&gt;$G$65,"ns",IF($B$72&gt;$C$72,"ns",IF(ABS($L102-INDEX(RTO1SF_ORD,AQ$4,2))&gt;$B$80,"s","ns"))))</f>
        <v>ns</v>
      </c>
      <c r="AR102" s="188" t="str">
        <f aca="1">IF(AR$4&gt;$J102,"",IF($F$65&gt;$G$65,"ns",IF($B$72&gt;$C$72,"ns",IF(ABS($L102-INDEX(RTO1SF_ORD,AR$4,2))&gt;$B$80,"s","ns"))))</f>
        <v>ns</v>
      </c>
      <c r="AS102" s="188" t="str">
        <f aca="1">IF(AS$4&gt;$J102,"",IF($F$65&gt;$G$65,"ns",IF($B$72&gt;$C$72,"ns",IF(ABS($L102-INDEX(RTO1SF_ORD,AS$4,2))&gt;$B$80,"s","ns"))))</f>
        <v>ns</v>
      </c>
      <c r="AT102" s="188" t="str">
        <f aca="1">IF(AT$4&gt;$J102,"",IF($F$65&gt;$G$65,"ns",IF($B$72&gt;$C$72,"ns",IF(ABS($L102-INDEX(RTO1SF_ORD,AT$4,2))&gt;$B$80,"s","ns"))))</f>
        <v>ns</v>
      </c>
      <c r="AU102" s="188" t="str">
        <f aca="1">IF(AU$4&gt;$J102,"",IF($F$65&gt;$G$65,"ns",IF($B$72&gt;$C$72,"ns",IF(ABS($L102-INDEX(RTO1SF_ORD,AU$4,2))&gt;$B$80,"s","ns"))))</f>
        <v>ns</v>
      </c>
      <c r="AV102" s="188" t="str">
        <f aca="1">IF(AV$4&gt;$J102,"",IF($F$65&gt;$G$65,"ns",IF($B$72&gt;$C$72,"ns",IF(ABS($L102-INDEX(RTO1SF_ORD,AV$4,2))&gt;$B$80,"s","ns"))))</f>
        <v>ns</v>
      </c>
      <c r="AW102" s="188" t="str">
        <f aca="1">IF(AW$4&gt;$J102,"",IF($F$65&gt;$G$65,"ns",IF($B$72&gt;$C$72,"ns",IF(ABS($L102-INDEX(RTO1SF_ORD,AW$4,2))&gt;$B$80,"s","ns"))))</f>
        <v>ns</v>
      </c>
      <c r="AX102" s="188" t="str">
        <f aca="1">IF(AX$4&gt;$J102,"",IF($F$65&gt;$G$65,"ns",IF($B$72&gt;$C$72,"ns",IF(ABS($L102-INDEX(RTO1SF_ORD,AX$4,2))&gt;$B$80,"s","ns"))))</f>
        <v>ns</v>
      </c>
      <c r="AY102" s="188" t="str">
        <f aca="1">IF(AY$4&gt;$J102,"",IF($F$65&gt;$G$65,"ns",IF($B$72&gt;$C$72,"ns",IF(ABS($L102-INDEX(RTO1SF_ORD,AY$4,2))&gt;$B$80,"s","ns"))))</f>
        <v>ns</v>
      </c>
      <c r="AZ102" s="188" t="str">
        <f aca="1">IF(AZ$4&gt;$J102,"",IF($F$65&gt;$G$65,"ns",IF($B$72&gt;$C$72,"ns",IF(ABS($L102-INDEX(RTO1SF_ORD,AZ$4,2))&gt;$B$80,"s","ns"))))</f>
        <v>ns</v>
      </c>
      <c r="BA102" s="188" t="str">
        <f aca="1">IF(BA$4&gt;$J102,"",IF($F$65&gt;$G$65,"ns",IF($B$72&gt;$C$72,"ns",IF(ABS($L102-INDEX(RTO1SF_ORD,BA$4,2))&gt;$B$80,"s","ns"))))</f>
        <v>ns</v>
      </c>
      <c r="BB102" s="188" t="str">
        <f aca="1">IF(BB$4&gt;$J102,"",IF($F$65&gt;$G$65,"ns",IF($B$72&gt;$C$72,"ns",IF(ABS($L102-INDEX(RTO1SF_ORD,BB$4,2))&gt;$B$80,"s","ns"))))</f>
        <v>ns</v>
      </c>
      <c r="BC102" s="188" t="str">
        <f aca="1">IF(BC$4&gt;$J102,"",IF($F$65&gt;$G$65,"ns",IF($B$72&gt;$C$72,"ns",IF(ABS($L102-INDEX(RTO1SF_ORD,BC$4,2))&gt;$B$80,"s","ns"))))</f>
        <v/>
      </c>
      <c r="BD102" s="188" t="str">
        <f aca="1">IF(BD$4&gt;$J102,"",IF($F$65&gt;$G$65,"ns",IF($B$72&gt;$C$72,"ns",IF(ABS($L102-INDEX(RTO1SF_ORD,BD$4,2))&gt;$B$80,"s","ns"))))</f>
        <v/>
      </c>
      <c r="BE102" s="188" t="str">
        <f aca="1">IF(BE$4&gt;$J102,"",IF($F$65&gt;$G$65,"ns",IF($B$72&gt;$C$72,"ns",IF(ABS($L102-INDEX(RTO1SF_ORD,BE$4,2))&gt;$B$80,"s","ns"))))</f>
        <v/>
      </c>
      <c r="BF102" s="188" t="str">
        <f aca="1">IF(BF$4&gt;$J102,"",IF($F$65&gt;$G$65,"ns",IF($B$72&gt;$C$72,"ns",IF(ABS($L102-INDEX(RTO1SF_ORD,BF$4,2))&gt;$B$80,"s","ns"))))</f>
        <v/>
      </c>
      <c r="BG102" s="188" t="str">
        <f aca="1">IF(BG$4&gt;$J102,"",IF($F$65&gt;$G$65,"ns",IF($B$72&gt;$C$72,"ns",IF(ABS($L102-INDEX(RTO1SF_ORD,BG$4,2))&gt;$B$80,"s","ns"))))</f>
        <v/>
      </c>
      <c r="BH102" s="188" t="str">
        <f aca="1">IF(BH$4&gt;$J102,"",IF($F$65&gt;$G$65,"ns",IF($B$72&gt;$C$72,"ns",IF(ABS($L102-INDEX(RTO1SF_ORD,BH$4,2))&gt;$B$80,"s","ns"))))</f>
        <v/>
      </c>
      <c r="BI102" s="188" t="str">
        <f aca="1">IF(BI$4&gt;$J102,"",IF($F$65&gt;$G$65,"ns",IF($B$72&gt;$C$72,"ns",IF(ABS($L102-INDEX(RTO1SF_ORD,BI$4,2))&gt;$B$80,"s","ns"))))</f>
        <v/>
      </c>
      <c r="BJ102" s="188" t="str">
        <f aca="1">IF(BJ$4&gt;$J102,"",IF($F$65&gt;$G$65,"ns",IF($B$72&gt;$C$72,"ns",IF(ABS($L102-INDEX(RTO1SF_ORD,BJ$4,2))&gt;$B$80,"s","ns"))))</f>
        <v/>
      </c>
      <c r="BS102" s="10"/>
      <c r="BT102" s="10"/>
      <c r="BV102" s="89" t="n">
        <v>42</v>
      </c>
      <c r="BW102" s="187" t="str">
        <f aca="1">IFERROR(INDEX(RTO2CF_ORD,BV102,1),"sd")</f>
        <v>B DESTELLO</v>
      </c>
      <c r="BX102" s="188">
        <f aca="1">IFERROR(INDEX(RTO2CF_ORD,BV102,2),"sd")</f>
        <v>4053.76617904761997</v>
      </c>
      <c r="BY102" s="186" t="str">
        <f aca="1">IF(BY$4&gt;$BV102,"",IF($BR$65&gt;$BS$65,"ns",IF($BN$72&gt;$BO$72,"ns",IF(ABS($BX102-INDEX(RTO1CF_ORD,BY$4,2))&gt;$BN$80,"s","ns"))))</f>
        <v>ns</v>
      </c>
      <c r="BZ102" s="186" t="str">
        <f aca="1">IF(BZ$4&gt;$BV102,"",IF($BR$65&gt;$BS$65,"ns",IF($BN$72&gt;$BO$72,"ns",IF(ABS($BX102-INDEX(RTO1CF_ORD,BZ$4,2))&gt;$BN$80,"s","ns"))))</f>
        <v>ns</v>
      </c>
      <c r="CA102" s="186" t="str">
        <f aca="1">IF(CA$4&gt;$BV102,"",IF($BR$65&gt;$BS$65,"ns",IF($BN$72&gt;$BO$72,"ns",IF(ABS($BX102-INDEX(RTO1CF_ORD,CA$4,2))&gt;$BN$80,"s","ns"))))</f>
        <v>ns</v>
      </c>
      <c r="CB102" s="186" t="str">
        <f aca="1">IF(CB$4&gt;$BV102,"",IF($BR$65&gt;$BS$65,"ns",IF($BN$72&gt;$BO$72,"ns",IF(ABS($BX102-INDEX(RTO1CF_ORD,CB$4,2))&gt;$BN$80,"s","ns"))))</f>
        <v>ns</v>
      </c>
      <c r="CC102" s="186" t="str">
        <f aca="1">IF(CC$4&gt;$BV102,"",IF($BR$65&gt;$BS$65,"ns",IF($BN$72&gt;$BO$72,"ns",IF(ABS($BX102-INDEX(RTO1CF_ORD,CC$4,2))&gt;$BN$80,"s","ns"))))</f>
        <v>ns</v>
      </c>
      <c r="CD102" s="186" t="str">
        <f aca="1">IF(CD$4&gt;$BV102,"",IF($BR$65&gt;$BS$65,"ns",IF($BN$72&gt;$BO$72,"ns",IF(ABS($BX102-INDEX(RTO1CF_ORD,CD$4,2))&gt;$BN$80,"s","ns"))))</f>
        <v>ns</v>
      </c>
      <c r="CE102" s="186" t="str">
        <f aca="1">IF(CE$4&gt;$BV102,"",IF($BR$65&gt;$BS$65,"ns",IF($BN$72&gt;$BO$72,"ns",IF(ABS($BX102-INDEX(RTO1CF_ORD,CE$4,2))&gt;$BN$80,"s","ns"))))</f>
        <v>ns</v>
      </c>
      <c r="CF102" s="186" t="str">
        <f aca="1">IF(CF$4&gt;$BV102,"",IF($BR$65&gt;$BS$65,"ns",IF($BN$72&gt;$BO$72,"ns",IF(ABS($BX102-INDEX(RTO1CF_ORD,CF$4,2))&gt;$BN$80,"s","ns"))))</f>
        <v>ns</v>
      </c>
      <c r="CG102" s="186" t="str">
        <f aca="1">IF(CG$4&gt;$BV102,"",IF($BR$65&gt;$BS$65,"ns",IF($BN$72&gt;$BO$72,"ns",IF(ABS($BX102-INDEX(RTO1CF_ORD,CG$4,2))&gt;$BN$80,"s","ns"))))</f>
        <v>ns</v>
      </c>
      <c r="CH102" s="186" t="str">
        <f aca="1">IF(CH$4&gt;$BV102,"",IF($BR$65&gt;$BS$65,"ns",IF($BN$72&gt;$BO$72,"ns",IF(ABS($BX102-INDEX(RTO1CF_ORD,CH$4,2))&gt;$BN$80,"s","ns"))))</f>
        <v>ns</v>
      </c>
      <c r="CI102" s="186" t="str">
        <f aca="1">IF(CI$4&gt;$BV102,"",IF($BR$65&gt;$BS$65,"ns",IF($BN$72&gt;$BO$72,"ns",IF(ABS($BX102-INDEX(RTO1CF_ORD,CI$4,2))&gt;$BN$80,"s","ns"))))</f>
        <v>ns</v>
      </c>
      <c r="CJ102" s="186" t="str">
        <f aca="1">IF(CJ$4&gt;$BV102,"",IF($BR$65&gt;$BS$65,"ns",IF($BN$72&gt;$BO$72,"ns",IF(ABS($BX102-INDEX(RTO1CF_ORD,CJ$4,2))&gt;$BN$80,"s","ns"))))</f>
        <v>ns</v>
      </c>
      <c r="CK102" s="186" t="str">
        <f aca="1">IF(CK$4&gt;$BV102,"",IF($BR$65&gt;$BS$65,"ns",IF($BN$72&gt;$BO$72,"ns",IF(ABS($BX102-INDEX(RTO1CF_ORD,CK$4,2))&gt;$BN$80,"s","ns"))))</f>
        <v>ns</v>
      </c>
      <c r="CL102" s="186" t="str">
        <f aca="1">IF(CL$4&gt;$BV102,"",IF($BR$65&gt;$BS$65,"ns",IF($BN$72&gt;$BO$72,"ns",IF(ABS($BX102-INDEX(RTO1CF_ORD,CL$4,2))&gt;$BN$80,"s","ns"))))</f>
        <v>ns</v>
      </c>
      <c r="CM102" s="186" t="str">
        <f aca="1">IF(CM$4&gt;$BV102,"",IF($BR$65&gt;$BS$65,"ns",IF($BN$72&gt;$BO$72,"ns",IF(ABS($BX102-INDEX(RTO1CF_ORD,CM$4,2))&gt;$BN$80,"s","ns"))))</f>
        <v>ns</v>
      </c>
      <c r="CN102" s="186" t="str">
        <f aca="1">IF(CN$4&gt;$BV102,"",IF($BR$65&gt;$BS$65,"ns",IF($BN$72&gt;$BO$72,"ns",IF(ABS($BX102-INDEX(RTO1CF_ORD,CN$4,2))&gt;$BN$80,"s","ns"))))</f>
        <v>ns</v>
      </c>
      <c r="CO102" s="186" t="str">
        <f aca="1">IF(CO$4&gt;$BV102,"",IF($BR$65&gt;$BS$65,"ns",IF($BN$72&gt;$BO$72,"ns",IF(ABS($BX102-INDEX(RTO1CF_ORD,CO$4,2))&gt;$BN$80,"s","ns"))))</f>
        <v>ns</v>
      </c>
      <c r="CP102" s="186" t="str">
        <f aca="1">IF(CP$4&gt;$BV102,"",IF($BR$65&gt;$BS$65,"ns",IF($BN$72&gt;$BO$72,"ns",IF(ABS($BX102-INDEX(RTO1CF_ORD,CP$4,2))&gt;$BN$80,"s","ns"))))</f>
        <v>ns</v>
      </c>
      <c r="CQ102" s="186" t="str">
        <f aca="1">IF(CQ$4&gt;$BV102,"",IF($BR$65&gt;$BS$65,"ns",IF($BN$72&gt;$BO$72,"ns",IF(ABS($BX102-INDEX(RTO1CF_ORD,CQ$4,2))&gt;$BN$80,"s","ns"))))</f>
        <v>ns</v>
      </c>
      <c r="CR102" s="186" t="str">
        <f aca="1">IF(CR$4&gt;$BV102,"",IF($BR$65&gt;$BS$65,"ns",IF($BN$72&gt;$BO$72,"ns",IF(ABS($BX102-INDEX(RTO1CF_ORD,CR$4,2))&gt;$BN$80,"s","ns"))))</f>
        <v>ns</v>
      </c>
      <c r="CS102" s="186" t="str">
        <f aca="1">IF(CS$4&gt;$BV102,"",IF($BR$65&gt;$BS$65,"ns",IF($BN$72&gt;$BO$72,"ns",IF(ABS($BX102-INDEX(RTO1CF_ORD,CS$4,2))&gt;$BN$80,"s","ns"))))</f>
        <v>ns</v>
      </c>
      <c r="CT102" s="186" t="str">
        <f aca="1">IF(CT$4&gt;$BV102,"",IF($BR$65&gt;$BS$65,"ns",IF($BN$72&gt;$BO$72,"ns",IF(ABS($BX102-INDEX(RTO1CF_ORD,CT$4,2))&gt;$BN$80,"s","ns"))))</f>
        <v>ns</v>
      </c>
      <c r="CU102" s="186" t="str">
        <f aca="1">IF(CU$4&gt;$BV102,"",IF($BR$65&gt;$BS$65,"ns",IF($BN$72&gt;$BO$72,"ns",IF(ABS($BX102-INDEX(RTO1CF_ORD,CU$4,2))&gt;$BN$80,"s","ns"))))</f>
        <v>ns</v>
      </c>
      <c r="CV102" s="186" t="str">
        <f aca="1">IF(CV$4&gt;$BV102,"",IF($BR$65&gt;$BS$65,"ns",IF($BN$72&gt;$BO$72,"ns",IF(ABS($BX102-INDEX(RTO1CF_ORD,CV$4,2))&gt;$BN$80,"s","ns"))))</f>
        <v>ns</v>
      </c>
      <c r="CW102" s="186" t="str">
        <f aca="1">IF(CW$4&gt;$BV102,"",IF($BR$65&gt;$BS$65,"ns",IF($BN$72&gt;$BO$72,"ns",IF(ABS($BX102-INDEX(RTO1CF_ORD,CW$4,2))&gt;$BN$80,"s","ns"))))</f>
        <v>ns</v>
      </c>
      <c r="CX102" s="186" t="str">
        <f aca="1">IF(CX$4&gt;$BV102,"",IF($BR$65&gt;$BS$65,"ns",IF($BN$72&gt;$BO$72,"ns",IF(ABS($BX102-INDEX(RTO1CF_ORD,CX$4,2))&gt;$BN$80,"s","ns"))))</f>
        <v>ns</v>
      </c>
      <c r="CY102" s="186" t="str">
        <f aca="1">IF(CY$4&gt;$BV102,"",IF($BR$65&gt;$BS$65,"ns",IF($BN$72&gt;$BO$72,"ns",IF(ABS($BX102-INDEX(RTO1CF_ORD,CY$4,2))&gt;$BN$80,"s","ns"))))</f>
        <v>ns</v>
      </c>
      <c r="CZ102" s="186" t="str">
        <f aca="1">IF(CZ$4&gt;$BV102,"",IF($BR$65&gt;$BS$65,"ns",IF($BN$72&gt;$BO$72,"ns",IF(ABS($BX102-INDEX(RTO1CF_ORD,CZ$4,2))&gt;$BN$80,"s","ns"))))</f>
        <v>ns</v>
      </c>
      <c r="DA102" s="186" t="str">
        <f aca="1">IF(DA$4&gt;$BV102,"",IF($BR$65&gt;$BS$65,"ns",IF($BN$72&gt;$BO$72,"ns",IF(ABS($BX102-INDEX(RTO1CF_ORD,DA$4,2))&gt;$BN$80,"s","ns"))))</f>
        <v>ns</v>
      </c>
      <c r="DB102" s="186" t="str">
        <f aca="1">IF(DB$4&gt;$BV102,"",IF($BR$65&gt;$BS$65,"ns",IF($BN$72&gt;$BO$72,"ns",IF(ABS($BX102-INDEX(RTO1CF_ORD,DB$4,2))&gt;$BN$80,"s","ns"))))</f>
        <v>ns</v>
      </c>
      <c r="DC102" s="186" t="str">
        <f aca="1">IF(DC$4&gt;$BV102,"",IF($BR$65&gt;$BS$65,"ns",IF($BN$72&gt;$BO$72,"ns",IF(ABS($BX102-INDEX(RTO1CF_ORD,DC$4,2))&gt;$BN$80,"s","ns"))))</f>
        <v>ns</v>
      </c>
      <c r="DD102" s="186" t="str">
        <f aca="1">IF(DD$4&gt;$BV102,"",IF($BR$65&gt;$BS$65,"ns",IF($BN$72&gt;$BO$72,"ns",IF(ABS($BX102-INDEX(RTO1CF_ORD,DD$4,2))&gt;$BN$80,"s","ns"))))</f>
        <v>ns</v>
      </c>
      <c r="DE102" s="186" t="str">
        <f aca="1">IF(DE$4&gt;$BV102,"",IF($BR$65&gt;$BS$65,"ns",IF($BN$72&gt;$BO$72,"ns",IF(ABS($BX102-INDEX(RTO1CF_ORD,DE$4,2))&gt;$BN$80,"s","ns"))))</f>
        <v>ns</v>
      </c>
      <c r="DF102" s="186" t="str">
        <f aca="1">IF(DF$4&gt;$BV102,"",IF($BR$65&gt;$BS$65,"ns",IF($BN$72&gt;$BO$72,"ns",IF(ABS($BX102-INDEX(RTO1CF_ORD,DF$4,2))&gt;$BN$80,"s","ns"))))</f>
        <v>ns</v>
      </c>
      <c r="DG102" s="186" t="str">
        <f aca="1">IF(DG$4&gt;$BV102,"",IF($BR$65&gt;$BS$65,"ns",IF($BN$72&gt;$BO$72,"ns",IF(ABS($BX102-INDEX(RTO1CF_ORD,DG$4,2))&gt;$BN$80,"s","ns"))))</f>
        <v>ns</v>
      </c>
      <c r="DH102" s="186" t="str">
        <f aca="1">IF(DH$4&gt;$BV102,"",IF($BR$65&gt;$BS$65,"ns",IF($BN$72&gt;$BO$72,"ns",IF(ABS($BX102-INDEX(RTO1CF_ORD,DH$4,2))&gt;$BN$80,"s","ns"))))</f>
        <v>ns</v>
      </c>
      <c r="DI102" s="186" t="str">
        <f aca="1">IF(DI$4&gt;$BV102,"",IF($BR$65&gt;$BS$65,"ns",IF($BN$72&gt;$BO$72,"ns",IF(ABS($BX102-INDEX(RTO1CF_ORD,DI$4,2))&gt;$BN$80,"s","ns"))))</f>
        <v>ns</v>
      </c>
      <c r="DJ102" s="186" t="str">
        <f aca="1">IF(DJ$4&gt;$BV102,"",IF($BR$65&gt;$BS$65,"ns",IF($BN$72&gt;$BO$72,"ns",IF(ABS($BX102-INDEX(RTO1CF_ORD,DJ$4,2))&gt;$BN$80,"s","ns"))))</f>
        <v>ns</v>
      </c>
      <c r="DK102" s="186" t="str">
        <f aca="1">IF(DK$4&gt;$BV102,"",IF($BR$65&gt;$BS$65,"ns",IF($BN$72&gt;$BO$72,"ns",IF(ABS($BX102-INDEX(RTO1CF_ORD,DK$4,2))&gt;$BN$80,"s","ns"))))</f>
        <v>ns</v>
      </c>
      <c r="DL102" s="186" t="str">
        <f aca="1">IF(DL$4&gt;$BV102,"",IF($BR$65&gt;$BS$65,"ns",IF($BN$72&gt;$BO$72,"ns",IF(ABS($BX102-INDEX(RTO1CF_ORD,DL$4,2))&gt;$BN$80,"s","ns"))))</f>
        <v>ns</v>
      </c>
      <c r="DM102" s="186" t="str">
        <f aca="1">IF(DM$4&gt;$BV102,"",IF($BR$65&gt;$BS$65,"ns",IF($BN$72&gt;$BO$72,"ns",IF(ABS($BX102-INDEX(RTO1CF_ORD,DM$4,2))&gt;$BN$80,"s","ns"))))</f>
        <v>ns</v>
      </c>
      <c r="DN102" s="186" t="str">
        <f aca="1">IF(DN$4&gt;$BV102,"",IF($BR$65&gt;$BS$65,"ns",IF($BN$72&gt;$BO$72,"ns",IF(ABS($BX102-INDEX(RTO1CF_ORD,DN$4,2))&gt;$BN$80,"s","ns"))))</f>
        <v>ns</v>
      </c>
      <c r="DO102" s="186" t="str">
        <f aca="1">IF(DO$4&gt;$BV102,"",IF($BR$65&gt;$BS$65,"ns",IF($BN$72&gt;$BO$72,"ns",IF(ABS($BX102-INDEX(RTO1CF_ORD,DO$4,2))&gt;$BN$80,"s","ns"))))</f>
        <v/>
      </c>
      <c r="DP102" s="186" t="str">
        <f aca="1">IF(DP$4&gt;$BV102,"",IF($BR$65&gt;$BS$65,"ns",IF($BN$72&gt;$BO$72,"ns",IF(ABS($BX102-INDEX(RTO1CF_ORD,DP$4,2))&gt;$BN$80,"s","ns"))))</f>
        <v/>
      </c>
      <c r="DQ102" s="186" t="str">
        <f aca="1">IF(DQ$4&gt;$BV102,"",IF($BR$65&gt;$BS$65,"ns",IF($BN$72&gt;$BO$72,"ns",IF(ABS($BX102-INDEX(RTO1CF_ORD,DQ$4,2))&gt;$BN$80,"s","ns"))))</f>
        <v/>
      </c>
      <c r="DR102" s="186" t="str">
        <f aca="1">IF(DR$4&gt;$BV102,"",IF($BR$65&gt;$BS$65,"ns",IF($BN$72&gt;$BO$72,"ns",IF(ABS($BX102-INDEX(RTO1CF_ORD,DR$4,2))&gt;$BN$80,"s","ns"))))</f>
        <v/>
      </c>
      <c r="DS102" s="186" t="str">
        <f aca="1">IF(DS$4&gt;$BV102,"",IF($BR$65&gt;$BS$65,"ns",IF($BN$72&gt;$BO$72,"ns",IF(ABS($BX102-INDEX(RTO1CF_ORD,DS$4,2))&gt;$BN$80,"s","ns"))))</f>
        <v/>
      </c>
      <c r="DT102" s="186" t="str">
        <f aca="1">IF(DT$4&gt;$BV102,"",IF($BR$65&gt;$BS$65,"ns",IF($BN$72&gt;$BO$72,"ns",IF(ABS($BX102-INDEX(RTO1CF_ORD,DT$4,2))&gt;$BN$80,"s","ns"))))</f>
        <v/>
      </c>
      <c r="DU102" s="186" t="str">
        <f aca="1">IF(DU$4&gt;$BV102,"",IF($BR$65&gt;$BS$65,"ns",IF($BN$72&gt;$BO$72,"ns",IF(ABS($BX102-INDEX(RTO1CF_ORD,DU$4,2))&gt;$BN$80,"s","ns"))))</f>
        <v/>
      </c>
      <c r="DV102" s="186" t="str">
        <f aca="1">IF(DV$4&gt;$BV102,"",IF($BR$65&gt;$BS$65,"ns",IF($BN$72&gt;$BO$72,"ns",IF(ABS($BX102-INDEX(RTO1CF_ORD,DV$4,2))&gt;$BN$80,"s","ns"))))</f>
        <v/>
      </c>
      <c r="DW102" s="158"/>
      <c r="DX102" s="158"/>
      <c r="DZ102" s="176">
        <f>DZ101+1</f>
        <v>43</v>
      </c>
      <c r="EA102" s="178" t="str">
        <f aca="1">IFERROR(INDEX(RTO2CV,$DZ102,1),0)</f>
        <v>MA INTA 122</v>
      </c>
      <c r="EB102" s="179">
        <f aca="1">IFERROR(INDEX(RTO2SF,$DZ102,EB$3),0)</f>
        <v>0</v>
      </c>
      <c r="EC102" s="179">
        <f aca="1">IFERROR(INDEX(RTO2SF,$DZ102,EC$3),0)</f>
        <v>0</v>
      </c>
      <c r="ED102" s="179">
        <f aca="1">IFERROR(INDEX(RTO2SF,$DZ102,ED$3),0)</f>
        <v>0</v>
      </c>
      <c r="EE102" s="179">
        <f aca="1">IFERROR(INDEX(RTO2SF,$DZ102,EE$3),0)</f>
        <v>0</v>
      </c>
      <c r="EF102" s="179">
        <f>_xlfn.COUNTIFS(EB102:EE102,"&gt;1")</f>
        <v>0</v>
      </c>
      <c r="EG102" s="179">
        <f>IFERROR(_xlfn.SUMIFS(EB102:EE102,EB102:EE102,"&gt;1"),0)</f>
        <v>0</v>
      </c>
      <c r="EH102" s="176"/>
      <c r="EI102" s="176"/>
      <c r="EJ102" s="176"/>
      <c r="EK102" s="177"/>
      <c r="EL102" s="176">
        <f>EL101+1</f>
        <v>43</v>
      </c>
      <c r="EM102" s="178" t="str">
        <f aca="1">IFERROR(INDEX(RTO2CV,$EL102,1),0)</f>
        <v>MA INTA 122</v>
      </c>
      <c r="EN102" s="179">
        <f aca="1">IFERROR(INDEX(RTO2CF,$EL102,'ANVA-MDS'!EB$3),0)</f>
        <v>3540.77805714285978</v>
      </c>
      <c r="EO102" s="179">
        <f aca="1">IFERROR(INDEX(RTO2CF,$EL102,'ANVA-MDS'!EC$3),0)</f>
        <v>4094.0017485714302</v>
      </c>
      <c r="EP102" s="179">
        <f aca="1">IFERROR(INDEX(RTO2CF,$EL102,'ANVA-MDS'!ED$3),0)</f>
        <v>5378.33786285713995</v>
      </c>
      <c r="EQ102" s="179">
        <f aca="1">IFERROR(INDEX(RTO2CF,$EL102,'ANVA-MDS'!EE$3),0)</f>
        <v>0</v>
      </c>
      <c r="ER102" s="179">
        <f>_xlfn.COUNTIFS(EN102:EQ102,"&gt;1")</f>
        <v>3</v>
      </c>
      <c r="ES102" s="179">
        <f>IFERROR(_xlfn.SUMIFS(EN102:EQ102,EN102:EQ102,"&gt;1"),0)</f>
        <v>13013.1176685713999</v>
      </c>
      <c r="ET102" s="176"/>
      <c r="EU102" s="176"/>
      <c r="EV102" s="176"/>
      <c r="EW102" s="177"/>
      <c r="EX102" s="179">
        <f>EG102+ES102</f>
        <v>13013.1176685713999</v>
      </c>
      <c r="EY102" s="177"/>
      <c r="EZ102" s="177"/>
    </row>
    <row r="103" spans="10:156" ht="12.75" customHeight="1">
      <c r="J103" s="89" t="n">
        <v>43</v>
      </c>
      <c r="K103" s="187" t="str">
        <f aca="1">IFERROR(INDEX(RTO2SF_ORD,J103,1),"sd")</f>
        <v>MA INTA 122</v>
      </c>
      <c r="L103" s="188">
        <f aca="1">IFERROR(INDEX(RTO2SF_ORD,J103,2),"sd")</f>
        <v>0.00007</v>
      </c>
      <c r="M103" s="188" t="str">
        <f aca="1">IF(M$4&gt;$J103,"",IF($F$65&gt;$G$65,"ns",IF($B$72&gt;$C$72,"ns",IF(ABS($L103-INDEX(RTO1SF_ORD,M$4,2))&gt;$B$80,"s","ns"))))</f>
        <v>ns</v>
      </c>
      <c r="N103" s="188" t="str">
        <f aca="1">IF(N$4&gt;$J103,"",IF($F$65&gt;$G$65,"ns",IF($B$72&gt;$C$72,"ns",IF(ABS($L103-INDEX(RTO1SF_ORD,N$4,2))&gt;$B$80,"s","ns"))))</f>
        <v>ns</v>
      </c>
      <c r="O103" s="188" t="str">
        <f aca="1">IF(O$4&gt;$J103,"",IF($F$65&gt;$G$65,"ns",IF($B$72&gt;$C$72,"ns",IF(ABS($L103-INDEX(RTO1SF_ORD,O$4,2))&gt;$B$80,"s","ns"))))</f>
        <v>ns</v>
      </c>
      <c r="P103" s="188" t="str">
        <f aca="1">IF(P$4&gt;$J103,"",IF($F$65&gt;$G$65,"ns",IF($B$72&gt;$C$72,"ns",IF(ABS($L103-INDEX(RTO1SF_ORD,P$4,2))&gt;$B$80,"s","ns"))))</f>
        <v>ns</v>
      </c>
      <c r="Q103" s="188" t="str">
        <f aca="1">IF(Q$4&gt;$J103,"",IF($F$65&gt;$G$65,"ns",IF($B$72&gt;$C$72,"ns",IF(ABS($L103-INDEX(RTO1SF_ORD,Q$4,2))&gt;$B$80,"s","ns"))))</f>
        <v>ns</v>
      </c>
      <c r="R103" s="188" t="str">
        <f aca="1">IF(R$4&gt;$J103,"",IF($F$65&gt;$G$65,"ns",IF($B$72&gt;$C$72,"ns",IF(ABS($L103-INDEX(RTO1SF_ORD,R$4,2))&gt;$B$80,"s","ns"))))</f>
        <v>ns</v>
      </c>
      <c r="S103" s="188" t="str">
        <f aca="1">IF(S$4&gt;$J103,"",IF($F$65&gt;$G$65,"ns",IF($B$72&gt;$C$72,"ns",IF(ABS($L103-INDEX(RTO1SF_ORD,S$4,2))&gt;$B$80,"s","ns"))))</f>
        <v>ns</v>
      </c>
      <c r="T103" s="188" t="str">
        <f aca="1">IF(T$4&gt;$J103,"",IF($F$65&gt;$G$65,"ns",IF($B$72&gt;$C$72,"ns",IF(ABS($L103-INDEX(RTO1SF_ORD,T$4,2))&gt;$B$80,"s","ns"))))</f>
        <v>ns</v>
      </c>
      <c r="U103" s="188" t="str">
        <f aca="1">IF(U$4&gt;$J103,"",IF($F$65&gt;$G$65,"ns",IF($B$72&gt;$C$72,"ns",IF(ABS($L103-INDEX(RTO1SF_ORD,U$4,2))&gt;$B$80,"s","ns"))))</f>
        <v>ns</v>
      </c>
      <c r="V103" s="188" t="str">
        <f aca="1">IF(V$4&gt;$J103,"",IF($F$65&gt;$G$65,"ns",IF($B$72&gt;$C$72,"ns",IF(ABS($L103-INDEX(RTO1SF_ORD,V$4,2))&gt;$B$80,"s","ns"))))</f>
        <v>ns</v>
      </c>
      <c r="W103" s="188" t="str">
        <f aca="1">IF(W$4&gt;$J103,"",IF($F$65&gt;$G$65,"ns",IF($B$72&gt;$C$72,"ns",IF(ABS($L103-INDEX(RTO1SF_ORD,W$4,2))&gt;$B$80,"s","ns"))))</f>
        <v>ns</v>
      </c>
      <c r="X103" s="188" t="str">
        <f aca="1">IF(X$4&gt;$J103,"",IF($F$65&gt;$G$65,"ns",IF($B$72&gt;$C$72,"ns",IF(ABS($L103-INDEX(RTO1SF_ORD,X$4,2))&gt;$B$80,"s","ns"))))</f>
        <v>ns</v>
      </c>
      <c r="Y103" s="188" t="str">
        <f aca="1">IF(Y$4&gt;$J103,"",IF($F$65&gt;$G$65,"ns",IF($B$72&gt;$C$72,"ns",IF(ABS($L103-INDEX(RTO1SF_ORD,Y$4,2))&gt;$B$80,"s","ns"))))</f>
        <v>ns</v>
      </c>
      <c r="Z103" s="188" t="str">
        <f aca="1">IF(Z$4&gt;$J103,"",IF($F$65&gt;$G$65,"ns",IF($B$72&gt;$C$72,"ns",IF(ABS($L103-INDEX(RTO1SF_ORD,Z$4,2))&gt;$B$80,"s","ns"))))</f>
        <v>ns</v>
      </c>
      <c r="AA103" s="188" t="str">
        <f aca="1">IF(AA$4&gt;$J103,"",IF($F$65&gt;$G$65,"ns",IF($B$72&gt;$C$72,"ns",IF(ABS($L103-INDEX(RTO1SF_ORD,AA$4,2))&gt;$B$80,"s","ns"))))</f>
        <v>ns</v>
      </c>
      <c r="AB103" s="188" t="str">
        <f aca="1">IF(AB$4&gt;$J103,"",IF($F$65&gt;$G$65,"ns",IF($B$72&gt;$C$72,"ns",IF(ABS($L103-INDEX(RTO1SF_ORD,AB$4,2))&gt;$B$80,"s","ns"))))</f>
        <v>ns</v>
      </c>
      <c r="AC103" s="188" t="str">
        <f aca="1">IF(AC$4&gt;$J103,"",IF($F$65&gt;$G$65,"ns",IF($B$72&gt;$C$72,"ns",IF(ABS($L103-INDEX(RTO1SF_ORD,AC$4,2))&gt;$B$80,"s","ns"))))</f>
        <v>ns</v>
      </c>
      <c r="AD103" s="188" t="str">
        <f aca="1">IF(AD$4&gt;$J103,"",IF($F$65&gt;$G$65,"ns",IF($B$72&gt;$C$72,"ns",IF(ABS($L103-INDEX(RTO1SF_ORD,AD$4,2))&gt;$B$80,"s","ns"))))</f>
        <v>ns</v>
      </c>
      <c r="AE103" s="188" t="str">
        <f aca="1">IF(AE$4&gt;$J103,"",IF($F$65&gt;$G$65,"ns",IF($B$72&gt;$C$72,"ns",IF(ABS($L103-INDEX(RTO1SF_ORD,AE$4,2))&gt;$B$80,"s","ns"))))</f>
        <v>ns</v>
      </c>
      <c r="AF103" s="188" t="str">
        <f aca="1">IF(AF$4&gt;$J103,"",IF($F$65&gt;$G$65,"ns",IF($B$72&gt;$C$72,"ns",IF(ABS($L103-INDEX(RTO1SF_ORD,AF$4,2))&gt;$B$80,"s","ns"))))</f>
        <v>ns</v>
      </c>
      <c r="AG103" s="188" t="str">
        <f aca="1">IF(AG$4&gt;$J103,"",IF($F$65&gt;$G$65,"ns",IF($B$72&gt;$C$72,"ns",IF(ABS($L103-INDEX(RTO1SF_ORD,AG$4,2))&gt;$B$80,"s","ns"))))</f>
        <v>ns</v>
      </c>
      <c r="AH103" s="188" t="str">
        <f aca="1">IF(AH$4&gt;$J103,"",IF($F$65&gt;$G$65,"ns",IF($B$72&gt;$C$72,"ns",IF(ABS($L103-INDEX(RTO1SF_ORD,AH$4,2))&gt;$B$80,"s","ns"))))</f>
        <v>ns</v>
      </c>
      <c r="AI103" s="188" t="str">
        <f aca="1">IF(AI$4&gt;$J103,"",IF($F$65&gt;$G$65,"ns",IF($B$72&gt;$C$72,"ns",IF(ABS($L103-INDEX(RTO1SF_ORD,AI$4,2))&gt;$B$80,"s","ns"))))</f>
        <v>ns</v>
      </c>
      <c r="AJ103" s="188" t="str">
        <f aca="1">IF(AJ$4&gt;$J103,"",IF($F$65&gt;$G$65,"ns",IF($B$72&gt;$C$72,"ns",IF(ABS($L103-INDEX(RTO1SF_ORD,AJ$4,2))&gt;$B$80,"s","ns"))))</f>
        <v>ns</v>
      </c>
      <c r="AK103" s="188" t="str">
        <f aca="1">IF(AK$4&gt;$J103,"",IF($F$65&gt;$G$65,"ns",IF($B$72&gt;$C$72,"ns",IF(ABS($L103-INDEX(RTO1SF_ORD,AK$4,2))&gt;$B$80,"s","ns"))))</f>
        <v>ns</v>
      </c>
      <c r="AL103" s="188" t="str">
        <f aca="1">IF(AL$4&gt;$J103,"",IF($F$65&gt;$G$65,"ns",IF($B$72&gt;$C$72,"ns",IF(ABS($L103-INDEX(RTO1SF_ORD,AL$4,2))&gt;$B$80,"s","ns"))))</f>
        <v>ns</v>
      </c>
      <c r="AM103" s="188" t="str">
        <f aca="1">IF(AM$4&gt;$J103,"",IF($F$65&gt;$G$65,"ns",IF($B$72&gt;$C$72,"ns",IF(ABS($L103-INDEX(RTO1SF_ORD,AM$4,2))&gt;$B$80,"s","ns"))))</f>
        <v>ns</v>
      </c>
      <c r="AN103" s="188" t="str">
        <f aca="1">IF(AN$4&gt;$J103,"",IF($F$65&gt;$G$65,"ns",IF($B$72&gt;$C$72,"ns",IF(ABS($L103-INDEX(RTO1SF_ORD,AN$4,2))&gt;$B$80,"s","ns"))))</f>
        <v>ns</v>
      </c>
      <c r="AO103" s="188" t="str">
        <f aca="1">IF(AO$4&gt;$J103,"",IF($F$65&gt;$G$65,"ns",IF($B$72&gt;$C$72,"ns",IF(ABS($L103-INDEX(RTO1SF_ORD,AO$4,2))&gt;$B$80,"s","ns"))))</f>
        <v>ns</v>
      </c>
      <c r="AP103" s="188" t="str">
        <f aca="1">IF(AP$4&gt;$J103,"",IF($F$65&gt;$G$65,"ns",IF($B$72&gt;$C$72,"ns",IF(ABS($L103-INDEX(RTO1SF_ORD,AP$4,2))&gt;$B$80,"s","ns"))))</f>
        <v>ns</v>
      </c>
      <c r="AQ103" s="188" t="str">
        <f aca="1">IF(AQ$4&gt;$J103,"",IF($F$65&gt;$G$65,"ns",IF($B$72&gt;$C$72,"ns",IF(ABS($L103-INDEX(RTO1SF_ORD,AQ$4,2))&gt;$B$80,"s","ns"))))</f>
        <v>ns</v>
      </c>
      <c r="AR103" s="188" t="str">
        <f aca="1">IF(AR$4&gt;$J103,"",IF($F$65&gt;$G$65,"ns",IF($B$72&gt;$C$72,"ns",IF(ABS($L103-INDEX(RTO1SF_ORD,AR$4,2))&gt;$B$80,"s","ns"))))</f>
        <v>ns</v>
      </c>
      <c r="AS103" s="188" t="str">
        <f aca="1">IF(AS$4&gt;$J103,"",IF($F$65&gt;$G$65,"ns",IF($B$72&gt;$C$72,"ns",IF(ABS($L103-INDEX(RTO1SF_ORD,AS$4,2))&gt;$B$80,"s","ns"))))</f>
        <v>ns</v>
      </c>
      <c r="AT103" s="188" t="str">
        <f aca="1">IF(AT$4&gt;$J103,"",IF($F$65&gt;$G$65,"ns",IF($B$72&gt;$C$72,"ns",IF(ABS($L103-INDEX(RTO1SF_ORD,AT$4,2))&gt;$B$80,"s","ns"))))</f>
        <v>ns</v>
      </c>
      <c r="AU103" s="188" t="str">
        <f aca="1">IF(AU$4&gt;$J103,"",IF($F$65&gt;$G$65,"ns",IF($B$72&gt;$C$72,"ns",IF(ABS($L103-INDEX(RTO1SF_ORD,AU$4,2))&gt;$B$80,"s","ns"))))</f>
        <v>ns</v>
      </c>
      <c r="AV103" s="188" t="str">
        <f aca="1">IF(AV$4&gt;$J103,"",IF($F$65&gt;$G$65,"ns",IF($B$72&gt;$C$72,"ns",IF(ABS($L103-INDEX(RTO1SF_ORD,AV$4,2))&gt;$B$80,"s","ns"))))</f>
        <v>ns</v>
      </c>
      <c r="AW103" s="188" t="str">
        <f aca="1">IF(AW$4&gt;$J103,"",IF($F$65&gt;$G$65,"ns",IF($B$72&gt;$C$72,"ns",IF(ABS($L103-INDEX(RTO1SF_ORD,AW$4,2))&gt;$B$80,"s","ns"))))</f>
        <v>ns</v>
      </c>
      <c r="AX103" s="188" t="str">
        <f aca="1">IF(AX$4&gt;$J103,"",IF($F$65&gt;$G$65,"ns",IF($B$72&gt;$C$72,"ns",IF(ABS($L103-INDEX(RTO1SF_ORD,AX$4,2))&gt;$B$80,"s","ns"))))</f>
        <v>ns</v>
      </c>
      <c r="AY103" s="188" t="str">
        <f aca="1">IF(AY$4&gt;$J103,"",IF($F$65&gt;$G$65,"ns",IF($B$72&gt;$C$72,"ns",IF(ABS($L103-INDEX(RTO1SF_ORD,AY$4,2))&gt;$B$80,"s","ns"))))</f>
        <v>ns</v>
      </c>
      <c r="AZ103" s="188" t="str">
        <f aca="1">IF(AZ$4&gt;$J103,"",IF($F$65&gt;$G$65,"ns",IF($B$72&gt;$C$72,"ns",IF(ABS($L103-INDEX(RTO1SF_ORD,AZ$4,2))&gt;$B$80,"s","ns"))))</f>
        <v>ns</v>
      </c>
      <c r="BA103" s="188" t="str">
        <f aca="1">IF(BA$4&gt;$J103,"",IF($F$65&gt;$G$65,"ns",IF($B$72&gt;$C$72,"ns",IF(ABS($L103-INDEX(RTO1SF_ORD,BA$4,2))&gt;$B$80,"s","ns"))))</f>
        <v>ns</v>
      </c>
      <c r="BB103" s="188" t="str">
        <f aca="1">IF(BB$4&gt;$J103,"",IF($F$65&gt;$G$65,"ns",IF($B$72&gt;$C$72,"ns",IF(ABS($L103-INDEX(RTO1SF_ORD,BB$4,2))&gt;$B$80,"s","ns"))))</f>
        <v>ns</v>
      </c>
      <c r="BC103" s="188" t="str">
        <f aca="1">IF(BC$4&gt;$J103,"",IF($F$65&gt;$G$65,"ns",IF($B$72&gt;$C$72,"ns",IF(ABS($L103-INDEX(RTO1SF_ORD,BC$4,2))&gt;$B$80,"s","ns"))))</f>
        <v>ns</v>
      </c>
      <c r="BD103" s="188" t="str">
        <f aca="1">IF(BD$4&gt;$J103,"",IF($F$65&gt;$G$65,"ns",IF($B$72&gt;$C$72,"ns",IF(ABS($L103-INDEX(RTO1SF_ORD,BD$4,2))&gt;$B$80,"s","ns"))))</f>
        <v/>
      </c>
      <c r="BE103" s="188" t="str">
        <f aca="1">IF(BE$4&gt;$J103,"",IF($F$65&gt;$G$65,"ns",IF($B$72&gt;$C$72,"ns",IF(ABS($L103-INDEX(RTO1SF_ORD,BE$4,2))&gt;$B$80,"s","ns"))))</f>
        <v/>
      </c>
      <c r="BF103" s="188" t="str">
        <f aca="1">IF(BF$4&gt;$J103,"",IF($F$65&gt;$G$65,"ns",IF($B$72&gt;$C$72,"ns",IF(ABS($L103-INDEX(RTO1SF_ORD,BF$4,2))&gt;$B$80,"s","ns"))))</f>
        <v/>
      </c>
      <c r="BG103" s="188" t="str">
        <f aca="1">IF(BG$4&gt;$J103,"",IF($F$65&gt;$G$65,"ns",IF($B$72&gt;$C$72,"ns",IF(ABS($L103-INDEX(RTO1SF_ORD,BG$4,2))&gt;$B$80,"s","ns"))))</f>
        <v/>
      </c>
      <c r="BH103" s="188" t="str">
        <f aca="1">IF(BH$4&gt;$J103,"",IF($F$65&gt;$G$65,"ns",IF($B$72&gt;$C$72,"ns",IF(ABS($L103-INDEX(RTO1SF_ORD,BH$4,2))&gt;$B$80,"s","ns"))))</f>
        <v/>
      </c>
      <c r="BI103" s="188" t="str">
        <f aca="1">IF(BI$4&gt;$J103,"",IF($F$65&gt;$G$65,"ns",IF($B$72&gt;$C$72,"ns",IF(ABS($L103-INDEX(RTO1SF_ORD,BI$4,2))&gt;$B$80,"s","ns"))))</f>
        <v/>
      </c>
      <c r="BJ103" s="188" t="str">
        <f aca="1">IF(BJ$4&gt;$J103,"",IF($F$65&gt;$G$65,"ns",IF($B$72&gt;$C$72,"ns",IF(ABS($L103-INDEX(RTO1SF_ORD,BJ$4,2))&gt;$B$80,"s","ns"))))</f>
        <v/>
      </c>
      <c r="BS103" s="10"/>
      <c r="BT103" s="10"/>
      <c r="BV103" s="89" t="n">
        <v>43</v>
      </c>
      <c r="BW103" s="187" t="str">
        <f aca="1">IFERROR(INDEX(RTO2CF_ORD,BV103,1),"sd")</f>
        <v>K FAVORITO II</v>
      </c>
      <c r="BX103" s="188">
        <f aca="1">IFERROR(INDEX(RTO2CF_ORD,BV103,2),"sd")</f>
        <v>4026.37337142856995</v>
      </c>
      <c r="BY103" s="186" t="str">
        <f aca="1">IF(BY$4&gt;$BV103,"",IF($BR$65&gt;$BS$65,"ns",IF($BN$72&gt;$BO$72,"ns",IF(ABS($BX103-INDEX(RTO1CF_ORD,BY$4,2))&gt;$BN$80,"s","ns"))))</f>
        <v>ns</v>
      </c>
      <c r="BZ103" s="186" t="str">
        <f aca="1">IF(BZ$4&gt;$BV103,"",IF($BR$65&gt;$BS$65,"ns",IF($BN$72&gt;$BO$72,"ns",IF(ABS($BX103-INDEX(RTO1CF_ORD,BZ$4,2))&gt;$BN$80,"s","ns"))))</f>
        <v>ns</v>
      </c>
      <c r="CA103" s="186" t="str">
        <f aca="1">IF(CA$4&gt;$BV103,"",IF($BR$65&gt;$BS$65,"ns",IF($BN$72&gt;$BO$72,"ns",IF(ABS($BX103-INDEX(RTO1CF_ORD,CA$4,2))&gt;$BN$80,"s","ns"))))</f>
        <v>ns</v>
      </c>
      <c r="CB103" s="186" t="str">
        <f aca="1">IF(CB$4&gt;$BV103,"",IF($BR$65&gt;$BS$65,"ns",IF($BN$72&gt;$BO$72,"ns",IF(ABS($BX103-INDEX(RTO1CF_ORD,CB$4,2))&gt;$BN$80,"s","ns"))))</f>
        <v>ns</v>
      </c>
      <c r="CC103" s="186" t="str">
        <f aca="1">IF(CC$4&gt;$BV103,"",IF($BR$65&gt;$BS$65,"ns",IF($BN$72&gt;$BO$72,"ns",IF(ABS($BX103-INDEX(RTO1CF_ORD,CC$4,2))&gt;$BN$80,"s","ns"))))</f>
        <v>ns</v>
      </c>
      <c r="CD103" s="186" t="str">
        <f aca="1">IF(CD$4&gt;$BV103,"",IF($BR$65&gt;$BS$65,"ns",IF($BN$72&gt;$BO$72,"ns",IF(ABS($BX103-INDEX(RTO1CF_ORD,CD$4,2))&gt;$BN$80,"s","ns"))))</f>
        <v>ns</v>
      </c>
      <c r="CE103" s="186" t="str">
        <f aca="1">IF(CE$4&gt;$BV103,"",IF($BR$65&gt;$BS$65,"ns",IF($BN$72&gt;$BO$72,"ns",IF(ABS($BX103-INDEX(RTO1CF_ORD,CE$4,2))&gt;$BN$80,"s","ns"))))</f>
        <v>ns</v>
      </c>
      <c r="CF103" s="186" t="str">
        <f aca="1">IF(CF$4&gt;$BV103,"",IF($BR$65&gt;$BS$65,"ns",IF($BN$72&gt;$BO$72,"ns",IF(ABS($BX103-INDEX(RTO1CF_ORD,CF$4,2))&gt;$BN$80,"s","ns"))))</f>
        <v>ns</v>
      </c>
      <c r="CG103" s="186" t="str">
        <f aca="1">IF(CG$4&gt;$BV103,"",IF($BR$65&gt;$BS$65,"ns",IF($BN$72&gt;$BO$72,"ns",IF(ABS($BX103-INDEX(RTO1CF_ORD,CG$4,2))&gt;$BN$80,"s","ns"))))</f>
        <v>ns</v>
      </c>
      <c r="CH103" s="186" t="str">
        <f aca="1">IF(CH$4&gt;$BV103,"",IF($BR$65&gt;$BS$65,"ns",IF($BN$72&gt;$BO$72,"ns",IF(ABS($BX103-INDEX(RTO1CF_ORD,CH$4,2))&gt;$BN$80,"s","ns"))))</f>
        <v>ns</v>
      </c>
      <c r="CI103" s="186" t="str">
        <f aca="1">IF(CI$4&gt;$BV103,"",IF($BR$65&gt;$BS$65,"ns",IF($BN$72&gt;$BO$72,"ns",IF(ABS($BX103-INDEX(RTO1CF_ORD,CI$4,2))&gt;$BN$80,"s","ns"))))</f>
        <v>ns</v>
      </c>
      <c r="CJ103" s="186" t="str">
        <f aca="1">IF(CJ$4&gt;$BV103,"",IF($BR$65&gt;$BS$65,"ns",IF($BN$72&gt;$BO$72,"ns",IF(ABS($BX103-INDEX(RTO1CF_ORD,CJ$4,2))&gt;$BN$80,"s","ns"))))</f>
        <v>ns</v>
      </c>
      <c r="CK103" s="186" t="str">
        <f aca="1">IF(CK$4&gt;$BV103,"",IF($BR$65&gt;$BS$65,"ns",IF($BN$72&gt;$BO$72,"ns",IF(ABS($BX103-INDEX(RTO1CF_ORD,CK$4,2))&gt;$BN$80,"s","ns"))))</f>
        <v>ns</v>
      </c>
      <c r="CL103" s="186" t="str">
        <f aca="1">IF(CL$4&gt;$BV103,"",IF($BR$65&gt;$BS$65,"ns",IF($BN$72&gt;$BO$72,"ns",IF(ABS($BX103-INDEX(RTO1CF_ORD,CL$4,2))&gt;$BN$80,"s","ns"))))</f>
        <v>ns</v>
      </c>
      <c r="CM103" s="186" t="str">
        <f aca="1">IF(CM$4&gt;$BV103,"",IF($BR$65&gt;$BS$65,"ns",IF($BN$72&gt;$BO$72,"ns",IF(ABS($BX103-INDEX(RTO1CF_ORD,CM$4,2))&gt;$BN$80,"s","ns"))))</f>
        <v>ns</v>
      </c>
      <c r="CN103" s="186" t="str">
        <f aca="1">IF(CN$4&gt;$BV103,"",IF($BR$65&gt;$BS$65,"ns",IF($BN$72&gt;$BO$72,"ns",IF(ABS($BX103-INDEX(RTO1CF_ORD,CN$4,2))&gt;$BN$80,"s","ns"))))</f>
        <v>ns</v>
      </c>
      <c r="CO103" s="186" t="str">
        <f aca="1">IF(CO$4&gt;$BV103,"",IF($BR$65&gt;$BS$65,"ns",IF($BN$72&gt;$BO$72,"ns",IF(ABS($BX103-INDEX(RTO1CF_ORD,CO$4,2))&gt;$BN$80,"s","ns"))))</f>
        <v>ns</v>
      </c>
      <c r="CP103" s="186" t="str">
        <f aca="1">IF(CP$4&gt;$BV103,"",IF($BR$65&gt;$BS$65,"ns",IF($BN$72&gt;$BO$72,"ns",IF(ABS($BX103-INDEX(RTO1CF_ORD,CP$4,2))&gt;$BN$80,"s","ns"))))</f>
        <v>ns</v>
      </c>
      <c r="CQ103" s="186" t="str">
        <f aca="1">IF(CQ$4&gt;$BV103,"",IF($BR$65&gt;$BS$65,"ns",IF($BN$72&gt;$BO$72,"ns",IF(ABS($BX103-INDEX(RTO1CF_ORD,CQ$4,2))&gt;$BN$80,"s","ns"))))</f>
        <v>ns</v>
      </c>
      <c r="CR103" s="186" t="str">
        <f aca="1">IF(CR$4&gt;$BV103,"",IF($BR$65&gt;$BS$65,"ns",IF($BN$72&gt;$BO$72,"ns",IF(ABS($BX103-INDEX(RTO1CF_ORD,CR$4,2))&gt;$BN$80,"s","ns"))))</f>
        <v>ns</v>
      </c>
      <c r="CS103" s="186" t="str">
        <f aca="1">IF(CS$4&gt;$BV103,"",IF($BR$65&gt;$BS$65,"ns",IF($BN$72&gt;$BO$72,"ns",IF(ABS($BX103-INDEX(RTO1CF_ORD,CS$4,2))&gt;$BN$80,"s","ns"))))</f>
        <v>ns</v>
      </c>
      <c r="CT103" s="186" t="str">
        <f aca="1">IF(CT$4&gt;$BV103,"",IF($BR$65&gt;$BS$65,"ns",IF($BN$72&gt;$BO$72,"ns",IF(ABS($BX103-INDEX(RTO1CF_ORD,CT$4,2))&gt;$BN$80,"s","ns"))))</f>
        <v>ns</v>
      </c>
      <c r="CU103" s="186" t="str">
        <f aca="1">IF(CU$4&gt;$BV103,"",IF($BR$65&gt;$BS$65,"ns",IF($BN$72&gt;$BO$72,"ns",IF(ABS($BX103-INDEX(RTO1CF_ORD,CU$4,2))&gt;$BN$80,"s","ns"))))</f>
        <v>ns</v>
      </c>
      <c r="CV103" s="186" t="str">
        <f aca="1">IF(CV$4&gt;$BV103,"",IF($BR$65&gt;$BS$65,"ns",IF($BN$72&gt;$BO$72,"ns",IF(ABS($BX103-INDEX(RTO1CF_ORD,CV$4,2))&gt;$BN$80,"s","ns"))))</f>
        <v>ns</v>
      </c>
      <c r="CW103" s="186" t="str">
        <f aca="1">IF(CW$4&gt;$BV103,"",IF($BR$65&gt;$BS$65,"ns",IF($BN$72&gt;$BO$72,"ns",IF(ABS($BX103-INDEX(RTO1CF_ORD,CW$4,2))&gt;$BN$80,"s","ns"))))</f>
        <v>ns</v>
      </c>
      <c r="CX103" s="186" t="str">
        <f aca="1">IF(CX$4&gt;$BV103,"",IF($BR$65&gt;$BS$65,"ns",IF($BN$72&gt;$BO$72,"ns",IF(ABS($BX103-INDEX(RTO1CF_ORD,CX$4,2))&gt;$BN$80,"s","ns"))))</f>
        <v>ns</v>
      </c>
      <c r="CY103" s="186" t="str">
        <f aca="1">IF(CY$4&gt;$BV103,"",IF($BR$65&gt;$BS$65,"ns",IF($BN$72&gt;$BO$72,"ns",IF(ABS($BX103-INDEX(RTO1CF_ORD,CY$4,2))&gt;$BN$80,"s","ns"))))</f>
        <v>ns</v>
      </c>
      <c r="CZ103" s="186" t="str">
        <f aca="1">IF(CZ$4&gt;$BV103,"",IF($BR$65&gt;$BS$65,"ns",IF($BN$72&gt;$BO$72,"ns",IF(ABS($BX103-INDEX(RTO1CF_ORD,CZ$4,2))&gt;$BN$80,"s","ns"))))</f>
        <v>ns</v>
      </c>
      <c r="DA103" s="186" t="str">
        <f aca="1">IF(DA$4&gt;$BV103,"",IF($BR$65&gt;$BS$65,"ns",IF($BN$72&gt;$BO$72,"ns",IF(ABS($BX103-INDEX(RTO1CF_ORD,DA$4,2))&gt;$BN$80,"s","ns"))))</f>
        <v>ns</v>
      </c>
      <c r="DB103" s="186" t="str">
        <f aca="1">IF(DB$4&gt;$BV103,"",IF($BR$65&gt;$BS$65,"ns",IF($BN$72&gt;$BO$72,"ns",IF(ABS($BX103-INDEX(RTO1CF_ORD,DB$4,2))&gt;$BN$80,"s","ns"))))</f>
        <v>ns</v>
      </c>
      <c r="DC103" s="186" t="str">
        <f aca="1">IF(DC$4&gt;$BV103,"",IF($BR$65&gt;$BS$65,"ns",IF($BN$72&gt;$BO$72,"ns",IF(ABS($BX103-INDEX(RTO1CF_ORD,DC$4,2))&gt;$BN$80,"s","ns"))))</f>
        <v>ns</v>
      </c>
      <c r="DD103" s="186" t="str">
        <f aca="1">IF(DD$4&gt;$BV103,"",IF($BR$65&gt;$BS$65,"ns",IF($BN$72&gt;$BO$72,"ns",IF(ABS($BX103-INDEX(RTO1CF_ORD,DD$4,2))&gt;$BN$80,"s","ns"))))</f>
        <v>ns</v>
      </c>
      <c r="DE103" s="186" t="str">
        <f aca="1">IF(DE$4&gt;$BV103,"",IF($BR$65&gt;$BS$65,"ns",IF($BN$72&gt;$BO$72,"ns",IF(ABS($BX103-INDEX(RTO1CF_ORD,DE$4,2))&gt;$BN$80,"s","ns"))))</f>
        <v>ns</v>
      </c>
      <c r="DF103" s="186" t="str">
        <f aca="1">IF(DF$4&gt;$BV103,"",IF($BR$65&gt;$BS$65,"ns",IF($BN$72&gt;$BO$72,"ns",IF(ABS($BX103-INDEX(RTO1CF_ORD,DF$4,2))&gt;$BN$80,"s","ns"))))</f>
        <v>ns</v>
      </c>
      <c r="DG103" s="186" t="str">
        <f aca="1">IF(DG$4&gt;$BV103,"",IF($BR$65&gt;$BS$65,"ns",IF($BN$72&gt;$BO$72,"ns",IF(ABS($BX103-INDEX(RTO1CF_ORD,DG$4,2))&gt;$BN$80,"s","ns"))))</f>
        <v>ns</v>
      </c>
      <c r="DH103" s="186" t="str">
        <f aca="1">IF(DH$4&gt;$BV103,"",IF($BR$65&gt;$BS$65,"ns",IF($BN$72&gt;$BO$72,"ns",IF(ABS($BX103-INDEX(RTO1CF_ORD,DH$4,2))&gt;$BN$80,"s","ns"))))</f>
        <v>ns</v>
      </c>
      <c r="DI103" s="186" t="str">
        <f aca="1">IF(DI$4&gt;$BV103,"",IF($BR$65&gt;$BS$65,"ns",IF($BN$72&gt;$BO$72,"ns",IF(ABS($BX103-INDEX(RTO1CF_ORD,DI$4,2))&gt;$BN$80,"s","ns"))))</f>
        <v>ns</v>
      </c>
      <c r="DJ103" s="186" t="str">
        <f aca="1">IF(DJ$4&gt;$BV103,"",IF($BR$65&gt;$BS$65,"ns",IF($BN$72&gt;$BO$72,"ns",IF(ABS($BX103-INDEX(RTO1CF_ORD,DJ$4,2))&gt;$BN$80,"s","ns"))))</f>
        <v>ns</v>
      </c>
      <c r="DK103" s="186" t="str">
        <f aca="1">IF(DK$4&gt;$BV103,"",IF($BR$65&gt;$BS$65,"ns",IF($BN$72&gt;$BO$72,"ns",IF(ABS($BX103-INDEX(RTO1CF_ORD,DK$4,2))&gt;$BN$80,"s","ns"))))</f>
        <v>ns</v>
      </c>
      <c r="DL103" s="186" t="str">
        <f aca="1">IF(DL$4&gt;$BV103,"",IF($BR$65&gt;$BS$65,"ns",IF($BN$72&gt;$BO$72,"ns",IF(ABS($BX103-INDEX(RTO1CF_ORD,DL$4,2))&gt;$BN$80,"s","ns"))))</f>
        <v>ns</v>
      </c>
      <c r="DM103" s="186" t="str">
        <f aca="1">IF(DM$4&gt;$BV103,"",IF($BR$65&gt;$BS$65,"ns",IF($BN$72&gt;$BO$72,"ns",IF(ABS($BX103-INDEX(RTO1CF_ORD,DM$4,2))&gt;$BN$80,"s","ns"))))</f>
        <v>ns</v>
      </c>
      <c r="DN103" s="186" t="str">
        <f aca="1">IF(DN$4&gt;$BV103,"",IF($BR$65&gt;$BS$65,"ns",IF($BN$72&gt;$BO$72,"ns",IF(ABS($BX103-INDEX(RTO1CF_ORD,DN$4,2))&gt;$BN$80,"s","ns"))))</f>
        <v>ns</v>
      </c>
      <c r="DO103" s="186" t="str">
        <f aca="1">IF(DO$4&gt;$BV103,"",IF($BR$65&gt;$BS$65,"ns",IF($BN$72&gt;$BO$72,"ns",IF(ABS($BX103-INDEX(RTO1CF_ORD,DO$4,2))&gt;$BN$80,"s","ns"))))</f>
        <v>ns</v>
      </c>
      <c r="DP103" s="186" t="str">
        <f aca="1">IF(DP$4&gt;$BV103,"",IF($BR$65&gt;$BS$65,"ns",IF($BN$72&gt;$BO$72,"ns",IF(ABS($BX103-INDEX(RTO1CF_ORD,DP$4,2))&gt;$BN$80,"s","ns"))))</f>
        <v/>
      </c>
      <c r="DQ103" s="186" t="str">
        <f aca="1">IF(DQ$4&gt;$BV103,"",IF($BR$65&gt;$BS$65,"ns",IF($BN$72&gt;$BO$72,"ns",IF(ABS($BX103-INDEX(RTO1CF_ORD,DQ$4,2))&gt;$BN$80,"s","ns"))))</f>
        <v/>
      </c>
      <c r="DR103" s="186" t="str">
        <f aca="1">IF(DR$4&gt;$BV103,"",IF($BR$65&gt;$BS$65,"ns",IF($BN$72&gt;$BO$72,"ns",IF(ABS($BX103-INDEX(RTO1CF_ORD,DR$4,2))&gt;$BN$80,"s","ns"))))</f>
        <v/>
      </c>
      <c r="DS103" s="186" t="str">
        <f aca="1">IF(DS$4&gt;$BV103,"",IF($BR$65&gt;$BS$65,"ns",IF($BN$72&gt;$BO$72,"ns",IF(ABS($BX103-INDEX(RTO1CF_ORD,DS$4,2))&gt;$BN$80,"s","ns"))))</f>
        <v/>
      </c>
      <c r="DT103" s="186" t="str">
        <f aca="1">IF(DT$4&gt;$BV103,"",IF($BR$65&gt;$BS$65,"ns",IF($BN$72&gt;$BO$72,"ns",IF(ABS($BX103-INDEX(RTO1CF_ORD,DT$4,2))&gt;$BN$80,"s","ns"))))</f>
        <v/>
      </c>
      <c r="DU103" s="186" t="str">
        <f aca="1">IF(DU$4&gt;$BV103,"",IF($BR$65&gt;$BS$65,"ns",IF($BN$72&gt;$BO$72,"ns",IF(ABS($BX103-INDEX(RTO1CF_ORD,DU$4,2))&gt;$BN$80,"s","ns"))))</f>
        <v/>
      </c>
      <c r="DV103" s="186" t="str">
        <f aca="1">IF(DV$4&gt;$BV103,"",IF($BR$65&gt;$BS$65,"ns",IF($BN$72&gt;$BO$72,"ns",IF(ABS($BX103-INDEX(RTO1CF_ORD,DV$4,2))&gt;$BN$80,"s","ns"))))</f>
        <v/>
      </c>
      <c r="DW103" s="158"/>
      <c r="DX103" s="158"/>
      <c r="DZ103" s="176">
        <f>DZ102+1</f>
        <v>44</v>
      </c>
      <c r="EA103" s="178" t="str">
        <f aca="1">IFERROR(INDEX(RTO2CV,$DZ103,1),0)</f>
        <v>B 620</v>
      </c>
      <c r="EB103" s="179">
        <f aca="1">IFERROR(INDEX(RTO2SF,$DZ103,EB$3),0)</f>
        <v>0</v>
      </c>
      <c r="EC103" s="179">
        <f aca="1">IFERROR(INDEX(RTO2SF,$DZ103,EC$3),0)</f>
        <v>0</v>
      </c>
      <c r="ED103" s="179">
        <f aca="1">IFERROR(INDEX(RTO2SF,$DZ103,ED$3),0)</f>
        <v>0</v>
      </c>
      <c r="EE103" s="179">
        <f aca="1">IFERROR(INDEX(RTO2SF,$DZ103,EE$3),0)</f>
        <v>0</v>
      </c>
      <c r="EF103" s="179">
        <f>_xlfn.COUNTIFS(EB103:EE103,"&gt;1")</f>
        <v>0</v>
      </c>
      <c r="EG103" s="179">
        <f>IFERROR(_xlfn.SUMIFS(EB103:EE103,EB103:EE103,"&gt;1"),0)</f>
        <v>0</v>
      </c>
      <c r="EH103" s="176"/>
      <c r="EI103" s="176"/>
      <c r="EJ103" s="176"/>
      <c r="EK103" s="177"/>
      <c r="EL103" s="176">
        <f>EL102+1</f>
        <v>44</v>
      </c>
      <c r="EM103" s="178" t="str">
        <f aca="1">IFERROR(INDEX(RTO2CV,$EL103,1),0)</f>
        <v>B 620</v>
      </c>
      <c r="EN103" s="179">
        <f aca="1">IFERROR(INDEX(RTO2CF,$EL103,'ANVA-MDS'!EB$3),0)</f>
        <v>4642.88804571428955</v>
      </c>
      <c r="EO103" s="179">
        <f aca="1">IFERROR(INDEX(RTO2CF,$EL103,'ANVA-MDS'!EC$3),0)</f>
        <v>4291.16687999999976</v>
      </c>
      <c r="EP103" s="179">
        <f aca="1">IFERROR(INDEX(RTO2CF,$EL103,'ANVA-MDS'!ED$3),0)</f>
        <v>4560.31902857142995</v>
      </c>
      <c r="EQ103" s="179">
        <f aca="1">IFERROR(INDEX(RTO2CF,$EL103,'ANVA-MDS'!EE$3),0)</f>
        <v>0</v>
      </c>
      <c r="ER103" s="179">
        <f>_xlfn.COUNTIFS(EN103:EQ103,"&gt;1")</f>
        <v>3</v>
      </c>
      <c r="ES103" s="179">
        <f>IFERROR(_xlfn.SUMIFS(EN103:EQ103,EN103:EQ103,"&gt;1"),0)</f>
        <v>13494.3739542857002</v>
      </c>
      <c r="ET103" s="176"/>
      <c r="EU103" s="176"/>
      <c r="EV103" s="176"/>
      <c r="EW103" s="177"/>
      <c r="EX103" s="179">
        <f>EG103+ES103</f>
        <v>13494.3739542857002</v>
      </c>
      <c r="EY103" s="177"/>
      <c r="EZ103" s="177"/>
    </row>
    <row r="104" spans="10:156" ht="12.75" customHeight="1">
      <c r="J104" s="89" t="n">
        <v>44</v>
      </c>
      <c r="K104" s="187" t="str">
        <f aca="1">IFERROR(INDEX(RTO2SF_ORD,J104,1),"sd")</f>
        <v>B 620</v>
      </c>
      <c r="L104" s="188">
        <f aca="1">IFERROR(INDEX(RTO2SF_ORD,J104,2),"sd")</f>
        <v>0.00006</v>
      </c>
      <c r="M104" s="188" t="str">
        <f aca="1">IF(M$4&gt;$J104,"",IF($F$65&gt;$G$65,"ns",IF($B$72&gt;$C$72,"ns",IF(ABS($L104-INDEX(RTO1SF_ORD,M$4,2))&gt;$B$80,"s","ns"))))</f>
        <v>ns</v>
      </c>
      <c r="N104" s="188" t="str">
        <f aca="1">IF(N$4&gt;$J104,"",IF($F$65&gt;$G$65,"ns",IF($B$72&gt;$C$72,"ns",IF(ABS($L104-INDEX(RTO1SF_ORD,N$4,2))&gt;$B$80,"s","ns"))))</f>
        <v>ns</v>
      </c>
      <c r="O104" s="188" t="str">
        <f aca="1">IF(O$4&gt;$J104,"",IF($F$65&gt;$G$65,"ns",IF($B$72&gt;$C$72,"ns",IF(ABS($L104-INDEX(RTO1SF_ORD,O$4,2))&gt;$B$80,"s","ns"))))</f>
        <v>ns</v>
      </c>
      <c r="P104" s="188" t="str">
        <f aca="1">IF(P$4&gt;$J104,"",IF($F$65&gt;$G$65,"ns",IF($B$72&gt;$C$72,"ns",IF(ABS($L104-INDEX(RTO1SF_ORD,P$4,2))&gt;$B$80,"s","ns"))))</f>
        <v>ns</v>
      </c>
      <c r="Q104" s="188" t="str">
        <f aca="1">IF(Q$4&gt;$J104,"",IF($F$65&gt;$G$65,"ns",IF($B$72&gt;$C$72,"ns",IF(ABS($L104-INDEX(RTO1SF_ORD,Q$4,2))&gt;$B$80,"s","ns"))))</f>
        <v>ns</v>
      </c>
      <c r="R104" s="188" t="str">
        <f aca="1">IF(R$4&gt;$J104,"",IF($F$65&gt;$G$65,"ns",IF($B$72&gt;$C$72,"ns",IF(ABS($L104-INDEX(RTO1SF_ORD,R$4,2))&gt;$B$80,"s","ns"))))</f>
        <v>ns</v>
      </c>
      <c r="S104" s="188" t="str">
        <f aca="1">IF(S$4&gt;$J104,"",IF($F$65&gt;$G$65,"ns",IF($B$72&gt;$C$72,"ns",IF(ABS($L104-INDEX(RTO1SF_ORD,S$4,2))&gt;$B$80,"s","ns"))))</f>
        <v>ns</v>
      </c>
      <c r="T104" s="188" t="str">
        <f aca="1">IF(T$4&gt;$J104,"",IF($F$65&gt;$G$65,"ns",IF($B$72&gt;$C$72,"ns",IF(ABS($L104-INDEX(RTO1SF_ORD,T$4,2))&gt;$B$80,"s","ns"))))</f>
        <v>ns</v>
      </c>
      <c r="U104" s="188" t="str">
        <f aca="1">IF(U$4&gt;$J104,"",IF($F$65&gt;$G$65,"ns",IF($B$72&gt;$C$72,"ns",IF(ABS($L104-INDEX(RTO1SF_ORD,U$4,2))&gt;$B$80,"s","ns"))))</f>
        <v>ns</v>
      </c>
      <c r="V104" s="188" t="str">
        <f aca="1">IF(V$4&gt;$J104,"",IF($F$65&gt;$G$65,"ns",IF($B$72&gt;$C$72,"ns",IF(ABS($L104-INDEX(RTO1SF_ORD,V$4,2))&gt;$B$80,"s","ns"))))</f>
        <v>ns</v>
      </c>
      <c r="W104" s="188" t="str">
        <f aca="1">IF(W$4&gt;$J104,"",IF($F$65&gt;$G$65,"ns",IF($B$72&gt;$C$72,"ns",IF(ABS($L104-INDEX(RTO1SF_ORD,W$4,2))&gt;$B$80,"s","ns"))))</f>
        <v>ns</v>
      </c>
      <c r="X104" s="188" t="str">
        <f aca="1">IF(X$4&gt;$J104,"",IF($F$65&gt;$G$65,"ns",IF($B$72&gt;$C$72,"ns",IF(ABS($L104-INDEX(RTO1SF_ORD,X$4,2))&gt;$B$80,"s","ns"))))</f>
        <v>ns</v>
      </c>
      <c r="Y104" s="188" t="str">
        <f aca="1">IF(Y$4&gt;$J104,"",IF($F$65&gt;$G$65,"ns",IF($B$72&gt;$C$72,"ns",IF(ABS($L104-INDEX(RTO1SF_ORD,Y$4,2))&gt;$B$80,"s","ns"))))</f>
        <v>ns</v>
      </c>
      <c r="Z104" s="188" t="str">
        <f aca="1">IF(Z$4&gt;$J104,"",IF($F$65&gt;$G$65,"ns",IF($B$72&gt;$C$72,"ns",IF(ABS($L104-INDEX(RTO1SF_ORD,Z$4,2))&gt;$B$80,"s","ns"))))</f>
        <v>ns</v>
      </c>
      <c r="AA104" s="188" t="str">
        <f aca="1">IF(AA$4&gt;$J104,"",IF($F$65&gt;$G$65,"ns",IF($B$72&gt;$C$72,"ns",IF(ABS($L104-INDEX(RTO1SF_ORD,AA$4,2))&gt;$B$80,"s","ns"))))</f>
        <v>ns</v>
      </c>
      <c r="AB104" s="188" t="str">
        <f aca="1">IF(AB$4&gt;$J104,"",IF($F$65&gt;$G$65,"ns",IF($B$72&gt;$C$72,"ns",IF(ABS($L104-INDEX(RTO1SF_ORD,AB$4,2))&gt;$B$80,"s","ns"))))</f>
        <v>ns</v>
      </c>
      <c r="AC104" s="188" t="str">
        <f aca="1">IF(AC$4&gt;$J104,"",IF($F$65&gt;$G$65,"ns",IF($B$72&gt;$C$72,"ns",IF(ABS($L104-INDEX(RTO1SF_ORD,AC$4,2))&gt;$B$80,"s","ns"))))</f>
        <v>ns</v>
      </c>
      <c r="AD104" s="188" t="str">
        <f aca="1">IF(AD$4&gt;$J104,"",IF($F$65&gt;$G$65,"ns",IF($B$72&gt;$C$72,"ns",IF(ABS($L104-INDEX(RTO1SF_ORD,AD$4,2))&gt;$B$80,"s","ns"))))</f>
        <v>ns</v>
      </c>
      <c r="AE104" s="188" t="str">
        <f aca="1">IF(AE$4&gt;$J104,"",IF($F$65&gt;$G$65,"ns",IF($B$72&gt;$C$72,"ns",IF(ABS($L104-INDEX(RTO1SF_ORD,AE$4,2))&gt;$B$80,"s","ns"))))</f>
        <v>ns</v>
      </c>
      <c r="AF104" s="188" t="str">
        <f aca="1">IF(AF$4&gt;$J104,"",IF($F$65&gt;$G$65,"ns",IF($B$72&gt;$C$72,"ns",IF(ABS($L104-INDEX(RTO1SF_ORD,AF$4,2))&gt;$B$80,"s","ns"))))</f>
        <v>ns</v>
      </c>
      <c r="AG104" s="188" t="str">
        <f aca="1">IF(AG$4&gt;$J104,"",IF($F$65&gt;$G$65,"ns",IF($B$72&gt;$C$72,"ns",IF(ABS($L104-INDEX(RTO1SF_ORD,AG$4,2))&gt;$B$80,"s","ns"))))</f>
        <v>ns</v>
      </c>
      <c r="AH104" s="188" t="str">
        <f aca="1">IF(AH$4&gt;$J104,"",IF($F$65&gt;$G$65,"ns",IF($B$72&gt;$C$72,"ns",IF(ABS($L104-INDEX(RTO1SF_ORD,AH$4,2))&gt;$B$80,"s","ns"))))</f>
        <v>ns</v>
      </c>
      <c r="AI104" s="188" t="str">
        <f aca="1">IF(AI$4&gt;$J104,"",IF($F$65&gt;$G$65,"ns",IF($B$72&gt;$C$72,"ns",IF(ABS($L104-INDEX(RTO1SF_ORD,AI$4,2))&gt;$B$80,"s","ns"))))</f>
        <v>ns</v>
      </c>
      <c r="AJ104" s="188" t="str">
        <f aca="1">IF(AJ$4&gt;$J104,"",IF($F$65&gt;$G$65,"ns",IF($B$72&gt;$C$72,"ns",IF(ABS($L104-INDEX(RTO1SF_ORD,AJ$4,2))&gt;$B$80,"s","ns"))))</f>
        <v>ns</v>
      </c>
      <c r="AK104" s="188" t="str">
        <f aca="1">IF(AK$4&gt;$J104,"",IF($F$65&gt;$G$65,"ns",IF($B$72&gt;$C$72,"ns",IF(ABS($L104-INDEX(RTO1SF_ORD,AK$4,2))&gt;$B$80,"s","ns"))))</f>
        <v>ns</v>
      </c>
      <c r="AL104" s="188" t="str">
        <f aca="1">IF(AL$4&gt;$J104,"",IF($F$65&gt;$G$65,"ns",IF($B$72&gt;$C$72,"ns",IF(ABS($L104-INDEX(RTO1SF_ORD,AL$4,2))&gt;$B$80,"s","ns"))))</f>
        <v>ns</v>
      </c>
      <c r="AM104" s="188" t="str">
        <f aca="1">IF(AM$4&gt;$J104,"",IF($F$65&gt;$G$65,"ns",IF($B$72&gt;$C$72,"ns",IF(ABS($L104-INDEX(RTO1SF_ORD,AM$4,2))&gt;$B$80,"s","ns"))))</f>
        <v>ns</v>
      </c>
      <c r="AN104" s="188" t="str">
        <f aca="1">IF(AN$4&gt;$J104,"",IF($F$65&gt;$G$65,"ns",IF($B$72&gt;$C$72,"ns",IF(ABS($L104-INDEX(RTO1SF_ORD,AN$4,2))&gt;$B$80,"s","ns"))))</f>
        <v>ns</v>
      </c>
      <c r="AO104" s="188" t="str">
        <f aca="1">IF(AO$4&gt;$J104,"",IF($F$65&gt;$G$65,"ns",IF($B$72&gt;$C$72,"ns",IF(ABS($L104-INDEX(RTO1SF_ORD,AO$4,2))&gt;$B$80,"s","ns"))))</f>
        <v>ns</v>
      </c>
      <c r="AP104" s="188" t="str">
        <f aca="1">IF(AP$4&gt;$J104,"",IF($F$65&gt;$G$65,"ns",IF($B$72&gt;$C$72,"ns",IF(ABS($L104-INDEX(RTO1SF_ORD,AP$4,2))&gt;$B$80,"s","ns"))))</f>
        <v>ns</v>
      </c>
      <c r="AQ104" s="188" t="str">
        <f aca="1">IF(AQ$4&gt;$J104,"",IF($F$65&gt;$G$65,"ns",IF($B$72&gt;$C$72,"ns",IF(ABS($L104-INDEX(RTO1SF_ORD,AQ$4,2))&gt;$B$80,"s","ns"))))</f>
        <v>ns</v>
      </c>
      <c r="AR104" s="188" t="str">
        <f aca="1">IF(AR$4&gt;$J104,"",IF($F$65&gt;$G$65,"ns",IF($B$72&gt;$C$72,"ns",IF(ABS($L104-INDEX(RTO1SF_ORD,AR$4,2))&gt;$B$80,"s","ns"))))</f>
        <v>ns</v>
      </c>
      <c r="AS104" s="188" t="str">
        <f aca="1">IF(AS$4&gt;$J104,"",IF($F$65&gt;$G$65,"ns",IF($B$72&gt;$C$72,"ns",IF(ABS($L104-INDEX(RTO1SF_ORD,AS$4,2))&gt;$B$80,"s","ns"))))</f>
        <v>ns</v>
      </c>
      <c r="AT104" s="188" t="str">
        <f aca="1">IF(AT$4&gt;$J104,"",IF($F$65&gt;$G$65,"ns",IF($B$72&gt;$C$72,"ns",IF(ABS($L104-INDEX(RTO1SF_ORD,AT$4,2))&gt;$B$80,"s","ns"))))</f>
        <v>ns</v>
      </c>
      <c r="AU104" s="188" t="str">
        <f aca="1">IF(AU$4&gt;$J104,"",IF($F$65&gt;$G$65,"ns",IF($B$72&gt;$C$72,"ns",IF(ABS($L104-INDEX(RTO1SF_ORD,AU$4,2))&gt;$B$80,"s","ns"))))</f>
        <v>ns</v>
      </c>
      <c r="AV104" s="188" t="str">
        <f aca="1">IF(AV$4&gt;$J104,"",IF($F$65&gt;$G$65,"ns",IF($B$72&gt;$C$72,"ns",IF(ABS($L104-INDEX(RTO1SF_ORD,AV$4,2))&gt;$B$80,"s","ns"))))</f>
        <v>ns</v>
      </c>
      <c r="AW104" s="188" t="str">
        <f aca="1">IF(AW$4&gt;$J104,"",IF($F$65&gt;$G$65,"ns",IF($B$72&gt;$C$72,"ns",IF(ABS($L104-INDEX(RTO1SF_ORD,AW$4,2))&gt;$B$80,"s","ns"))))</f>
        <v>ns</v>
      </c>
      <c r="AX104" s="188" t="str">
        <f aca="1">IF(AX$4&gt;$J104,"",IF($F$65&gt;$G$65,"ns",IF($B$72&gt;$C$72,"ns",IF(ABS($L104-INDEX(RTO1SF_ORD,AX$4,2))&gt;$B$80,"s","ns"))))</f>
        <v>ns</v>
      </c>
      <c r="AY104" s="188" t="str">
        <f aca="1">IF(AY$4&gt;$J104,"",IF($F$65&gt;$G$65,"ns",IF($B$72&gt;$C$72,"ns",IF(ABS($L104-INDEX(RTO1SF_ORD,AY$4,2))&gt;$B$80,"s","ns"))))</f>
        <v>ns</v>
      </c>
      <c r="AZ104" s="188" t="str">
        <f aca="1">IF(AZ$4&gt;$J104,"",IF($F$65&gt;$G$65,"ns",IF($B$72&gt;$C$72,"ns",IF(ABS($L104-INDEX(RTO1SF_ORD,AZ$4,2))&gt;$B$80,"s","ns"))))</f>
        <v>ns</v>
      </c>
      <c r="BA104" s="188" t="str">
        <f aca="1">IF(BA$4&gt;$J104,"",IF($F$65&gt;$G$65,"ns",IF($B$72&gt;$C$72,"ns",IF(ABS($L104-INDEX(RTO1SF_ORD,BA$4,2))&gt;$B$80,"s","ns"))))</f>
        <v>ns</v>
      </c>
      <c r="BB104" s="188" t="str">
        <f aca="1">IF(BB$4&gt;$J104,"",IF($F$65&gt;$G$65,"ns",IF($B$72&gt;$C$72,"ns",IF(ABS($L104-INDEX(RTO1SF_ORD,BB$4,2))&gt;$B$80,"s","ns"))))</f>
        <v>ns</v>
      </c>
      <c r="BC104" s="188" t="str">
        <f aca="1">IF(BC$4&gt;$J104,"",IF($F$65&gt;$G$65,"ns",IF($B$72&gt;$C$72,"ns",IF(ABS($L104-INDEX(RTO1SF_ORD,BC$4,2))&gt;$B$80,"s","ns"))))</f>
        <v>ns</v>
      </c>
      <c r="BD104" s="188" t="str">
        <f aca="1">IF(BD$4&gt;$J104,"",IF($F$65&gt;$G$65,"ns",IF($B$72&gt;$C$72,"ns",IF(ABS($L104-INDEX(RTO1SF_ORD,BD$4,2))&gt;$B$80,"s","ns"))))</f>
        <v>ns</v>
      </c>
      <c r="BE104" s="188" t="str">
        <f aca="1">IF(BE$4&gt;$J104,"",IF($F$65&gt;$G$65,"ns",IF($B$72&gt;$C$72,"ns",IF(ABS($L104-INDEX(RTO1SF_ORD,BE$4,2))&gt;$B$80,"s","ns"))))</f>
        <v/>
      </c>
      <c r="BF104" s="188" t="str">
        <f aca="1">IF(BF$4&gt;$J104,"",IF($F$65&gt;$G$65,"ns",IF($B$72&gt;$C$72,"ns",IF(ABS($L104-INDEX(RTO1SF_ORD,BF$4,2))&gt;$B$80,"s","ns"))))</f>
        <v/>
      </c>
      <c r="BG104" s="188" t="str">
        <f aca="1">IF(BG$4&gt;$J104,"",IF($F$65&gt;$G$65,"ns",IF($B$72&gt;$C$72,"ns",IF(ABS($L104-INDEX(RTO1SF_ORD,BG$4,2))&gt;$B$80,"s","ns"))))</f>
        <v/>
      </c>
      <c r="BH104" s="188" t="str">
        <f aca="1">IF(BH$4&gt;$J104,"",IF($F$65&gt;$G$65,"ns",IF($B$72&gt;$C$72,"ns",IF(ABS($L104-INDEX(RTO1SF_ORD,BH$4,2))&gt;$B$80,"s","ns"))))</f>
        <v/>
      </c>
      <c r="BI104" s="188" t="str">
        <f aca="1">IF(BI$4&gt;$J104,"",IF($F$65&gt;$G$65,"ns",IF($B$72&gt;$C$72,"ns",IF(ABS($L104-INDEX(RTO1SF_ORD,BI$4,2))&gt;$B$80,"s","ns"))))</f>
        <v/>
      </c>
      <c r="BJ104" s="188" t="str">
        <f aca="1">IF(BJ$4&gt;$J104,"",IF($F$65&gt;$G$65,"ns",IF($B$72&gt;$C$72,"ns",IF(ABS($L104-INDEX(RTO1SF_ORD,BJ$4,2))&gt;$B$80,"s","ns"))))</f>
        <v/>
      </c>
      <c r="BS104" s="10"/>
      <c r="BT104" s="10"/>
      <c r="BV104" s="89" t="n">
        <v>44</v>
      </c>
      <c r="BW104" s="187" t="str">
        <f aca="1">IFERROR(INDEX(RTO2CF_ORD,BV104,1),"sd")</f>
        <v>K POTRO</v>
      </c>
      <c r="BX104" s="188">
        <f aca="1">IFERROR(INDEX(RTO2CF_ORD,BV104,2),"sd")</f>
        <v>3944.76694857143002</v>
      </c>
      <c r="BY104" s="186" t="str">
        <f aca="1">IF(BY$4&gt;$BV104,"",IF($BR$65&gt;$BS$65,"ns",IF($BN$72&gt;$BO$72,"ns",IF(ABS($BX104-INDEX(RTO1CF_ORD,BY$4,2))&gt;$BN$80,"s","ns"))))</f>
        <v>ns</v>
      </c>
      <c r="BZ104" s="186" t="str">
        <f aca="1">IF(BZ$4&gt;$BV104,"",IF($BR$65&gt;$BS$65,"ns",IF($BN$72&gt;$BO$72,"ns",IF(ABS($BX104-INDEX(RTO1CF_ORD,BZ$4,2))&gt;$BN$80,"s","ns"))))</f>
        <v>ns</v>
      </c>
      <c r="CA104" s="186" t="str">
        <f aca="1">IF(CA$4&gt;$BV104,"",IF($BR$65&gt;$BS$65,"ns",IF($BN$72&gt;$BO$72,"ns",IF(ABS($BX104-INDEX(RTO1CF_ORD,CA$4,2))&gt;$BN$80,"s","ns"))))</f>
        <v>ns</v>
      </c>
      <c r="CB104" s="186" t="str">
        <f aca="1">IF(CB$4&gt;$BV104,"",IF($BR$65&gt;$BS$65,"ns",IF($BN$72&gt;$BO$72,"ns",IF(ABS($BX104-INDEX(RTO1CF_ORD,CB$4,2))&gt;$BN$80,"s","ns"))))</f>
        <v>ns</v>
      </c>
      <c r="CC104" s="186" t="str">
        <f aca="1">IF(CC$4&gt;$BV104,"",IF($BR$65&gt;$BS$65,"ns",IF($BN$72&gt;$BO$72,"ns",IF(ABS($BX104-INDEX(RTO1CF_ORD,CC$4,2))&gt;$BN$80,"s","ns"))))</f>
        <v>ns</v>
      </c>
      <c r="CD104" s="186" t="str">
        <f aca="1">IF(CD$4&gt;$BV104,"",IF($BR$65&gt;$BS$65,"ns",IF($BN$72&gt;$BO$72,"ns",IF(ABS($BX104-INDEX(RTO1CF_ORD,CD$4,2))&gt;$BN$80,"s","ns"))))</f>
        <v>ns</v>
      </c>
      <c r="CE104" s="186" t="str">
        <f aca="1">IF(CE$4&gt;$BV104,"",IF($BR$65&gt;$BS$65,"ns",IF($BN$72&gt;$BO$72,"ns",IF(ABS($BX104-INDEX(RTO1CF_ORD,CE$4,2))&gt;$BN$80,"s","ns"))))</f>
        <v>ns</v>
      </c>
      <c r="CF104" s="186" t="str">
        <f aca="1">IF(CF$4&gt;$BV104,"",IF($BR$65&gt;$BS$65,"ns",IF($BN$72&gt;$BO$72,"ns",IF(ABS($BX104-INDEX(RTO1CF_ORD,CF$4,2))&gt;$BN$80,"s","ns"))))</f>
        <v>ns</v>
      </c>
      <c r="CG104" s="186" t="str">
        <f aca="1">IF(CG$4&gt;$BV104,"",IF($BR$65&gt;$BS$65,"ns",IF($BN$72&gt;$BO$72,"ns",IF(ABS($BX104-INDEX(RTO1CF_ORD,CG$4,2))&gt;$BN$80,"s","ns"))))</f>
        <v>ns</v>
      </c>
      <c r="CH104" s="186" t="str">
        <f aca="1">IF(CH$4&gt;$BV104,"",IF($BR$65&gt;$BS$65,"ns",IF($BN$72&gt;$BO$72,"ns",IF(ABS($BX104-INDEX(RTO1CF_ORD,CH$4,2))&gt;$BN$80,"s","ns"))))</f>
        <v>ns</v>
      </c>
      <c r="CI104" s="186" t="str">
        <f aca="1">IF(CI$4&gt;$BV104,"",IF($BR$65&gt;$BS$65,"ns",IF($BN$72&gt;$BO$72,"ns",IF(ABS($BX104-INDEX(RTO1CF_ORD,CI$4,2))&gt;$BN$80,"s","ns"))))</f>
        <v>ns</v>
      </c>
      <c r="CJ104" s="186" t="str">
        <f aca="1">IF(CJ$4&gt;$BV104,"",IF($BR$65&gt;$BS$65,"ns",IF($BN$72&gt;$BO$72,"ns",IF(ABS($BX104-INDEX(RTO1CF_ORD,CJ$4,2))&gt;$BN$80,"s","ns"))))</f>
        <v>ns</v>
      </c>
      <c r="CK104" s="186" t="str">
        <f aca="1">IF(CK$4&gt;$BV104,"",IF($BR$65&gt;$BS$65,"ns",IF($BN$72&gt;$BO$72,"ns",IF(ABS($BX104-INDEX(RTO1CF_ORD,CK$4,2))&gt;$BN$80,"s","ns"))))</f>
        <v>ns</v>
      </c>
      <c r="CL104" s="186" t="str">
        <f aca="1">IF(CL$4&gt;$BV104,"",IF($BR$65&gt;$BS$65,"ns",IF($BN$72&gt;$BO$72,"ns",IF(ABS($BX104-INDEX(RTO1CF_ORD,CL$4,2))&gt;$BN$80,"s","ns"))))</f>
        <v>ns</v>
      </c>
      <c r="CM104" s="186" t="str">
        <f aca="1">IF(CM$4&gt;$BV104,"",IF($BR$65&gt;$BS$65,"ns",IF($BN$72&gt;$BO$72,"ns",IF(ABS($BX104-INDEX(RTO1CF_ORD,CM$4,2))&gt;$BN$80,"s","ns"))))</f>
        <v>ns</v>
      </c>
      <c r="CN104" s="186" t="str">
        <f aca="1">IF(CN$4&gt;$BV104,"",IF($BR$65&gt;$BS$65,"ns",IF($BN$72&gt;$BO$72,"ns",IF(ABS($BX104-INDEX(RTO1CF_ORD,CN$4,2))&gt;$BN$80,"s","ns"))))</f>
        <v>ns</v>
      </c>
      <c r="CO104" s="186" t="str">
        <f aca="1">IF(CO$4&gt;$BV104,"",IF($BR$65&gt;$BS$65,"ns",IF($BN$72&gt;$BO$72,"ns",IF(ABS($BX104-INDEX(RTO1CF_ORD,CO$4,2))&gt;$BN$80,"s","ns"))))</f>
        <v>ns</v>
      </c>
      <c r="CP104" s="186" t="str">
        <f aca="1">IF(CP$4&gt;$BV104,"",IF($BR$65&gt;$BS$65,"ns",IF($BN$72&gt;$BO$72,"ns",IF(ABS($BX104-INDEX(RTO1CF_ORD,CP$4,2))&gt;$BN$80,"s","ns"))))</f>
        <v>ns</v>
      </c>
      <c r="CQ104" s="186" t="str">
        <f aca="1">IF(CQ$4&gt;$BV104,"",IF($BR$65&gt;$BS$65,"ns",IF($BN$72&gt;$BO$72,"ns",IF(ABS($BX104-INDEX(RTO1CF_ORD,CQ$4,2))&gt;$BN$80,"s","ns"))))</f>
        <v>ns</v>
      </c>
      <c r="CR104" s="186" t="str">
        <f aca="1">IF(CR$4&gt;$BV104,"",IF($BR$65&gt;$BS$65,"ns",IF($BN$72&gt;$BO$72,"ns",IF(ABS($BX104-INDEX(RTO1CF_ORD,CR$4,2))&gt;$BN$80,"s","ns"))))</f>
        <v>ns</v>
      </c>
      <c r="CS104" s="186" t="str">
        <f aca="1">IF(CS$4&gt;$BV104,"",IF($BR$65&gt;$BS$65,"ns",IF($BN$72&gt;$BO$72,"ns",IF(ABS($BX104-INDEX(RTO1CF_ORD,CS$4,2))&gt;$BN$80,"s","ns"))))</f>
        <v>ns</v>
      </c>
      <c r="CT104" s="186" t="str">
        <f aca="1">IF(CT$4&gt;$BV104,"",IF($BR$65&gt;$BS$65,"ns",IF($BN$72&gt;$BO$72,"ns",IF(ABS($BX104-INDEX(RTO1CF_ORD,CT$4,2))&gt;$BN$80,"s","ns"))))</f>
        <v>ns</v>
      </c>
      <c r="CU104" s="186" t="str">
        <f aca="1">IF(CU$4&gt;$BV104,"",IF($BR$65&gt;$BS$65,"ns",IF($BN$72&gt;$BO$72,"ns",IF(ABS($BX104-INDEX(RTO1CF_ORD,CU$4,2))&gt;$BN$80,"s","ns"))))</f>
        <v>ns</v>
      </c>
      <c r="CV104" s="186" t="str">
        <f aca="1">IF(CV$4&gt;$BV104,"",IF($BR$65&gt;$BS$65,"ns",IF($BN$72&gt;$BO$72,"ns",IF(ABS($BX104-INDEX(RTO1CF_ORD,CV$4,2))&gt;$BN$80,"s","ns"))))</f>
        <v>ns</v>
      </c>
      <c r="CW104" s="186" t="str">
        <f aca="1">IF(CW$4&gt;$BV104,"",IF($BR$65&gt;$BS$65,"ns",IF($BN$72&gt;$BO$72,"ns",IF(ABS($BX104-INDEX(RTO1CF_ORD,CW$4,2))&gt;$BN$80,"s","ns"))))</f>
        <v>ns</v>
      </c>
      <c r="CX104" s="186" t="str">
        <f aca="1">IF(CX$4&gt;$BV104,"",IF($BR$65&gt;$BS$65,"ns",IF($BN$72&gt;$BO$72,"ns",IF(ABS($BX104-INDEX(RTO1CF_ORD,CX$4,2))&gt;$BN$80,"s","ns"))))</f>
        <v>ns</v>
      </c>
      <c r="CY104" s="186" t="str">
        <f aca="1">IF(CY$4&gt;$BV104,"",IF($BR$65&gt;$BS$65,"ns",IF($BN$72&gt;$BO$72,"ns",IF(ABS($BX104-INDEX(RTO1CF_ORD,CY$4,2))&gt;$BN$80,"s","ns"))))</f>
        <v>ns</v>
      </c>
      <c r="CZ104" s="186" t="str">
        <f aca="1">IF(CZ$4&gt;$BV104,"",IF($BR$65&gt;$BS$65,"ns",IF($BN$72&gt;$BO$72,"ns",IF(ABS($BX104-INDEX(RTO1CF_ORD,CZ$4,2))&gt;$BN$80,"s","ns"))))</f>
        <v>ns</v>
      </c>
      <c r="DA104" s="186" t="str">
        <f aca="1">IF(DA$4&gt;$BV104,"",IF($BR$65&gt;$BS$65,"ns",IF($BN$72&gt;$BO$72,"ns",IF(ABS($BX104-INDEX(RTO1CF_ORD,DA$4,2))&gt;$BN$80,"s","ns"))))</f>
        <v>ns</v>
      </c>
      <c r="DB104" s="186" t="str">
        <f aca="1">IF(DB$4&gt;$BV104,"",IF($BR$65&gt;$BS$65,"ns",IF($BN$72&gt;$BO$72,"ns",IF(ABS($BX104-INDEX(RTO1CF_ORD,DB$4,2))&gt;$BN$80,"s","ns"))))</f>
        <v>ns</v>
      </c>
      <c r="DC104" s="186" t="str">
        <f aca="1">IF(DC$4&gt;$BV104,"",IF($BR$65&gt;$BS$65,"ns",IF($BN$72&gt;$BO$72,"ns",IF(ABS($BX104-INDEX(RTO1CF_ORD,DC$4,2))&gt;$BN$80,"s","ns"))))</f>
        <v>ns</v>
      </c>
      <c r="DD104" s="186" t="str">
        <f aca="1">IF(DD$4&gt;$BV104,"",IF($BR$65&gt;$BS$65,"ns",IF($BN$72&gt;$BO$72,"ns",IF(ABS($BX104-INDEX(RTO1CF_ORD,DD$4,2))&gt;$BN$80,"s","ns"))))</f>
        <v>ns</v>
      </c>
      <c r="DE104" s="186" t="str">
        <f aca="1">IF(DE$4&gt;$BV104,"",IF($BR$65&gt;$BS$65,"ns",IF($BN$72&gt;$BO$72,"ns",IF(ABS($BX104-INDEX(RTO1CF_ORD,DE$4,2))&gt;$BN$80,"s","ns"))))</f>
        <v>ns</v>
      </c>
      <c r="DF104" s="186" t="str">
        <f aca="1">IF(DF$4&gt;$BV104,"",IF($BR$65&gt;$BS$65,"ns",IF($BN$72&gt;$BO$72,"ns",IF(ABS($BX104-INDEX(RTO1CF_ORD,DF$4,2))&gt;$BN$80,"s","ns"))))</f>
        <v>ns</v>
      </c>
      <c r="DG104" s="186" t="str">
        <f aca="1">IF(DG$4&gt;$BV104,"",IF($BR$65&gt;$BS$65,"ns",IF($BN$72&gt;$BO$72,"ns",IF(ABS($BX104-INDEX(RTO1CF_ORD,DG$4,2))&gt;$BN$80,"s","ns"))))</f>
        <v>ns</v>
      </c>
      <c r="DH104" s="186" t="str">
        <f aca="1">IF(DH$4&gt;$BV104,"",IF($BR$65&gt;$BS$65,"ns",IF($BN$72&gt;$BO$72,"ns",IF(ABS($BX104-INDEX(RTO1CF_ORD,DH$4,2))&gt;$BN$80,"s","ns"))))</f>
        <v>ns</v>
      </c>
      <c r="DI104" s="186" t="str">
        <f aca="1">IF(DI$4&gt;$BV104,"",IF($BR$65&gt;$BS$65,"ns",IF($BN$72&gt;$BO$72,"ns",IF(ABS($BX104-INDEX(RTO1CF_ORD,DI$4,2))&gt;$BN$80,"s","ns"))))</f>
        <v>ns</v>
      </c>
      <c r="DJ104" s="186" t="str">
        <f aca="1">IF(DJ$4&gt;$BV104,"",IF($BR$65&gt;$BS$65,"ns",IF($BN$72&gt;$BO$72,"ns",IF(ABS($BX104-INDEX(RTO1CF_ORD,DJ$4,2))&gt;$BN$80,"s","ns"))))</f>
        <v>ns</v>
      </c>
      <c r="DK104" s="186" t="str">
        <f aca="1">IF(DK$4&gt;$BV104,"",IF($BR$65&gt;$BS$65,"ns",IF($BN$72&gt;$BO$72,"ns",IF(ABS($BX104-INDEX(RTO1CF_ORD,DK$4,2))&gt;$BN$80,"s","ns"))))</f>
        <v>ns</v>
      </c>
      <c r="DL104" s="186" t="str">
        <f aca="1">IF(DL$4&gt;$BV104,"",IF($BR$65&gt;$BS$65,"ns",IF($BN$72&gt;$BO$72,"ns",IF(ABS($BX104-INDEX(RTO1CF_ORD,DL$4,2))&gt;$BN$80,"s","ns"))))</f>
        <v>ns</v>
      </c>
      <c r="DM104" s="186" t="str">
        <f aca="1">IF(DM$4&gt;$BV104,"",IF($BR$65&gt;$BS$65,"ns",IF($BN$72&gt;$BO$72,"ns",IF(ABS($BX104-INDEX(RTO1CF_ORD,DM$4,2))&gt;$BN$80,"s","ns"))))</f>
        <v>ns</v>
      </c>
      <c r="DN104" s="186" t="str">
        <f aca="1">IF(DN$4&gt;$BV104,"",IF($BR$65&gt;$BS$65,"ns",IF($BN$72&gt;$BO$72,"ns",IF(ABS($BX104-INDEX(RTO1CF_ORD,DN$4,2))&gt;$BN$80,"s","ns"))))</f>
        <v>ns</v>
      </c>
      <c r="DO104" s="186" t="str">
        <f aca="1">IF(DO$4&gt;$BV104,"",IF($BR$65&gt;$BS$65,"ns",IF($BN$72&gt;$BO$72,"ns",IF(ABS($BX104-INDEX(RTO1CF_ORD,DO$4,2))&gt;$BN$80,"s","ns"))))</f>
        <v>ns</v>
      </c>
      <c r="DP104" s="186" t="str">
        <f aca="1">IF(DP$4&gt;$BV104,"",IF($BR$65&gt;$BS$65,"ns",IF($BN$72&gt;$BO$72,"ns",IF(ABS($BX104-INDEX(RTO1CF_ORD,DP$4,2))&gt;$BN$80,"s","ns"))))</f>
        <v>ns</v>
      </c>
      <c r="DQ104" s="186" t="str">
        <f aca="1">IF(DQ$4&gt;$BV104,"",IF($BR$65&gt;$BS$65,"ns",IF($BN$72&gt;$BO$72,"ns",IF(ABS($BX104-INDEX(RTO1CF_ORD,DQ$4,2))&gt;$BN$80,"s","ns"))))</f>
        <v/>
      </c>
      <c r="DR104" s="186" t="str">
        <f aca="1">IF(DR$4&gt;$BV104,"",IF($BR$65&gt;$BS$65,"ns",IF($BN$72&gt;$BO$72,"ns",IF(ABS($BX104-INDEX(RTO1CF_ORD,DR$4,2))&gt;$BN$80,"s","ns"))))</f>
        <v/>
      </c>
      <c r="DS104" s="186" t="str">
        <f aca="1">IF(DS$4&gt;$BV104,"",IF($BR$65&gt;$BS$65,"ns",IF($BN$72&gt;$BO$72,"ns",IF(ABS($BX104-INDEX(RTO1CF_ORD,DS$4,2))&gt;$BN$80,"s","ns"))))</f>
        <v/>
      </c>
      <c r="DT104" s="186" t="str">
        <f aca="1">IF(DT$4&gt;$BV104,"",IF($BR$65&gt;$BS$65,"ns",IF($BN$72&gt;$BO$72,"ns",IF(ABS($BX104-INDEX(RTO1CF_ORD,DT$4,2))&gt;$BN$80,"s","ns"))))</f>
        <v/>
      </c>
      <c r="DU104" s="186" t="str">
        <f aca="1">IF(DU$4&gt;$BV104,"",IF($BR$65&gt;$BS$65,"ns",IF($BN$72&gt;$BO$72,"ns",IF(ABS($BX104-INDEX(RTO1CF_ORD,DU$4,2))&gt;$BN$80,"s","ns"))))</f>
        <v/>
      </c>
      <c r="DV104" s="186" t="str">
        <f aca="1">IF(DV$4&gt;$BV104,"",IF($BR$65&gt;$BS$65,"ns",IF($BN$72&gt;$BO$72,"ns",IF(ABS($BX104-INDEX(RTO1CF_ORD,DV$4,2))&gt;$BN$80,"s","ns"))))</f>
        <v/>
      </c>
      <c r="DW104" s="158"/>
      <c r="DX104" s="158"/>
      <c r="DZ104" s="176">
        <f>DZ103+1</f>
        <v>45</v>
      </c>
      <c r="EA104" s="178" t="str">
        <f aca="1">IFERROR(INDEX(RTO2CV,$DZ104,1),0)</f>
        <v>B 750</v>
      </c>
      <c r="EB104" s="179">
        <f aca="1">IFERROR(INDEX(RTO2SF,$DZ104,EB$3),0)</f>
        <v>0</v>
      </c>
      <c r="EC104" s="179">
        <f aca="1">IFERROR(INDEX(RTO2SF,$DZ104,EC$3),0)</f>
        <v>0</v>
      </c>
      <c r="ED104" s="179">
        <f aca="1">IFERROR(INDEX(RTO2SF,$DZ104,ED$3),0)</f>
        <v>0</v>
      </c>
      <c r="EE104" s="179">
        <f aca="1">IFERROR(INDEX(RTO2SF,$DZ104,EE$3),0)</f>
        <v>0</v>
      </c>
      <c r="EF104" s="179">
        <f>_xlfn.COUNTIFS(EB104:EE104,"&gt;1")</f>
        <v>0</v>
      </c>
      <c r="EG104" s="179">
        <f>IFERROR(_xlfn.SUMIFS(EB104:EE104,EB104:EE104,"&gt;1"),0)</f>
        <v>0</v>
      </c>
      <c r="EH104" s="176"/>
      <c r="EI104" s="176"/>
      <c r="EJ104" s="176"/>
      <c r="EK104" s="177"/>
      <c r="EL104" s="176">
        <f>EL103+1</f>
        <v>45</v>
      </c>
      <c r="EM104" s="178" t="str">
        <f aca="1">IFERROR(INDEX(RTO2CV,$EL104,1),0)</f>
        <v>B 750</v>
      </c>
      <c r="EN104" s="179">
        <f aca="1">IFERROR(INDEX(RTO2CF,$EL104,'ANVA-MDS'!EB$3),0)</f>
        <v>4989.01668571429036</v>
      </c>
      <c r="EO104" s="179">
        <f aca="1">IFERROR(INDEX(RTO2CF,$EL104,'ANVA-MDS'!EC$3),0)</f>
        <v>4187.50577142857037</v>
      </c>
      <c r="EP104" s="179">
        <f aca="1">IFERROR(INDEX(RTO2CF,$EL104,'ANVA-MDS'!ED$3),0)</f>
        <v>4875.62177142857036</v>
      </c>
      <c r="EQ104" s="179">
        <f aca="1">IFERROR(INDEX(RTO2CF,$EL104,'ANVA-MDS'!EE$3),0)</f>
        <v>0</v>
      </c>
      <c r="ER104" s="179">
        <f>_xlfn.COUNTIFS(EN104:EQ104,"&gt;1")</f>
        <v>3</v>
      </c>
      <c r="ES104" s="179">
        <f>IFERROR(_xlfn.SUMIFS(EN104:EQ104,EN104:EQ104,"&gt;1"),0)</f>
        <v>14052.1442285714002</v>
      </c>
      <c r="ET104" s="176"/>
      <c r="EU104" s="176"/>
      <c r="EV104" s="176"/>
      <c r="EW104" s="177"/>
      <c r="EX104" s="179">
        <f>EG104+ES104</f>
        <v>14052.1442285714002</v>
      </c>
      <c r="EY104" s="177"/>
      <c r="EZ104" s="177"/>
    </row>
    <row r="105" spans="10:156" ht="12.75" customHeight="1">
      <c r="J105" s="89" t="n">
        <v>45</v>
      </c>
      <c r="K105" s="187" t="str">
        <f aca="1">IFERROR(INDEX(RTO2SF_ORD,J105,1),"sd")</f>
        <v>B 750</v>
      </c>
      <c r="L105" s="188">
        <f aca="1">IFERROR(INDEX(RTO2SF_ORD,J105,2),"sd")</f>
        <v>0.00005</v>
      </c>
      <c r="M105" s="188" t="str">
        <f aca="1">IF(M$4&gt;$J105,"",IF($F$65&gt;$G$65,"ns",IF($B$72&gt;$C$72,"ns",IF(ABS($L105-INDEX(RTO1SF_ORD,M$4,2))&gt;$B$80,"s","ns"))))</f>
        <v>ns</v>
      </c>
      <c r="N105" s="188" t="str">
        <f aca="1">IF(N$4&gt;$J105,"",IF($F$65&gt;$G$65,"ns",IF($B$72&gt;$C$72,"ns",IF(ABS($L105-INDEX(RTO1SF_ORD,N$4,2))&gt;$B$80,"s","ns"))))</f>
        <v>ns</v>
      </c>
      <c r="O105" s="188" t="str">
        <f aca="1">IF(O$4&gt;$J105,"",IF($F$65&gt;$G$65,"ns",IF($B$72&gt;$C$72,"ns",IF(ABS($L105-INDEX(RTO1SF_ORD,O$4,2))&gt;$B$80,"s","ns"))))</f>
        <v>ns</v>
      </c>
      <c r="P105" s="188" t="str">
        <f aca="1">IF(P$4&gt;$J105,"",IF($F$65&gt;$G$65,"ns",IF($B$72&gt;$C$72,"ns",IF(ABS($L105-INDEX(RTO1SF_ORD,P$4,2))&gt;$B$80,"s","ns"))))</f>
        <v>ns</v>
      </c>
      <c r="Q105" s="188" t="str">
        <f aca="1">IF(Q$4&gt;$J105,"",IF($F$65&gt;$G$65,"ns",IF($B$72&gt;$C$72,"ns",IF(ABS($L105-INDEX(RTO1SF_ORD,Q$4,2))&gt;$B$80,"s","ns"))))</f>
        <v>ns</v>
      </c>
      <c r="R105" s="188" t="str">
        <f aca="1">IF(R$4&gt;$J105,"",IF($F$65&gt;$G$65,"ns",IF($B$72&gt;$C$72,"ns",IF(ABS($L105-INDEX(RTO1SF_ORD,R$4,2))&gt;$B$80,"s","ns"))))</f>
        <v>ns</v>
      </c>
      <c r="S105" s="188" t="str">
        <f aca="1">IF(S$4&gt;$J105,"",IF($F$65&gt;$G$65,"ns",IF($B$72&gt;$C$72,"ns",IF(ABS($L105-INDEX(RTO1SF_ORD,S$4,2))&gt;$B$80,"s","ns"))))</f>
        <v>ns</v>
      </c>
      <c r="T105" s="188" t="str">
        <f aca="1">IF(T$4&gt;$J105,"",IF($F$65&gt;$G$65,"ns",IF($B$72&gt;$C$72,"ns",IF(ABS($L105-INDEX(RTO1SF_ORD,T$4,2))&gt;$B$80,"s","ns"))))</f>
        <v>ns</v>
      </c>
      <c r="U105" s="188" t="str">
        <f aca="1">IF(U$4&gt;$J105,"",IF($F$65&gt;$G$65,"ns",IF($B$72&gt;$C$72,"ns",IF(ABS($L105-INDEX(RTO1SF_ORD,U$4,2))&gt;$B$80,"s","ns"))))</f>
        <v>ns</v>
      </c>
      <c r="V105" s="188" t="str">
        <f aca="1">IF(V$4&gt;$J105,"",IF($F$65&gt;$G$65,"ns",IF($B$72&gt;$C$72,"ns",IF(ABS($L105-INDEX(RTO1SF_ORD,V$4,2))&gt;$B$80,"s","ns"))))</f>
        <v>ns</v>
      </c>
      <c r="W105" s="188" t="str">
        <f aca="1">IF(W$4&gt;$J105,"",IF($F$65&gt;$G$65,"ns",IF($B$72&gt;$C$72,"ns",IF(ABS($L105-INDEX(RTO1SF_ORD,W$4,2))&gt;$B$80,"s","ns"))))</f>
        <v>ns</v>
      </c>
      <c r="X105" s="188" t="str">
        <f aca="1">IF(X$4&gt;$J105,"",IF($F$65&gt;$G$65,"ns",IF($B$72&gt;$C$72,"ns",IF(ABS($L105-INDEX(RTO1SF_ORD,X$4,2))&gt;$B$80,"s","ns"))))</f>
        <v>ns</v>
      </c>
      <c r="Y105" s="188" t="str">
        <f aca="1">IF(Y$4&gt;$J105,"",IF($F$65&gt;$G$65,"ns",IF($B$72&gt;$C$72,"ns",IF(ABS($L105-INDEX(RTO1SF_ORD,Y$4,2))&gt;$B$80,"s","ns"))))</f>
        <v>ns</v>
      </c>
      <c r="Z105" s="188" t="str">
        <f aca="1">IF(Z$4&gt;$J105,"",IF($F$65&gt;$G$65,"ns",IF($B$72&gt;$C$72,"ns",IF(ABS($L105-INDEX(RTO1SF_ORD,Z$4,2))&gt;$B$80,"s","ns"))))</f>
        <v>ns</v>
      </c>
      <c r="AA105" s="188" t="str">
        <f aca="1">IF(AA$4&gt;$J105,"",IF($F$65&gt;$G$65,"ns",IF($B$72&gt;$C$72,"ns",IF(ABS($L105-INDEX(RTO1SF_ORD,AA$4,2))&gt;$B$80,"s","ns"))))</f>
        <v>ns</v>
      </c>
      <c r="AB105" s="188" t="str">
        <f aca="1">IF(AB$4&gt;$J105,"",IF($F$65&gt;$G$65,"ns",IF($B$72&gt;$C$72,"ns",IF(ABS($L105-INDEX(RTO1SF_ORD,AB$4,2))&gt;$B$80,"s","ns"))))</f>
        <v>ns</v>
      </c>
      <c r="AC105" s="188" t="str">
        <f aca="1">IF(AC$4&gt;$J105,"",IF($F$65&gt;$G$65,"ns",IF($B$72&gt;$C$72,"ns",IF(ABS($L105-INDEX(RTO1SF_ORD,AC$4,2))&gt;$B$80,"s","ns"))))</f>
        <v>ns</v>
      </c>
      <c r="AD105" s="188" t="str">
        <f aca="1">IF(AD$4&gt;$J105,"",IF($F$65&gt;$G$65,"ns",IF($B$72&gt;$C$72,"ns",IF(ABS($L105-INDEX(RTO1SF_ORD,AD$4,2))&gt;$B$80,"s","ns"))))</f>
        <v>ns</v>
      </c>
      <c r="AE105" s="188" t="str">
        <f aca="1">IF(AE$4&gt;$J105,"",IF($F$65&gt;$G$65,"ns",IF($B$72&gt;$C$72,"ns",IF(ABS($L105-INDEX(RTO1SF_ORD,AE$4,2))&gt;$B$80,"s","ns"))))</f>
        <v>ns</v>
      </c>
      <c r="AF105" s="188" t="str">
        <f aca="1">IF(AF$4&gt;$J105,"",IF($F$65&gt;$G$65,"ns",IF($B$72&gt;$C$72,"ns",IF(ABS($L105-INDEX(RTO1SF_ORD,AF$4,2))&gt;$B$80,"s","ns"))))</f>
        <v>ns</v>
      </c>
      <c r="AG105" s="188" t="str">
        <f aca="1">IF(AG$4&gt;$J105,"",IF($F$65&gt;$G$65,"ns",IF($B$72&gt;$C$72,"ns",IF(ABS($L105-INDEX(RTO1SF_ORD,AG$4,2))&gt;$B$80,"s","ns"))))</f>
        <v>ns</v>
      </c>
      <c r="AH105" s="188" t="str">
        <f aca="1">IF(AH$4&gt;$J105,"",IF($F$65&gt;$G$65,"ns",IF($B$72&gt;$C$72,"ns",IF(ABS($L105-INDEX(RTO1SF_ORD,AH$4,2))&gt;$B$80,"s","ns"))))</f>
        <v>ns</v>
      </c>
      <c r="AI105" s="188" t="str">
        <f aca="1">IF(AI$4&gt;$J105,"",IF($F$65&gt;$G$65,"ns",IF($B$72&gt;$C$72,"ns",IF(ABS($L105-INDEX(RTO1SF_ORD,AI$4,2))&gt;$B$80,"s","ns"))))</f>
        <v>ns</v>
      </c>
      <c r="AJ105" s="188" t="str">
        <f aca="1">IF(AJ$4&gt;$J105,"",IF($F$65&gt;$G$65,"ns",IF($B$72&gt;$C$72,"ns",IF(ABS($L105-INDEX(RTO1SF_ORD,AJ$4,2))&gt;$B$80,"s","ns"))))</f>
        <v>ns</v>
      </c>
      <c r="AK105" s="188" t="str">
        <f aca="1">IF(AK$4&gt;$J105,"",IF($F$65&gt;$G$65,"ns",IF($B$72&gt;$C$72,"ns",IF(ABS($L105-INDEX(RTO1SF_ORD,AK$4,2))&gt;$B$80,"s","ns"))))</f>
        <v>ns</v>
      </c>
      <c r="AL105" s="188" t="str">
        <f aca="1">IF(AL$4&gt;$J105,"",IF($F$65&gt;$G$65,"ns",IF($B$72&gt;$C$72,"ns",IF(ABS($L105-INDEX(RTO1SF_ORD,AL$4,2))&gt;$B$80,"s","ns"))))</f>
        <v>ns</v>
      </c>
      <c r="AM105" s="188" t="str">
        <f aca="1">IF(AM$4&gt;$J105,"",IF($F$65&gt;$G$65,"ns",IF($B$72&gt;$C$72,"ns",IF(ABS($L105-INDEX(RTO1SF_ORD,AM$4,2))&gt;$B$80,"s","ns"))))</f>
        <v>ns</v>
      </c>
      <c r="AN105" s="188" t="str">
        <f aca="1">IF(AN$4&gt;$J105,"",IF($F$65&gt;$G$65,"ns",IF($B$72&gt;$C$72,"ns",IF(ABS($L105-INDEX(RTO1SF_ORD,AN$4,2))&gt;$B$80,"s","ns"))))</f>
        <v>ns</v>
      </c>
      <c r="AO105" s="188" t="str">
        <f aca="1">IF(AO$4&gt;$J105,"",IF($F$65&gt;$G$65,"ns",IF($B$72&gt;$C$72,"ns",IF(ABS($L105-INDEX(RTO1SF_ORD,AO$4,2))&gt;$B$80,"s","ns"))))</f>
        <v>ns</v>
      </c>
      <c r="AP105" s="188" t="str">
        <f aca="1">IF(AP$4&gt;$J105,"",IF($F$65&gt;$G$65,"ns",IF($B$72&gt;$C$72,"ns",IF(ABS($L105-INDEX(RTO1SF_ORD,AP$4,2))&gt;$B$80,"s","ns"))))</f>
        <v>ns</v>
      </c>
      <c r="AQ105" s="188" t="str">
        <f aca="1">IF(AQ$4&gt;$J105,"",IF($F$65&gt;$G$65,"ns",IF($B$72&gt;$C$72,"ns",IF(ABS($L105-INDEX(RTO1SF_ORD,AQ$4,2))&gt;$B$80,"s","ns"))))</f>
        <v>ns</v>
      </c>
      <c r="AR105" s="188" t="str">
        <f aca="1">IF(AR$4&gt;$J105,"",IF($F$65&gt;$G$65,"ns",IF($B$72&gt;$C$72,"ns",IF(ABS($L105-INDEX(RTO1SF_ORD,AR$4,2))&gt;$B$80,"s","ns"))))</f>
        <v>ns</v>
      </c>
      <c r="AS105" s="188" t="str">
        <f aca="1">IF(AS$4&gt;$J105,"",IF($F$65&gt;$G$65,"ns",IF($B$72&gt;$C$72,"ns",IF(ABS($L105-INDEX(RTO1SF_ORD,AS$4,2))&gt;$B$80,"s","ns"))))</f>
        <v>ns</v>
      </c>
      <c r="AT105" s="188" t="str">
        <f aca="1">IF(AT$4&gt;$J105,"",IF($F$65&gt;$G$65,"ns",IF($B$72&gt;$C$72,"ns",IF(ABS($L105-INDEX(RTO1SF_ORD,AT$4,2))&gt;$B$80,"s","ns"))))</f>
        <v>ns</v>
      </c>
      <c r="AU105" s="188" t="str">
        <f aca="1">IF(AU$4&gt;$J105,"",IF($F$65&gt;$G$65,"ns",IF($B$72&gt;$C$72,"ns",IF(ABS($L105-INDEX(RTO1SF_ORD,AU$4,2))&gt;$B$80,"s","ns"))))</f>
        <v>ns</v>
      </c>
      <c r="AV105" s="188" t="str">
        <f aca="1">IF(AV$4&gt;$J105,"",IF($F$65&gt;$G$65,"ns",IF($B$72&gt;$C$72,"ns",IF(ABS($L105-INDEX(RTO1SF_ORD,AV$4,2))&gt;$B$80,"s","ns"))))</f>
        <v>ns</v>
      </c>
      <c r="AW105" s="188" t="str">
        <f aca="1">IF(AW$4&gt;$J105,"",IF($F$65&gt;$G$65,"ns",IF($B$72&gt;$C$72,"ns",IF(ABS($L105-INDEX(RTO1SF_ORD,AW$4,2))&gt;$B$80,"s","ns"))))</f>
        <v>ns</v>
      </c>
      <c r="AX105" s="188" t="str">
        <f aca="1">IF(AX$4&gt;$J105,"",IF($F$65&gt;$G$65,"ns",IF($B$72&gt;$C$72,"ns",IF(ABS($L105-INDEX(RTO1SF_ORD,AX$4,2))&gt;$B$80,"s","ns"))))</f>
        <v>ns</v>
      </c>
      <c r="AY105" s="188" t="str">
        <f aca="1">IF(AY$4&gt;$J105,"",IF($F$65&gt;$G$65,"ns",IF($B$72&gt;$C$72,"ns",IF(ABS($L105-INDEX(RTO1SF_ORD,AY$4,2))&gt;$B$80,"s","ns"))))</f>
        <v>ns</v>
      </c>
      <c r="AZ105" s="188" t="str">
        <f aca="1">IF(AZ$4&gt;$J105,"",IF($F$65&gt;$G$65,"ns",IF($B$72&gt;$C$72,"ns",IF(ABS($L105-INDEX(RTO1SF_ORD,AZ$4,2))&gt;$B$80,"s","ns"))))</f>
        <v>ns</v>
      </c>
      <c r="BA105" s="188" t="str">
        <f aca="1">IF(BA$4&gt;$J105,"",IF($F$65&gt;$G$65,"ns",IF($B$72&gt;$C$72,"ns",IF(ABS($L105-INDEX(RTO1SF_ORD,BA$4,2))&gt;$B$80,"s","ns"))))</f>
        <v>ns</v>
      </c>
      <c r="BB105" s="188" t="str">
        <f aca="1">IF(BB$4&gt;$J105,"",IF($F$65&gt;$G$65,"ns",IF($B$72&gt;$C$72,"ns",IF(ABS($L105-INDEX(RTO1SF_ORD,BB$4,2))&gt;$B$80,"s","ns"))))</f>
        <v>ns</v>
      </c>
      <c r="BC105" s="188" t="str">
        <f aca="1">IF(BC$4&gt;$J105,"",IF($F$65&gt;$G$65,"ns",IF($B$72&gt;$C$72,"ns",IF(ABS($L105-INDEX(RTO1SF_ORD,BC$4,2))&gt;$B$80,"s","ns"))))</f>
        <v>ns</v>
      </c>
      <c r="BD105" s="188" t="str">
        <f aca="1">IF(BD$4&gt;$J105,"",IF($F$65&gt;$G$65,"ns",IF($B$72&gt;$C$72,"ns",IF(ABS($L105-INDEX(RTO1SF_ORD,BD$4,2))&gt;$B$80,"s","ns"))))</f>
        <v>ns</v>
      </c>
      <c r="BE105" s="188" t="str">
        <f aca="1">IF(BE$4&gt;$J105,"",IF($F$65&gt;$G$65,"ns",IF($B$72&gt;$C$72,"ns",IF(ABS($L105-INDEX(RTO1SF_ORD,BE$4,2))&gt;$B$80,"s","ns"))))</f>
        <v>ns</v>
      </c>
      <c r="BF105" s="188" t="str">
        <f aca="1">IF(BF$4&gt;$J105,"",IF($F$65&gt;$G$65,"ns",IF($B$72&gt;$C$72,"ns",IF(ABS($L105-INDEX(RTO1SF_ORD,BF$4,2))&gt;$B$80,"s","ns"))))</f>
        <v/>
      </c>
      <c r="BG105" s="188" t="str">
        <f aca="1">IF(BG$4&gt;$J105,"",IF($F$65&gt;$G$65,"ns",IF($B$72&gt;$C$72,"ns",IF(ABS($L105-INDEX(RTO1SF_ORD,BG$4,2))&gt;$B$80,"s","ns"))))</f>
        <v/>
      </c>
      <c r="BH105" s="188" t="str">
        <f aca="1">IF(BH$4&gt;$J105,"",IF($F$65&gt;$G$65,"ns",IF($B$72&gt;$C$72,"ns",IF(ABS($L105-INDEX(RTO1SF_ORD,BH$4,2))&gt;$B$80,"s","ns"))))</f>
        <v/>
      </c>
      <c r="BI105" s="188" t="str">
        <f aca="1">IF(BI$4&gt;$J105,"",IF($F$65&gt;$G$65,"ns",IF($B$72&gt;$C$72,"ns",IF(ABS($L105-INDEX(RTO1SF_ORD,BI$4,2))&gt;$B$80,"s","ns"))))</f>
        <v/>
      </c>
      <c r="BJ105" s="188" t="str">
        <f aca="1">IF(BJ$4&gt;$J105,"",IF($F$65&gt;$G$65,"ns",IF($B$72&gt;$C$72,"ns",IF(ABS($L105-INDEX(RTO1SF_ORD,BJ$4,2))&gt;$B$80,"s","ns"))))</f>
        <v/>
      </c>
      <c r="BS105" s="10"/>
      <c r="BT105" s="10"/>
      <c r="BV105" s="89" t="n">
        <v>45</v>
      </c>
      <c r="BW105" s="187" t="str">
        <f aca="1">IFERROR(INDEX(RTO2CF_ORD,BV105,1),"sd")</f>
        <v>TIMBO</v>
      </c>
      <c r="BX105" s="188">
        <f aca="1">IFERROR(INDEX(RTO2CF_ORD,BV105,2),"sd")</f>
        <v>3913.61855238094995</v>
      </c>
      <c r="BY105" s="186" t="str">
        <f aca="1">IF(BY$4&gt;$BV105,"",IF($BR$65&gt;$BS$65,"ns",IF($BN$72&gt;$BO$72,"ns",IF(ABS($BX105-INDEX(RTO1CF_ORD,BY$4,2))&gt;$BN$80,"s","ns"))))</f>
        <v>ns</v>
      </c>
      <c r="BZ105" s="186" t="str">
        <f aca="1">IF(BZ$4&gt;$BV105,"",IF($BR$65&gt;$BS$65,"ns",IF($BN$72&gt;$BO$72,"ns",IF(ABS($BX105-INDEX(RTO1CF_ORD,BZ$4,2))&gt;$BN$80,"s","ns"))))</f>
        <v>ns</v>
      </c>
      <c r="CA105" s="186" t="str">
        <f aca="1">IF(CA$4&gt;$BV105,"",IF($BR$65&gt;$BS$65,"ns",IF($BN$72&gt;$BO$72,"ns",IF(ABS($BX105-INDEX(RTO1CF_ORD,CA$4,2))&gt;$BN$80,"s","ns"))))</f>
        <v>ns</v>
      </c>
      <c r="CB105" s="186" t="str">
        <f aca="1">IF(CB$4&gt;$BV105,"",IF($BR$65&gt;$BS$65,"ns",IF($BN$72&gt;$BO$72,"ns",IF(ABS($BX105-INDEX(RTO1CF_ORD,CB$4,2))&gt;$BN$80,"s","ns"))))</f>
        <v>ns</v>
      </c>
      <c r="CC105" s="186" t="str">
        <f aca="1">IF(CC$4&gt;$BV105,"",IF($BR$65&gt;$BS$65,"ns",IF($BN$72&gt;$BO$72,"ns",IF(ABS($BX105-INDEX(RTO1CF_ORD,CC$4,2))&gt;$BN$80,"s","ns"))))</f>
        <v>ns</v>
      </c>
      <c r="CD105" s="186" t="str">
        <f aca="1">IF(CD$4&gt;$BV105,"",IF($BR$65&gt;$BS$65,"ns",IF($BN$72&gt;$BO$72,"ns",IF(ABS($BX105-INDEX(RTO1CF_ORD,CD$4,2))&gt;$BN$80,"s","ns"))))</f>
        <v>ns</v>
      </c>
      <c r="CE105" s="186" t="str">
        <f aca="1">IF(CE$4&gt;$BV105,"",IF($BR$65&gt;$BS$65,"ns",IF($BN$72&gt;$BO$72,"ns",IF(ABS($BX105-INDEX(RTO1CF_ORD,CE$4,2))&gt;$BN$80,"s","ns"))))</f>
        <v>ns</v>
      </c>
      <c r="CF105" s="186" t="str">
        <f aca="1">IF(CF$4&gt;$BV105,"",IF($BR$65&gt;$BS$65,"ns",IF($BN$72&gt;$BO$72,"ns",IF(ABS($BX105-INDEX(RTO1CF_ORD,CF$4,2))&gt;$BN$80,"s","ns"))))</f>
        <v>ns</v>
      </c>
      <c r="CG105" s="186" t="str">
        <f aca="1">IF(CG$4&gt;$BV105,"",IF($BR$65&gt;$BS$65,"ns",IF($BN$72&gt;$BO$72,"ns",IF(ABS($BX105-INDEX(RTO1CF_ORD,CG$4,2))&gt;$BN$80,"s","ns"))))</f>
        <v>ns</v>
      </c>
      <c r="CH105" s="186" t="str">
        <f aca="1">IF(CH$4&gt;$BV105,"",IF($BR$65&gt;$BS$65,"ns",IF($BN$72&gt;$BO$72,"ns",IF(ABS($BX105-INDEX(RTO1CF_ORD,CH$4,2))&gt;$BN$80,"s","ns"))))</f>
        <v>ns</v>
      </c>
      <c r="CI105" s="186" t="str">
        <f aca="1">IF(CI$4&gt;$BV105,"",IF($BR$65&gt;$BS$65,"ns",IF($BN$72&gt;$BO$72,"ns",IF(ABS($BX105-INDEX(RTO1CF_ORD,CI$4,2))&gt;$BN$80,"s","ns"))))</f>
        <v>ns</v>
      </c>
      <c r="CJ105" s="186" t="str">
        <f aca="1">IF(CJ$4&gt;$BV105,"",IF($BR$65&gt;$BS$65,"ns",IF($BN$72&gt;$BO$72,"ns",IF(ABS($BX105-INDEX(RTO1CF_ORD,CJ$4,2))&gt;$BN$80,"s","ns"))))</f>
        <v>ns</v>
      </c>
      <c r="CK105" s="186" t="str">
        <f aca="1">IF(CK$4&gt;$BV105,"",IF($BR$65&gt;$BS$65,"ns",IF($BN$72&gt;$BO$72,"ns",IF(ABS($BX105-INDEX(RTO1CF_ORD,CK$4,2))&gt;$BN$80,"s","ns"))))</f>
        <v>ns</v>
      </c>
      <c r="CL105" s="186" t="str">
        <f aca="1">IF(CL$4&gt;$BV105,"",IF($BR$65&gt;$BS$65,"ns",IF($BN$72&gt;$BO$72,"ns",IF(ABS($BX105-INDEX(RTO1CF_ORD,CL$4,2))&gt;$BN$80,"s","ns"))))</f>
        <v>ns</v>
      </c>
      <c r="CM105" s="186" t="str">
        <f aca="1">IF(CM$4&gt;$BV105,"",IF($BR$65&gt;$BS$65,"ns",IF($BN$72&gt;$BO$72,"ns",IF(ABS($BX105-INDEX(RTO1CF_ORD,CM$4,2))&gt;$BN$80,"s","ns"))))</f>
        <v>ns</v>
      </c>
      <c r="CN105" s="186" t="str">
        <f aca="1">IF(CN$4&gt;$BV105,"",IF($BR$65&gt;$BS$65,"ns",IF($BN$72&gt;$BO$72,"ns",IF(ABS($BX105-INDEX(RTO1CF_ORD,CN$4,2))&gt;$BN$80,"s","ns"))))</f>
        <v>ns</v>
      </c>
      <c r="CO105" s="186" t="str">
        <f aca="1">IF(CO$4&gt;$BV105,"",IF($BR$65&gt;$BS$65,"ns",IF($BN$72&gt;$BO$72,"ns",IF(ABS($BX105-INDEX(RTO1CF_ORD,CO$4,2))&gt;$BN$80,"s","ns"))))</f>
        <v>ns</v>
      </c>
      <c r="CP105" s="186" t="str">
        <f aca="1">IF(CP$4&gt;$BV105,"",IF($BR$65&gt;$BS$65,"ns",IF($BN$72&gt;$BO$72,"ns",IF(ABS($BX105-INDEX(RTO1CF_ORD,CP$4,2))&gt;$BN$80,"s","ns"))))</f>
        <v>ns</v>
      </c>
      <c r="CQ105" s="186" t="str">
        <f aca="1">IF(CQ$4&gt;$BV105,"",IF($BR$65&gt;$BS$65,"ns",IF($BN$72&gt;$BO$72,"ns",IF(ABS($BX105-INDEX(RTO1CF_ORD,CQ$4,2))&gt;$BN$80,"s","ns"))))</f>
        <v>ns</v>
      </c>
      <c r="CR105" s="186" t="str">
        <f aca="1">IF(CR$4&gt;$BV105,"",IF($BR$65&gt;$BS$65,"ns",IF($BN$72&gt;$BO$72,"ns",IF(ABS($BX105-INDEX(RTO1CF_ORD,CR$4,2))&gt;$BN$80,"s","ns"))))</f>
        <v>ns</v>
      </c>
      <c r="CS105" s="186" t="str">
        <f aca="1">IF(CS$4&gt;$BV105,"",IF($BR$65&gt;$BS$65,"ns",IF($BN$72&gt;$BO$72,"ns",IF(ABS($BX105-INDEX(RTO1CF_ORD,CS$4,2))&gt;$BN$80,"s","ns"))))</f>
        <v>ns</v>
      </c>
      <c r="CT105" s="186" t="str">
        <f aca="1">IF(CT$4&gt;$BV105,"",IF($BR$65&gt;$BS$65,"ns",IF($BN$72&gt;$BO$72,"ns",IF(ABS($BX105-INDEX(RTO1CF_ORD,CT$4,2))&gt;$BN$80,"s","ns"))))</f>
        <v>ns</v>
      </c>
      <c r="CU105" s="186" t="str">
        <f aca="1">IF(CU$4&gt;$BV105,"",IF($BR$65&gt;$BS$65,"ns",IF($BN$72&gt;$BO$72,"ns",IF(ABS($BX105-INDEX(RTO1CF_ORD,CU$4,2))&gt;$BN$80,"s","ns"))))</f>
        <v>ns</v>
      </c>
      <c r="CV105" s="186" t="str">
        <f aca="1">IF(CV$4&gt;$BV105,"",IF($BR$65&gt;$BS$65,"ns",IF($BN$72&gt;$BO$72,"ns",IF(ABS($BX105-INDEX(RTO1CF_ORD,CV$4,2))&gt;$BN$80,"s","ns"))))</f>
        <v>ns</v>
      </c>
      <c r="CW105" s="186" t="str">
        <f aca="1">IF(CW$4&gt;$BV105,"",IF($BR$65&gt;$BS$65,"ns",IF($BN$72&gt;$BO$72,"ns",IF(ABS($BX105-INDEX(RTO1CF_ORD,CW$4,2))&gt;$BN$80,"s","ns"))))</f>
        <v>ns</v>
      </c>
      <c r="CX105" s="186" t="str">
        <f aca="1">IF(CX$4&gt;$BV105,"",IF($BR$65&gt;$BS$65,"ns",IF($BN$72&gt;$BO$72,"ns",IF(ABS($BX105-INDEX(RTO1CF_ORD,CX$4,2))&gt;$BN$80,"s","ns"))))</f>
        <v>ns</v>
      </c>
      <c r="CY105" s="186" t="str">
        <f aca="1">IF(CY$4&gt;$BV105,"",IF($BR$65&gt;$BS$65,"ns",IF($BN$72&gt;$BO$72,"ns",IF(ABS($BX105-INDEX(RTO1CF_ORD,CY$4,2))&gt;$BN$80,"s","ns"))))</f>
        <v>ns</v>
      </c>
      <c r="CZ105" s="186" t="str">
        <f aca="1">IF(CZ$4&gt;$BV105,"",IF($BR$65&gt;$BS$65,"ns",IF($BN$72&gt;$BO$72,"ns",IF(ABS($BX105-INDEX(RTO1CF_ORD,CZ$4,2))&gt;$BN$80,"s","ns"))))</f>
        <v>ns</v>
      </c>
      <c r="DA105" s="186" t="str">
        <f aca="1">IF(DA$4&gt;$BV105,"",IF($BR$65&gt;$BS$65,"ns",IF($BN$72&gt;$BO$72,"ns",IF(ABS($BX105-INDEX(RTO1CF_ORD,DA$4,2))&gt;$BN$80,"s","ns"))))</f>
        <v>ns</v>
      </c>
      <c r="DB105" s="186" t="str">
        <f aca="1">IF(DB$4&gt;$BV105,"",IF($BR$65&gt;$BS$65,"ns",IF($BN$72&gt;$BO$72,"ns",IF(ABS($BX105-INDEX(RTO1CF_ORD,DB$4,2))&gt;$BN$80,"s","ns"))))</f>
        <v>ns</v>
      </c>
      <c r="DC105" s="186" t="str">
        <f aca="1">IF(DC$4&gt;$BV105,"",IF($BR$65&gt;$BS$65,"ns",IF($BN$72&gt;$BO$72,"ns",IF(ABS($BX105-INDEX(RTO1CF_ORD,DC$4,2))&gt;$BN$80,"s","ns"))))</f>
        <v>ns</v>
      </c>
      <c r="DD105" s="186" t="str">
        <f aca="1">IF(DD$4&gt;$BV105,"",IF($BR$65&gt;$BS$65,"ns",IF($BN$72&gt;$BO$72,"ns",IF(ABS($BX105-INDEX(RTO1CF_ORD,DD$4,2))&gt;$BN$80,"s","ns"))))</f>
        <v>ns</v>
      </c>
      <c r="DE105" s="186" t="str">
        <f aca="1">IF(DE$4&gt;$BV105,"",IF($BR$65&gt;$BS$65,"ns",IF($BN$72&gt;$BO$72,"ns",IF(ABS($BX105-INDEX(RTO1CF_ORD,DE$4,2))&gt;$BN$80,"s","ns"))))</f>
        <v>ns</v>
      </c>
      <c r="DF105" s="186" t="str">
        <f aca="1">IF(DF$4&gt;$BV105,"",IF($BR$65&gt;$BS$65,"ns",IF($BN$72&gt;$BO$72,"ns",IF(ABS($BX105-INDEX(RTO1CF_ORD,DF$4,2))&gt;$BN$80,"s","ns"))))</f>
        <v>ns</v>
      </c>
      <c r="DG105" s="186" t="str">
        <f aca="1">IF(DG$4&gt;$BV105,"",IF($BR$65&gt;$BS$65,"ns",IF($BN$72&gt;$BO$72,"ns",IF(ABS($BX105-INDEX(RTO1CF_ORD,DG$4,2))&gt;$BN$80,"s","ns"))))</f>
        <v>ns</v>
      </c>
      <c r="DH105" s="186" t="str">
        <f aca="1">IF(DH$4&gt;$BV105,"",IF($BR$65&gt;$BS$65,"ns",IF($BN$72&gt;$BO$72,"ns",IF(ABS($BX105-INDEX(RTO1CF_ORD,DH$4,2))&gt;$BN$80,"s","ns"))))</f>
        <v>ns</v>
      </c>
      <c r="DI105" s="186" t="str">
        <f aca="1">IF(DI$4&gt;$BV105,"",IF($BR$65&gt;$BS$65,"ns",IF($BN$72&gt;$BO$72,"ns",IF(ABS($BX105-INDEX(RTO1CF_ORD,DI$4,2))&gt;$BN$80,"s","ns"))))</f>
        <v>ns</v>
      </c>
      <c r="DJ105" s="186" t="str">
        <f aca="1">IF(DJ$4&gt;$BV105,"",IF($BR$65&gt;$BS$65,"ns",IF($BN$72&gt;$BO$72,"ns",IF(ABS($BX105-INDEX(RTO1CF_ORD,DJ$4,2))&gt;$BN$80,"s","ns"))))</f>
        <v>ns</v>
      </c>
      <c r="DK105" s="186" t="str">
        <f aca="1">IF(DK$4&gt;$BV105,"",IF($BR$65&gt;$BS$65,"ns",IF($BN$72&gt;$BO$72,"ns",IF(ABS($BX105-INDEX(RTO1CF_ORD,DK$4,2))&gt;$BN$80,"s","ns"))))</f>
        <v>ns</v>
      </c>
      <c r="DL105" s="186" t="str">
        <f aca="1">IF(DL$4&gt;$BV105,"",IF($BR$65&gt;$BS$65,"ns",IF($BN$72&gt;$BO$72,"ns",IF(ABS($BX105-INDEX(RTO1CF_ORD,DL$4,2))&gt;$BN$80,"s","ns"))))</f>
        <v>ns</v>
      </c>
      <c r="DM105" s="186" t="str">
        <f aca="1">IF(DM$4&gt;$BV105,"",IF($BR$65&gt;$BS$65,"ns",IF($BN$72&gt;$BO$72,"ns",IF(ABS($BX105-INDEX(RTO1CF_ORD,DM$4,2))&gt;$BN$80,"s","ns"))))</f>
        <v>ns</v>
      </c>
      <c r="DN105" s="186" t="str">
        <f aca="1">IF(DN$4&gt;$BV105,"",IF($BR$65&gt;$BS$65,"ns",IF($BN$72&gt;$BO$72,"ns",IF(ABS($BX105-INDEX(RTO1CF_ORD,DN$4,2))&gt;$BN$80,"s","ns"))))</f>
        <v>ns</v>
      </c>
      <c r="DO105" s="186" t="str">
        <f aca="1">IF(DO$4&gt;$BV105,"",IF($BR$65&gt;$BS$65,"ns",IF($BN$72&gt;$BO$72,"ns",IF(ABS($BX105-INDEX(RTO1CF_ORD,DO$4,2))&gt;$BN$80,"s","ns"))))</f>
        <v>ns</v>
      </c>
      <c r="DP105" s="186" t="str">
        <f aca="1">IF(DP$4&gt;$BV105,"",IF($BR$65&gt;$BS$65,"ns",IF($BN$72&gt;$BO$72,"ns",IF(ABS($BX105-INDEX(RTO1CF_ORD,DP$4,2))&gt;$BN$80,"s","ns"))))</f>
        <v>ns</v>
      </c>
      <c r="DQ105" s="186" t="str">
        <f aca="1">IF(DQ$4&gt;$BV105,"",IF($BR$65&gt;$BS$65,"ns",IF($BN$72&gt;$BO$72,"ns",IF(ABS($BX105-INDEX(RTO1CF_ORD,DQ$4,2))&gt;$BN$80,"s","ns"))))</f>
        <v>ns</v>
      </c>
      <c r="DR105" s="186" t="str">
        <f aca="1">IF(DR$4&gt;$BV105,"",IF($BR$65&gt;$BS$65,"ns",IF($BN$72&gt;$BO$72,"ns",IF(ABS($BX105-INDEX(RTO1CF_ORD,DR$4,2))&gt;$BN$80,"s","ns"))))</f>
        <v/>
      </c>
      <c r="DS105" s="186" t="str">
        <f aca="1">IF(DS$4&gt;$BV105,"",IF($BR$65&gt;$BS$65,"ns",IF($BN$72&gt;$BO$72,"ns",IF(ABS($BX105-INDEX(RTO1CF_ORD,DS$4,2))&gt;$BN$80,"s","ns"))))</f>
        <v/>
      </c>
      <c r="DT105" s="186" t="str">
        <f aca="1">IF(DT$4&gt;$BV105,"",IF($BR$65&gt;$BS$65,"ns",IF($BN$72&gt;$BO$72,"ns",IF(ABS($BX105-INDEX(RTO1CF_ORD,DT$4,2))&gt;$BN$80,"s","ns"))))</f>
        <v/>
      </c>
      <c r="DU105" s="186" t="str">
        <f aca="1">IF(DU$4&gt;$BV105,"",IF($BR$65&gt;$BS$65,"ns",IF($BN$72&gt;$BO$72,"ns",IF(ABS($BX105-INDEX(RTO1CF_ORD,DU$4,2))&gt;$BN$80,"s","ns"))))</f>
        <v/>
      </c>
      <c r="DV105" s="186" t="str">
        <f aca="1">IF(DV$4&gt;$BV105,"",IF($BR$65&gt;$BS$65,"ns",IF($BN$72&gt;$BO$72,"ns",IF(ABS($BX105-INDEX(RTO1CF_ORD,DV$4,2))&gt;$BN$80,"s","ns"))))</f>
        <v/>
      </c>
      <c r="DW105" s="158"/>
      <c r="DX105" s="158"/>
      <c r="DZ105" s="176">
        <f>DZ104+1</f>
        <v>46</v>
      </c>
      <c r="EA105" s="178" t="str">
        <f aca="1">IFERROR(INDEX(RTO2CV,$DZ105,1),0)</f>
        <v>B 820</v>
      </c>
      <c r="EB105" s="179">
        <f aca="1">IFERROR(INDEX(RTO2SF,$DZ105,EB$3),0)</f>
        <v>0</v>
      </c>
      <c r="EC105" s="179">
        <f aca="1">IFERROR(INDEX(RTO2SF,$DZ105,EC$3),0)</f>
        <v>0</v>
      </c>
      <c r="ED105" s="179">
        <f aca="1">IFERROR(INDEX(RTO2SF,$DZ105,ED$3),0)</f>
        <v>0</v>
      </c>
      <c r="EE105" s="179">
        <f aca="1">IFERROR(INDEX(RTO2SF,$DZ105,EE$3),0)</f>
        <v>0</v>
      </c>
      <c r="EF105" s="179">
        <f>_xlfn.COUNTIFS(EB105:EE105,"&gt;1")</f>
        <v>0</v>
      </c>
      <c r="EG105" s="179">
        <f>IFERROR(_xlfn.SUMIFS(EB105:EE105,EB105:EE105,"&gt;1"),0)</f>
        <v>0</v>
      </c>
      <c r="EH105" s="176"/>
      <c r="EI105" s="176"/>
      <c r="EJ105" s="176"/>
      <c r="EK105" s="177"/>
      <c r="EL105" s="176">
        <f>EL104+1</f>
        <v>46</v>
      </c>
      <c r="EM105" s="178" t="str">
        <f aca="1">IFERROR(INDEX(RTO2CV,$EL105,1),0)</f>
        <v>B 820</v>
      </c>
      <c r="EN105" s="179">
        <f aca="1">IFERROR(INDEX(RTO2CF,$EL105,'ANVA-MDS'!EB$3),0)</f>
        <v>4454.75888000000032</v>
      </c>
      <c r="EO105" s="179">
        <f aca="1">IFERROR(INDEX(RTO2CF,$EL105,'ANVA-MDS'!EC$3),0)</f>
        <v>4914.89855999999963</v>
      </c>
      <c r="EP105" s="179">
        <f aca="1">IFERROR(INDEX(RTO2CF,$EL105,'ANVA-MDS'!ED$3),0)</f>
        <v>5316.52754285714036</v>
      </c>
      <c r="EQ105" s="179">
        <f aca="1">IFERROR(INDEX(RTO2CF,$EL105,'ANVA-MDS'!EE$3),0)</f>
        <v>0</v>
      </c>
      <c r="ER105" s="179">
        <f>_xlfn.COUNTIFS(EN105:EQ105,"&gt;1")</f>
        <v>3</v>
      </c>
      <c r="ES105" s="179">
        <f>IFERROR(_xlfn.SUMIFS(EN105:EQ105,EN105:EQ105,"&gt;1"),0)</f>
        <v>14686.1849828570994</v>
      </c>
      <c r="ET105" s="176"/>
      <c r="EU105" s="176"/>
      <c r="EV105" s="176"/>
      <c r="EW105" s="177"/>
      <c r="EX105" s="179">
        <f>EG105+ES105</f>
        <v>14686.1849828570994</v>
      </c>
      <c r="EY105" s="177"/>
      <c r="EZ105" s="177"/>
    </row>
    <row r="106" spans="10:156" ht="12.75" customHeight="1">
      <c r="J106" s="89" t="n">
        <v>46</v>
      </c>
      <c r="K106" s="187" t="str">
        <f aca="1">IFERROR(INDEX(RTO2SF_ORD,J106,1),"sd")</f>
        <v>B 820</v>
      </c>
      <c r="L106" s="188">
        <f aca="1">IFERROR(INDEX(RTO2SF_ORD,J106,2),"sd")</f>
        <v>0.00004</v>
      </c>
      <c r="M106" s="188" t="str">
        <f aca="1">IF(M$4&gt;$J106,"",IF($F$65&gt;$G$65,"ns",IF($B$72&gt;$C$72,"ns",IF(ABS($L106-INDEX(RTO1SF_ORD,M$4,2))&gt;$B$80,"s","ns"))))</f>
        <v>ns</v>
      </c>
      <c r="N106" s="188" t="str">
        <f aca="1">IF(N$4&gt;$J106,"",IF($F$65&gt;$G$65,"ns",IF($B$72&gt;$C$72,"ns",IF(ABS($L106-INDEX(RTO1SF_ORD,N$4,2))&gt;$B$80,"s","ns"))))</f>
        <v>ns</v>
      </c>
      <c r="O106" s="188" t="str">
        <f aca="1">IF(O$4&gt;$J106,"",IF($F$65&gt;$G$65,"ns",IF($B$72&gt;$C$72,"ns",IF(ABS($L106-INDEX(RTO1SF_ORD,O$4,2))&gt;$B$80,"s","ns"))))</f>
        <v>ns</v>
      </c>
      <c r="P106" s="188" t="str">
        <f aca="1">IF(P$4&gt;$J106,"",IF($F$65&gt;$G$65,"ns",IF($B$72&gt;$C$72,"ns",IF(ABS($L106-INDEX(RTO1SF_ORD,P$4,2))&gt;$B$80,"s","ns"))))</f>
        <v>ns</v>
      </c>
      <c r="Q106" s="188" t="str">
        <f aca="1">IF(Q$4&gt;$J106,"",IF($F$65&gt;$G$65,"ns",IF($B$72&gt;$C$72,"ns",IF(ABS($L106-INDEX(RTO1SF_ORD,Q$4,2))&gt;$B$80,"s","ns"))))</f>
        <v>ns</v>
      </c>
      <c r="R106" s="188" t="str">
        <f aca="1">IF(R$4&gt;$J106,"",IF($F$65&gt;$G$65,"ns",IF($B$72&gt;$C$72,"ns",IF(ABS($L106-INDEX(RTO1SF_ORD,R$4,2))&gt;$B$80,"s","ns"))))</f>
        <v>ns</v>
      </c>
      <c r="S106" s="188" t="str">
        <f aca="1">IF(S$4&gt;$J106,"",IF($F$65&gt;$G$65,"ns",IF($B$72&gt;$C$72,"ns",IF(ABS($L106-INDEX(RTO1SF_ORD,S$4,2))&gt;$B$80,"s","ns"))))</f>
        <v>ns</v>
      </c>
      <c r="T106" s="188" t="str">
        <f aca="1">IF(T$4&gt;$J106,"",IF($F$65&gt;$G$65,"ns",IF($B$72&gt;$C$72,"ns",IF(ABS($L106-INDEX(RTO1SF_ORD,T$4,2))&gt;$B$80,"s","ns"))))</f>
        <v>ns</v>
      </c>
      <c r="U106" s="188" t="str">
        <f aca="1">IF(U$4&gt;$J106,"",IF($F$65&gt;$G$65,"ns",IF($B$72&gt;$C$72,"ns",IF(ABS($L106-INDEX(RTO1SF_ORD,U$4,2))&gt;$B$80,"s","ns"))))</f>
        <v>ns</v>
      </c>
      <c r="V106" s="188" t="str">
        <f aca="1">IF(V$4&gt;$J106,"",IF($F$65&gt;$G$65,"ns",IF($B$72&gt;$C$72,"ns",IF(ABS($L106-INDEX(RTO1SF_ORD,V$4,2))&gt;$B$80,"s","ns"))))</f>
        <v>ns</v>
      </c>
      <c r="W106" s="188" t="str">
        <f aca="1">IF(W$4&gt;$J106,"",IF($F$65&gt;$G$65,"ns",IF($B$72&gt;$C$72,"ns",IF(ABS($L106-INDEX(RTO1SF_ORD,W$4,2))&gt;$B$80,"s","ns"))))</f>
        <v>ns</v>
      </c>
      <c r="X106" s="188" t="str">
        <f aca="1">IF(X$4&gt;$J106,"",IF($F$65&gt;$G$65,"ns",IF($B$72&gt;$C$72,"ns",IF(ABS($L106-INDEX(RTO1SF_ORD,X$4,2))&gt;$B$80,"s","ns"))))</f>
        <v>ns</v>
      </c>
      <c r="Y106" s="188" t="str">
        <f aca="1">IF(Y$4&gt;$J106,"",IF($F$65&gt;$G$65,"ns",IF($B$72&gt;$C$72,"ns",IF(ABS($L106-INDEX(RTO1SF_ORD,Y$4,2))&gt;$B$80,"s","ns"))))</f>
        <v>ns</v>
      </c>
      <c r="Z106" s="188" t="str">
        <f aca="1">IF(Z$4&gt;$J106,"",IF($F$65&gt;$G$65,"ns",IF($B$72&gt;$C$72,"ns",IF(ABS($L106-INDEX(RTO1SF_ORD,Z$4,2))&gt;$B$80,"s","ns"))))</f>
        <v>ns</v>
      </c>
      <c r="AA106" s="188" t="str">
        <f aca="1">IF(AA$4&gt;$J106,"",IF($F$65&gt;$G$65,"ns",IF($B$72&gt;$C$72,"ns",IF(ABS($L106-INDEX(RTO1SF_ORD,AA$4,2))&gt;$B$80,"s","ns"))))</f>
        <v>ns</v>
      </c>
      <c r="AB106" s="188" t="str">
        <f aca="1">IF(AB$4&gt;$J106,"",IF($F$65&gt;$G$65,"ns",IF($B$72&gt;$C$72,"ns",IF(ABS($L106-INDEX(RTO1SF_ORD,AB$4,2))&gt;$B$80,"s","ns"))))</f>
        <v>ns</v>
      </c>
      <c r="AC106" s="188" t="str">
        <f aca="1">IF(AC$4&gt;$J106,"",IF($F$65&gt;$G$65,"ns",IF($B$72&gt;$C$72,"ns",IF(ABS($L106-INDEX(RTO1SF_ORD,AC$4,2))&gt;$B$80,"s","ns"))))</f>
        <v>ns</v>
      </c>
      <c r="AD106" s="188" t="str">
        <f aca="1">IF(AD$4&gt;$J106,"",IF($F$65&gt;$G$65,"ns",IF($B$72&gt;$C$72,"ns",IF(ABS($L106-INDEX(RTO1SF_ORD,AD$4,2))&gt;$B$80,"s","ns"))))</f>
        <v>ns</v>
      </c>
      <c r="AE106" s="188" t="str">
        <f aca="1">IF(AE$4&gt;$J106,"",IF($F$65&gt;$G$65,"ns",IF($B$72&gt;$C$72,"ns",IF(ABS($L106-INDEX(RTO1SF_ORD,AE$4,2))&gt;$B$80,"s","ns"))))</f>
        <v>ns</v>
      </c>
      <c r="AF106" s="188" t="str">
        <f aca="1">IF(AF$4&gt;$J106,"",IF($F$65&gt;$G$65,"ns",IF($B$72&gt;$C$72,"ns",IF(ABS($L106-INDEX(RTO1SF_ORD,AF$4,2))&gt;$B$80,"s","ns"))))</f>
        <v>ns</v>
      </c>
      <c r="AG106" s="188" t="str">
        <f aca="1">IF(AG$4&gt;$J106,"",IF($F$65&gt;$G$65,"ns",IF($B$72&gt;$C$72,"ns",IF(ABS($L106-INDEX(RTO1SF_ORD,AG$4,2))&gt;$B$80,"s","ns"))))</f>
        <v>ns</v>
      </c>
      <c r="AH106" s="188" t="str">
        <f aca="1">IF(AH$4&gt;$J106,"",IF($F$65&gt;$G$65,"ns",IF($B$72&gt;$C$72,"ns",IF(ABS($L106-INDEX(RTO1SF_ORD,AH$4,2))&gt;$B$80,"s","ns"))))</f>
        <v>ns</v>
      </c>
      <c r="AI106" s="188" t="str">
        <f aca="1">IF(AI$4&gt;$J106,"",IF($F$65&gt;$G$65,"ns",IF($B$72&gt;$C$72,"ns",IF(ABS($L106-INDEX(RTO1SF_ORD,AI$4,2))&gt;$B$80,"s","ns"))))</f>
        <v>ns</v>
      </c>
      <c r="AJ106" s="188" t="str">
        <f aca="1">IF(AJ$4&gt;$J106,"",IF($F$65&gt;$G$65,"ns",IF($B$72&gt;$C$72,"ns",IF(ABS($L106-INDEX(RTO1SF_ORD,AJ$4,2))&gt;$B$80,"s","ns"))))</f>
        <v>ns</v>
      </c>
      <c r="AK106" s="188" t="str">
        <f aca="1">IF(AK$4&gt;$J106,"",IF($F$65&gt;$G$65,"ns",IF($B$72&gt;$C$72,"ns",IF(ABS($L106-INDEX(RTO1SF_ORD,AK$4,2))&gt;$B$80,"s","ns"))))</f>
        <v>ns</v>
      </c>
      <c r="AL106" s="188" t="str">
        <f aca="1">IF(AL$4&gt;$J106,"",IF($F$65&gt;$G$65,"ns",IF($B$72&gt;$C$72,"ns",IF(ABS($L106-INDEX(RTO1SF_ORD,AL$4,2))&gt;$B$80,"s","ns"))))</f>
        <v>ns</v>
      </c>
      <c r="AM106" s="188" t="str">
        <f aca="1">IF(AM$4&gt;$J106,"",IF($F$65&gt;$G$65,"ns",IF($B$72&gt;$C$72,"ns",IF(ABS($L106-INDEX(RTO1SF_ORD,AM$4,2))&gt;$B$80,"s","ns"))))</f>
        <v>ns</v>
      </c>
      <c r="AN106" s="188" t="str">
        <f aca="1">IF(AN$4&gt;$J106,"",IF($F$65&gt;$G$65,"ns",IF($B$72&gt;$C$72,"ns",IF(ABS($L106-INDEX(RTO1SF_ORD,AN$4,2))&gt;$B$80,"s","ns"))))</f>
        <v>ns</v>
      </c>
      <c r="AO106" s="188" t="str">
        <f aca="1">IF(AO$4&gt;$J106,"",IF($F$65&gt;$G$65,"ns",IF($B$72&gt;$C$72,"ns",IF(ABS($L106-INDEX(RTO1SF_ORD,AO$4,2))&gt;$B$80,"s","ns"))))</f>
        <v>ns</v>
      </c>
      <c r="AP106" s="188" t="str">
        <f aca="1">IF(AP$4&gt;$J106,"",IF($F$65&gt;$G$65,"ns",IF($B$72&gt;$C$72,"ns",IF(ABS($L106-INDEX(RTO1SF_ORD,AP$4,2))&gt;$B$80,"s","ns"))))</f>
        <v>ns</v>
      </c>
      <c r="AQ106" s="188" t="str">
        <f aca="1">IF(AQ$4&gt;$J106,"",IF($F$65&gt;$G$65,"ns",IF($B$72&gt;$C$72,"ns",IF(ABS($L106-INDEX(RTO1SF_ORD,AQ$4,2))&gt;$B$80,"s","ns"))))</f>
        <v>ns</v>
      </c>
      <c r="AR106" s="188" t="str">
        <f aca="1">IF(AR$4&gt;$J106,"",IF($F$65&gt;$G$65,"ns",IF($B$72&gt;$C$72,"ns",IF(ABS($L106-INDEX(RTO1SF_ORD,AR$4,2))&gt;$B$80,"s","ns"))))</f>
        <v>ns</v>
      </c>
      <c r="AS106" s="188" t="str">
        <f aca="1">IF(AS$4&gt;$J106,"",IF($F$65&gt;$G$65,"ns",IF($B$72&gt;$C$72,"ns",IF(ABS($L106-INDEX(RTO1SF_ORD,AS$4,2))&gt;$B$80,"s","ns"))))</f>
        <v>ns</v>
      </c>
      <c r="AT106" s="188" t="str">
        <f aca="1">IF(AT$4&gt;$J106,"",IF($F$65&gt;$G$65,"ns",IF($B$72&gt;$C$72,"ns",IF(ABS($L106-INDEX(RTO1SF_ORD,AT$4,2))&gt;$B$80,"s","ns"))))</f>
        <v>ns</v>
      </c>
      <c r="AU106" s="188" t="str">
        <f aca="1">IF(AU$4&gt;$J106,"",IF($F$65&gt;$G$65,"ns",IF($B$72&gt;$C$72,"ns",IF(ABS($L106-INDEX(RTO1SF_ORD,AU$4,2))&gt;$B$80,"s","ns"))))</f>
        <v>ns</v>
      </c>
      <c r="AV106" s="188" t="str">
        <f aca="1">IF(AV$4&gt;$J106,"",IF($F$65&gt;$G$65,"ns",IF($B$72&gt;$C$72,"ns",IF(ABS($L106-INDEX(RTO1SF_ORD,AV$4,2))&gt;$B$80,"s","ns"))))</f>
        <v>ns</v>
      </c>
      <c r="AW106" s="188" t="str">
        <f aca="1">IF(AW$4&gt;$J106,"",IF($F$65&gt;$G$65,"ns",IF($B$72&gt;$C$72,"ns",IF(ABS($L106-INDEX(RTO1SF_ORD,AW$4,2))&gt;$B$80,"s","ns"))))</f>
        <v>ns</v>
      </c>
      <c r="AX106" s="188" t="str">
        <f aca="1">IF(AX$4&gt;$J106,"",IF($F$65&gt;$G$65,"ns",IF($B$72&gt;$C$72,"ns",IF(ABS($L106-INDEX(RTO1SF_ORD,AX$4,2))&gt;$B$80,"s","ns"))))</f>
        <v>ns</v>
      </c>
      <c r="AY106" s="188" t="str">
        <f aca="1">IF(AY$4&gt;$J106,"",IF($F$65&gt;$G$65,"ns",IF($B$72&gt;$C$72,"ns",IF(ABS($L106-INDEX(RTO1SF_ORD,AY$4,2))&gt;$B$80,"s","ns"))))</f>
        <v>ns</v>
      </c>
      <c r="AZ106" s="188" t="str">
        <f aca="1">IF(AZ$4&gt;$J106,"",IF($F$65&gt;$G$65,"ns",IF($B$72&gt;$C$72,"ns",IF(ABS($L106-INDEX(RTO1SF_ORD,AZ$4,2))&gt;$B$80,"s","ns"))))</f>
        <v>ns</v>
      </c>
      <c r="BA106" s="188" t="str">
        <f aca="1">IF(BA$4&gt;$J106,"",IF($F$65&gt;$G$65,"ns",IF($B$72&gt;$C$72,"ns",IF(ABS($L106-INDEX(RTO1SF_ORD,BA$4,2))&gt;$B$80,"s","ns"))))</f>
        <v>ns</v>
      </c>
      <c r="BB106" s="188" t="str">
        <f aca="1">IF(BB$4&gt;$J106,"",IF($F$65&gt;$G$65,"ns",IF($B$72&gt;$C$72,"ns",IF(ABS($L106-INDEX(RTO1SF_ORD,BB$4,2))&gt;$B$80,"s","ns"))))</f>
        <v>ns</v>
      </c>
      <c r="BC106" s="188" t="str">
        <f aca="1">IF(BC$4&gt;$J106,"",IF($F$65&gt;$G$65,"ns",IF($B$72&gt;$C$72,"ns",IF(ABS($L106-INDEX(RTO1SF_ORD,BC$4,2))&gt;$B$80,"s","ns"))))</f>
        <v>ns</v>
      </c>
      <c r="BD106" s="188" t="str">
        <f aca="1">IF(BD$4&gt;$J106,"",IF($F$65&gt;$G$65,"ns",IF($B$72&gt;$C$72,"ns",IF(ABS($L106-INDEX(RTO1SF_ORD,BD$4,2))&gt;$B$80,"s","ns"))))</f>
        <v>ns</v>
      </c>
      <c r="BE106" s="188" t="str">
        <f aca="1">IF(BE$4&gt;$J106,"",IF($F$65&gt;$G$65,"ns",IF($B$72&gt;$C$72,"ns",IF(ABS($L106-INDEX(RTO1SF_ORD,BE$4,2))&gt;$B$80,"s","ns"))))</f>
        <v>ns</v>
      </c>
      <c r="BF106" s="188" t="str">
        <f aca="1">IF(BF$4&gt;$J106,"",IF($F$65&gt;$G$65,"ns",IF($B$72&gt;$C$72,"ns",IF(ABS($L106-INDEX(RTO1SF_ORD,BF$4,2))&gt;$B$80,"s","ns"))))</f>
        <v>ns</v>
      </c>
      <c r="BG106" s="188" t="str">
        <f aca="1">IF(BG$4&gt;$J106,"",IF($F$65&gt;$G$65,"ns",IF($B$72&gt;$C$72,"ns",IF(ABS($L106-INDEX(RTO1SF_ORD,BG$4,2))&gt;$B$80,"s","ns"))))</f>
        <v/>
      </c>
      <c r="BH106" s="188" t="str">
        <f aca="1">IF(BH$4&gt;$J106,"",IF($F$65&gt;$G$65,"ns",IF($B$72&gt;$C$72,"ns",IF(ABS($L106-INDEX(RTO1SF_ORD,BH$4,2))&gt;$B$80,"s","ns"))))</f>
        <v/>
      </c>
      <c r="BI106" s="188" t="str">
        <f aca="1">IF(BI$4&gt;$J106,"",IF($F$65&gt;$G$65,"ns",IF($B$72&gt;$C$72,"ns",IF(ABS($L106-INDEX(RTO1SF_ORD,BI$4,2))&gt;$B$80,"s","ns"))))</f>
        <v/>
      </c>
      <c r="BJ106" s="188" t="str">
        <f aca="1">IF(BJ$4&gt;$J106,"",IF($F$65&gt;$G$65,"ns",IF($B$72&gt;$C$72,"ns",IF(ABS($L106-INDEX(RTO1SF_ORD,BJ$4,2))&gt;$B$80,"s","ns"))))</f>
        <v/>
      </c>
      <c r="BS106" s="10"/>
      <c r="BT106" s="10"/>
      <c r="BV106" s="89" t="n">
        <v>46</v>
      </c>
      <c r="BW106" s="187" t="str">
        <f aca="1">IFERROR(INDEX(RTO2CF_ORD,BV106,1),"sd")</f>
        <v>MS INTA 521</v>
      </c>
      <c r="BX106" s="188">
        <f aca="1">IFERROR(INDEX(RTO2CF_ORD,BV106,2),"sd")</f>
        <v>3898.80702095237984</v>
      </c>
      <c r="BY106" s="186" t="str">
        <f aca="1">IF(BY$4&gt;$BV106,"",IF($BR$65&gt;$BS$65,"ns",IF($BN$72&gt;$BO$72,"ns",IF(ABS($BX106-INDEX(RTO1CF_ORD,BY$4,2))&gt;$BN$80,"s","ns"))))</f>
        <v>ns</v>
      </c>
      <c r="BZ106" s="186" t="str">
        <f aca="1">IF(BZ$4&gt;$BV106,"",IF($BR$65&gt;$BS$65,"ns",IF($BN$72&gt;$BO$72,"ns",IF(ABS($BX106-INDEX(RTO1CF_ORD,BZ$4,2))&gt;$BN$80,"s","ns"))))</f>
        <v>ns</v>
      </c>
      <c r="CA106" s="186" t="str">
        <f aca="1">IF(CA$4&gt;$BV106,"",IF($BR$65&gt;$BS$65,"ns",IF($BN$72&gt;$BO$72,"ns",IF(ABS($BX106-INDEX(RTO1CF_ORD,CA$4,2))&gt;$BN$80,"s","ns"))))</f>
        <v>ns</v>
      </c>
      <c r="CB106" s="186" t="str">
        <f aca="1">IF(CB$4&gt;$BV106,"",IF($BR$65&gt;$BS$65,"ns",IF($BN$72&gt;$BO$72,"ns",IF(ABS($BX106-INDEX(RTO1CF_ORD,CB$4,2))&gt;$BN$80,"s","ns"))))</f>
        <v>ns</v>
      </c>
      <c r="CC106" s="186" t="str">
        <f aca="1">IF(CC$4&gt;$BV106,"",IF($BR$65&gt;$BS$65,"ns",IF($BN$72&gt;$BO$72,"ns",IF(ABS($BX106-INDEX(RTO1CF_ORD,CC$4,2))&gt;$BN$80,"s","ns"))))</f>
        <v>ns</v>
      </c>
      <c r="CD106" s="186" t="str">
        <f aca="1">IF(CD$4&gt;$BV106,"",IF($BR$65&gt;$BS$65,"ns",IF($BN$72&gt;$BO$72,"ns",IF(ABS($BX106-INDEX(RTO1CF_ORD,CD$4,2))&gt;$BN$80,"s","ns"))))</f>
        <v>ns</v>
      </c>
      <c r="CE106" s="186" t="str">
        <f aca="1">IF(CE$4&gt;$BV106,"",IF($BR$65&gt;$BS$65,"ns",IF($BN$72&gt;$BO$72,"ns",IF(ABS($BX106-INDEX(RTO1CF_ORD,CE$4,2))&gt;$BN$80,"s","ns"))))</f>
        <v>ns</v>
      </c>
      <c r="CF106" s="186" t="str">
        <f aca="1">IF(CF$4&gt;$BV106,"",IF($BR$65&gt;$BS$65,"ns",IF($BN$72&gt;$BO$72,"ns",IF(ABS($BX106-INDEX(RTO1CF_ORD,CF$4,2))&gt;$BN$80,"s","ns"))))</f>
        <v>ns</v>
      </c>
      <c r="CG106" s="186" t="str">
        <f aca="1">IF(CG$4&gt;$BV106,"",IF($BR$65&gt;$BS$65,"ns",IF($BN$72&gt;$BO$72,"ns",IF(ABS($BX106-INDEX(RTO1CF_ORD,CG$4,2))&gt;$BN$80,"s","ns"))))</f>
        <v>ns</v>
      </c>
      <c r="CH106" s="186" t="str">
        <f aca="1">IF(CH$4&gt;$BV106,"",IF($BR$65&gt;$BS$65,"ns",IF($BN$72&gt;$BO$72,"ns",IF(ABS($BX106-INDEX(RTO1CF_ORD,CH$4,2))&gt;$BN$80,"s","ns"))))</f>
        <v>ns</v>
      </c>
      <c r="CI106" s="186" t="str">
        <f aca="1">IF(CI$4&gt;$BV106,"",IF($BR$65&gt;$BS$65,"ns",IF($BN$72&gt;$BO$72,"ns",IF(ABS($BX106-INDEX(RTO1CF_ORD,CI$4,2))&gt;$BN$80,"s","ns"))))</f>
        <v>ns</v>
      </c>
      <c r="CJ106" s="186" t="str">
        <f aca="1">IF(CJ$4&gt;$BV106,"",IF($BR$65&gt;$BS$65,"ns",IF($BN$72&gt;$BO$72,"ns",IF(ABS($BX106-INDEX(RTO1CF_ORD,CJ$4,2))&gt;$BN$80,"s","ns"))))</f>
        <v>ns</v>
      </c>
      <c r="CK106" s="186" t="str">
        <f aca="1">IF(CK$4&gt;$BV106,"",IF($BR$65&gt;$BS$65,"ns",IF($BN$72&gt;$BO$72,"ns",IF(ABS($BX106-INDEX(RTO1CF_ORD,CK$4,2))&gt;$BN$80,"s","ns"))))</f>
        <v>ns</v>
      </c>
      <c r="CL106" s="186" t="str">
        <f aca="1">IF(CL$4&gt;$BV106,"",IF($BR$65&gt;$BS$65,"ns",IF($BN$72&gt;$BO$72,"ns",IF(ABS($BX106-INDEX(RTO1CF_ORD,CL$4,2))&gt;$BN$80,"s","ns"))))</f>
        <v>ns</v>
      </c>
      <c r="CM106" s="186" t="str">
        <f aca="1">IF(CM$4&gt;$BV106,"",IF($BR$65&gt;$BS$65,"ns",IF($BN$72&gt;$BO$72,"ns",IF(ABS($BX106-INDEX(RTO1CF_ORD,CM$4,2))&gt;$BN$80,"s","ns"))))</f>
        <v>ns</v>
      </c>
      <c r="CN106" s="186" t="str">
        <f aca="1">IF(CN$4&gt;$BV106,"",IF($BR$65&gt;$BS$65,"ns",IF($BN$72&gt;$BO$72,"ns",IF(ABS($BX106-INDEX(RTO1CF_ORD,CN$4,2))&gt;$BN$80,"s","ns"))))</f>
        <v>ns</v>
      </c>
      <c r="CO106" s="186" t="str">
        <f aca="1">IF(CO$4&gt;$BV106,"",IF($BR$65&gt;$BS$65,"ns",IF($BN$72&gt;$BO$72,"ns",IF(ABS($BX106-INDEX(RTO1CF_ORD,CO$4,2))&gt;$BN$80,"s","ns"))))</f>
        <v>ns</v>
      </c>
      <c r="CP106" s="186" t="str">
        <f aca="1">IF(CP$4&gt;$BV106,"",IF($BR$65&gt;$BS$65,"ns",IF($BN$72&gt;$BO$72,"ns",IF(ABS($BX106-INDEX(RTO1CF_ORD,CP$4,2))&gt;$BN$80,"s","ns"))))</f>
        <v>ns</v>
      </c>
      <c r="CQ106" s="186" t="str">
        <f aca="1">IF(CQ$4&gt;$BV106,"",IF($BR$65&gt;$BS$65,"ns",IF($BN$72&gt;$BO$72,"ns",IF(ABS($BX106-INDEX(RTO1CF_ORD,CQ$4,2))&gt;$BN$80,"s","ns"))))</f>
        <v>ns</v>
      </c>
      <c r="CR106" s="186" t="str">
        <f aca="1">IF(CR$4&gt;$BV106,"",IF($BR$65&gt;$BS$65,"ns",IF($BN$72&gt;$BO$72,"ns",IF(ABS($BX106-INDEX(RTO1CF_ORD,CR$4,2))&gt;$BN$80,"s","ns"))))</f>
        <v>ns</v>
      </c>
      <c r="CS106" s="186" t="str">
        <f aca="1">IF(CS$4&gt;$BV106,"",IF($BR$65&gt;$BS$65,"ns",IF($BN$72&gt;$BO$72,"ns",IF(ABS($BX106-INDEX(RTO1CF_ORD,CS$4,2))&gt;$BN$80,"s","ns"))))</f>
        <v>ns</v>
      </c>
      <c r="CT106" s="186" t="str">
        <f aca="1">IF(CT$4&gt;$BV106,"",IF($BR$65&gt;$BS$65,"ns",IF($BN$72&gt;$BO$72,"ns",IF(ABS($BX106-INDEX(RTO1CF_ORD,CT$4,2))&gt;$BN$80,"s","ns"))))</f>
        <v>ns</v>
      </c>
      <c r="CU106" s="186" t="str">
        <f aca="1">IF(CU$4&gt;$BV106,"",IF($BR$65&gt;$BS$65,"ns",IF($BN$72&gt;$BO$72,"ns",IF(ABS($BX106-INDEX(RTO1CF_ORD,CU$4,2))&gt;$BN$80,"s","ns"))))</f>
        <v>ns</v>
      </c>
      <c r="CV106" s="186" t="str">
        <f aca="1">IF(CV$4&gt;$BV106,"",IF($BR$65&gt;$BS$65,"ns",IF($BN$72&gt;$BO$72,"ns",IF(ABS($BX106-INDEX(RTO1CF_ORD,CV$4,2))&gt;$BN$80,"s","ns"))))</f>
        <v>ns</v>
      </c>
      <c r="CW106" s="186" t="str">
        <f aca="1">IF(CW$4&gt;$BV106,"",IF($BR$65&gt;$BS$65,"ns",IF($BN$72&gt;$BO$72,"ns",IF(ABS($BX106-INDEX(RTO1CF_ORD,CW$4,2))&gt;$BN$80,"s","ns"))))</f>
        <v>ns</v>
      </c>
      <c r="CX106" s="186" t="str">
        <f aca="1">IF(CX$4&gt;$BV106,"",IF($BR$65&gt;$BS$65,"ns",IF($BN$72&gt;$BO$72,"ns",IF(ABS($BX106-INDEX(RTO1CF_ORD,CX$4,2))&gt;$BN$80,"s","ns"))))</f>
        <v>ns</v>
      </c>
      <c r="CY106" s="186" t="str">
        <f aca="1">IF(CY$4&gt;$BV106,"",IF($BR$65&gt;$BS$65,"ns",IF($BN$72&gt;$BO$72,"ns",IF(ABS($BX106-INDEX(RTO1CF_ORD,CY$4,2))&gt;$BN$80,"s","ns"))))</f>
        <v>ns</v>
      </c>
      <c r="CZ106" s="186" t="str">
        <f aca="1">IF(CZ$4&gt;$BV106,"",IF($BR$65&gt;$BS$65,"ns",IF($BN$72&gt;$BO$72,"ns",IF(ABS($BX106-INDEX(RTO1CF_ORD,CZ$4,2))&gt;$BN$80,"s","ns"))))</f>
        <v>ns</v>
      </c>
      <c r="DA106" s="186" t="str">
        <f aca="1">IF(DA$4&gt;$BV106,"",IF($BR$65&gt;$BS$65,"ns",IF($BN$72&gt;$BO$72,"ns",IF(ABS($BX106-INDEX(RTO1CF_ORD,DA$4,2))&gt;$BN$80,"s","ns"))))</f>
        <v>ns</v>
      </c>
      <c r="DB106" s="186" t="str">
        <f aca="1">IF(DB$4&gt;$BV106,"",IF($BR$65&gt;$BS$65,"ns",IF($BN$72&gt;$BO$72,"ns",IF(ABS($BX106-INDEX(RTO1CF_ORD,DB$4,2))&gt;$BN$80,"s","ns"))))</f>
        <v>ns</v>
      </c>
      <c r="DC106" s="186" t="str">
        <f aca="1">IF(DC$4&gt;$BV106,"",IF($BR$65&gt;$BS$65,"ns",IF($BN$72&gt;$BO$72,"ns",IF(ABS($BX106-INDEX(RTO1CF_ORD,DC$4,2))&gt;$BN$80,"s","ns"))))</f>
        <v>ns</v>
      </c>
      <c r="DD106" s="186" t="str">
        <f aca="1">IF(DD$4&gt;$BV106,"",IF($BR$65&gt;$BS$65,"ns",IF($BN$72&gt;$BO$72,"ns",IF(ABS($BX106-INDEX(RTO1CF_ORD,DD$4,2))&gt;$BN$80,"s","ns"))))</f>
        <v>ns</v>
      </c>
      <c r="DE106" s="186" t="str">
        <f aca="1">IF(DE$4&gt;$BV106,"",IF($BR$65&gt;$BS$65,"ns",IF($BN$72&gt;$BO$72,"ns",IF(ABS($BX106-INDEX(RTO1CF_ORD,DE$4,2))&gt;$BN$80,"s","ns"))))</f>
        <v>ns</v>
      </c>
      <c r="DF106" s="186" t="str">
        <f aca="1">IF(DF$4&gt;$BV106,"",IF($BR$65&gt;$BS$65,"ns",IF($BN$72&gt;$BO$72,"ns",IF(ABS($BX106-INDEX(RTO1CF_ORD,DF$4,2))&gt;$BN$80,"s","ns"))))</f>
        <v>ns</v>
      </c>
      <c r="DG106" s="186" t="str">
        <f aca="1">IF(DG$4&gt;$BV106,"",IF($BR$65&gt;$BS$65,"ns",IF($BN$72&gt;$BO$72,"ns",IF(ABS($BX106-INDEX(RTO1CF_ORD,DG$4,2))&gt;$BN$80,"s","ns"))))</f>
        <v>ns</v>
      </c>
      <c r="DH106" s="186" t="str">
        <f aca="1">IF(DH$4&gt;$BV106,"",IF($BR$65&gt;$BS$65,"ns",IF($BN$72&gt;$BO$72,"ns",IF(ABS($BX106-INDEX(RTO1CF_ORD,DH$4,2))&gt;$BN$80,"s","ns"))))</f>
        <v>ns</v>
      </c>
      <c r="DI106" s="186" t="str">
        <f aca="1">IF(DI$4&gt;$BV106,"",IF($BR$65&gt;$BS$65,"ns",IF($BN$72&gt;$BO$72,"ns",IF(ABS($BX106-INDEX(RTO1CF_ORD,DI$4,2))&gt;$BN$80,"s","ns"))))</f>
        <v>ns</v>
      </c>
      <c r="DJ106" s="186" t="str">
        <f aca="1">IF(DJ$4&gt;$BV106,"",IF($BR$65&gt;$BS$65,"ns",IF($BN$72&gt;$BO$72,"ns",IF(ABS($BX106-INDEX(RTO1CF_ORD,DJ$4,2))&gt;$BN$80,"s","ns"))))</f>
        <v>ns</v>
      </c>
      <c r="DK106" s="186" t="str">
        <f aca="1">IF(DK$4&gt;$BV106,"",IF($BR$65&gt;$BS$65,"ns",IF($BN$72&gt;$BO$72,"ns",IF(ABS($BX106-INDEX(RTO1CF_ORD,DK$4,2))&gt;$BN$80,"s","ns"))))</f>
        <v>ns</v>
      </c>
      <c r="DL106" s="186" t="str">
        <f aca="1">IF(DL$4&gt;$BV106,"",IF($BR$65&gt;$BS$65,"ns",IF($BN$72&gt;$BO$72,"ns",IF(ABS($BX106-INDEX(RTO1CF_ORD,DL$4,2))&gt;$BN$80,"s","ns"))))</f>
        <v>ns</v>
      </c>
      <c r="DM106" s="186" t="str">
        <f aca="1">IF(DM$4&gt;$BV106,"",IF($BR$65&gt;$BS$65,"ns",IF($BN$72&gt;$BO$72,"ns",IF(ABS($BX106-INDEX(RTO1CF_ORD,DM$4,2))&gt;$BN$80,"s","ns"))))</f>
        <v>ns</v>
      </c>
      <c r="DN106" s="186" t="str">
        <f aca="1">IF(DN$4&gt;$BV106,"",IF($BR$65&gt;$BS$65,"ns",IF($BN$72&gt;$BO$72,"ns",IF(ABS($BX106-INDEX(RTO1CF_ORD,DN$4,2))&gt;$BN$80,"s","ns"))))</f>
        <v>ns</v>
      </c>
      <c r="DO106" s="186" t="str">
        <f aca="1">IF(DO$4&gt;$BV106,"",IF($BR$65&gt;$BS$65,"ns",IF($BN$72&gt;$BO$72,"ns",IF(ABS($BX106-INDEX(RTO1CF_ORD,DO$4,2))&gt;$BN$80,"s","ns"))))</f>
        <v>ns</v>
      </c>
      <c r="DP106" s="186" t="str">
        <f aca="1">IF(DP$4&gt;$BV106,"",IF($BR$65&gt;$BS$65,"ns",IF($BN$72&gt;$BO$72,"ns",IF(ABS($BX106-INDEX(RTO1CF_ORD,DP$4,2))&gt;$BN$80,"s","ns"))))</f>
        <v>ns</v>
      </c>
      <c r="DQ106" s="186" t="str">
        <f aca="1">IF(DQ$4&gt;$BV106,"",IF($BR$65&gt;$BS$65,"ns",IF($BN$72&gt;$BO$72,"ns",IF(ABS($BX106-INDEX(RTO1CF_ORD,DQ$4,2))&gt;$BN$80,"s","ns"))))</f>
        <v>ns</v>
      </c>
      <c r="DR106" s="186" t="str">
        <f aca="1">IF(DR$4&gt;$BV106,"",IF($BR$65&gt;$BS$65,"ns",IF($BN$72&gt;$BO$72,"ns",IF(ABS($BX106-INDEX(RTO1CF_ORD,DR$4,2))&gt;$BN$80,"s","ns"))))</f>
        <v>ns</v>
      </c>
      <c r="DS106" s="186" t="str">
        <f aca="1">IF(DS$4&gt;$BV106,"",IF($BR$65&gt;$BS$65,"ns",IF($BN$72&gt;$BO$72,"ns",IF(ABS($BX106-INDEX(RTO1CF_ORD,DS$4,2))&gt;$BN$80,"s","ns"))))</f>
        <v/>
      </c>
      <c r="DT106" s="186" t="str">
        <f aca="1">IF(DT$4&gt;$BV106,"",IF($BR$65&gt;$BS$65,"ns",IF($BN$72&gt;$BO$72,"ns",IF(ABS($BX106-INDEX(RTO1CF_ORD,DT$4,2))&gt;$BN$80,"s","ns"))))</f>
        <v/>
      </c>
      <c r="DU106" s="186" t="str">
        <f aca="1">IF(DU$4&gt;$BV106,"",IF($BR$65&gt;$BS$65,"ns",IF($BN$72&gt;$BO$72,"ns",IF(ABS($BX106-INDEX(RTO1CF_ORD,DU$4,2))&gt;$BN$80,"s","ns"))))</f>
        <v/>
      </c>
      <c r="DV106" s="186" t="str">
        <f aca="1">IF(DV$4&gt;$BV106,"",IF($BR$65&gt;$BS$65,"ns",IF($BN$72&gt;$BO$72,"ns",IF(ABS($BX106-INDEX(RTO1CF_ORD,DV$4,2))&gt;$BN$80,"s","ns"))))</f>
        <v/>
      </c>
      <c r="DW106" s="158"/>
      <c r="DX106" s="158"/>
      <c r="DZ106" s="176">
        <f>DZ105+1</f>
        <v>47</v>
      </c>
      <c r="EA106" s="178" t="str">
        <f aca="1">IFERROR(INDEX(RTO2CV,$DZ106,1),0)</f>
        <v>RGT QUIRIKO</v>
      </c>
      <c r="EB106" s="179">
        <f aca="1">IFERROR(INDEX(RTO2SF,$DZ106,EB$3),0)</f>
        <v>0</v>
      </c>
      <c r="EC106" s="179">
        <f aca="1">IFERROR(INDEX(RTO2SF,$DZ106,EC$3),0)</f>
        <v>0</v>
      </c>
      <c r="ED106" s="179">
        <f aca="1">IFERROR(INDEX(RTO2SF,$DZ106,ED$3),0)</f>
        <v>0</v>
      </c>
      <c r="EE106" s="179">
        <f aca="1">IFERROR(INDEX(RTO2SF,$DZ106,EE$3),0)</f>
        <v>0</v>
      </c>
      <c r="EF106" s="179">
        <f>_xlfn.COUNTIFS(EB106:EE106,"&gt;1")</f>
        <v>0</v>
      </c>
      <c r="EG106" s="179">
        <f>IFERROR(_xlfn.SUMIFS(EB106:EE106,EB106:EE106,"&gt;1"),0)</f>
        <v>0</v>
      </c>
      <c r="EH106" s="176"/>
      <c r="EI106" s="176"/>
      <c r="EJ106" s="176"/>
      <c r="EK106" s="177"/>
      <c r="EL106" s="176">
        <f>EL105+1</f>
        <v>47</v>
      </c>
      <c r="EM106" s="178" t="str">
        <f aca="1">IFERROR(INDEX(RTO2CV,$EL106,1),0)</f>
        <v>RGT QUIRIKO</v>
      </c>
      <c r="EN106" s="179">
        <f aca="1">IFERROR(INDEX(RTO2CF,$EL106,'ANVA-MDS'!EB$3),0)</f>
        <v>5744.82480000000032</v>
      </c>
      <c r="EO106" s="179">
        <f aca="1">IFERROR(INDEX(RTO2CF,$EL106,'ANVA-MDS'!EC$3),0)</f>
        <v>3215.95723428571</v>
      </c>
      <c r="EP106" s="179">
        <f aca="1">IFERROR(INDEX(RTO2CF,$EL106,'ANVA-MDS'!ED$3),0)</f>
        <v>6137.89176000000043</v>
      </c>
      <c r="EQ106" s="179">
        <f aca="1">IFERROR(INDEX(RTO2CF,$EL106,'ANVA-MDS'!EE$3),0)</f>
        <v>0</v>
      </c>
      <c r="ER106" s="179">
        <f>_xlfn.COUNTIFS(EN106:EQ106,"&gt;1")</f>
        <v>3</v>
      </c>
      <c r="ES106" s="179">
        <f>IFERROR(_xlfn.SUMIFS(EN106:EQ106,EN106:EQ106,"&gt;1"),0)</f>
        <v>15098.6737942856998</v>
      </c>
      <c r="ET106" s="176"/>
      <c r="EU106" s="176"/>
      <c r="EV106" s="176"/>
      <c r="EW106" s="177"/>
      <c r="EX106" s="179">
        <f>EG106+ES106</f>
        <v>15098.6737942856998</v>
      </c>
      <c r="EY106" s="177"/>
      <c r="EZ106" s="177"/>
    </row>
    <row r="107" spans="10:156" ht="12.75" customHeight="1">
      <c r="J107" s="89" t="n">
        <v>47</v>
      </c>
      <c r="K107" s="187" t="str">
        <f aca="1">IFERROR(INDEX(RTO2SF_ORD,J107,1),"sd")</f>
        <v>RGT QUIRIKO</v>
      </c>
      <c r="L107" s="188">
        <f aca="1">IFERROR(INDEX(RTO2SF_ORD,J107,2),"sd")</f>
        <v>0.00003</v>
      </c>
      <c r="M107" s="188" t="str">
        <f aca="1">IF(M$4&gt;$J107,"",IF($F$65&gt;$G$65,"ns",IF($B$72&gt;$C$72,"ns",IF(ABS($L107-INDEX(RTO1SF_ORD,M$4,2))&gt;$B$80,"s","ns"))))</f>
        <v>ns</v>
      </c>
      <c r="N107" s="188" t="str">
        <f aca="1">IF(N$4&gt;$J107,"",IF($F$65&gt;$G$65,"ns",IF($B$72&gt;$C$72,"ns",IF(ABS($L107-INDEX(RTO1SF_ORD,N$4,2))&gt;$B$80,"s","ns"))))</f>
        <v>ns</v>
      </c>
      <c r="O107" s="188" t="str">
        <f aca="1">IF(O$4&gt;$J107,"",IF($F$65&gt;$G$65,"ns",IF($B$72&gt;$C$72,"ns",IF(ABS($L107-INDEX(RTO1SF_ORD,O$4,2))&gt;$B$80,"s","ns"))))</f>
        <v>ns</v>
      </c>
      <c r="P107" s="188" t="str">
        <f aca="1">IF(P$4&gt;$J107,"",IF($F$65&gt;$G$65,"ns",IF($B$72&gt;$C$72,"ns",IF(ABS($L107-INDEX(RTO1SF_ORD,P$4,2))&gt;$B$80,"s","ns"))))</f>
        <v>ns</v>
      </c>
      <c r="Q107" s="188" t="str">
        <f aca="1">IF(Q$4&gt;$J107,"",IF($F$65&gt;$G$65,"ns",IF($B$72&gt;$C$72,"ns",IF(ABS($L107-INDEX(RTO1SF_ORD,Q$4,2))&gt;$B$80,"s","ns"))))</f>
        <v>ns</v>
      </c>
      <c r="R107" s="188" t="str">
        <f aca="1">IF(R$4&gt;$J107,"",IF($F$65&gt;$G$65,"ns",IF($B$72&gt;$C$72,"ns",IF(ABS($L107-INDEX(RTO1SF_ORD,R$4,2))&gt;$B$80,"s","ns"))))</f>
        <v>ns</v>
      </c>
      <c r="S107" s="188" t="str">
        <f aca="1">IF(S$4&gt;$J107,"",IF($F$65&gt;$G$65,"ns",IF($B$72&gt;$C$72,"ns",IF(ABS($L107-INDEX(RTO1SF_ORD,S$4,2))&gt;$B$80,"s","ns"))))</f>
        <v>ns</v>
      </c>
      <c r="T107" s="188" t="str">
        <f aca="1">IF(T$4&gt;$J107,"",IF($F$65&gt;$G$65,"ns",IF($B$72&gt;$C$72,"ns",IF(ABS($L107-INDEX(RTO1SF_ORD,T$4,2))&gt;$B$80,"s","ns"))))</f>
        <v>ns</v>
      </c>
      <c r="U107" s="188" t="str">
        <f aca="1">IF(U$4&gt;$J107,"",IF($F$65&gt;$G$65,"ns",IF($B$72&gt;$C$72,"ns",IF(ABS($L107-INDEX(RTO1SF_ORD,U$4,2))&gt;$B$80,"s","ns"))))</f>
        <v>ns</v>
      </c>
      <c r="V107" s="188" t="str">
        <f aca="1">IF(V$4&gt;$J107,"",IF($F$65&gt;$G$65,"ns",IF($B$72&gt;$C$72,"ns",IF(ABS($L107-INDEX(RTO1SF_ORD,V$4,2))&gt;$B$80,"s","ns"))))</f>
        <v>ns</v>
      </c>
      <c r="W107" s="188" t="str">
        <f aca="1">IF(W$4&gt;$J107,"",IF($F$65&gt;$G$65,"ns",IF($B$72&gt;$C$72,"ns",IF(ABS($L107-INDEX(RTO1SF_ORD,W$4,2))&gt;$B$80,"s","ns"))))</f>
        <v>ns</v>
      </c>
      <c r="X107" s="188" t="str">
        <f aca="1">IF(X$4&gt;$J107,"",IF($F$65&gt;$G$65,"ns",IF($B$72&gt;$C$72,"ns",IF(ABS($L107-INDEX(RTO1SF_ORD,X$4,2))&gt;$B$80,"s","ns"))))</f>
        <v>ns</v>
      </c>
      <c r="Y107" s="188" t="str">
        <f aca="1">IF(Y$4&gt;$J107,"",IF($F$65&gt;$G$65,"ns",IF($B$72&gt;$C$72,"ns",IF(ABS($L107-INDEX(RTO1SF_ORD,Y$4,2))&gt;$B$80,"s","ns"))))</f>
        <v>ns</v>
      </c>
      <c r="Z107" s="188" t="str">
        <f aca="1">IF(Z$4&gt;$J107,"",IF($F$65&gt;$G$65,"ns",IF($B$72&gt;$C$72,"ns",IF(ABS($L107-INDEX(RTO1SF_ORD,Z$4,2))&gt;$B$80,"s","ns"))))</f>
        <v>ns</v>
      </c>
      <c r="AA107" s="188" t="str">
        <f aca="1">IF(AA$4&gt;$J107,"",IF($F$65&gt;$G$65,"ns",IF($B$72&gt;$C$72,"ns",IF(ABS($L107-INDEX(RTO1SF_ORD,AA$4,2))&gt;$B$80,"s","ns"))))</f>
        <v>ns</v>
      </c>
      <c r="AB107" s="188" t="str">
        <f aca="1">IF(AB$4&gt;$J107,"",IF($F$65&gt;$G$65,"ns",IF($B$72&gt;$C$72,"ns",IF(ABS($L107-INDEX(RTO1SF_ORD,AB$4,2))&gt;$B$80,"s","ns"))))</f>
        <v>ns</v>
      </c>
      <c r="AC107" s="188" t="str">
        <f aca="1">IF(AC$4&gt;$J107,"",IF($F$65&gt;$G$65,"ns",IF($B$72&gt;$C$72,"ns",IF(ABS($L107-INDEX(RTO1SF_ORD,AC$4,2))&gt;$B$80,"s","ns"))))</f>
        <v>ns</v>
      </c>
      <c r="AD107" s="188" t="str">
        <f aca="1">IF(AD$4&gt;$J107,"",IF($F$65&gt;$G$65,"ns",IF($B$72&gt;$C$72,"ns",IF(ABS($L107-INDEX(RTO1SF_ORD,AD$4,2))&gt;$B$80,"s","ns"))))</f>
        <v>ns</v>
      </c>
      <c r="AE107" s="188" t="str">
        <f aca="1">IF(AE$4&gt;$J107,"",IF($F$65&gt;$G$65,"ns",IF($B$72&gt;$C$72,"ns",IF(ABS($L107-INDEX(RTO1SF_ORD,AE$4,2))&gt;$B$80,"s","ns"))))</f>
        <v>ns</v>
      </c>
      <c r="AF107" s="188" t="str">
        <f aca="1">IF(AF$4&gt;$J107,"",IF($F$65&gt;$G$65,"ns",IF($B$72&gt;$C$72,"ns",IF(ABS($L107-INDEX(RTO1SF_ORD,AF$4,2))&gt;$B$80,"s","ns"))))</f>
        <v>ns</v>
      </c>
      <c r="AG107" s="188" t="str">
        <f aca="1">IF(AG$4&gt;$J107,"",IF($F$65&gt;$G$65,"ns",IF($B$72&gt;$C$72,"ns",IF(ABS($L107-INDEX(RTO1SF_ORD,AG$4,2))&gt;$B$80,"s","ns"))))</f>
        <v>ns</v>
      </c>
      <c r="AH107" s="188" t="str">
        <f aca="1">IF(AH$4&gt;$J107,"",IF($F$65&gt;$G$65,"ns",IF($B$72&gt;$C$72,"ns",IF(ABS($L107-INDEX(RTO1SF_ORD,AH$4,2))&gt;$B$80,"s","ns"))))</f>
        <v>ns</v>
      </c>
      <c r="AI107" s="188" t="str">
        <f aca="1">IF(AI$4&gt;$J107,"",IF($F$65&gt;$G$65,"ns",IF($B$72&gt;$C$72,"ns",IF(ABS($L107-INDEX(RTO1SF_ORD,AI$4,2))&gt;$B$80,"s","ns"))))</f>
        <v>ns</v>
      </c>
      <c r="AJ107" s="188" t="str">
        <f aca="1">IF(AJ$4&gt;$J107,"",IF($F$65&gt;$G$65,"ns",IF($B$72&gt;$C$72,"ns",IF(ABS($L107-INDEX(RTO1SF_ORD,AJ$4,2))&gt;$B$80,"s","ns"))))</f>
        <v>ns</v>
      </c>
      <c r="AK107" s="188" t="str">
        <f aca="1">IF(AK$4&gt;$J107,"",IF($F$65&gt;$G$65,"ns",IF($B$72&gt;$C$72,"ns",IF(ABS($L107-INDEX(RTO1SF_ORD,AK$4,2))&gt;$B$80,"s","ns"))))</f>
        <v>ns</v>
      </c>
      <c r="AL107" s="188" t="str">
        <f aca="1">IF(AL$4&gt;$J107,"",IF($F$65&gt;$G$65,"ns",IF($B$72&gt;$C$72,"ns",IF(ABS($L107-INDEX(RTO1SF_ORD,AL$4,2))&gt;$B$80,"s","ns"))))</f>
        <v>ns</v>
      </c>
      <c r="AM107" s="188" t="str">
        <f aca="1">IF(AM$4&gt;$J107,"",IF($F$65&gt;$G$65,"ns",IF($B$72&gt;$C$72,"ns",IF(ABS($L107-INDEX(RTO1SF_ORD,AM$4,2))&gt;$B$80,"s","ns"))))</f>
        <v>ns</v>
      </c>
      <c r="AN107" s="188" t="str">
        <f aca="1">IF(AN$4&gt;$J107,"",IF($F$65&gt;$G$65,"ns",IF($B$72&gt;$C$72,"ns",IF(ABS($L107-INDEX(RTO1SF_ORD,AN$4,2))&gt;$B$80,"s","ns"))))</f>
        <v>ns</v>
      </c>
      <c r="AO107" s="188" t="str">
        <f aca="1">IF(AO$4&gt;$J107,"",IF($F$65&gt;$G$65,"ns",IF($B$72&gt;$C$72,"ns",IF(ABS($L107-INDEX(RTO1SF_ORD,AO$4,2))&gt;$B$80,"s","ns"))))</f>
        <v>ns</v>
      </c>
      <c r="AP107" s="188" t="str">
        <f aca="1">IF(AP$4&gt;$J107,"",IF($F$65&gt;$G$65,"ns",IF($B$72&gt;$C$72,"ns",IF(ABS($L107-INDEX(RTO1SF_ORD,AP$4,2))&gt;$B$80,"s","ns"))))</f>
        <v>ns</v>
      </c>
      <c r="AQ107" s="188" t="str">
        <f aca="1">IF(AQ$4&gt;$J107,"",IF($F$65&gt;$G$65,"ns",IF($B$72&gt;$C$72,"ns",IF(ABS($L107-INDEX(RTO1SF_ORD,AQ$4,2))&gt;$B$80,"s","ns"))))</f>
        <v>ns</v>
      </c>
      <c r="AR107" s="188" t="str">
        <f aca="1">IF(AR$4&gt;$J107,"",IF($F$65&gt;$G$65,"ns",IF($B$72&gt;$C$72,"ns",IF(ABS($L107-INDEX(RTO1SF_ORD,AR$4,2))&gt;$B$80,"s","ns"))))</f>
        <v>ns</v>
      </c>
      <c r="AS107" s="188" t="str">
        <f aca="1">IF(AS$4&gt;$J107,"",IF($F$65&gt;$G$65,"ns",IF($B$72&gt;$C$72,"ns",IF(ABS($L107-INDEX(RTO1SF_ORD,AS$4,2))&gt;$B$80,"s","ns"))))</f>
        <v>ns</v>
      </c>
      <c r="AT107" s="188" t="str">
        <f aca="1">IF(AT$4&gt;$J107,"",IF($F$65&gt;$G$65,"ns",IF($B$72&gt;$C$72,"ns",IF(ABS($L107-INDEX(RTO1SF_ORD,AT$4,2))&gt;$B$80,"s","ns"))))</f>
        <v>ns</v>
      </c>
      <c r="AU107" s="188" t="str">
        <f aca="1">IF(AU$4&gt;$J107,"",IF($F$65&gt;$G$65,"ns",IF($B$72&gt;$C$72,"ns",IF(ABS($L107-INDEX(RTO1SF_ORD,AU$4,2))&gt;$B$80,"s","ns"))))</f>
        <v>ns</v>
      </c>
      <c r="AV107" s="188" t="str">
        <f aca="1">IF(AV$4&gt;$J107,"",IF($F$65&gt;$G$65,"ns",IF($B$72&gt;$C$72,"ns",IF(ABS($L107-INDEX(RTO1SF_ORD,AV$4,2))&gt;$B$80,"s","ns"))))</f>
        <v>ns</v>
      </c>
      <c r="AW107" s="188" t="str">
        <f aca="1">IF(AW$4&gt;$J107,"",IF($F$65&gt;$G$65,"ns",IF($B$72&gt;$C$72,"ns",IF(ABS($L107-INDEX(RTO1SF_ORD,AW$4,2))&gt;$B$80,"s","ns"))))</f>
        <v>ns</v>
      </c>
      <c r="AX107" s="188" t="str">
        <f aca="1">IF(AX$4&gt;$J107,"",IF($F$65&gt;$G$65,"ns",IF($B$72&gt;$C$72,"ns",IF(ABS($L107-INDEX(RTO1SF_ORD,AX$4,2))&gt;$B$80,"s","ns"))))</f>
        <v>ns</v>
      </c>
      <c r="AY107" s="188" t="str">
        <f aca="1">IF(AY$4&gt;$J107,"",IF($F$65&gt;$G$65,"ns",IF($B$72&gt;$C$72,"ns",IF(ABS($L107-INDEX(RTO1SF_ORD,AY$4,2))&gt;$B$80,"s","ns"))))</f>
        <v>ns</v>
      </c>
      <c r="AZ107" s="188" t="str">
        <f aca="1">IF(AZ$4&gt;$J107,"",IF($F$65&gt;$G$65,"ns",IF($B$72&gt;$C$72,"ns",IF(ABS($L107-INDEX(RTO1SF_ORD,AZ$4,2))&gt;$B$80,"s","ns"))))</f>
        <v>ns</v>
      </c>
      <c r="BA107" s="188" t="str">
        <f aca="1">IF(BA$4&gt;$J107,"",IF($F$65&gt;$G$65,"ns",IF($B$72&gt;$C$72,"ns",IF(ABS($L107-INDEX(RTO1SF_ORD,BA$4,2))&gt;$B$80,"s","ns"))))</f>
        <v>ns</v>
      </c>
      <c r="BB107" s="188" t="str">
        <f aca="1">IF(BB$4&gt;$J107,"",IF($F$65&gt;$G$65,"ns",IF($B$72&gt;$C$72,"ns",IF(ABS($L107-INDEX(RTO1SF_ORD,BB$4,2))&gt;$B$80,"s","ns"))))</f>
        <v>ns</v>
      </c>
      <c r="BC107" s="188" t="str">
        <f aca="1">IF(BC$4&gt;$J107,"",IF($F$65&gt;$G$65,"ns",IF($B$72&gt;$C$72,"ns",IF(ABS($L107-INDEX(RTO1SF_ORD,BC$4,2))&gt;$B$80,"s","ns"))))</f>
        <v>ns</v>
      </c>
      <c r="BD107" s="188" t="str">
        <f aca="1">IF(BD$4&gt;$J107,"",IF($F$65&gt;$G$65,"ns",IF($B$72&gt;$C$72,"ns",IF(ABS($L107-INDEX(RTO1SF_ORD,BD$4,2))&gt;$B$80,"s","ns"))))</f>
        <v>ns</v>
      </c>
      <c r="BE107" s="188" t="str">
        <f aca="1">IF(BE$4&gt;$J107,"",IF($F$65&gt;$G$65,"ns",IF($B$72&gt;$C$72,"ns",IF(ABS($L107-INDEX(RTO1SF_ORD,BE$4,2))&gt;$B$80,"s","ns"))))</f>
        <v>ns</v>
      </c>
      <c r="BF107" s="188" t="str">
        <f aca="1">IF(BF$4&gt;$J107,"",IF($F$65&gt;$G$65,"ns",IF($B$72&gt;$C$72,"ns",IF(ABS($L107-INDEX(RTO1SF_ORD,BF$4,2))&gt;$B$80,"s","ns"))))</f>
        <v>ns</v>
      </c>
      <c r="BG107" s="188" t="str">
        <f aca="1">IF(BG$4&gt;$J107,"",IF($F$65&gt;$G$65,"ns",IF($B$72&gt;$C$72,"ns",IF(ABS($L107-INDEX(RTO1SF_ORD,BG$4,2))&gt;$B$80,"s","ns"))))</f>
        <v>ns</v>
      </c>
      <c r="BH107" s="188" t="str">
        <f aca="1">IF(BH$4&gt;$J107,"",IF($F$65&gt;$G$65,"ns",IF($B$72&gt;$C$72,"ns",IF(ABS($L107-INDEX(RTO1SF_ORD,BH$4,2))&gt;$B$80,"s","ns"))))</f>
        <v/>
      </c>
      <c r="BI107" s="188" t="str">
        <f aca="1">IF(BI$4&gt;$J107,"",IF($F$65&gt;$G$65,"ns",IF($B$72&gt;$C$72,"ns",IF(ABS($L107-INDEX(RTO1SF_ORD,BI$4,2))&gt;$B$80,"s","ns"))))</f>
        <v/>
      </c>
      <c r="BJ107" s="188" t="str">
        <f aca="1">IF(BJ$4&gt;$J107,"",IF($F$65&gt;$G$65,"ns",IF($B$72&gt;$C$72,"ns",IF(ABS($L107-INDEX(RTO1SF_ORD,BJ$4,2))&gt;$B$80,"s","ns"))))</f>
        <v/>
      </c>
      <c r="BS107" s="10"/>
      <c r="BT107" s="10"/>
      <c r="BV107" s="89" t="n">
        <v>47</v>
      </c>
      <c r="BW107" s="187" t="str">
        <f aca="1">IFERROR(INDEX(RTO2CF_ORD,BV107,1),"sd")</f>
        <v>LGWA11-0169</v>
      </c>
      <c r="BX107" s="188">
        <f aca="1">IFERROR(INDEX(RTO2CF_ORD,BV107,2),"sd")</f>
        <v>3738.71838476190987</v>
      </c>
      <c r="BY107" s="186" t="str">
        <f aca="1">IF(BY$4&gt;$BV107,"",IF($BR$65&gt;$BS$65,"ns",IF($BN$72&gt;$BO$72,"ns",IF(ABS($BX107-INDEX(RTO1CF_ORD,BY$4,2))&gt;$BN$80,"s","ns"))))</f>
        <v>ns</v>
      </c>
      <c r="BZ107" s="186" t="str">
        <f aca="1">IF(BZ$4&gt;$BV107,"",IF($BR$65&gt;$BS$65,"ns",IF($BN$72&gt;$BO$72,"ns",IF(ABS($BX107-INDEX(RTO1CF_ORD,BZ$4,2))&gt;$BN$80,"s","ns"))))</f>
        <v>ns</v>
      </c>
      <c r="CA107" s="186" t="str">
        <f aca="1">IF(CA$4&gt;$BV107,"",IF($BR$65&gt;$BS$65,"ns",IF($BN$72&gt;$BO$72,"ns",IF(ABS($BX107-INDEX(RTO1CF_ORD,CA$4,2))&gt;$BN$80,"s","ns"))))</f>
        <v>ns</v>
      </c>
      <c r="CB107" s="186" t="str">
        <f aca="1">IF(CB$4&gt;$BV107,"",IF($BR$65&gt;$BS$65,"ns",IF($BN$72&gt;$BO$72,"ns",IF(ABS($BX107-INDEX(RTO1CF_ORD,CB$4,2))&gt;$BN$80,"s","ns"))))</f>
        <v>ns</v>
      </c>
      <c r="CC107" s="186" t="str">
        <f aca="1">IF(CC$4&gt;$BV107,"",IF($BR$65&gt;$BS$65,"ns",IF($BN$72&gt;$BO$72,"ns",IF(ABS($BX107-INDEX(RTO1CF_ORD,CC$4,2))&gt;$BN$80,"s","ns"))))</f>
        <v>ns</v>
      </c>
      <c r="CD107" s="186" t="str">
        <f aca="1">IF(CD$4&gt;$BV107,"",IF($BR$65&gt;$BS$65,"ns",IF($BN$72&gt;$BO$72,"ns",IF(ABS($BX107-INDEX(RTO1CF_ORD,CD$4,2))&gt;$BN$80,"s","ns"))))</f>
        <v>ns</v>
      </c>
      <c r="CE107" s="186" t="str">
        <f aca="1">IF(CE$4&gt;$BV107,"",IF($BR$65&gt;$BS$65,"ns",IF($BN$72&gt;$BO$72,"ns",IF(ABS($BX107-INDEX(RTO1CF_ORD,CE$4,2))&gt;$BN$80,"s","ns"))))</f>
        <v>ns</v>
      </c>
      <c r="CF107" s="186" t="str">
        <f aca="1">IF(CF$4&gt;$BV107,"",IF($BR$65&gt;$BS$65,"ns",IF($BN$72&gt;$BO$72,"ns",IF(ABS($BX107-INDEX(RTO1CF_ORD,CF$4,2))&gt;$BN$80,"s","ns"))))</f>
        <v>ns</v>
      </c>
      <c r="CG107" s="186" t="str">
        <f aca="1">IF(CG$4&gt;$BV107,"",IF($BR$65&gt;$BS$65,"ns",IF($BN$72&gt;$BO$72,"ns",IF(ABS($BX107-INDEX(RTO1CF_ORD,CG$4,2))&gt;$BN$80,"s","ns"))))</f>
        <v>ns</v>
      </c>
      <c r="CH107" s="186" t="str">
        <f aca="1">IF(CH$4&gt;$BV107,"",IF($BR$65&gt;$BS$65,"ns",IF($BN$72&gt;$BO$72,"ns",IF(ABS($BX107-INDEX(RTO1CF_ORD,CH$4,2))&gt;$BN$80,"s","ns"))))</f>
        <v>ns</v>
      </c>
      <c r="CI107" s="186" t="str">
        <f aca="1">IF(CI$4&gt;$BV107,"",IF($BR$65&gt;$BS$65,"ns",IF($BN$72&gt;$BO$72,"ns",IF(ABS($BX107-INDEX(RTO1CF_ORD,CI$4,2))&gt;$BN$80,"s","ns"))))</f>
        <v>ns</v>
      </c>
      <c r="CJ107" s="186" t="str">
        <f aca="1">IF(CJ$4&gt;$BV107,"",IF($BR$65&gt;$BS$65,"ns",IF($BN$72&gt;$BO$72,"ns",IF(ABS($BX107-INDEX(RTO1CF_ORD,CJ$4,2))&gt;$BN$80,"s","ns"))))</f>
        <v>ns</v>
      </c>
      <c r="CK107" s="186" t="str">
        <f aca="1">IF(CK$4&gt;$BV107,"",IF($BR$65&gt;$BS$65,"ns",IF($BN$72&gt;$BO$72,"ns",IF(ABS($BX107-INDEX(RTO1CF_ORD,CK$4,2))&gt;$BN$80,"s","ns"))))</f>
        <v>ns</v>
      </c>
      <c r="CL107" s="186" t="str">
        <f aca="1">IF(CL$4&gt;$BV107,"",IF($BR$65&gt;$BS$65,"ns",IF($BN$72&gt;$BO$72,"ns",IF(ABS($BX107-INDEX(RTO1CF_ORD,CL$4,2))&gt;$BN$80,"s","ns"))))</f>
        <v>ns</v>
      </c>
      <c r="CM107" s="186" t="str">
        <f aca="1">IF(CM$4&gt;$BV107,"",IF($BR$65&gt;$BS$65,"ns",IF($BN$72&gt;$BO$72,"ns",IF(ABS($BX107-INDEX(RTO1CF_ORD,CM$4,2))&gt;$BN$80,"s","ns"))))</f>
        <v>ns</v>
      </c>
      <c r="CN107" s="186" t="str">
        <f aca="1">IF(CN$4&gt;$BV107,"",IF($BR$65&gt;$BS$65,"ns",IF($BN$72&gt;$BO$72,"ns",IF(ABS($BX107-INDEX(RTO1CF_ORD,CN$4,2))&gt;$BN$80,"s","ns"))))</f>
        <v>ns</v>
      </c>
      <c r="CO107" s="186" t="str">
        <f aca="1">IF(CO$4&gt;$BV107,"",IF($BR$65&gt;$BS$65,"ns",IF($BN$72&gt;$BO$72,"ns",IF(ABS($BX107-INDEX(RTO1CF_ORD,CO$4,2))&gt;$BN$80,"s","ns"))))</f>
        <v>ns</v>
      </c>
      <c r="CP107" s="186" t="str">
        <f aca="1">IF(CP$4&gt;$BV107,"",IF($BR$65&gt;$BS$65,"ns",IF($BN$72&gt;$BO$72,"ns",IF(ABS($BX107-INDEX(RTO1CF_ORD,CP$4,2))&gt;$BN$80,"s","ns"))))</f>
        <v>ns</v>
      </c>
      <c r="CQ107" s="186" t="str">
        <f aca="1">IF(CQ$4&gt;$BV107,"",IF($BR$65&gt;$BS$65,"ns",IF($BN$72&gt;$BO$72,"ns",IF(ABS($BX107-INDEX(RTO1CF_ORD,CQ$4,2))&gt;$BN$80,"s","ns"))))</f>
        <v>ns</v>
      </c>
      <c r="CR107" s="186" t="str">
        <f aca="1">IF(CR$4&gt;$BV107,"",IF($BR$65&gt;$BS$65,"ns",IF($BN$72&gt;$BO$72,"ns",IF(ABS($BX107-INDEX(RTO1CF_ORD,CR$4,2))&gt;$BN$80,"s","ns"))))</f>
        <v>ns</v>
      </c>
      <c r="CS107" s="186" t="str">
        <f aca="1">IF(CS$4&gt;$BV107,"",IF($BR$65&gt;$BS$65,"ns",IF($BN$72&gt;$BO$72,"ns",IF(ABS($BX107-INDEX(RTO1CF_ORD,CS$4,2))&gt;$BN$80,"s","ns"))))</f>
        <v>ns</v>
      </c>
      <c r="CT107" s="186" t="str">
        <f aca="1">IF(CT$4&gt;$BV107,"",IF($BR$65&gt;$BS$65,"ns",IF($BN$72&gt;$BO$72,"ns",IF(ABS($BX107-INDEX(RTO1CF_ORD,CT$4,2))&gt;$BN$80,"s","ns"))))</f>
        <v>ns</v>
      </c>
      <c r="CU107" s="186" t="str">
        <f aca="1">IF(CU$4&gt;$BV107,"",IF($BR$65&gt;$BS$65,"ns",IF($BN$72&gt;$BO$72,"ns",IF(ABS($BX107-INDEX(RTO1CF_ORD,CU$4,2))&gt;$BN$80,"s","ns"))))</f>
        <v>ns</v>
      </c>
      <c r="CV107" s="186" t="str">
        <f aca="1">IF(CV$4&gt;$BV107,"",IF($BR$65&gt;$BS$65,"ns",IF($BN$72&gt;$BO$72,"ns",IF(ABS($BX107-INDEX(RTO1CF_ORD,CV$4,2))&gt;$BN$80,"s","ns"))))</f>
        <v>ns</v>
      </c>
      <c r="CW107" s="186" t="str">
        <f aca="1">IF(CW$4&gt;$BV107,"",IF($BR$65&gt;$BS$65,"ns",IF($BN$72&gt;$BO$72,"ns",IF(ABS($BX107-INDEX(RTO1CF_ORD,CW$4,2))&gt;$BN$80,"s","ns"))))</f>
        <v>ns</v>
      </c>
      <c r="CX107" s="186" t="str">
        <f aca="1">IF(CX$4&gt;$BV107,"",IF($BR$65&gt;$BS$65,"ns",IF($BN$72&gt;$BO$72,"ns",IF(ABS($BX107-INDEX(RTO1CF_ORD,CX$4,2))&gt;$BN$80,"s","ns"))))</f>
        <v>ns</v>
      </c>
      <c r="CY107" s="186" t="str">
        <f aca="1">IF(CY$4&gt;$BV107,"",IF($BR$65&gt;$BS$65,"ns",IF($BN$72&gt;$BO$72,"ns",IF(ABS($BX107-INDEX(RTO1CF_ORD,CY$4,2))&gt;$BN$80,"s","ns"))))</f>
        <v>ns</v>
      </c>
      <c r="CZ107" s="186" t="str">
        <f aca="1">IF(CZ$4&gt;$BV107,"",IF($BR$65&gt;$BS$65,"ns",IF($BN$72&gt;$BO$72,"ns",IF(ABS($BX107-INDEX(RTO1CF_ORD,CZ$4,2))&gt;$BN$80,"s","ns"))))</f>
        <v>ns</v>
      </c>
      <c r="DA107" s="186" t="str">
        <f aca="1">IF(DA$4&gt;$BV107,"",IF($BR$65&gt;$BS$65,"ns",IF($BN$72&gt;$BO$72,"ns",IF(ABS($BX107-INDEX(RTO1CF_ORD,DA$4,2))&gt;$BN$80,"s","ns"))))</f>
        <v>ns</v>
      </c>
      <c r="DB107" s="186" t="str">
        <f aca="1">IF(DB$4&gt;$BV107,"",IF($BR$65&gt;$BS$65,"ns",IF($BN$72&gt;$BO$72,"ns",IF(ABS($BX107-INDEX(RTO1CF_ORD,DB$4,2))&gt;$BN$80,"s","ns"))))</f>
        <v>ns</v>
      </c>
      <c r="DC107" s="186" t="str">
        <f aca="1">IF(DC$4&gt;$BV107,"",IF($BR$65&gt;$BS$65,"ns",IF($BN$72&gt;$BO$72,"ns",IF(ABS($BX107-INDEX(RTO1CF_ORD,DC$4,2))&gt;$BN$80,"s","ns"))))</f>
        <v>ns</v>
      </c>
      <c r="DD107" s="186" t="str">
        <f aca="1">IF(DD$4&gt;$BV107,"",IF($BR$65&gt;$BS$65,"ns",IF($BN$72&gt;$BO$72,"ns",IF(ABS($BX107-INDEX(RTO1CF_ORD,DD$4,2))&gt;$BN$80,"s","ns"))))</f>
        <v>ns</v>
      </c>
      <c r="DE107" s="186" t="str">
        <f aca="1">IF(DE$4&gt;$BV107,"",IF($BR$65&gt;$BS$65,"ns",IF($BN$72&gt;$BO$72,"ns",IF(ABS($BX107-INDEX(RTO1CF_ORD,DE$4,2))&gt;$BN$80,"s","ns"))))</f>
        <v>ns</v>
      </c>
      <c r="DF107" s="186" t="str">
        <f aca="1">IF(DF$4&gt;$BV107,"",IF($BR$65&gt;$BS$65,"ns",IF($BN$72&gt;$BO$72,"ns",IF(ABS($BX107-INDEX(RTO1CF_ORD,DF$4,2))&gt;$BN$80,"s","ns"))))</f>
        <v>ns</v>
      </c>
      <c r="DG107" s="186" t="str">
        <f aca="1">IF(DG$4&gt;$BV107,"",IF($BR$65&gt;$BS$65,"ns",IF($BN$72&gt;$BO$72,"ns",IF(ABS($BX107-INDEX(RTO1CF_ORD,DG$4,2))&gt;$BN$80,"s","ns"))))</f>
        <v>ns</v>
      </c>
      <c r="DH107" s="186" t="str">
        <f aca="1">IF(DH$4&gt;$BV107,"",IF($BR$65&gt;$BS$65,"ns",IF($BN$72&gt;$BO$72,"ns",IF(ABS($BX107-INDEX(RTO1CF_ORD,DH$4,2))&gt;$BN$80,"s","ns"))))</f>
        <v>ns</v>
      </c>
      <c r="DI107" s="186" t="str">
        <f aca="1">IF(DI$4&gt;$BV107,"",IF($BR$65&gt;$BS$65,"ns",IF($BN$72&gt;$BO$72,"ns",IF(ABS($BX107-INDEX(RTO1CF_ORD,DI$4,2))&gt;$BN$80,"s","ns"))))</f>
        <v>ns</v>
      </c>
      <c r="DJ107" s="186" t="str">
        <f aca="1">IF(DJ$4&gt;$BV107,"",IF($BR$65&gt;$BS$65,"ns",IF($BN$72&gt;$BO$72,"ns",IF(ABS($BX107-INDEX(RTO1CF_ORD,DJ$4,2))&gt;$BN$80,"s","ns"))))</f>
        <v>ns</v>
      </c>
      <c r="DK107" s="186" t="str">
        <f aca="1">IF(DK$4&gt;$BV107,"",IF($BR$65&gt;$BS$65,"ns",IF($BN$72&gt;$BO$72,"ns",IF(ABS($BX107-INDEX(RTO1CF_ORD,DK$4,2))&gt;$BN$80,"s","ns"))))</f>
        <v>ns</v>
      </c>
      <c r="DL107" s="186" t="str">
        <f aca="1">IF(DL$4&gt;$BV107,"",IF($BR$65&gt;$BS$65,"ns",IF($BN$72&gt;$BO$72,"ns",IF(ABS($BX107-INDEX(RTO1CF_ORD,DL$4,2))&gt;$BN$80,"s","ns"))))</f>
        <v>ns</v>
      </c>
      <c r="DM107" s="186" t="str">
        <f aca="1">IF(DM$4&gt;$BV107,"",IF($BR$65&gt;$BS$65,"ns",IF($BN$72&gt;$BO$72,"ns",IF(ABS($BX107-INDEX(RTO1CF_ORD,DM$4,2))&gt;$BN$80,"s","ns"))))</f>
        <v>ns</v>
      </c>
      <c r="DN107" s="186" t="str">
        <f aca="1">IF(DN$4&gt;$BV107,"",IF($BR$65&gt;$BS$65,"ns",IF($BN$72&gt;$BO$72,"ns",IF(ABS($BX107-INDEX(RTO1CF_ORD,DN$4,2))&gt;$BN$80,"s","ns"))))</f>
        <v>ns</v>
      </c>
      <c r="DO107" s="186" t="str">
        <f aca="1">IF(DO$4&gt;$BV107,"",IF($BR$65&gt;$BS$65,"ns",IF($BN$72&gt;$BO$72,"ns",IF(ABS($BX107-INDEX(RTO1CF_ORD,DO$4,2))&gt;$BN$80,"s","ns"))))</f>
        <v>ns</v>
      </c>
      <c r="DP107" s="186" t="str">
        <f aca="1">IF(DP$4&gt;$BV107,"",IF($BR$65&gt;$BS$65,"ns",IF($BN$72&gt;$BO$72,"ns",IF(ABS($BX107-INDEX(RTO1CF_ORD,DP$4,2))&gt;$BN$80,"s","ns"))))</f>
        <v>ns</v>
      </c>
      <c r="DQ107" s="186" t="str">
        <f aca="1">IF(DQ$4&gt;$BV107,"",IF($BR$65&gt;$BS$65,"ns",IF($BN$72&gt;$BO$72,"ns",IF(ABS($BX107-INDEX(RTO1CF_ORD,DQ$4,2))&gt;$BN$80,"s","ns"))))</f>
        <v>ns</v>
      </c>
      <c r="DR107" s="186" t="str">
        <f aca="1">IF(DR$4&gt;$BV107,"",IF($BR$65&gt;$BS$65,"ns",IF($BN$72&gt;$BO$72,"ns",IF(ABS($BX107-INDEX(RTO1CF_ORD,DR$4,2))&gt;$BN$80,"s","ns"))))</f>
        <v>ns</v>
      </c>
      <c r="DS107" s="186" t="str">
        <f aca="1">IF(DS$4&gt;$BV107,"",IF($BR$65&gt;$BS$65,"ns",IF($BN$72&gt;$BO$72,"ns",IF(ABS($BX107-INDEX(RTO1CF_ORD,DS$4,2))&gt;$BN$80,"s","ns"))))</f>
        <v>ns</v>
      </c>
      <c r="DT107" s="186" t="str">
        <f aca="1">IF(DT$4&gt;$BV107,"",IF($BR$65&gt;$BS$65,"ns",IF($BN$72&gt;$BO$72,"ns",IF(ABS($BX107-INDEX(RTO1CF_ORD,DT$4,2))&gt;$BN$80,"s","ns"))))</f>
        <v/>
      </c>
      <c r="DU107" s="186" t="str">
        <f aca="1">IF(DU$4&gt;$BV107,"",IF($BR$65&gt;$BS$65,"ns",IF($BN$72&gt;$BO$72,"ns",IF(ABS($BX107-INDEX(RTO1CF_ORD,DU$4,2))&gt;$BN$80,"s","ns"))))</f>
        <v/>
      </c>
      <c r="DV107" s="186" t="str">
        <f aca="1">IF(DV$4&gt;$BV107,"",IF($BR$65&gt;$BS$65,"ns",IF($BN$72&gt;$BO$72,"ns",IF(ABS($BX107-INDEX(RTO1CF_ORD,DV$4,2))&gt;$BN$80,"s","ns"))))</f>
        <v/>
      </c>
      <c r="DW107" s="158"/>
      <c r="DX107" s="158"/>
      <c r="DZ107" s="176">
        <f>DZ106+1</f>
        <v>48</v>
      </c>
      <c r="EA107" s="178" t="str">
        <f aca="1">IFERROR(INDEX(RTO2CV,$DZ107,1),0)</f>
        <v>LAPACHO</v>
      </c>
      <c r="EB107" s="179">
        <f aca="1">IFERROR(INDEX(RTO2SF,$DZ107,EB$3),0)</f>
        <v>0</v>
      </c>
      <c r="EC107" s="179">
        <f aca="1">IFERROR(INDEX(RTO2SF,$DZ107,EC$3),0)</f>
        <v>0</v>
      </c>
      <c r="ED107" s="179">
        <f aca="1">IFERROR(INDEX(RTO2SF,$DZ107,ED$3),0)</f>
        <v>0</v>
      </c>
      <c r="EE107" s="179">
        <f aca="1">IFERROR(INDEX(RTO2SF,$DZ107,EE$3),0)</f>
        <v>0</v>
      </c>
      <c r="EF107" s="179">
        <f>_xlfn.COUNTIFS(EB107:EE107,"&gt;1")</f>
        <v>0</v>
      </c>
      <c r="EG107" s="179">
        <f>IFERROR(_xlfn.SUMIFS(EB107:EE107,EB107:EE107,"&gt;1"),0)</f>
        <v>0</v>
      </c>
      <c r="EH107" s="176"/>
      <c r="EI107" s="176"/>
      <c r="EJ107" s="176"/>
      <c r="EK107" s="177"/>
      <c r="EL107" s="176">
        <f>EL106+1</f>
        <v>48</v>
      </c>
      <c r="EM107" s="178" t="str">
        <f aca="1">IFERROR(INDEX(RTO2CV,$EL107,1),0)</f>
        <v>LAPACHO</v>
      </c>
      <c r="EN107" s="179">
        <f aca="1">IFERROR(INDEX(RTO2CF,$EL107,'ANVA-MDS'!EB$3),0)</f>
        <v>5505.32022857142965</v>
      </c>
      <c r="EO107" s="179">
        <f aca="1">IFERROR(INDEX(RTO2CF,$EL107,'ANVA-MDS'!EC$3),0)</f>
        <v>4198.47346285713957</v>
      </c>
      <c r="EP107" s="179">
        <f aca="1">IFERROR(INDEX(RTO2CF,$EL107,'ANVA-MDS'!ED$3),0)</f>
        <v>4342.45403428570989</v>
      </c>
      <c r="EQ107" s="179">
        <f aca="1">IFERROR(INDEX(RTO2CF,$EL107,'ANVA-MDS'!EE$3),0)</f>
        <v>0</v>
      </c>
      <c r="ER107" s="179">
        <f>_xlfn.COUNTIFS(EN107:EQ107,"&gt;1")</f>
        <v>3</v>
      </c>
      <c r="ES107" s="179">
        <f>IFERROR(_xlfn.SUMIFS(EN107:EQ107,EN107:EQ107,"&gt;1"),0)</f>
        <v>14046.2477257143</v>
      </c>
      <c r="ET107" s="176"/>
      <c r="EU107" s="176"/>
      <c r="EV107" s="176"/>
      <c r="EW107" s="177"/>
      <c r="EX107" s="179">
        <f>EG107+ES107</f>
        <v>14046.2477257143</v>
      </c>
      <c r="EY107" s="177"/>
      <c r="EZ107" s="177"/>
    </row>
    <row r="108" spans="10:156" ht="12.75" customHeight="1">
      <c r="J108" s="89" t="n">
        <v>48</v>
      </c>
      <c r="K108" s="187" t="str">
        <f aca="1">IFERROR(INDEX(RTO2SF_ORD,J108,1),"sd")</f>
        <v>LAPACHO</v>
      </c>
      <c r="L108" s="188">
        <f aca="1">IFERROR(INDEX(RTO2SF_ORD,J108,2),"sd")</f>
        <v>0.00002</v>
      </c>
      <c r="M108" s="188" t="str">
        <f aca="1">IF(M$4&gt;$J108,"",IF($F$65&gt;$G$65,"ns",IF($B$72&gt;$C$72,"ns",IF(ABS($L108-INDEX(RTO1SF_ORD,M$4,2))&gt;$B$80,"s","ns"))))</f>
        <v>ns</v>
      </c>
      <c r="N108" s="188" t="str">
        <f aca="1">IF(N$4&gt;$J108,"",IF($F$65&gt;$G$65,"ns",IF($B$72&gt;$C$72,"ns",IF(ABS($L108-INDEX(RTO1SF_ORD,N$4,2))&gt;$B$80,"s","ns"))))</f>
        <v>ns</v>
      </c>
      <c r="O108" s="188" t="str">
        <f aca="1">IF(O$4&gt;$J108,"",IF($F$65&gt;$G$65,"ns",IF($B$72&gt;$C$72,"ns",IF(ABS($L108-INDEX(RTO1SF_ORD,O$4,2))&gt;$B$80,"s","ns"))))</f>
        <v>ns</v>
      </c>
      <c r="P108" s="188" t="str">
        <f aca="1">IF(P$4&gt;$J108,"",IF($F$65&gt;$G$65,"ns",IF($B$72&gt;$C$72,"ns",IF(ABS($L108-INDEX(RTO1SF_ORD,P$4,2))&gt;$B$80,"s","ns"))))</f>
        <v>ns</v>
      </c>
      <c r="Q108" s="188" t="str">
        <f aca="1">IF(Q$4&gt;$J108,"",IF($F$65&gt;$G$65,"ns",IF($B$72&gt;$C$72,"ns",IF(ABS($L108-INDEX(RTO1SF_ORD,Q$4,2))&gt;$B$80,"s","ns"))))</f>
        <v>ns</v>
      </c>
      <c r="R108" s="188" t="str">
        <f aca="1">IF(R$4&gt;$J108,"",IF($F$65&gt;$G$65,"ns",IF($B$72&gt;$C$72,"ns",IF(ABS($L108-INDEX(RTO1SF_ORD,R$4,2))&gt;$B$80,"s","ns"))))</f>
        <v>ns</v>
      </c>
      <c r="S108" s="188" t="str">
        <f aca="1">IF(S$4&gt;$J108,"",IF($F$65&gt;$G$65,"ns",IF($B$72&gt;$C$72,"ns",IF(ABS($L108-INDEX(RTO1SF_ORD,S$4,2))&gt;$B$80,"s","ns"))))</f>
        <v>ns</v>
      </c>
      <c r="T108" s="188" t="str">
        <f aca="1">IF(T$4&gt;$J108,"",IF($F$65&gt;$G$65,"ns",IF($B$72&gt;$C$72,"ns",IF(ABS($L108-INDEX(RTO1SF_ORD,T$4,2))&gt;$B$80,"s","ns"))))</f>
        <v>ns</v>
      </c>
      <c r="U108" s="188" t="str">
        <f aca="1">IF(U$4&gt;$J108,"",IF($F$65&gt;$G$65,"ns",IF($B$72&gt;$C$72,"ns",IF(ABS($L108-INDEX(RTO1SF_ORD,U$4,2))&gt;$B$80,"s","ns"))))</f>
        <v>ns</v>
      </c>
      <c r="V108" s="188" t="str">
        <f aca="1">IF(V$4&gt;$J108,"",IF($F$65&gt;$G$65,"ns",IF($B$72&gt;$C$72,"ns",IF(ABS($L108-INDEX(RTO1SF_ORD,V$4,2))&gt;$B$80,"s","ns"))))</f>
        <v>ns</v>
      </c>
      <c r="W108" s="188" t="str">
        <f aca="1">IF(W$4&gt;$J108,"",IF($F$65&gt;$G$65,"ns",IF($B$72&gt;$C$72,"ns",IF(ABS($L108-INDEX(RTO1SF_ORD,W$4,2))&gt;$B$80,"s","ns"))))</f>
        <v>ns</v>
      </c>
      <c r="X108" s="188" t="str">
        <f aca="1">IF(X$4&gt;$J108,"",IF($F$65&gt;$G$65,"ns",IF($B$72&gt;$C$72,"ns",IF(ABS($L108-INDEX(RTO1SF_ORD,X$4,2))&gt;$B$80,"s","ns"))))</f>
        <v>ns</v>
      </c>
      <c r="Y108" s="188" t="str">
        <f aca="1">IF(Y$4&gt;$J108,"",IF($F$65&gt;$G$65,"ns",IF($B$72&gt;$C$72,"ns",IF(ABS($L108-INDEX(RTO1SF_ORD,Y$4,2))&gt;$B$80,"s","ns"))))</f>
        <v>ns</v>
      </c>
      <c r="Z108" s="188" t="str">
        <f aca="1">IF(Z$4&gt;$J108,"",IF($F$65&gt;$G$65,"ns",IF($B$72&gt;$C$72,"ns",IF(ABS($L108-INDEX(RTO1SF_ORD,Z$4,2))&gt;$B$80,"s","ns"))))</f>
        <v>ns</v>
      </c>
      <c r="AA108" s="188" t="str">
        <f aca="1">IF(AA$4&gt;$J108,"",IF($F$65&gt;$G$65,"ns",IF($B$72&gt;$C$72,"ns",IF(ABS($L108-INDEX(RTO1SF_ORD,AA$4,2))&gt;$B$80,"s","ns"))))</f>
        <v>ns</v>
      </c>
      <c r="AB108" s="188" t="str">
        <f aca="1">IF(AB$4&gt;$J108,"",IF($F$65&gt;$G$65,"ns",IF($B$72&gt;$C$72,"ns",IF(ABS($L108-INDEX(RTO1SF_ORD,AB$4,2))&gt;$B$80,"s","ns"))))</f>
        <v>ns</v>
      </c>
      <c r="AC108" s="188" t="str">
        <f aca="1">IF(AC$4&gt;$J108,"",IF($F$65&gt;$G$65,"ns",IF($B$72&gt;$C$72,"ns",IF(ABS($L108-INDEX(RTO1SF_ORD,AC$4,2))&gt;$B$80,"s","ns"))))</f>
        <v>ns</v>
      </c>
      <c r="AD108" s="188" t="str">
        <f aca="1">IF(AD$4&gt;$J108,"",IF($F$65&gt;$G$65,"ns",IF($B$72&gt;$C$72,"ns",IF(ABS($L108-INDEX(RTO1SF_ORD,AD$4,2))&gt;$B$80,"s","ns"))))</f>
        <v>ns</v>
      </c>
      <c r="AE108" s="188" t="str">
        <f aca="1">IF(AE$4&gt;$J108,"",IF($F$65&gt;$G$65,"ns",IF($B$72&gt;$C$72,"ns",IF(ABS($L108-INDEX(RTO1SF_ORD,AE$4,2))&gt;$B$80,"s","ns"))))</f>
        <v>ns</v>
      </c>
      <c r="AF108" s="188" t="str">
        <f aca="1">IF(AF$4&gt;$J108,"",IF($F$65&gt;$G$65,"ns",IF($B$72&gt;$C$72,"ns",IF(ABS($L108-INDEX(RTO1SF_ORD,AF$4,2))&gt;$B$80,"s","ns"))))</f>
        <v>ns</v>
      </c>
      <c r="AG108" s="188" t="str">
        <f aca="1">IF(AG$4&gt;$J108,"",IF($F$65&gt;$G$65,"ns",IF($B$72&gt;$C$72,"ns",IF(ABS($L108-INDEX(RTO1SF_ORD,AG$4,2))&gt;$B$80,"s","ns"))))</f>
        <v>ns</v>
      </c>
      <c r="AH108" s="188" t="str">
        <f aca="1">IF(AH$4&gt;$J108,"",IF($F$65&gt;$G$65,"ns",IF($B$72&gt;$C$72,"ns",IF(ABS($L108-INDEX(RTO1SF_ORD,AH$4,2))&gt;$B$80,"s","ns"))))</f>
        <v>ns</v>
      </c>
      <c r="AI108" s="188" t="str">
        <f aca="1">IF(AI$4&gt;$J108,"",IF($F$65&gt;$G$65,"ns",IF($B$72&gt;$C$72,"ns",IF(ABS($L108-INDEX(RTO1SF_ORD,AI$4,2))&gt;$B$80,"s","ns"))))</f>
        <v>ns</v>
      </c>
      <c r="AJ108" s="188" t="str">
        <f aca="1">IF(AJ$4&gt;$J108,"",IF($F$65&gt;$G$65,"ns",IF($B$72&gt;$C$72,"ns",IF(ABS($L108-INDEX(RTO1SF_ORD,AJ$4,2))&gt;$B$80,"s","ns"))))</f>
        <v>ns</v>
      </c>
      <c r="AK108" s="188" t="str">
        <f aca="1">IF(AK$4&gt;$J108,"",IF($F$65&gt;$G$65,"ns",IF($B$72&gt;$C$72,"ns",IF(ABS($L108-INDEX(RTO1SF_ORD,AK$4,2))&gt;$B$80,"s","ns"))))</f>
        <v>ns</v>
      </c>
      <c r="AL108" s="188" t="str">
        <f aca="1">IF(AL$4&gt;$J108,"",IF($F$65&gt;$G$65,"ns",IF($B$72&gt;$C$72,"ns",IF(ABS($L108-INDEX(RTO1SF_ORD,AL$4,2))&gt;$B$80,"s","ns"))))</f>
        <v>ns</v>
      </c>
      <c r="AM108" s="188" t="str">
        <f aca="1">IF(AM$4&gt;$J108,"",IF($F$65&gt;$G$65,"ns",IF($B$72&gt;$C$72,"ns",IF(ABS($L108-INDEX(RTO1SF_ORD,AM$4,2))&gt;$B$80,"s","ns"))))</f>
        <v>ns</v>
      </c>
      <c r="AN108" s="188" t="str">
        <f aca="1">IF(AN$4&gt;$J108,"",IF($F$65&gt;$G$65,"ns",IF($B$72&gt;$C$72,"ns",IF(ABS($L108-INDEX(RTO1SF_ORD,AN$4,2))&gt;$B$80,"s","ns"))))</f>
        <v>ns</v>
      </c>
      <c r="AO108" s="188" t="str">
        <f aca="1">IF(AO$4&gt;$J108,"",IF($F$65&gt;$G$65,"ns",IF($B$72&gt;$C$72,"ns",IF(ABS($L108-INDEX(RTO1SF_ORD,AO$4,2))&gt;$B$80,"s","ns"))))</f>
        <v>ns</v>
      </c>
      <c r="AP108" s="188" t="str">
        <f aca="1">IF(AP$4&gt;$J108,"",IF($F$65&gt;$G$65,"ns",IF($B$72&gt;$C$72,"ns",IF(ABS($L108-INDEX(RTO1SF_ORD,AP$4,2))&gt;$B$80,"s","ns"))))</f>
        <v>ns</v>
      </c>
      <c r="AQ108" s="188" t="str">
        <f aca="1">IF(AQ$4&gt;$J108,"",IF($F$65&gt;$G$65,"ns",IF($B$72&gt;$C$72,"ns",IF(ABS($L108-INDEX(RTO1SF_ORD,AQ$4,2))&gt;$B$80,"s","ns"))))</f>
        <v>ns</v>
      </c>
      <c r="AR108" s="188" t="str">
        <f aca="1">IF(AR$4&gt;$J108,"",IF($F$65&gt;$G$65,"ns",IF($B$72&gt;$C$72,"ns",IF(ABS($L108-INDEX(RTO1SF_ORD,AR$4,2))&gt;$B$80,"s","ns"))))</f>
        <v>ns</v>
      </c>
      <c r="AS108" s="188" t="str">
        <f aca="1">IF(AS$4&gt;$J108,"",IF($F$65&gt;$G$65,"ns",IF($B$72&gt;$C$72,"ns",IF(ABS($L108-INDEX(RTO1SF_ORD,AS$4,2))&gt;$B$80,"s","ns"))))</f>
        <v>ns</v>
      </c>
      <c r="AT108" s="188" t="str">
        <f aca="1">IF(AT$4&gt;$J108,"",IF($F$65&gt;$G$65,"ns",IF($B$72&gt;$C$72,"ns",IF(ABS($L108-INDEX(RTO1SF_ORD,AT$4,2))&gt;$B$80,"s","ns"))))</f>
        <v>ns</v>
      </c>
      <c r="AU108" s="188" t="str">
        <f aca="1">IF(AU$4&gt;$J108,"",IF($F$65&gt;$G$65,"ns",IF($B$72&gt;$C$72,"ns",IF(ABS($L108-INDEX(RTO1SF_ORD,AU$4,2))&gt;$B$80,"s","ns"))))</f>
        <v>ns</v>
      </c>
      <c r="AV108" s="188" t="str">
        <f aca="1">IF(AV$4&gt;$J108,"",IF($F$65&gt;$G$65,"ns",IF($B$72&gt;$C$72,"ns",IF(ABS($L108-INDEX(RTO1SF_ORD,AV$4,2))&gt;$B$80,"s","ns"))))</f>
        <v>ns</v>
      </c>
      <c r="AW108" s="188" t="str">
        <f aca="1">IF(AW$4&gt;$J108,"",IF($F$65&gt;$G$65,"ns",IF($B$72&gt;$C$72,"ns",IF(ABS($L108-INDEX(RTO1SF_ORD,AW$4,2))&gt;$B$80,"s","ns"))))</f>
        <v>ns</v>
      </c>
      <c r="AX108" s="188" t="str">
        <f aca="1">IF(AX$4&gt;$J108,"",IF($F$65&gt;$G$65,"ns",IF($B$72&gt;$C$72,"ns",IF(ABS($L108-INDEX(RTO1SF_ORD,AX$4,2))&gt;$B$80,"s","ns"))))</f>
        <v>ns</v>
      </c>
      <c r="AY108" s="188" t="str">
        <f aca="1">IF(AY$4&gt;$J108,"",IF($F$65&gt;$G$65,"ns",IF($B$72&gt;$C$72,"ns",IF(ABS($L108-INDEX(RTO1SF_ORD,AY$4,2))&gt;$B$80,"s","ns"))))</f>
        <v>ns</v>
      </c>
      <c r="AZ108" s="188" t="str">
        <f aca="1">IF(AZ$4&gt;$J108,"",IF($F$65&gt;$G$65,"ns",IF($B$72&gt;$C$72,"ns",IF(ABS($L108-INDEX(RTO1SF_ORD,AZ$4,2))&gt;$B$80,"s","ns"))))</f>
        <v>ns</v>
      </c>
      <c r="BA108" s="188" t="str">
        <f aca="1">IF(BA$4&gt;$J108,"",IF($F$65&gt;$G$65,"ns",IF($B$72&gt;$C$72,"ns",IF(ABS($L108-INDEX(RTO1SF_ORD,BA$4,2))&gt;$B$80,"s","ns"))))</f>
        <v>ns</v>
      </c>
      <c r="BB108" s="188" t="str">
        <f aca="1">IF(BB$4&gt;$J108,"",IF($F$65&gt;$G$65,"ns",IF($B$72&gt;$C$72,"ns",IF(ABS($L108-INDEX(RTO1SF_ORD,BB$4,2))&gt;$B$80,"s","ns"))))</f>
        <v>ns</v>
      </c>
      <c r="BC108" s="188" t="str">
        <f aca="1">IF(BC$4&gt;$J108,"",IF($F$65&gt;$G$65,"ns",IF($B$72&gt;$C$72,"ns",IF(ABS($L108-INDEX(RTO1SF_ORD,BC$4,2))&gt;$B$80,"s","ns"))))</f>
        <v>ns</v>
      </c>
      <c r="BD108" s="188" t="str">
        <f aca="1">IF(BD$4&gt;$J108,"",IF($F$65&gt;$G$65,"ns",IF($B$72&gt;$C$72,"ns",IF(ABS($L108-INDEX(RTO1SF_ORD,BD$4,2))&gt;$B$80,"s","ns"))))</f>
        <v>ns</v>
      </c>
      <c r="BE108" s="188" t="str">
        <f aca="1">IF(BE$4&gt;$J108,"",IF($F$65&gt;$G$65,"ns",IF($B$72&gt;$C$72,"ns",IF(ABS($L108-INDEX(RTO1SF_ORD,BE$4,2))&gt;$B$80,"s","ns"))))</f>
        <v>ns</v>
      </c>
      <c r="BF108" s="188" t="str">
        <f aca="1">IF(BF$4&gt;$J108,"",IF($F$65&gt;$G$65,"ns",IF($B$72&gt;$C$72,"ns",IF(ABS($L108-INDEX(RTO1SF_ORD,BF$4,2))&gt;$B$80,"s","ns"))))</f>
        <v>ns</v>
      </c>
      <c r="BG108" s="188" t="str">
        <f aca="1">IF(BG$4&gt;$J108,"",IF($F$65&gt;$G$65,"ns",IF($B$72&gt;$C$72,"ns",IF(ABS($L108-INDEX(RTO1SF_ORD,BG$4,2))&gt;$B$80,"s","ns"))))</f>
        <v>ns</v>
      </c>
      <c r="BH108" s="188" t="str">
        <f aca="1">IF(BH$4&gt;$J108,"",IF($F$65&gt;$G$65,"ns",IF($B$72&gt;$C$72,"ns",IF(ABS($L108-INDEX(RTO1SF_ORD,BH$4,2))&gt;$B$80,"s","ns"))))</f>
        <v>ns</v>
      </c>
      <c r="BI108" s="188" t="str">
        <f aca="1">IF(BI$4&gt;$J108,"",IF($F$65&gt;$G$65,"ns",IF($B$72&gt;$C$72,"ns",IF(ABS($L108-INDEX(RTO1SF_ORD,BI$4,2))&gt;$B$80,"s","ns"))))</f>
        <v/>
      </c>
      <c r="BJ108" s="188" t="str">
        <f aca="1">IF(BJ$4&gt;$J108,"",IF($F$65&gt;$G$65,"ns",IF($B$72&gt;$C$72,"ns",IF(ABS($L108-INDEX(RTO1SF_ORD,BJ$4,2))&gt;$B$80,"s","ns"))))</f>
        <v/>
      </c>
      <c r="BS108" s="10"/>
      <c r="BT108" s="10"/>
      <c r="BV108" s="89" t="n">
        <v>48</v>
      </c>
      <c r="BW108" s="187" t="str">
        <f aca="1">IFERROR(INDEX(RTO2CF_ORD,BV108,1),"sd")</f>
        <v>K PROMETEO</v>
      </c>
      <c r="BX108" s="188">
        <f aca="1">IFERROR(INDEX(RTO2CF_ORD,BV108,2),"sd")</f>
        <v>3622.9602933333299</v>
      </c>
      <c r="BY108" s="186" t="str">
        <f aca="1">IF(BY$4&gt;$BV108,"",IF($BR$65&gt;$BS$65,"ns",IF($BN$72&gt;$BO$72,"ns",IF(ABS($BX108-INDEX(RTO1CF_ORD,BY$4,2))&gt;$BN$80,"s","ns"))))</f>
        <v>ns</v>
      </c>
      <c r="BZ108" s="186" t="str">
        <f aca="1">IF(BZ$4&gt;$BV108,"",IF($BR$65&gt;$BS$65,"ns",IF($BN$72&gt;$BO$72,"ns",IF(ABS($BX108-INDEX(RTO1CF_ORD,BZ$4,2))&gt;$BN$80,"s","ns"))))</f>
        <v>ns</v>
      </c>
      <c r="CA108" s="186" t="str">
        <f aca="1">IF(CA$4&gt;$BV108,"",IF($BR$65&gt;$BS$65,"ns",IF($BN$72&gt;$BO$72,"ns",IF(ABS($BX108-INDEX(RTO1CF_ORD,CA$4,2))&gt;$BN$80,"s","ns"))))</f>
        <v>ns</v>
      </c>
      <c r="CB108" s="186" t="str">
        <f aca="1">IF(CB$4&gt;$BV108,"",IF($BR$65&gt;$BS$65,"ns",IF($BN$72&gt;$BO$72,"ns",IF(ABS($BX108-INDEX(RTO1CF_ORD,CB$4,2))&gt;$BN$80,"s","ns"))))</f>
        <v>ns</v>
      </c>
      <c r="CC108" s="186" t="str">
        <f aca="1">IF(CC$4&gt;$BV108,"",IF($BR$65&gt;$BS$65,"ns",IF($BN$72&gt;$BO$72,"ns",IF(ABS($BX108-INDEX(RTO1CF_ORD,CC$4,2))&gt;$BN$80,"s","ns"))))</f>
        <v>ns</v>
      </c>
      <c r="CD108" s="186" t="str">
        <f aca="1">IF(CD$4&gt;$BV108,"",IF($BR$65&gt;$BS$65,"ns",IF($BN$72&gt;$BO$72,"ns",IF(ABS($BX108-INDEX(RTO1CF_ORD,CD$4,2))&gt;$BN$80,"s","ns"))))</f>
        <v>ns</v>
      </c>
      <c r="CE108" s="186" t="str">
        <f aca="1">IF(CE$4&gt;$BV108,"",IF($BR$65&gt;$BS$65,"ns",IF($BN$72&gt;$BO$72,"ns",IF(ABS($BX108-INDEX(RTO1CF_ORD,CE$4,2))&gt;$BN$80,"s","ns"))))</f>
        <v>ns</v>
      </c>
      <c r="CF108" s="186" t="str">
        <f aca="1">IF(CF$4&gt;$BV108,"",IF($BR$65&gt;$BS$65,"ns",IF($BN$72&gt;$BO$72,"ns",IF(ABS($BX108-INDEX(RTO1CF_ORD,CF$4,2))&gt;$BN$80,"s","ns"))))</f>
        <v>ns</v>
      </c>
      <c r="CG108" s="186" t="str">
        <f aca="1">IF(CG$4&gt;$BV108,"",IF($BR$65&gt;$BS$65,"ns",IF($BN$72&gt;$BO$72,"ns",IF(ABS($BX108-INDEX(RTO1CF_ORD,CG$4,2))&gt;$BN$80,"s","ns"))))</f>
        <v>ns</v>
      </c>
      <c r="CH108" s="186" t="str">
        <f aca="1">IF(CH$4&gt;$BV108,"",IF($BR$65&gt;$BS$65,"ns",IF($BN$72&gt;$BO$72,"ns",IF(ABS($BX108-INDEX(RTO1CF_ORD,CH$4,2))&gt;$BN$80,"s","ns"))))</f>
        <v>ns</v>
      </c>
      <c r="CI108" s="186" t="str">
        <f aca="1">IF(CI$4&gt;$BV108,"",IF($BR$65&gt;$BS$65,"ns",IF($BN$72&gt;$BO$72,"ns",IF(ABS($BX108-INDEX(RTO1CF_ORD,CI$4,2))&gt;$BN$80,"s","ns"))))</f>
        <v>ns</v>
      </c>
      <c r="CJ108" s="186" t="str">
        <f aca="1">IF(CJ$4&gt;$BV108,"",IF($BR$65&gt;$BS$65,"ns",IF($BN$72&gt;$BO$72,"ns",IF(ABS($BX108-INDEX(RTO1CF_ORD,CJ$4,2))&gt;$BN$80,"s","ns"))))</f>
        <v>ns</v>
      </c>
      <c r="CK108" s="186" t="str">
        <f aca="1">IF(CK$4&gt;$BV108,"",IF($BR$65&gt;$BS$65,"ns",IF($BN$72&gt;$BO$72,"ns",IF(ABS($BX108-INDEX(RTO1CF_ORD,CK$4,2))&gt;$BN$80,"s","ns"))))</f>
        <v>ns</v>
      </c>
      <c r="CL108" s="186" t="str">
        <f aca="1">IF(CL$4&gt;$BV108,"",IF($BR$65&gt;$BS$65,"ns",IF($BN$72&gt;$BO$72,"ns",IF(ABS($BX108-INDEX(RTO1CF_ORD,CL$4,2))&gt;$BN$80,"s","ns"))))</f>
        <v>ns</v>
      </c>
      <c r="CM108" s="186" t="str">
        <f aca="1">IF(CM$4&gt;$BV108,"",IF($BR$65&gt;$BS$65,"ns",IF($BN$72&gt;$BO$72,"ns",IF(ABS($BX108-INDEX(RTO1CF_ORD,CM$4,2))&gt;$BN$80,"s","ns"))))</f>
        <v>ns</v>
      </c>
      <c r="CN108" s="186" t="str">
        <f aca="1">IF(CN$4&gt;$BV108,"",IF($BR$65&gt;$BS$65,"ns",IF($BN$72&gt;$BO$72,"ns",IF(ABS($BX108-INDEX(RTO1CF_ORD,CN$4,2))&gt;$BN$80,"s","ns"))))</f>
        <v>ns</v>
      </c>
      <c r="CO108" s="186" t="str">
        <f aca="1">IF(CO$4&gt;$BV108,"",IF($BR$65&gt;$BS$65,"ns",IF($BN$72&gt;$BO$72,"ns",IF(ABS($BX108-INDEX(RTO1CF_ORD,CO$4,2))&gt;$BN$80,"s","ns"))))</f>
        <v>ns</v>
      </c>
      <c r="CP108" s="186" t="str">
        <f aca="1">IF(CP$4&gt;$BV108,"",IF($BR$65&gt;$BS$65,"ns",IF($BN$72&gt;$BO$72,"ns",IF(ABS($BX108-INDEX(RTO1CF_ORD,CP$4,2))&gt;$BN$80,"s","ns"))))</f>
        <v>ns</v>
      </c>
      <c r="CQ108" s="186" t="str">
        <f aca="1">IF(CQ$4&gt;$BV108,"",IF($BR$65&gt;$BS$65,"ns",IF($BN$72&gt;$BO$72,"ns",IF(ABS($BX108-INDEX(RTO1CF_ORD,CQ$4,2))&gt;$BN$80,"s","ns"))))</f>
        <v>ns</v>
      </c>
      <c r="CR108" s="186" t="str">
        <f aca="1">IF(CR$4&gt;$BV108,"",IF($BR$65&gt;$BS$65,"ns",IF($BN$72&gt;$BO$72,"ns",IF(ABS($BX108-INDEX(RTO1CF_ORD,CR$4,2))&gt;$BN$80,"s","ns"))))</f>
        <v>ns</v>
      </c>
      <c r="CS108" s="186" t="str">
        <f aca="1">IF(CS$4&gt;$BV108,"",IF($BR$65&gt;$BS$65,"ns",IF($BN$72&gt;$BO$72,"ns",IF(ABS($BX108-INDEX(RTO1CF_ORD,CS$4,2))&gt;$BN$80,"s","ns"))))</f>
        <v>ns</v>
      </c>
      <c r="CT108" s="186" t="str">
        <f aca="1">IF(CT$4&gt;$BV108,"",IF($BR$65&gt;$BS$65,"ns",IF($BN$72&gt;$BO$72,"ns",IF(ABS($BX108-INDEX(RTO1CF_ORD,CT$4,2))&gt;$BN$80,"s","ns"))))</f>
        <v>ns</v>
      </c>
      <c r="CU108" s="186" t="str">
        <f aca="1">IF(CU$4&gt;$BV108,"",IF($BR$65&gt;$BS$65,"ns",IF($BN$72&gt;$BO$72,"ns",IF(ABS($BX108-INDEX(RTO1CF_ORD,CU$4,2))&gt;$BN$80,"s","ns"))))</f>
        <v>ns</v>
      </c>
      <c r="CV108" s="186" t="str">
        <f aca="1">IF(CV$4&gt;$BV108,"",IF($BR$65&gt;$BS$65,"ns",IF($BN$72&gt;$BO$72,"ns",IF(ABS($BX108-INDEX(RTO1CF_ORD,CV$4,2))&gt;$BN$80,"s","ns"))))</f>
        <v>ns</v>
      </c>
      <c r="CW108" s="186" t="str">
        <f aca="1">IF(CW$4&gt;$BV108,"",IF($BR$65&gt;$BS$65,"ns",IF($BN$72&gt;$BO$72,"ns",IF(ABS($BX108-INDEX(RTO1CF_ORD,CW$4,2))&gt;$BN$80,"s","ns"))))</f>
        <v>ns</v>
      </c>
      <c r="CX108" s="186" t="str">
        <f aca="1">IF(CX$4&gt;$BV108,"",IF($BR$65&gt;$BS$65,"ns",IF($BN$72&gt;$BO$72,"ns",IF(ABS($BX108-INDEX(RTO1CF_ORD,CX$4,2))&gt;$BN$80,"s","ns"))))</f>
        <v>ns</v>
      </c>
      <c r="CY108" s="186" t="str">
        <f aca="1">IF(CY$4&gt;$BV108,"",IF($BR$65&gt;$BS$65,"ns",IF($BN$72&gt;$BO$72,"ns",IF(ABS($BX108-INDEX(RTO1CF_ORD,CY$4,2))&gt;$BN$80,"s","ns"))))</f>
        <v>ns</v>
      </c>
      <c r="CZ108" s="186" t="str">
        <f aca="1">IF(CZ$4&gt;$BV108,"",IF($BR$65&gt;$BS$65,"ns",IF($BN$72&gt;$BO$72,"ns",IF(ABS($BX108-INDEX(RTO1CF_ORD,CZ$4,2))&gt;$BN$80,"s","ns"))))</f>
        <v>ns</v>
      </c>
      <c r="DA108" s="186" t="str">
        <f aca="1">IF(DA$4&gt;$BV108,"",IF($BR$65&gt;$BS$65,"ns",IF($BN$72&gt;$BO$72,"ns",IF(ABS($BX108-INDEX(RTO1CF_ORD,DA$4,2))&gt;$BN$80,"s","ns"))))</f>
        <v>ns</v>
      </c>
      <c r="DB108" s="186" t="str">
        <f aca="1">IF(DB$4&gt;$BV108,"",IF($BR$65&gt;$BS$65,"ns",IF($BN$72&gt;$BO$72,"ns",IF(ABS($BX108-INDEX(RTO1CF_ORD,DB$4,2))&gt;$BN$80,"s","ns"))))</f>
        <v>ns</v>
      </c>
      <c r="DC108" s="186" t="str">
        <f aca="1">IF(DC$4&gt;$BV108,"",IF($BR$65&gt;$BS$65,"ns",IF($BN$72&gt;$BO$72,"ns",IF(ABS($BX108-INDEX(RTO1CF_ORD,DC$4,2))&gt;$BN$80,"s","ns"))))</f>
        <v>ns</v>
      </c>
      <c r="DD108" s="186" t="str">
        <f aca="1">IF(DD$4&gt;$BV108,"",IF($BR$65&gt;$BS$65,"ns",IF($BN$72&gt;$BO$72,"ns",IF(ABS($BX108-INDEX(RTO1CF_ORD,DD$4,2))&gt;$BN$80,"s","ns"))))</f>
        <v>ns</v>
      </c>
      <c r="DE108" s="186" t="str">
        <f aca="1">IF(DE$4&gt;$BV108,"",IF($BR$65&gt;$BS$65,"ns",IF($BN$72&gt;$BO$72,"ns",IF(ABS($BX108-INDEX(RTO1CF_ORD,DE$4,2))&gt;$BN$80,"s","ns"))))</f>
        <v>ns</v>
      </c>
      <c r="DF108" s="186" t="str">
        <f aca="1">IF(DF$4&gt;$BV108,"",IF($BR$65&gt;$BS$65,"ns",IF($BN$72&gt;$BO$72,"ns",IF(ABS($BX108-INDEX(RTO1CF_ORD,DF$4,2))&gt;$BN$80,"s","ns"))))</f>
        <v>ns</v>
      </c>
      <c r="DG108" s="186" t="str">
        <f aca="1">IF(DG$4&gt;$BV108,"",IF($BR$65&gt;$BS$65,"ns",IF($BN$72&gt;$BO$72,"ns",IF(ABS($BX108-INDEX(RTO1CF_ORD,DG$4,2))&gt;$BN$80,"s","ns"))))</f>
        <v>ns</v>
      </c>
      <c r="DH108" s="186" t="str">
        <f aca="1">IF(DH$4&gt;$BV108,"",IF($BR$65&gt;$BS$65,"ns",IF($BN$72&gt;$BO$72,"ns",IF(ABS($BX108-INDEX(RTO1CF_ORD,DH$4,2))&gt;$BN$80,"s","ns"))))</f>
        <v>ns</v>
      </c>
      <c r="DI108" s="186" t="str">
        <f aca="1">IF(DI$4&gt;$BV108,"",IF($BR$65&gt;$BS$65,"ns",IF($BN$72&gt;$BO$72,"ns",IF(ABS($BX108-INDEX(RTO1CF_ORD,DI$4,2))&gt;$BN$80,"s","ns"))))</f>
        <v>ns</v>
      </c>
      <c r="DJ108" s="186" t="str">
        <f aca="1">IF(DJ$4&gt;$BV108,"",IF($BR$65&gt;$BS$65,"ns",IF($BN$72&gt;$BO$72,"ns",IF(ABS($BX108-INDEX(RTO1CF_ORD,DJ$4,2))&gt;$BN$80,"s","ns"))))</f>
        <v>ns</v>
      </c>
      <c r="DK108" s="186" t="str">
        <f aca="1">IF(DK$4&gt;$BV108,"",IF($BR$65&gt;$BS$65,"ns",IF($BN$72&gt;$BO$72,"ns",IF(ABS($BX108-INDEX(RTO1CF_ORD,DK$4,2))&gt;$BN$80,"s","ns"))))</f>
        <v>ns</v>
      </c>
      <c r="DL108" s="186" t="str">
        <f aca="1">IF(DL$4&gt;$BV108,"",IF($BR$65&gt;$BS$65,"ns",IF($BN$72&gt;$BO$72,"ns",IF(ABS($BX108-INDEX(RTO1CF_ORD,DL$4,2))&gt;$BN$80,"s","ns"))))</f>
        <v>ns</v>
      </c>
      <c r="DM108" s="186" t="str">
        <f aca="1">IF(DM$4&gt;$BV108,"",IF($BR$65&gt;$BS$65,"ns",IF($BN$72&gt;$BO$72,"ns",IF(ABS($BX108-INDEX(RTO1CF_ORD,DM$4,2))&gt;$BN$80,"s","ns"))))</f>
        <v>ns</v>
      </c>
      <c r="DN108" s="186" t="str">
        <f aca="1">IF(DN$4&gt;$BV108,"",IF($BR$65&gt;$BS$65,"ns",IF($BN$72&gt;$BO$72,"ns",IF(ABS($BX108-INDEX(RTO1CF_ORD,DN$4,2))&gt;$BN$80,"s","ns"))))</f>
        <v>ns</v>
      </c>
      <c r="DO108" s="186" t="str">
        <f aca="1">IF(DO$4&gt;$BV108,"",IF($BR$65&gt;$BS$65,"ns",IF($BN$72&gt;$BO$72,"ns",IF(ABS($BX108-INDEX(RTO1CF_ORD,DO$4,2))&gt;$BN$80,"s","ns"))))</f>
        <v>ns</v>
      </c>
      <c r="DP108" s="186" t="str">
        <f aca="1">IF(DP$4&gt;$BV108,"",IF($BR$65&gt;$BS$65,"ns",IF($BN$72&gt;$BO$72,"ns",IF(ABS($BX108-INDEX(RTO1CF_ORD,DP$4,2))&gt;$BN$80,"s","ns"))))</f>
        <v>ns</v>
      </c>
      <c r="DQ108" s="186" t="str">
        <f aca="1">IF(DQ$4&gt;$BV108,"",IF($BR$65&gt;$BS$65,"ns",IF($BN$72&gt;$BO$72,"ns",IF(ABS($BX108-INDEX(RTO1CF_ORD,DQ$4,2))&gt;$BN$80,"s","ns"))))</f>
        <v>ns</v>
      </c>
      <c r="DR108" s="186" t="str">
        <f aca="1">IF(DR$4&gt;$BV108,"",IF($BR$65&gt;$BS$65,"ns",IF($BN$72&gt;$BO$72,"ns",IF(ABS($BX108-INDEX(RTO1CF_ORD,DR$4,2))&gt;$BN$80,"s","ns"))))</f>
        <v>ns</v>
      </c>
      <c r="DS108" s="186" t="str">
        <f aca="1">IF(DS$4&gt;$BV108,"",IF($BR$65&gt;$BS$65,"ns",IF($BN$72&gt;$BO$72,"ns",IF(ABS($BX108-INDEX(RTO1CF_ORD,DS$4,2))&gt;$BN$80,"s","ns"))))</f>
        <v>ns</v>
      </c>
      <c r="DT108" s="186" t="str">
        <f aca="1">IF(DT$4&gt;$BV108,"",IF($BR$65&gt;$BS$65,"ns",IF($BN$72&gt;$BO$72,"ns",IF(ABS($BX108-INDEX(RTO1CF_ORD,DT$4,2))&gt;$BN$80,"s","ns"))))</f>
        <v>ns</v>
      </c>
      <c r="DU108" s="186" t="str">
        <f aca="1">IF(DU$4&gt;$BV108,"",IF($BR$65&gt;$BS$65,"ns",IF($BN$72&gt;$BO$72,"ns",IF(ABS($BX108-INDEX(RTO1CF_ORD,DU$4,2))&gt;$BN$80,"s","ns"))))</f>
        <v/>
      </c>
      <c r="DV108" s="186" t="str">
        <f aca="1">IF(DV$4&gt;$BV108,"",IF($BR$65&gt;$BS$65,"ns",IF($BN$72&gt;$BO$72,"ns",IF(ABS($BX108-INDEX(RTO1CF_ORD,DV$4,2))&gt;$BN$80,"s","ns"))))</f>
        <v/>
      </c>
      <c r="DW108" s="158"/>
      <c r="DX108" s="158"/>
      <c r="DZ108" s="176">
        <f>DZ107+1</f>
        <v>49</v>
      </c>
      <c r="EA108" s="283">
        <f aca="1">IFERROR(INDEX(RTO2CV,$DZ108,1),0)</f>
        <v>0</v>
      </c>
      <c r="EB108" s="179">
        <f aca="1">IFERROR(INDEX(RTO2SF,$DZ108,EB$3),0)</f>
        <v>0</v>
      </c>
      <c r="EC108" s="179">
        <f aca="1">IFERROR(INDEX(RTO2SF,$DZ108,EC$3),0)</f>
        <v>0</v>
      </c>
      <c r="ED108" s="179">
        <f aca="1">IFERROR(INDEX(RTO2SF,$DZ108,ED$3),0)</f>
        <v>0</v>
      </c>
      <c r="EE108" s="179">
        <f aca="1">IFERROR(INDEX(RTO2SF,$DZ108,EE$3),0)</f>
        <v>0</v>
      </c>
      <c r="EF108" s="179">
        <f>_xlfn.COUNTIFS(EB108:EE108,"&gt;1")</f>
        <v>0</v>
      </c>
      <c r="EG108" s="179">
        <f>IFERROR(_xlfn.SUMIFS(EB108:EE108,EB108:EE108,"&gt;1"),0)</f>
        <v>0</v>
      </c>
      <c r="EH108" s="176"/>
      <c r="EI108" s="176"/>
      <c r="EJ108" s="176"/>
      <c r="EK108" s="177"/>
      <c r="EL108" s="176">
        <f>EL107+1</f>
        <v>49</v>
      </c>
      <c r="EM108" s="283">
        <f aca="1">IFERROR(INDEX(RTO2CV,$EL108,1),0)</f>
        <v>0</v>
      </c>
      <c r="EN108" s="179">
        <f aca="1">IFERROR(INDEX(RTO2CF,$EL108,'ANVA-MDS'!EB$3),0)</f>
        <v>0</v>
      </c>
      <c r="EO108" s="179">
        <f aca="1">IFERROR(INDEX(RTO2CF,$EL108,'ANVA-MDS'!EC$3),0)</f>
        <v>0</v>
      </c>
      <c r="EP108" s="179">
        <f aca="1">IFERROR(INDEX(RTO2CF,$EL108,'ANVA-MDS'!ED$3),0)</f>
        <v>0</v>
      </c>
      <c r="EQ108" s="179">
        <f aca="1">IFERROR(INDEX(RTO2CF,$EL108,'ANVA-MDS'!EE$3),0)</f>
        <v>0</v>
      </c>
      <c r="ER108" s="179">
        <f>_xlfn.COUNTIFS(EN108:EQ108,"&gt;1")</f>
        <v>0</v>
      </c>
      <c r="ES108" s="179">
        <f>IFERROR(_xlfn.SUMIFS(EN108:EQ108,EN108:EQ108,"&gt;1"),0)</f>
        <v>0</v>
      </c>
      <c r="ET108" s="176"/>
      <c r="EU108" s="176"/>
      <c r="EV108" s="176"/>
      <c r="EW108" s="177"/>
      <c r="EX108" s="179">
        <f>EG108+ES108</f>
        <v>0</v>
      </c>
      <c r="EY108" s="177"/>
      <c r="EZ108" s="177"/>
    </row>
    <row r="109" spans="10:156" ht="12.75" customHeight="1">
      <c r="J109" s="89" t="n">
        <v>49</v>
      </c>
      <c r="K109" s="187">
        <f aca="1">IFERROR(INDEX(RTO2SF_ORD,J109,1),"sd")</f>
        <v>0</v>
      </c>
      <c r="L109" s="188">
        <f aca="1">IFERROR(INDEX(RTO2SF_ORD,J109,2),"sd")</f>
        <v>0.00001</v>
      </c>
      <c r="M109" s="188" t="str">
        <f aca="1">IF(M$4&gt;$J109,"",IF($F$65&gt;$G$65,"ns",IF($B$72&gt;$C$72,"ns",IF(ABS($L109-INDEX(RTO1SF_ORD,M$4,2))&gt;$B$80,"s","ns"))))</f>
        <v>ns</v>
      </c>
      <c r="N109" s="188" t="str">
        <f aca="1">IF(N$4&gt;$J109,"",IF($F$65&gt;$G$65,"ns",IF($B$72&gt;$C$72,"ns",IF(ABS($L109-INDEX(RTO1SF_ORD,N$4,2))&gt;$B$80,"s","ns"))))</f>
        <v>ns</v>
      </c>
      <c r="O109" s="188" t="str">
        <f aca="1">IF(O$4&gt;$J109,"",IF($F$65&gt;$G$65,"ns",IF($B$72&gt;$C$72,"ns",IF(ABS($L109-INDEX(RTO1SF_ORD,O$4,2))&gt;$B$80,"s","ns"))))</f>
        <v>ns</v>
      </c>
      <c r="P109" s="188" t="str">
        <f aca="1">IF(P$4&gt;$J109,"",IF($F$65&gt;$G$65,"ns",IF($B$72&gt;$C$72,"ns",IF(ABS($L109-INDEX(RTO1SF_ORD,P$4,2))&gt;$B$80,"s","ns"))))</f>
        <v>ns</v>
      </c>
      <c r="Q109" s="188" t="str">
        <f aca="1">IF(Q$4&gt;$J109,"",IF($F$65&gt;$G$65,"ns",IF($B$72&gt;$C$72,"ns",IF(ABS($L109-INDEX(RTO1SF_ORD,Q$4,2))&gt;$B$80,"s","ns"))))</f>
        <v>ns</v>
      </c>
      <c r="R109" s="188" t="str">
        <f aca="1">IF(R$4&gt;$J109,"",IF($F$65&gt;$G$65,"ns",IF($B$72&gt;$C$72,"ns",IF(ABS($L109-INDEX(RTO1SF_ORD,R$4,2))&gt;$B$80,"s","ns"))))</f>
        <v>ns</v>
      </c>
      <c r="S109" s="188" t="str">
        <f aca="1">IF(S$4&gt;$J109,"",IF($F$65&gt;$G$65,"ns",IF($B$72&gt;$C$72,"ns",IF(ABS($L109-INDEX(RTO1SF_ORD,S$4,2))&gt;$B$80,"s","ns"))))</f>
        <v>ns</v>
      </c>
      <c r="T109" s="188" t="str">
        <f aca="1">IF(T$4&gt;$J109,"",IF($F$65&gt;$G$65,"ns",IF($B$72&gt;$C$72,"ns",IF(ABS($L109-INDEX(RTO1SF_ORD,T$4,2))&gt;$B$80,"s","ns"))))</f>
        <v>ns</v>
      </c>
      <c r="U109" s="188" t="str">
        <f aca="1">IF(U$4&gt;$J109,"",IF($F$65&gt;$G$65,"ns",IF($B$72&gt;$C$72,"ns",IF(ABS($L109-INDEX(RTO1SF_ORD,U$4,2))&gt;$B$80,"s","ns"))))</f>
        <v>ns</v>
      </c>
      <c r="V109" s="188" t="str">
        <f aca="1">IF(V$4&gt;$J109,"",IF($F$65&gt;$G$65,"ns",IF($B$72&gt;$C$72,"ns",IF(ABS($L109-INDEX(RTO1SF_ORD,V$4,2))&gt;$B$80,"s","ns"))))</f>
        <v>ns</v>
      </c>
      <c r="W109" s="188" t="str">
        <f aca="1">IF(W$4&gt;$J109,"",IF($F$65&gt;$G$65,"ns",IF($B$72&gt;$C$72,"ns",IF(ABS($L109-INDEX(RTO1SF_ORD,W$4,2))&gt;$B$80,"s","ns"))))</f>
        <v>ns</v>
      </c>
      <c r="X109" s="188" t="str">
        <f aca="1">IF(X$4&gt;$J109,"",IF($F$65&gt;$G$65,"ns",IF($B$72&gt;$C$72,"ns",IF(ABS($L109-INDEX(RTO1SF_ORD,X$4,2))&gt;$B$80,"s","ns"))))</f>
        <v>ns</v>
      </c>
      <c r="Y109" s="188" t="str">
        <f aca="1">IF(Y$4&gt;$J109,"",IF($F$65&gt;$G$65,"ns",IF($B$72&gt;$C$72,"ns",IF(ABS($L109-INDEX(RTO1SF_ORD,Y$4,2))&gt;$B$80,"s","ns"))))</f>
        <v>ns</v>
      </c>
      <c r="Z109" s="188" t="str">
        <f aca="1">IF(Z$4&gt;$J109,"",IF($F$65&gt;$G$65,"ns",IF($B$72&gt;$C$72,"ns",IF(ABS($L109-INDEX(RTO1SF_ORD,Z$4,2))&gt;$B$80,"s","ns"))))</f>
        <v>ns</v>
      </c>
      <c r="AA109" s="188" t="str">
        <f aca="1">IF(AA$4&gt;$J109,"",IF($F$65&gt;$G$65,"ns",IF($B$72&gt;$C$72,"ns",IF(ABS($L109-INDEX(RTO1SF_ORD,AA$4,2))&gt;$B$80,"s","ns"))))</f>
        <v>ns</v>
      </c>
      <c r="AB109" s="188" t="str">
        <f aca="1">IF(AB$4&gt;$J109,"",IF($F$65&gt;$G$65,"ns",IF($B$72&gt;$C$72,"ns",IF(ABS($L109-INDEX(RTO1SF_ORD,AB$4,2))&gt;$B$80,"s","ns"))))</f>
        <v>ns</v>
      </c>
      <c r="AC109" s="188" t="str">
        <f aca="1">IF(AC$4&gt;$J109,"",IF($F$65&gt;$G$65,"ns",IF($B$72&gt;$C$72,"ns",IF(ABS($L109-INDEX(RTO1SF_ORD,AC$4,2))&gt;$B$80,"s","ns"))))</f>
        <v>ns</v>
      </c>
      <c r="AD109" s="188" t="str">
        <f aca="1">IF(AD$4&gt;$J109,"",IF($F$65&gt;$G$65,"ns",IF($B$72&gt;$C$72,"ns",IF(ABS($L109-INDEX(RTO1SF_ORD,AD$4,2))&gt;$B$80,"s","ns"))))</f>
        <v>ns</v>
      </c>
      <c r="AE109" s="188" t="str">
        <f aca="1">IF(AE$4&gt;$J109,"",IF($F$65&gt;$G$65,"ns",IF($B$72&gt;$C$72,"ns",IF(ABS($L109-INDEX(RTO1SF_ORD,AE$4,2))&gt;$B$80,"s","ns"))))</f>
        <v>ns</v>
      </c>
      <c r="AF109" s="188" t="str">
        <f aca="1">IF(AF$4&gt;$J109,"",IF($F$65&gt;$G$65,"ns",IF($B$72&gt;$C$72,"ns",IF(ABS($L109-INDEX(RTO1SF_ORD,AF$4,2))&gt;$B$80,"s","ns"))))</f>
        <v>ns</v>
      </c>
      <c r="AG109" s="188" t="str">
        <f aca="1">IF(AG$4&gt;$J109,"",IF($F$65&gt;$G$65,"ns",IF($B$72&gt;$C$72,"ns",IF(ABS($L109-INDEX(RTO1SF_ORD,AG$4,2))&gt;$B$80,"s","ns"))))</f>
        <v>ns</v>
      </c>
      <c r="AH109" s="188" t="str">
        <f aca="1">IF(AH$4&gt;$J109,"",IF($F$65&gt;$G$65,"ns",IF($B$72&gt;$C$72,"ns",IF(ABS($L109-INDEX(RTO1SF_ORD,AH$4,2))&gt;$B$80,"s","ns"))))</f>
        <v>ns</v>
      </c>
      <c r="AI109" s="188" t="str">
        <f aca="1">IF(AI$4&gt;$J109,"",IF($F$65&gt;$G$65,"ns",IF($B$72&gt;$C$72,"ns",IF(ABS($L109-INDEX(RTO1SF_ORD,AI$4,2))&gt;$B$80,"s","ns"))))</f>
        <v>ns</v>
      </c>
      <c r="AJ109" s="188" t="str">
        <f aca="1">IF(AJ$4&gt;$J109,"",IF($F$65&gt;$G$65,"ns",IF($B$72&gt;$C$72,"ns",IF(ABS($L109-INDEX(RTO1SF_ORD,AJ$4,2))&gt;$B$80,"s","ns"))))</f>
        <v>ns</v>
      </c>
      <c r="AK109" s="188" t="str">
        <f aca="1">IF(AK$4&gt;$J109,"",IF($F$65&gt;$G$65,"ns",IF($B$72&gt;$C$72,"ns",IF(ABS($L109-INDEX(RTO1SF_ORD,AK$4,2))&gt;$B$80,"s","ns"))))</f>
        <v>ns</v>
      </c>
      <c r="AL109" s="188" t="str">
        <f aca="1">IF(AL$4&gt;$J109,"",IF($F$65&gt;$G$65,"ns",IF($B$72&gt;$C$72,"ns",IF(ABS($L109-INDEX(RTO1SF_ORD,AL$4,2))&gt;$B$80,"s","ns"))))</f>
        <v>ns</v>
      </c>
      <c r="AM109" s="188" t="str">
        <f aca="1">IF(AM$4&gt;$J109,"",IF($F$65&gt;$G$65,"ns",IF($B$72&gt;$C$72,"ns",IF(ABS($L109-INDEX(RTO1SF_ORD,AM$4,2))&gt;$B$80,"s","ns"))))</f>
        <v>ns</v>
      </c>
      <c r="AN109" s="188" t="str">
        <f aca="1">IF(AN$4&gt;$J109,"",IF($F$65&gt;$G$65,"ns",IF($B$72&gt;$C$72,"ns",IF(ABS($L109-INDEX(RTO1SF_ORD,AN$4,2))&gt;$B$80,"s","ns"))))</f>
        <v>ns</v>
      </c>
      <c r="AO109" s="188" t="str">
        <f aca="1">IF(AO$4&gt;$J109,"",IF($F$65&gt;$G$65,"ns",IF($B$72&gt;$C$72,"ns",IF(ABS($L109-INDEX(RTO1SF_ORD,AO$4,2))&gt;$B$80,"s","ns"))))</f>
        <v>ns</v>
      </c>
      <c r="AP109" s="188" t="str">
        <f aca="1">IF(AP$4&gt;$J109,"",IF($F$65&gt;$G$65,"ns",IF($B$72&gt;$C$72,"ns",IF(ABS($L109-INDEX(RTO1SF_ORD,AP$4,2))&gt;$B$80,"s","ns"))))</f>
        <v>ns</v>
      </c>
      <c r="AQ109" s="188" t="str">
        <f aca="1">IF(AQ$4&gt;$J109,"",IF($F$65&gt;$G$65,"ns",IF($B$72&gt;$C$72,"ns",IF(ABS($L109-INDEX(RTO1SF_ORD,AQ$4,2))&gt;$B$80,"s","ns"))))</f>
        <v>ns</v>
      </c>
      <c r="AR109" s="188" t="str">
        <f aca="1">IF(AR$4&gt;$J109,"",IF($F$65&gt;$G$65,"ns",IF($B$72&gt;$C$72,"ns",IF(ABS($L109-INDEX(RTO1SF_ORD,AR$4,2))&gt;$B$80,"s","ns"))))</f>
        <v>ns</v>
      </c>
      <c r="AS109" s="188" t="str">
        <f aca="1">IF(AS$4&gt;$J109,"",IF($F$65&gt;$G$65,"ns",IF($B$72&gt;$C$72,"ns",IF(ABS($L109-INDEX(RTO1SF_ORD,AS$4,2))&gt;$B$80,"s","ns"))))</f>
        <v>ns</v>
      </c>
      <c r="AT109" s="188" t="str">
        <f aca="1">IF(AT$4&gt;$J109,"",IF($F$65&gt;$G$65,"ns",IF($B$72&gt;$C$72,"ns",IF(ABS($L109-INDEX(RTO1SF_ORD,AT$4,2))&gt;$B$80,"s","ns"))))</f>
        <v>ns</v>
      </c>
      <c r="AU109" s="188" t="str">
        <f aca="1">IF(AU$4&gt;$J109,"",IF($F$65&gt;$G$65,"ns",IF($B$72&gt;$C$72,"ns",IF(ABS($L109-INDEX(RTO1SF_ORD,AU$4,2))&gt;$B$80,"s","ns"))))</f>
        <v>ns</v>
      </c>
      <c r="AV109" s="188" t="str">
        <f aca="1">IF(AV$4&gt;$J109,"",IF($F$65&gt;$G$65,"ns",IF($B$72&gt;$C$72,"ns",IF(ABS($L109-INDEX(RTO1SF_ORD,AV$4,2))&gt;$B$80,"s","ns"))))</f>
        <v>ns</v>
      </c>
      <c r="AW109" s="188" t="str">
        <f aca="1">IF(AW$4&gt;$J109,"",IF($F$65&gt;$G$65,"ns",IF($B$72&gt;$C$72,"ns",IF(ABS($L109-INDEX(RTO1SF_ORD,AW$4,2))&gt;$B$80,"s","ns"))))</f>
        <v>ns</v>
      </c>
      <c r="AX109" s="188" t="str">
        <f aca="1">IF(AX$4&gt;$J109,"",IF($F$65&gt;$G$65,"ns",IF($B$72&gt;$C$72,"ns",IF(ABS($L109-INDEX(RTO1SF_ORD,AX$4,2))&gt;$B$80,"s","ns"))))</f>
        <v>ns</v>
      </c>
      <c r="AY109" s="188" t="str">
        <f aca="1">IF(AY$4&gt;$J109,"",IF($F$65&gt;$G$65,"ns",IF($B$72&gt;$C$72,"ns",IF(ABS($L109-INDEX(RTO1SF_ORD,AY$4,2))&gt;$B$80,"s","ns"))))</f>
        <v>ns</v>
      </c>
      <c r="AZ109" s="188" t="str">
        <f aca="1">IF(AZ$4&gt;$J109,"",IF($F$65&gt;$G$65,"ns",IF($B$72&gt;$C$72,"ns",IF(ABS($L109-INDEX(RTO1SF_ORD,AZ$4,2))&gt;$B$80,"s","ns"))))</f>
        <v>ns</v>
      </c>
      <c r="BA109" s="188" t="str">
        <f aca="1">IF(BA$4&gt;$J109,"",IF($F$65&gt;$G$65,"ns",IF($B$72&gt;$C$72,"ns",IF(ABS($L109-INDEX(RTO1SF_ORD,BA$4,2))&gt;$B$80,"s","ns"))))</f>
        <v>ns</v>
      </c>
      <c r="BB109" s="188" t="str">
        <f aca="1">IF(BB$4&gt;$J109,"",IF($F$65&gt;$G$65,"ns",IF($B$72&gt;$C$72,"ns",IF(ABS($L109-INDEX(RTO1SF_ORD,BB$4,2))&gt;$B$80,"s","ns"))))</f>
        <v>ns</v>
      </c>
      <c r="BC109" s="188" t="str">
        <f aca="1">IF(BC$4&gt;$J109,"",IF($F$65&gt;$G$65,"ns",IF($B$72&gt;$C$72,"ns",IF(ABS($L109-INDEX(RTO1SF_ORD,BC$4,2))&gt;$B$80,"s","ns"))))</f>
        <v>ns</v>
      </c>
      <c r="BD109" s="188" t="str">
        <f aca="1">IF(BD$4&gt;$J109,"",IF($F$65&gt;$G$65,"ns",IF($B$72&gt;$C$72,"ns",IF(ABS($L109-INDEX(RTO1SF_ORD,BD$4,2))&gt;$B$80,"s","ns"))))</f>
        <v>ns</v>
      </c>
      <c r="BE109" s="188" t="str">
        <f aca="1">IF(BE$4&gt;$J109,"",IF($F$65&gt;$G$65,"ns",IF($B$72&gt;$C$72,"ns",IF(ABS($L109-INDEX(RTO1SF_ORD,BE$4,2))&gt;$B$80,"s","ns"))))</f>
        <v>ns</v>
      </c>
      <c r="BF109" s="188" t="str">
        <f aca="1">IF(BF$4&gt;$J109,"",IF($F$65&gt;$G$65,"ns",IF($B$72&gt;$C$72,"ns",IF(ABS($L109-INDEX(RTO1SF_ORD,BF$4,2))&gt;$B$80,"s","ns"))))</f>
        <v>ns</v>
      </c>
      <c r="BG109" s="188" t="str">
        <f aca="1">IF(BG$4&gt;$J109,"",IF($F$65&gt;$G$65,"ns",IF($B$72&gt;$C$72,"ns",IF(ABS($L109-INDEX(RTO1SF_ORD,BG$4,2))&gt;$B$80,"s","ns"))))</f>
        <v>ns</v>
      </c>
      <c r="BH109" s="188" t="str">
        <f aca="1">IF(BH$4&gt;$J109,"",IF($F$65&gt;$G$65,"ns",IF($B$72&gt;$C$72,"ns",IF(ABS($L109-INDEX(RTO1SF_ORD,BH$4,2))&gt;$B$80,"s","ns"))))</f>
        <v>ns</v>
      </c>
      <c r="BI109" s="188" t="str">
        <f aca="1">IF(BI$4&gt;$J109,"",IF($F$65&gt;$G$65,"ns",IF($B$72&gt;$C$72,"ns",IF(ABS($L109-INDEX(RTO1SF_ORD,BI$4,2))&gt;$B$80,"s","ns"))))</f>
        <v>ns</v>
      </c>
      <c r="BJ109" s="188" t="str">
        <f aca="1">IF(BJ$4&gt;$J109,"",IF($F$65&gt;$G$65,"ns",IF($B$72&gt;$C$72,"ns",IF(ABS($L109-INDEX(RTO1SF_ORD,BJ$4,2))&gt;$B$80,"s","ns"))))</f>
        <v/>
      </c>
      <c r="BS109" s="10"/>
      <c r="BT109" s="10"/>
      <c r="BV109" s="89" t="n">
        <v>49</v>
      </c>
      <c r="BW109" s="187">
        <f aca="1">IFERROR(INDEX(RTO2CF_ORD,BV109,1),"sd")</f>
        <v>0</v>
      </c>
      <c r="BX109" s="188">
        <f aca="1">IFERROR(INDEX(RTO2CF_ORD,BV109,2),"sd")</f>
        <v>0.00001</v>
      </c>
      <c r="BY109" s="186" t="str">
        <f aca="1">IF(BY$4&gt;$BV109,"",IF($BR$65&gt;$BS$65,"ns",IF($BN$72&gt;$BO$72,"ns",IF(ABS($BX109-INDEX(RTO1CF_ORD,BY$4,2))&gt;$BN$80,"s","ns"))))</f>
        <v>ns</v>
      </c>
      <c r="BZ109" s="186" t="str">
        <f aca="1">IF(BZ$4&gt;$BV109,"",IF($BR$65&gt;$BS$65,"ns",IF($BN$72&gt;$BO$72,"ns",IF(ABS($BX109-INDEX(RTO1CF_ORD,BZ$4,2))&gt;$BN$80,"s","ns"))))</f>
        <v>ns</v>
      </c>
      <c r="CA109" s="186" t="str">
        <f aca="1">IF(CA$4&gt;$BV109,"",IF($BR$65&gt;$BS$65,"ns",IF($BN$72&gt;$BO$72,"ns",IF(ABS($BX109-INDEX(RTO1CF_ORD,CA$4,2))&gt;$BN$80,"s","ns"))))</f>
        <v>ns</v>
      </c>
      <c r="CB109" s="186" t="str">
        <f aca="1">IF(CB$4&gt;$BV109,"",IF($BR$65&gt;$BS$65,"ns",IF($BN$72&gt;$BO$72,"ns",IF(ABS($BX109-INDEX(RTO1CF_ORD,CB$4,2))&gt;$BN$80,"s","ns"))))</f>
        <v>ns</v>
      </c>
      <c r="CC109" s="186" t="str">
        <f aca="1">IF(CC$4&gt;$BV109,"",IF($BR$65&gt;$BS$65,"ns",IF($BN$72&gt;$BO$72,"ns",IF(ABS($BX109-INDEX(RTO1CF_ORD,CC$4,2))&gt;$BN$80,"s","ns"))))</f>
        <v>ns</v>
      </c>
      <c r="CD109" s="186" t="str">
        <f aca="1">IF(CD$4&gt;$BV109,"",IF($BR$65&gt;$BS$65,"ns",IF($BN$72&gt;$BO$72,"ns",IF(ABS($BX109-INDEX(RTO1CF_ORD,CD$4,2))&gt;$BN$80,"s","ns"))))</f>
        <v>ns</v>
      </c>
      <c r="CE109" s="186" t="str">
        <f aca="1">IF(CE$4&gt;$BV109,"",IF($BR$65&gt;$BS$65,"ns",IF($BN$72&gt;$BO$72,"ns",IF(ABS($BX109-INDEX(RTO1CF_ORD,CE$4,2))&gt;$BN$80,"s","ns"))))</f>
        <v>ns</v>
      </c>
      <c r="CF109" s="186" t="str">
        <f aca="1">IF(CF$4&gt;$BV109,"",IF($BR$65&gt;$BS$65,"ns",IF($BN$72&gt;$BO$72,"ns",IF(ABS($BX109-INDEX(RTO1CF_ORD,CF$4,2))&gt;$BN$80,"s","ns"))))</f>
        <v>ns</v>
      </c>
      <c r="CG109" s="186" t="str">
        <f aca="1">IF(CG$4&gt;$BV109,"",IF($BR$65&gt;$BS$65,"ns",IF($BN$72&gt;$BO$72,"ns",IF(ABS($BX109-INDEX(RTO1CF_ORD,CG$4,2))&gt;$BN$80,"s","ns"))))</f>
        <v>ns</v>
      </c>
      <c r="CH109" s="186" t="str">
        <f aca="1">IF(CH$4&gt;$BV109,"",IF($BR$65&gt;$BS$65,"ns",IF($BN$72&gt;$BO$72,"ns",IF(ABS($BX109-INDEX(RTO1CF_ORD,CH$4,2))&gt;$BN$80,"s","ns"))))</f>
        <v>ns</v>
      </c>
      <c r="CI109" s="186" t="str">
        <f aca="1">IF(CI$4&gt;$BV109,"",IF($BR$65&gt;$BS$65,"ns",IF($BN$72&gt;$BO$72,"ns",IF(ABS($BX109-INDEX(RTO1CF_ORD,CI$4,2))&gt;$BN$80,"s","ns"))))</f>
        <v>ns</v>
      </c>
      <c r="CJ109" s="186" t="str">
        <f aca="1">IF(CJ$4&gt;$BV109,"",IF($BR$65&gt;$BS$65,"ns",IF($BN$72&gt;$BO$72,"ns",IF(ABS($BX109-INDEX(RTO1CF_ORD,CJ$4,2))&gt;$BN$80,"s","ns"))))</f>
        <v>ns</v>
      </c>
      <c r="CK109" s="186" t="str">
        <f aca="1">IF(CK$4&gt;$BV109,"",IF($BR$65&gt;$BS$65,"ns",IF($BN$72&gt;$BO$72,"ns",IF(ABS($BX109-INDEX(RTO1CF_ORD,CK$4,2))&gt;$BN$80,"s","ns"))))</f>
        <v>ns</v>
      </c>
      <c r="CL109" s="186" t="str">
        <f aca="1">IF(CL$4&gt;$BV109,"",IF($BR$65&gt;$BS$65,"ns",IF($BN$72&gt;$BO$72,"ns",IF(ABS($BX109-INDEX(RTO1CF_ORD,CL$4,2))&gt;$BN$80,"s","ns"))))</f>
        <v>ns</v>
      </c>
      <c r="CM109" s="186" t="str">
        <f aca="1">IF(CM$4&gt;$BV109,"",IF($BR$65&gt;$BS$65,"ns",IF($BN$72&gt;$BO$72,"ns",IF(ABS($BX109-INDEX(RTO1CF_ORD,CM$4,2))&gt;$BN$80,"s","ns"))))</f>
        <v>ns</v>
      </c>
      <c r="CN109" s="186" t="str">
        <f aca="1">IF(CN$4&gt;$BV109,"",IF($BR$65&gt;$BS$65,"ns",IF($BN$72&gt;$BO$72,"ns",IF(ABS($BX109-INDEX(RTO1CF_ORD,CN$4,2))&gt;$BN$80,"s","ns"))))</f>
        <v>ns</v>
      </c>
      <c r="CO109" s="186" t="str">
        <f aca="1">IF(CO$4&gt;$BV109,"",IF($BR$65&gt;$BS$65,"ns",IF($BN$72&gt;$BO$72,"ns",IF(ABS($BX109-INDEX(RTO1CF_ORD,CO$4,2))&gt;$BN$80,"s","ns"))))</f>
        <v>ns</v>
      </c>
      <c r="CP109" s="186" t="str">
        <f aca="1">IF(CP$4&gt;$BV109,"",IF($BR$65&gt;$BS$65,"ns",IF($BN$72&gt;$BO$72,"ns",IF(ABS($BX109-INDEX(RTO1CF_ORD,CP$4,2))&gt;$BN$80,"s","ns"))))</f>
        <v>ns</v>
      </c>
      <c r="CQ109" s="186" t="str">
        <f aca="1">IF(CQ$4&gt;$BV109,"",IF($BR$65&gt;$BS$65,"ns",IF($BN$72&gt;$BO$72,"ns",IF(ABS($BX109-INDEX(RTO1CF_ORD,CQ$4,2))&gt;$BN$80,"s","ns"))))</f>
        <v>ns</v>
      </c>
      <c r="CR109" s="186" t="str">
        <f aca="1">IF(CR$4&gt;$BV109,"",IF($BR$65&gt;$BS$65,"ns",IF($BN$72&gt;$BO$72,"ns",IF(ABS($BX109-INDEX(RTO1CF_ORD,CR$4,2))&gt;$BN$80,"s","ns"))))</f>
        <v>ns</v>
      </c>
      <c r="CS109" s="186" t="str">
        <f aca="1">IF(CS$4&gt;$BV109,"",IF($BR$65&gt;$BS$65,"ns",IF($BN$72&gt;$BO$72,"ns",IF(ABS($BX109-INDEX(RTO1CF_ORD,CS$4,2))&gt;$BN$80,"s","ns"))))</f>
        <v>ns</v>
      </c>
      <c r="CT109" s="186" t="str">
        <f aca="1">IF(CT$4&gt;$BV109,"",IF($BR$65&gt;$BS$65,"ns",IF($BN$72&gt;$BO$72,"ns",IF(ABS($BX109-INDEX(RTO1CF_ORD,CT$4,2))&gt;$BN$80,"s","ns"))))</f>
        <v>ns</v>
      </c>
      <c r="CU109" s="186" t="str">
        <f aca="1">IF(CU$4&gt;$BV109,"",IF($BR$65&gt;$BS$65,"ns",IF($BN$72&gt;$BO$72,"ns",IF(ABS($BX109-INDEX(RTO1CF_ORD,CU$4,2))&gt;$BN$80,"s","ns"))))</f>
        <v>ns</v>
      </c>
      <c r="CV109" s="186" t="str">
        <f aca="1">IF(CV$4&gt;$BV109,"",IF($BR$65&gt;$BS$65,"ns",IF($BN$72&gt;$BO$72,"ns",IF(ABS($BX109-INDEX(RTO1CF_ORD,CV$4,2))&gt;$BN$80,"s","ns"))))</f>
        <v>ns</v>
      </c>
      <c r="CW109" s="186" t="str">
        <f aca="1">IF(CW$4&gt;$BV109,"",IF($BR$65&gt;$BS$65,"ns",IF($BN$72&gt;$BO$72,"ns",IF(ABS($BX109-INDEX(RTO1CF_ORD,CW$4,2))&gt;$BN$80,"s","ns"))))</f>
        <v>ns</v>
      </c>
      <c r="CX109" s="186" t="str">
        <f aca="1">IF(CX$4&gt;$BV109,"",IF($BR$65&gt;$BS$65,"ns",IF($BN$72&gt;$BO$72,"ns",IF(ABS($BX109-INDEX(RTO1CF_ORD,CX$4,2))&gt;$BN$80,"s","ns"))))</f>
        <v>ns</v>
      </c>
      <c r="CY109" s="186" t="str">
        <f aca="1">IF(CY$4&gt;$BV109,"",IF($BR$65&gt;$BS$65,"ns",IF($BN$72&gt;$BO$72,"ns",IF(ABS($BX109-INDEX(RTO1CF_ORD,CY$4,2))&gt;$BN$80,"s","ns"))))</f>
        <v>ns</v>
      </c>
      <c r="CZ109" s="186" t="str">
        <f aca="1">IF(CZ$4&gt;$BV109,"",IF($BR$65&gt;$BS$65,"ns",IF($BN$72&gt;$BO$72,"ns",IF(ABS($BX109-INDEX(RTO1CF_ORD,CZ$4,2))&gt;$BN$80,"s","ns"))))</f>
        <v>ns</v>
      </c>
      <c r="DA109" s="186" t="str">
        <f aca="1">IF(DA$4&gt;$BV109,"",IF($BR$65&gt;$BS$65,"ns",IF($BN$72&gt;$BO$72,"ns",IF(ABS($BX109-INDEX(RTO1CF_ORD,DA$4,2))&gt;$BN$80,"s","ns"))))</f>
        <v>ns</v>
      </c>
      <c r="DB109" s="186" t="str">
        <f aca="1">IF(DB$4&gt;$BV109,"",IF($BR$65&gt;$BS$65,"ns",IF($BN$72&gt;$BO$72,"ns",IF(ABS($BX109-INDEX(RTO1CF_ORD,DB$4,2))&gt;$BN$80,"s","ns"))))</f>
        <v>ns</v>
      </c>
      <c r="DC109" s="186" t="str">
        <f aca="1">IF(DC$4&gt;$BV109,"",IF($BR$65&gt;$BS$65,"ns",IF($BN$72&gt;$BO$72,"ns",IF(ABS($BX109-INDEX(RTO1CF_ORD,DC$4,2))&gt;$BN$80,"s","ns"))))</f>
        <v>ns</v>
      </c>
      <c r="DD109" s="186" t="str">
        <f aca="1">IF(DD$4&gt;$BV109,"",IF($BR$65&gt;$BS$65,"ns",IF($BN$72&gt;$BO$72,"ns",IF(ABS($BX109-INDEX(RTO1CF_ORD,DD$4,2))&gt;$BN$80,"s","ns"))))</f>
        <v>ns</v>
      </c>
      <c r="DE109" s="186" t="str">
        <f aca="1">IF(DE$4&gt;$BV109,"",IF($BR$65&gt;$BS$65,"ns",IF($BN$72&gt;$BO$72,"ns",IF(ABS($BX109-INDEX(RTO1CF_ORD,DE$4,2))&gt;$BN$80,"s","ns"))))</f>
        <v>ns</v>
      </c>
      <c r="DF109" s="186" t="str">
        <f aca="1">IF(DF$4&gt;$BV109,"",IF($BR$65&gt;$BS$65,"ns",IF($BN$72&gt;$BO$72,"ns",IF(ABS($BX109-INDEX(RTO1CF_ORD,DF$4,2))&gt;$BN$80,"s","ns"))))</f>
        <v>ns</v>
      </c>
      <c r="DG109" s="186" t="str">
        <f aca="1">IF(DG$4&gt;$BV109,"",IF($BR$65&gt;$BS$65,"ns",IF($BN$72&gt;$BO$72,"ns",IF(ABS($BX109-INDEX(RTO1CF_ORD,DG$4,2))&gt;$BN$80,"s","ns"))))</f>
        <v>ns</v>
      </c>
      <c r="DH109" s="186" t="str">
        <f aca="1">IF(DH$4&gt;$BV109,"",IF($BR$65&gt;$BS$65,"ns",IF($BN$72&gt;$BO$72,"ns",IF(ABS($BX109-INDEX(RTO1CF_ORD,DH$4,2))&gt;$BN$80,"s","ns"))))</f>
        <v>ns</v>
      </c>
      <c r="DI109" s="186" t="str">
        <f aca="1">IF(DI$4&gt;$BV109,"",IF($BR$65&gt;$BS$65,"ns",IF($BN$72&gt;$BO$72,"ns",IF(ABS($BX109-INDEX(RTO1CF_ORD,DI$4,2))&gt;$BN$80,"s","ns"))))</f>
        <v>ns</v>
      </c>
      <c r="DJ109" s="186" t="str">
        <f aca="1">IF(DJ$4&gt;$BV109,"",IF($BR$65&gt;$BS$65,"ns",IF($BN$72&gt;$BO$72,"ns",IF(ABS($BX109-INDEX(RTO1CF_ORD,DJ$4,2))&gt;$BN$80,"s","ns"))))</f>
        <v>ns</v>
      </c>
      <c r="DK109" s="186" t="str">
        <f aca="1">IF(DK$4&gt;$BV109,"",IF($BR$65&gt;$BS$65,"ns",IF($BN$72&gt;$BO$72,"ns",IF(ABS($BX109-INDEX(RTO1CF_ORD,DK$4,2))&gt;$BN$80,"s","ns"))))</f>
        <v>ns</v>
      </c>
      <c r="DL109" s="186" t="str">
        <f aca="1">IF(DL$4&gt;$BV109,"",IF($BR$65&gt;$BS$65,"ns",IF($BN$72&gt;$BO$72,"ns",IF(ABS($BX109-INDEX(RTO1CF_ORD,DL$4,2))&gt;$BN$80,"s","ns"))))</f>
        <v>ns</v>
      </c>
      <c r="DM109" s="186" t="str">
        <f aca="1">IF(DM$4&gt;$BV109,"",IF($BR$65&gt;$BS$65,"ns",IF($BN$72&gt;$BO$72,"ns",IF(ABS($BX109-INDEX(RTO1CF_ORD,DM$4,2))&gt;$BN$80,"s","ns"))))</f>
        <v>ns</v>
      </c>
      <c r="DN109" s="186" t="str">
        <f aca="1">IF(DN$4&gt;$BV109,"",IF($BR$65&gt;$BS$65,"ns",IF($BN$72&gt;$BO$72,"ns",IF(ABS($BX109-INDEX(RTO1CF_ORD,DN$4,2))&gt;$BN$80,"s","ns"))))</f>
        <v>ns</v>
      </c>
      <c r="DO109" s="186" t="str">
        <f aca="1">IF(DO$4&gt;$BV109,"",IF($BR$65&gt;$BS$65,"ns",IF($BN$72&gt;$BO$72,"ns",IF(ABS($BX109-INDEX(RTO1CF_ORD,DO$4,2))&gt;$BN$80,"s","ns"))))</f>
        <v>ns</v>
      </c>
      <c r="DP109" s="186" t="str">
        <f aca="1">IF(DP$4&gt;$BV109,"",IF($BR$65&gt;$BS$65,"ns",IF($BN$72&gt;$BO$72,"ns",IF(ABS($BX109-INDEX(RTO1CF_ORD,DP$4,2))&gt;$BN$80,"s","ns"))))</f>
        <v>ns</v>
      </c>
      <c r="DQ109" s="186" t="str">
        <f aca="1">IF(DQ$4&gt;$BV109,"",IF($BR$65&gt;$BS$65,"ns",IF($BN$72&gt;$BO$72,"ns",IF(ABS($BX109-INDEX(RTO1CF_ORD,DQ$4,2))&gt;$BN$80,"s","ns"))))</f>
        <v>ns</v>
      </c>
      <c r="DR109" s="186" t="str">
        <f aca="1">IF(DR$4&gt;$BV109,"",IF($BR$65&gt;$BS$65,"ns",IF($BN$72&gt;$BO$72,"ns",IF(ABS($BX109-INDEX(RTO1CF_ORD,DR$4,2))&gt;$BN$80,"s","ns"))))</f>
        <v>ns</v>
      </c>
      <c r="DS109" s="186" t="str">
        <f aca="1">IF(DS$4&gt;$BV109,"",IF($BR$65&gt;$BS$65,"ns",IF($BN$72&gt;$BO$72,"ns",IF(ABS($BX109-INDEX(RTO1CF_ORD,DS$4,2))&gt;$BN$80,"s","ns"))))</f>
        <v>ns</v>
      </c>
      <c r="DT109" s="186" t="str">
        <f aca="1">IF(DT$4&gt;$BV109,"",IF($BR$65&gt;$BS$65,"ns",IF($BN$72&gt;$BO$72,"ns",IF(ABS($BX109-INDEX(RTO1CF_ORD,DT$4,2))&gt;$BN$80,"s","ns"))))</f>
        <v>ns</v>
      </c>
      <c r="DU109" s="186" t="str">
        <f aca="1">IF(DU$4&gt;$BV109,"",IF($BR$65&gt;$BS$65,"ns",IF($BN$72&gt;$BO$72,"ns",IF(ABS($BX109-INDEX(RTO1CF_ORD,DU$4,2))&gt;$BN$80,"s","ns"))))</f>
        <v>ns</v>
      </c>
      <c r="DV109" s="186" t="str">
        <f aca="1">IF(DV$4&gt;$BV109,"",IF($BR$65&gt;$BS$65,"ns",IF($BN$72&gt;$BO$72,"ns",IF(ABS($BX109-INDEX(RTO1CF_ORD,DV$4,2))&gt;$BN$80,"s","ns"))))</f>
        <v/>
      </c>
      <c r="DW109" s="158"/>
      <c r="DX109" s="158"/>
      <c r="DZ109" s="176">
        <f>DZ108+1</f>
        <v>50</v>
      </c>
      <c r="EA109" s="283">
        <f aca="1">IFERROR(INDEX(RTO2CV,$DZ109,1),0)</f>
        <v>0</v>
      </c>
      <c r="EB109" s="179">
        <f aca="1">IFERROR(INDEX(RTO2SF,$DZ109,EB$3),0)</f>
        <v>0</v>
      </c>
      <c r="EC109" s="179">
        <f aca="1">IFERROR(INDEX(RTO2SF,$DZ109,EC$3),0)</f>
        <v>0</v>
      </c>
      <c r="ED109" s="179">
        <f aca="1">IFERROR(INDEX(RTO2SF,$DZ109,ED$3),0)</f>
        <v>0</v>
      </c>
      <c r="EE109" s="179">
        <f aca="1">IFERROR(INDEX(RTO2SF,$DZ109,EE$3),0)</f>
        <v>0</v>
      </c>
      <c r="EF109" s="179">
        <f>_xlfn.COUNTIFS(EB109:EE109,"&gt;1")</f>
        <v>0</v>
      </c>
      <c r="EG109" s="179">
        <f>IFERROR(_xlfn.SUMIFS(EB109:EE109,EB109:EE109,"&gt;1"),0)</f>
        <v>0</v>
      </c>
      <c r="EH109" s="176"/>
      <c r="EI109" s="176"/>
      <c r="EJ109" s="176"/>
      <c r="EK109" s="177"/>
      <c r="EL109" s="176">
        <f>EL108+1</f>
        <v>50</v>
      </c>
      <c r="EM109" s="283">
        <f aca="1">IFERROR(INDEX(RTO2CV,$EL109,1),0)</f>
        <v>0</v>
      </c>
      <c r="EN109" s="179">
        <f aca="1">IFERROR(INDEX(RTO2CF,$EL109,'ANVA-MDS'!EB$3),0)</f>
        <v>0</v>
      </c>
      <c r="EO109" s="179">
        <f aca="1">IFERROR(INDEX(RTO2CF,$EL109,'ANVA-MDS'!EC$3),0)</f>
        <v>0</v>
      </c>
      <c r="EP109" s="179">
        <f aca="1">IFERROR(INDEX(RTO2CF,$EL109,'ANVA-MDS'!ED$3),0)</f>
        <v>0</v>
      </c>
      <c r="EQ109" s="179">
        <f aca="1">IFERROR(INDEX(RTO2CF,$EL109,'ANVA-MDS'!EE$3),0)</f>
        <v>0</v>
      </c>
      <c r="ER109" s="179">
        <f>_xlfn.COUNTIFS(EN109:EQ109,"&gt;1")</f>
        <v>0</v>
      </c>
      <c r="ES109" s="179">
        <f>IFERROR(_xlfn.SUMIFS(EN109:EQ109,EN109:EQ109,"&gt;1"),0)</f>
        <v>0</v>
      </c>
      <c r="ET109" s="176"/>
      <c r="EU109" s="176"/>
      <c r="EV109" s="176"/>
      <c r="EW109" s="177"/>
      <c r="EX109" s="179">
        <f>EG109+ES109</f>
        <v>0</v>
      </c>
      <c r="EY109" s="177"/>
      <c r="EZ109" s="177"/>
    </row>
    <row r="110" spans="10:156" ht="12.75" customHeight="1">
      <c r="J110" s="89" t="n">
        <v>50</v>
      </c>
      <c r="K110" s="187">
        <f aca="1">IFERROR(INDEX(RTO2SF_ORD,J110,1),"sd")</f>
        <v>0</v>
      </c>
      <c r="L110" s="188">
        <f aca="1">IFERROR(INDEX(RTO2SF_ORD,J110,2),"sd")</f>
        <v>0</v>
      </c>
      <c r="M110" s="188" t="str">
        <f aca="1">IF(M$4&gt;$J110,"",IF($F$65&gt;$G$65,"ns",IF($B$72&gt;$C$72,"ns",IF(ABS($L110-INDEX(RTO1SF_ORD,M$4,2))&gt;$B$80,"s","ns"))))</f>
        <v>ns</v>
      </c>
      <c r="N110" s="188" t="str">
        <f aca="1">IF(N$4&gt;$J110,"",IF($F$65&gt;$G$65,"ns",IF($B$72&gt;$C$72,"ns",IF(ABS($L110-INDEX(RTO1SF_ORD,N$4,2))&gt;$B$80,"s","ns"))))</f>
        <v>ns</v>
      </c>
      <c r="O110" s="188" t="str">
        <f aca="1">IF(O$4&gt;$J110,"",IF($F$65&gt;$G$65,"ns",IF($B$72&gt;$C$72,"ns",IF(ABS($L110-INDEX(RTO1SF_ORD,O$4,2))&gt;$B$80,"s","ns"))))</f>
        <v>ns</v>
      </c>
      <c r="P110" s="188" t="str">
        <f aca="1">IF(P$4&gt;$J110,"",IF($F$65&gt;$G$65,"ns",IF($B$72&gt;$C$72,"ns",IF(ABS($L110-INDEX(RTO1SF_ORD,P$4,2))&gt;$B$80,"s","ns"))))</f>
        <v>ns</v>
      </c>
      <c r="Q110" s="188" t="str">
        <f aca="1">IF(Q$4&gt;$J110,"",IF($F$65&gt;$G$65,"ns",IF($B$72&gt;$C$72,"ns",IF(ABS($L110-INDEX(RTO1SF_ORD,Q$4,2))&gt;$B$80,"s","ns"))))</f>
        <v>ns</v>
      </c>
      <c r="R110" s="188" t="str">
        <f aca="1">IF(R$4&gt;$J110,"",IF($F$65&gt;$G$65,"ns",IF($B$72&gt;$C$72,"ns",IF(ABS($L110-INDEX(RTO1SF_ORD,R$4,2))&gt;$B$80,"s","ns"))))</f>
        <v>ns</v>
      </c>
      <c r="S110" s="188" t="str">
        <f aca="1">IF(S$4&gt;$J110,"",IF($F$65&gt;$G$65,"ns",IF($B$72&gt;$C$72,"ns",IF(ABS($L110-INDEX(RTO1SF_ORD,S$4,2))&gt;$B$80,"s","ns"))))</f>
        <v>ns</v>
      </c>
      <c r="T110" s="188" t="str">
        <f aca="1">IF(T$4&gt;$J110,"",IF($F$65&gt;$G$65,"ns",IF($B$72&gt;$C$72,"ns",IF(ABS($L110-INDEX(RTO1SF_ORD,T$4,2))&gt;$B$80,"s","ns"))))</f>
        <v>ns</v>
      </c>
      <c r="U110" s="188" t="str">
        <f aca="1">IF(U$4&gt;$J110,"",IF($F$65&gt;$G$65,"ns",IF($B$72&gt;$C$72,"ns",IF(ABS($L110-INDEX(RTO1SF_ORD,U$4,2))&gt;$B$80,"s","ns"))))</f>
        <v>ns</v>
      </c>
      <c r="V110" s="188" t="str">
        <f aca="1">IF(V$4&gt;$J110,"",IF($F$65&gt;$G$65,"ns",IF($B$72&gt;$C$72,"ns",IF(ABS($L110-INDEX(RTO1SF_ORD,V$4,2))&gt;$B$80,"s","ns"))))</f>
        <v>ns</v>
      </c>
      <c r="W110" s="188" t="str">
        <f aca="1">IF(W$4&gt;$J110,"",IF($F$65&gt;$G$65,"ns",IF($B$72&gt;$C$72,"ns",IF(ABS($L110-INDEX(RTO1SF_ORD,W$4,2))&gt;$B$80,"s","ns"))))</f>
        <v>ns</v>
      </c>
      <c r="X110" s="188" t="str">
        <f aca="1">IF(X$4&gt;$J110,"",IF($F$65&gt;$G$65,"ns",IF($B$72&gt;$C$72,"ns",IF(ABS($L110-INDEX(RTO1SF_ORD,X$4,2))&gt;$B$80,"s","ns"))))</f>
        <v>ns</v>
      </c>
      <c r="Y110" s="188" t="str">
        <f aca="1">IF(Y$4&gt;$J110,"",IF($F$65&gt;$G$65,"ns",IF($B$72&gt;$C$72,"ns",IF(ABS($L110-INDEX(RTO1SF_ORD,Y$4,2))&gt;$B$80,"s","ns"))))</f>
        <v>ns</v>
      </c>
      <c r="Z110" s="188" t="str">
        <f aca="1">IF(Z$4&gt;$J110,"",IF($F$65&gt;$G$65,"ns",IF($B$72&gt;$C$72,"ns",IF(ABS($L110-INDEX(RTO1SF_ORD,Z$4,2))&gt;$B$80,"s","ns"))))</f>
        <v>ns</v>
      </c>
      <c r="AA110" s="188" t="str">
        <f aca="1">IF(AA$4&gt;$J110,"",IF($F$65&gt;$G$65,"ns",IF($B$72&gt;$C$72,"ns",IF(ABS($L110-INDEX(RTO1SF_ORD,AA$4,2))&gt;$B$80,"s","ns"))))</f>
        <v>ns</v>
      </c>
      <c r="AB110" s="188" t="str">
        <f aca="1">IF(AB$4&gt;$J110,"",IF($F$65&gt;$G$65,"ns",IF($B$72&gt;$C$72,"ns",IF(ABS($L110-INDEX(RTO1SF_ORD,AB$4,2))&gt;$B$80,"s","ns"))))</f>
        <v>ns</v>
      </c>
      <c r="AC110" s="188" t="str">
        <f aca="1">IF(AC$4&gt;$J110,"",IF($F$65&gt;$G$65,"ns",IF($B$72&gt;$C$72,"ns",IF(ABS($L110-INDEX(RTO1SF_ORD,AC$4,2))&gt;$B$80,"s","ns"))))</f>
        <v>ns</v>
      </c>
      <c r="AD110" s="188" t="str">
        <f aca="1">IF(AD$4&gt;$J110,"",IF($F$65&gt;$G$65,"ns",IF($B$72&gt;$C$72,"ns",IF(ABS($L110-INDEX(RTO1SF_ORD,AD$4,2))&gt;$B$80,"s","ns"))))</f>
        <v>ns</v>
      </c>
      <c r="AE110" s="188" t="str">
        <f aca="1">IF(AE$4&gt;$J110,"",IF($F$65&gt;$G$65,"ns",IF($B$72&gt;$C$72,"ns",IF(ABS($L110-INDEX(RTO1SF_ORD,AE$4,2))&gt;$B$80,"s","ns"))))</f>
        <v>ns</v>
      </c>
      <c r="AF110" s="188" t="str">
        <f aca="1">IF(AF$4&gt;$J110,"",IF($F$65&gt;$G$65,"ns",IF($B$72&gt;$C$72,"ns",IF(ABS($L110-INDEX(RTO1SF_ORD,AF$4,2))&gt;$B$80,"s","ns"))))</f>
        <v>ns</v>
      </c>
      <c r="AG110" s="188" t="str">
        <f aca="1">IF(AG$4&gt;$J110,"",IF($F$65&gt;$G$65,"ns",IF($B$72&gt;$C$72,"ns",IF(ABS($L110-INDEX(RTO1SF_ORD,AG$4,2))&gt;$B$80,"s","ns"))))</f>
        <v>ns</v>
      </c>
      <c r="AH110" s="188" t="str">
        <f aca="1">IF(AH$4&gt;$J110,"",IF($F$65&gt;$G$65,"ns",IF($B$72&gt;$C$72,"ns",IF(ABS($L110-INDEX(RTO1SF_ORD,AH$4,2))&gt;$B$80,"s","ns"))))</f>
        <v>ns</v>
      </c>
      <c r="AI110" s="188" t="str">
        <f aca="1">IF(AI$4&gt;$J110,"",IF($F$65&gt;$G$65,"ns",IF($B$72&gt;$C$72,"ns",IF(ABS($L110-INDEX(RTO1SF_ORD,AI$4,2))&gt;$B$80,"s","ns"))))</f>
        <v>ns</v>
      </c>
      <c r="AJ110" s="188" t="str">
        <f aca="1">IF(AJ$4&gt;$J110,"",IF($F$65&gt;$G$65,"ns",IF($B$72&gt;$C$72,"ns",IF(ABS($L110-INDEX(RTO1SF_ORD,AJ$4,2))&gt;$B$80,"s","ns"))))</f>
        <v>ns</v>
      </c>
      <c r="AK110" s="188" t="str">
        <f aca="1">IF(AK$4&gt;$J110,"",IF($F$65&gt;$G$65,"ns",IF($B$72&gt;$C$72,"ns",IF(ABS($L110-INDEX(RTO1SF_ORD,AK$4,2))&gt;$B$80,"s","ns"))))</f>
        <v>ns</v>
      </c>
      <c r="AL110" s="188" t="str">
        <f aca="1">IF(AL$4&gt;$J110,"",IF($F$65&gt;$G$65,"ns",IF($B$72&gt;$C$72,"ns",IF(ABS($L110-INDEX(RTO1SF_ORD,AL$4,2))&gt;$B$80,"s","ns"))))</f>
        <v>ns</v>
      </c>
      <c r="AM110" s="188" t="str">
        <f aca="1">IF(AM$4&gt;$J110,"",IF($F$65&gt;$G$65,"ns",IF($B$72&gt;$C$72,"ns",IF(ABS($L110-INDEX(RTO1SF_ORD,AM$4,2))&gt;$B$80,"s","ns"))))</f>
        <v>ns</v>
      </c>
      <c r="AN110" s="188" t="str">
        <f aca="1">IF(AN$4&gt;$J110,"",IF($F$65&gt;$G$65,"ns",IF($B$72&gt;$C$72,"ns",IF(ABS($L110-INDEX(RTO1SF_ORD,AN$4,2))&gt;$B$80,"s","ns"))))</f>
        <v>ns</v>
      </c>
      <c r="AO110" s="188" t="str">
        <f aca="1">IF(AO$4&gt;$J110,"",IF($F$65&gt;$G$65,"ns",IF($B$72&gt;$C$72,"ns",IF(ABS($L110-INDEX(RTO1SF_ORD,AO$4,2))&gt;$B$80,"s","ns"))))</f>
        <v>ns</v>
      </c>
      <c r="AP110" s="188" t="str">
        <f aca="1">IF(AP$4&gt;$J110,"",IF($F$65&gt;$G$65,"ns",IF($B$72&gt;$C$72,"ns",IF(ABS($L110-INDEX(RTO1SF_ORD,AP$4,2))&gt;$B$80,"s","ns"))))</f>
        <v>ns</v>
      </c>
      <c r="AQ110" s="188" t="str">
        <f aca="1">IF(AQ$4&gt;$J110,"",IF($F$65&gt;$G$65,"ns",IF($B$72&gt;$C$72,"ns",IF(ABS($L110-INDEX(RTO1SF_ORD,AQ$4,2))&gt;$B$80,"s","ns"))))</f>
        <v>ns</v>
      </c>
      <c r="AR110" s="188" t="str">
        <f aca="1">IF(AR$4&gt;$J110,"",IF($F$65&gt;$G$65,"ns",IF($B$72&gt;$C$72,"ns",IF(ABS($L110-INDEX(RTO1SF_ORD,AR$4,2))&gt;$B$80,"s","ns"))))</f>
        <v>ns</v>
      </c>
      <c r="AS110" s="188" t="str">
        <f aca="1">IF(AS$4&gt;$J110,"",IF($F$65&gt;$G$65,"ns",IF($B$72&gt;$C$72,"ns",IF(ABS($L110-INDEX(RTO1SF_ORD,AS$4,2))&gt;$B$80,"s","ns"))))</f>
        <v>ns</v>
      </c>
      <c r="AT110" s="188" t="str">
        <f aca="1">IF(AT$4&gt;$J110,"",IF($F$65&gt;$G$65,"ns",IF($B$72&gt;$C$72,"ns",IF(ABS($L110-INDEX(RTO1SF_ORD,AT$4,2))&gt;$B$80,"s","ns"))))</f>
        <v>ns</v>
      </c>
      <c r="AU110" s="188" t="str">
        <f aca="1">IF(AU$4&gt;$J110,"",IF($F$65&gt;$G$65,"ns",IF($B$72&gt;$C$72,"ns",IF(ABS($L110-INDEX(RTO1SF_ORD,AU$4,2))&gt;$B$80,"s","ns"))))</f>
        <v>ns</v>
      </c>
      <c r="AV110" s="188" t="str">
        <f aca="1">IF(AV$4&gt;$J110,"",IF($F$65&gt;$G$65,"ns",IF($B$72&gt;$C$72,"ns",IF(ABS($L110-INDEX(RTO1SF_ORD,AV$4,2))&gt;$B$80,"s","ns"))))</f>
        <v>ns</v>
      </c>
      <c r="AW110" s="188" t="str">
        <f aca="1">IF(AW$4&gt;$J110,"",IF($F$65&gt;$G$65,"ns",IF($B$72&gt;$C$72,"ns",IF(ABS($L110-INDEX(RTO1SF_ORD,AW$4,2))&gt;$B$80,"s","ns"))))</f>
        <v>ns</v>
      </c>
      <c r="AX110" s="188" t="str">
        <f aca="1">IF(AX$4&gt;$J110,"",IF($F$65&gt;$G$65,"ns",IF($B$72&gt;$C$72,"ns",IF(ABS($L110-INDEX(RTO1SF_ORD,AX$4,2))&gt;$B$80,"s","ns"))))</f>
        <v>ns</v>
      </c>
      <c r="AY110" s="188" t="str">
        <f aca="1">IF(AY$4&gt;$J110,"",IF($F$65&gt;$G$65,"ns",IF($B$72&gt;$C$72,"ns",IF(ABS($L110-INDEX(RTO1SF_ORD,AY$4,2))&gt;$B$80,"s","ns"))))</f>
        <v>ns</v>
      </c>
      <c r="AZ110" s="188" t="str">
        <f aca="1">IF(AZ$4&gt;$J110,"",IF($F$65&gt;$G$65,"ns",IF($B$72&gt;$C$72,"ns",IF(ABS($L110-INDEX(RTO1SF_ORD,AZ$4,2))&gt;$B$80,"s","ns"))))</f>
        <v>ns</v>
      </c>
      <c r="BA110" s="188" t="str">
        <f aca="1">IF(BA$4&gt;$J110,"",IF($F$65&gt;$G$65,"ns",IF($B$72&gt;$C$72,"ns",IF(ABS($L110-INDEX(RTO1SF_ORD,BA$4,2))&gt;$B$80,"s","ns"))))</f>
        <v>ns</v>
      </c>
      <c r="BB110" s="188" t="str">
        <f aca="1">IF(BB$4&gt;$J110,"",IF($F$65&gt;$G$65,"ns",IF($B$72&gt;$C$72,"ns",IF(ABS($L110-INDEX(RTO1SF_ORD,BB$4,2))&gt;$B$80,"s","ns"))))</f>
        <v>ns</v>
      </c>
      <c r="BC110" s="188" t="str">
        <f aca="1">IF(BC$4&gt;$J110,"",IF($F$65&gt;$G$65,"ns",IF($B$72&gt;$C$72,"ns",IF(ABS($L110-INDEX(RTO1SF_ORD,BC$4,2))&gt;$B$80,"s","ns"))))</f>
        <v>ns</v>
      </c>
      <c r="BD110" s="188" t="str">
        <f aca="1">IF(BD$4&gt;$J110,"",IF($F$65&gt;$G$65,"ns",IF($B$72&gt;$C$72,"ns",IF(ABS($L110-INDEX(RTO1SF_ORD,BD$4,2))&gt;$B$80,"s","ns"))))</f>
        <v>ns</v>
      </c>
      <c r="BE110" s="188" t="str">
        <f aca="1">IF(BE$4&gt;$J110,"",IF($F$65&gt;$G$65,"ns",IF($B$72&gt;$C$72,"ns",IF(ABS($L110-INDEX(RTO1SF_ORD,BE$4,2))&gt;$B$80,"s","ns"))))</f>
        <v>ns</v>
      </c>
      <c r="BF110" s="188" t="str">
        <f aca="1">IF(BF$4&gt;$J110,"",IF($F$65&gt;$G$65,"ns",IF($B$72&gt;$C$72,"ns",IF(ABS($L110-INDEX(RTO1SF_ORD,BF$4,2))&gt;$B$80,"s","ns"))))</f>
        <v>ns</v>
      </c>
      <c r="BG110" s="188" t="str">
        <f aca="1">IF(BG$4&gt;$J110,"",IF($F$65&gt;$G$65,"ns",IF($B$72&gt;$C$72,"ns",IF(ABS($L110-INDEX(RTO1SF_ORD,BG$4,2))&gt;$B$80,"s","ns"))))</f>
        <v>ns</v>
      </c>
      <c r="BH110" s="188" t="str">
        <f aca="1">IF(BH$4&gt;$J110,"",IF($F$65&gt;$G$65,"ns",IF($B$72&gt;$C$72,"ns",IF(ABS($L110-INDEX(RTO1SF_ORD,BH$4,2))&gt;$B$80,"s","ns"))))</f>
        <v>ns</v>
      </c>
      <c r="BI110" s="188" t="str">
        <f aca="1">IF(BI$4&gt;$J110,"",IF($F$65&gt;$G$65,"ns",IF($B$72&gt;$C$72,"ns",IF(ABS($L110-INDEX(RTO1SF_ORD,BI$4,2))&gt;$B$80,"s","ns"))))</f>
        <v>ns</v>
      </c>
      <c r="BJ110" s="188" t="str">
        <f aca="1">IF(BJ$4&gt;$J110,"",IF($F$65&gt;$G$65,"ns",IF($B$72&gt;$C$72,"ns",IF(ABS($L110-INDEX(RTO1SF_ORD,BJ$4,2))&gt;$B$80,"s","ns"))))</f>
        <v>ns</v>
      </c>
      <c r="BS110" s="10"/>
      <c r="BT110" s="10"/>
      <c r="BV110" s="89" t="n">
        <v>50</v>
      </c>
      <c r="BW110" s="187">
        <f aca="1">IFERROR(INDEX(RTO2CF_ORD,BV110,1),"sd")</f>
        <v>0</v>
      </c>
      <c r="BX110" s="188">
        <f aca="1">IFERROR(INDEX(RTO2CF_ORD,BV110,2),"sd")</f>
        <v>0</v>
      </c>
      <c r="BY110" s="186" t="str">
        <f aca="1">IF(BY$4&gt;$BV110,"",IF($BR$65&gt;$BS$65,"ns",IF($BN$72&gt;$BO$72,"ns",IF(ABS($BX110-INDEX(RTO1CF_ORD,BY$4,2))&gt;$BN$80,"s","ns"))))</f>
        <v>ns</v>
      </c>
      <c r="BZ110" s="186" t="str">
        <f aca="1">IF(BZ$4&gt;$BV110,"",IF($BR$65&gt;$BS$65,"ns",IF($BN$72&gt;$BO$72,"ns",IF(ABS($BX110-INDEX(RTO1CF_ORD,BZ$4,2))&gt;$BN$80,"s","ns"))))</f>
        <v>ns</v>
      </c>
      <c r="CA110" s="186" t="str">
        <f aca="1">IF(CA$4&gt;$BV110,"",IF($BR$65&gt;$BS$65,"ns",IF($BN$72&gt;$BO$72,"ns",IF(ABS($BX110-INDEX(RTO1CF_ORD,CA$4,2))&gt;$BN$80,"s","ns"))))</f>
        <v>ns</v>
      </c>
      <c r="CB110" s="186" t="str">
        <f aca="1">IF(CB$4&gt;$BV110,"",IF($BR$65&gt;$BS$65,"ns",IF($BN$72&gt;$BO$72,"ns",IF(ABS($BX110-INDEX(RTO1CF_ORD,CB$4,2))&gt;$BN$80,"s","ns"))))</f>
        <v>ns</v>
      </c>
      <c r="CC110" s="186" t="str">
        <f aca="1">IF(CC$4&gt;$BV110,"",IF($BR$65&gt;$BS$65,"ns",IF($BN$72&gt;$BO$72,"ns",IF(ABS($BX110-INDEX(RTO1CF_ORD,CC$4,2))&gt;$BN$80,"s","ns"))))</f>
        <v>ns</v>
      </c>
      <c r="CD110" s="186" t="str">
        <f aca="1">IF(CD$4&gt;$BV110,"",IF($BR$65&gt;$BS$65,"ns",IF($BN$72&gt;$BO$72,"ns",IF(ABS($BX110-INDEX(RTO1CF_ORD,CD$4,2))&gt;$BN$80,"s","ns"))))</f>
        <v>ns</v>
      </c>
      <c r="CE110" s="186" t="str">
        <f aca="1">IF(CE$4&gt;$BV110,"",IF($BR$65&gt;$BS$65,"ns",IF($BN$72&gt;$BO$72,"ns",IF(ABS($BX110-INDEX(RTO1CF_ORD,CE$4,2))&gt;$BN$80,"s","ns"))))</f>
        <v>ns</v>
      </c>
      <c r="CF110" s="186" t="str">
        <f aca="1">IF(CF$4&gt;$BV110,"",IF($BR$65&gt;$BS$65,"ns",IF($BN$72&gt;$BO$72,"ns",IF(ABS($BX110-INDEX(RTO1CF_ORD,CF$4,2))&gt;$BN$80,"s","ns"))))</f>
        <v>ns</v>
      </c>
      <c r="CG110" s="186" t="str">
        <f aca="1">IF(CG$4&gt;$BV110,"",IF($BR$65&gt;$BS$65,"ns",IF($BN$72&gt;$BO$72,"ns",IF(ABS($BX110-INDEX(RTO1CF_ORD,CG$4,2))&gt;$BN$80,"s","ns"))))</f>
        <v>ns</v>
      </c>
      <c r="CH110" s="186" t="str">
        <f aca="1">IF(CH$4&gt;$BV110,"",IF($BR$65&gt;$BS$65,"ns",IF($BN$72&gt;$BO$72,"ns",IF(ABS($BX110-INDEX(RTO1CF_ORD,CH$4,2))&gt;$BN$80,"s","ns"))))</f>
        <v>ns</v>
      </c>
      <c r="CI110" s="186" t="str">
        <f aca="1">IF(CI$4&gt;$BV110,"",IF($BR$65&gt;$BS$65,"ns",IF($BN$72&gt;$BO$72,"ns",IF(ABS($BX110-INDEX(RTO1CF_ORD,CI$4,2))&gt;$BN$80,"s","ns"))))</f>
        <v>ns</v>
      </c>
      <c r="CJ110" s="186" t="str">
        <f aca="1">IF(CJ$4&gt;$BV110,"",IF($BR$65&gt;$BS$65,"ns",IF($BN$72&gt;$BO$72,"ns",IF(ABS($BX110-INDEX(RTO1CF_ORD,CJ$4,2))&gt;$BN$80,"s","ns"))))</f>
        <v>ns</v>
      </c>
      <c r="CK110" s="186" t="str">
        <f aca="1">IF(CK$4&gt;$BV110,"",IF($BR$65&gt;$BS$65,"ns",IF($BN$72&gt;$BO$72,"ns",IF(ABS($BX110-INDEX(RTO1CF_ORD,CK$4,2))&gt;$BN$80,"s","ns"))))</f>
        <v>ns</v>
      </c>
      <c r="CL110" s="186" t="str">
        <f aca="1">IF(CL$4&gt;$BV110,"",IF($BR$65&gt;$BS$65,"ns",IF($BN$72&gt;$BO$72,"ns",IF(ABS($BX110-INDEX(RTO1CF_ORD,CL$4,2))&gt;$BN$80,"s","ns"))))</f>
        <v>ns</v>
      </c>
      <c r="CM110" s="186" t="str">
        <f aca="1">IF(CM$4&gt;$BV110,"",IF($BR$65&gt;$BS$65,"ns",IF($BN$72&gt;$BO$72,"ns",IF(ABS($BX110-INDEX(RTO1CF_ORD,CM$4,2))&gt;$BN$80,"s","ns"))))</f>
        <v>ns</v>
      </c>
      <c r="CN110" s="186" t="str">
        <f aca="1">IF(CN$4&gt;$BV110,"",IF($BR$65&gt;$BS$65,"ns",IF($BN$72&gt;$BO$72,"ns",IF(ABS($BX110-INDEX(RTO1CF_ORD,CN$4,2))&gt;$BN$80,"s","ns"))))</f>
        <v>ns</v>
      </c>
      <c r="CO110" s="186" t="str">
        <f aca="1">IF(CO$4&gt;$BV110,"",IF($BR$65&gt;$BS$65,"ns",IF($BN$72&gt;$BO$72,"ns",IF(ABS($BX110-INDEX(RTO1CF_ORD,CO$4,2))&gt;$BN$80,"s","ns"))))</f>
        <v>ns</v>
      </c>
      <c r="CP110" s="186" t="str">
        <f aca="1">IF(CP$4&gt;$BV110,"",IF($BR$65&gt;$BS$65,"ns",IF($BN$72&gt;$BO$72,"ns",IF(ABS($BX110-INDEX(RTO1CF_ORD,CP$4,2))&gt;$BN$80,"s","ns"))))</f>
        <v>ns</v>
      </c>
      <c r="CQ110" s="186" t="str">
        <f aca="1">IF(CQ$4&gt;$BV110,"",IF($BR$65&gt;$BS$65,"ns",IF($BN$72&gt;$BO$72,"ns",IF(ABS($BX110-INDEX(RTO1CF_ORD,CQ$4,2))&gt;$BN$80,"s","ns"))))</f>
        <v>ns</v>
      </c>
      <c r="CR110" s="186" t="str">
        <f aca="1">IF(CR$4&gt;$BV110,"",IF($BR$65&gt;$BS$65,"ns",IF($BN$72&gt;$BO$72,"ns",IF(ABS($BX110-INDEX(RTO1CF_ORD,CR$4,2))&gt;$BN$80,"s","ns"))))</f>
        <v>ns</v>
      </c>
      <c r="CS110" s="186" t="str">
        <f aca="1">IF(CS$4&gt;$BV110,"",IF($BR$65&gt;$BS$65,"ns",IF($BN$72&gt;$BO$72,"ns",IF(ABS($BX110-INDEX(RTO1CF_ORD,CS$4,2))&gt;$BN$80,"s","ns"))))</f>
        <v>ns</v>
      </c>
      <c r="CT110" s="186" t="str">
        <f aca="1">IF(CT$4&gt;$BV110,"",IF($BR$65&gt;$BS$65,"ns",IF($BN$72&gt;$BO$72,"ns",IF(ABS($BX110-INDEX(RTO1CF_ORD,CT$4,2))&gt;$BN$80,"s","ns"))))</f>
        <v>ns</v>
      </c>
      <c r="CU110" s="186" t="str">
        <f aca="1">IF(CU$4&gt;$BV110,"",IF($BR$65&gt;$BS$65,"ns",IF($BN$72&gt;$BO$72,"ns",IF(ABS($BX110-INDEX(RTO1CF_ORD,CU$4,2))&gt;$BN$80,"s","ns"))))</f>
        <v>ns</v>
      </c>
      <c r="CV110" s="186" t="str">
        <f aca="1">IF(CV$4&gt;$BV110,"",IF($BR$65&gt;$BS$65,"ns",IF($BN$72&gt;$BO$72,"ns",IF(ABS($BX110-INDEX(RTO1CF_ORD,CV$4,2))&gt;$BN$80,"s","ns"))))</f>
        <v>ns</v>
      </c>
      <c r="CW110" s="186" t="str">
        <f aca="1">IF(CW$4&gt;$BV110,"",IF($BR$65&gt;$BS$65,"ns",IF($BN$72&gt;$BO$72,"ns",IF(ABS($BX110-INDEX(RTO1CF_ORD,CW$4,2))&gt;$BN$80,"s","ns"))))</f>
        <v>ns</v>
      </c>
      <c r="CX110" s="186" t="str">
        <f aca="1">IF(CX$4&gt;$BV110,"",IF($BR$65&gt;$BS$65,"ns",IF($BN$72&gt;$BO$72,"ns",IF(ABS($BX110-INDEX(RTO1CF_ORD,CX$4,2))&gt;$BN$80,"s","ns"))))</f>
        <v>ns</v>
      </c>
      <c r="CY110" s="186" t="str">
        <f aca="1">IF(CY$4&gt;$BV110,"",IF($BR$65&gt;$BS$65,"ns",IF($BN$72&gt;$BO$72,"ns",IF(ABS($BX110-INDEX(RTO1CF_ORD,CY$4,2))&gt;$BN$80,"s","ns"))))</f>
        <v>ns</v>
      </c>
      <c r="CZ110" s="186" t="str">
        <f aca="1">IF(CZ$4&gt;$BV110,"",IF($BR$65&gt;$BS$65,"ns",IF($BN$72&gt;$BO$72,"ns",IF(ABS($BX110-INDEX(RTO1CF_ORD,CZ$4,2))&gt;$BN$80,"s","ns"))))</f>
        <v>ns</v>
      </c>
      <c r="DA110" s="186" t="str">
        <f aca="1">IF(DA$4&gt;$BV110,"",IF($BR$65&gt;$BS$65,"ns",IF($BN$72&gt;$BO$72,"ns",IF(ABS($BX110-INDEX(RTO1CF_ORD,DA$4,2))&gt;$BN$80,"s","ns"))))</f>
        <v>ns</v>
      </c>
      <c r="DB110" s="186" t="str">
        <f aca="1">IF(DB$4&gt;$BV110,"",IF($BR$65&gt;$BS$65,"ns",IF($BN$72&gt;$BO$72,"ns",IF(ABS($BX110-INDEX(RTO1CF_ORD,DB$4,2))&gt;$BN$80,"s","ns"))))</f>
        <v>ns</v>
      </c>
      <c r="DC110" s="186" t="str">
        <f aca="1">IF(DC$4&gt;$BV110,"",IF($BR$65&gt;$BS$65,"ns",IF($BN$72&gt;$BO$72,"ns",IF(ABS($BX110-INDEX(RTO1CF_ORD,DC$4,2))&gt;$BN$80,"s","ns"))))</f>
        <v>ns</v>
      </c>
      <c r="DD110" s="186" t="str">
        <f aca="1">IF(DD$4&gt;$BV110,"",IF($BR$65&gt;$BS$65,"ns",IF($BN$72&gt;$BO$72,"ns",IF(ABS($BX110-INDEX(RTO1CF_ORD,DD$4,2))&gt;$BN$80,"s","ns"))))</f>
        <v>ns</v>
      </c>
      <c r="DE110" s="186" t="str">
        <f aca="1">IF(DE$4&gt;$BV110,"",IF($BR$65&gt;$BS$65,"ns",IF($BN$72&gt;$BO$72,"ns",IF(ABS($BX110-INDEX(RTO1CF_ORD,DE$4,2))&gt;$BN$80,"s","ns"))))</f>
        <v>ns</v>
      </c>
      <c r="DF110" s="186" t="str">
        <f aca="1">IF(DF$4&gt;$BV110,"",IF($BR$65&gt;$BS$65,"ns",IF($BN$72&gt;$BO$72,"ns",IF(ABS($BX110-INDEX(RTO1CF_ORD,DF$4,2))&gt;$BN$80,"s","ns"))))</f>
        <v>ns</v>
      </c>
      <c r="DG110" s="186" t="str">
        <f aca="1">IF(DG$4&gt;$BV110,"",IF($BR$65&gt;$BS$65,"ns",IF($BN$72&gt;$BO$72,"ns",IF(ABS($BX110-INDEX(RTO1CF_ORD,DG$4,2))&gt;$BN$80,"s","ns"))))</f>
        <v>ns</v>
      </c>
      <c r="DH110" s="186" t="str">
        <f aca="1">IF(DH$4&gt;$BV110,"",IF($BR$65&gt;$BS$65,"ns",IF($BN$72&gt;$BO$72,"ns",IF(ABS($BX110-INDEX(RTO1CF_ORD,DH$4,2))&gt;$BN$80,"s","ns"))))</f>
        <v>ns</v>
      </c>
      <c r="DI110" s="186" t="str">
        <f aca="1">IF(DI$4&gt;$BV110,"",IF($BR$65&gt;$BS$65,"ns",IF($BN$72&gt;$BO$72,"ns",IF(ABS($BX110-INDEX(RTO1CF_ORD,DI$4,2))&gt;$BN$80,"s","ns"))))</f>
        <v>ns</v>
      </c>
      <c r="DJ110" s="186" t="str">
        <f aca="1">IF(DJ$4&gt;$BV110,"",IF($BR$65&gt;$BS$65,"ns",IF($BN$72&gt;$BO$72,"ns",IF(ABS($BX110-INDEX(RTO1CF_ORD,DJ$4,2))&gt;$BN$80,"s","ns"))))</f>
        <v>ns</v>
      </c>
      <c r="DK110" s="186" t="str">
        <f aca="1">IF(DK$4&gt;$BV110,"",IF($BR$65&gt;$BS$65,"ns",IF($BN$72&gt;$BO$72,"ns",IF(ABS($BX110-INDEX(RTO1CF_ORD,DK$4,2))&gt;$BN$80,"s","ns"))))</f>
        <v>ns</v>
      </c>
      <c r="DL110" s="186" t="str">
        <f aca="1">IF(DL$4&gt;$BV110,"",IF($BR$65&gt;$BS$65,"ns",IF($BN$72&gt;$BO$72,"ns",IF(ABS($BX110-INDEX(RTO1CF_ORD,DL$4,2))&gt;$BN$80,"s","ns"))))</f>
        <v>ns</v>
      </c>
      <c r="DM110" s="186" t="str">
        <f aca="1">IF(DM$4&gt;$BV110,"",IF($BR$65&gt;$BS$65,"ns",IF($BN$72&gt;$BO$72,"ns",IF(ABS($BX110-INDEX(RTO1CF_ORD,DM$4,2))&gt;$BN$80,"s","ns"))))</f>
        <v>ns</v>
      </c>
      <c r="DN110" s="186" t="str">
        <f aca="1">IF(DN$4&gt;$BV110,"",IF($BR$65&gt;$BS$65,"ns",IF($BN$72&gt;$BO$72,"ns",IF(ABS($BX110-INDEX(RTO1CF_ORD,DN$4,2))&gt;$BN$80,"s","ns"))))</f>
        <v>ns</v>
      </c>
      <c r="DO110" s="186" t="str">
        <f aca="1">IF(DO$4&gt;$BV110,"",IF($BR$65&gt;$BS$65,"ns",IF($BN$72&gt;$BO$72,"ns",IF(ABS($BX110-INDEX(RTO1CF_ORD,DO$4,2))&gt;$BN$80,"s","ns"))))</f>
        <v>ns</v>
      </c>
      <c r="DP110" s="186" t="str">
        <f aca="1">IF(DP$4&gt;$BV110,"",IF($BR$65&gt;$BS$65,"ns",IF($BN$72&gt;$BO$72,"ns",IF(ABS($BX110-INDEX(RTO1CF_ORD,DP$4,2))&gt;$BN$80,"s","ns"))))</f>
        <v>ns</v>
      </c>
      <c r="DQ110" s="186" t="str">
        <f aca="1">IF(DQ$4&gt;$BV110,"",IF($BR$65&gt;$BS$65,"ns",IF($BN$72&gt;$BO$72,"ns",IF(ABS($BX110-INDEX(RTO1CF_ORD,DQ$4,2))&gt;$BN$80,"s","ns"))))</f>
        <v>ns</v>
      </c>
      <c r="DR110" s="186" t="str">
        <f aca="1">IF(DR$4&gt;$BV110,"",IF($BR$65&gt;$BS$65,"ns",IF($BN$72&gt;$BO$72,"ns",IF(ABS($BX110-INDEX(RTO1CF_ORD,DR$4,2))&gt;$BN$80,"s","ns"))))</f>
        <v>ns</v>
      </c>
      <c r="DS110" s="186" t="str">
        <f aca="1">IF(DS$4&gt;$BV110,"",IF($BR$65&gt;$BS$65,"ns",IF($BN$72&gt;$BO$72,"ns",IF(ABS($BX110-INDEX(RTO1CF_ORD,DS$4,2))&gt;$BN$80,"s","ns"))))</f>
        <v>ns</v>
      </c>
      <c r="DT110" s="186" t="str">
        <f aca="1">IF(DT$4&gt;$BV110,"",IF($BR$65&gt;$BS$65,"ns",IF($BN$72&gt;$BO$72,"ns",IF(ABS($BX110-INDEX(RTO1CF_ORD,DT$4,2))&gt;$BN$80,"s","ns"))))</f>
        <v>ns</v>
      </c>
      <c r="DU110" s="186" t="str">
        <f aca="1">IF(DU$4&gt;$BV110,"",IF($BR$65&gt;$BS$65,"ns",IF($BN$72&gt;$BO$72,"ns",IF(ABS($BX110-INDEX(RTO1CF_ORD,DU$4,2))&gt;$BN$80,"s","ns"))))</f>
        <v>ns</v>
      </c>
      <c r="DV110" s="186" t="str">
        <f aca="1">IF(DV$4&gt;$BV110,"",IF($BR$65&gt;$BS$65,"ns",IF($BN$72&gt;$BO$72,"ns",IF(ABS($BX110-INDEX(RTO1CF_ORD,DV$4,2))&gt;$BN$80,"s","ns"))))</f>
        <v>ns</v>
      </c>
      <c r="DW110" s="158"/>
      <c r="DX110" s="158"/>
      <c r="DZ110" s="311" t="s">
        <v>353</v>
      </c>
      <c r="EA110" s="179"/>
      <c r="EB110" s="179">
        <f>_xlfn.COUNTIFS(EB60:EB109,"&gt;1")</f>
        <v>0</v>
      </c>
      <c r="EC110" s="179">
        <f>_xlfn.COUNTIFS(EC60:EC109,"&gt;1")</f>
        <v>0</v>
      </c>
      <c r="ED110" s="179">
        <f>_xlfn.COUNTIFS(ED60:ED109,"&gt;1")</f>
        <v>0</v>
      </c>
      <c r="EE110" s="179">
        <f>_xlfn.COUNTIFS(EE60:EE109,"&gt;1")</f>
        <v>0</v>
      </c>
      <c r="EF110" s="182">
        <f>IF(EF60=0,0,IF(_xlfn.COUNTIFS(EB60:EE109,"&gt;1")&lt;&gt;EF60*EB110,0,1))</f>
        <v>0</v>
      </c>
      <c r="EG110" s="179"/>
      <c r="EH110" s="179"/>
      <c r="EI110" s="176"/>
      <c r="EJ110" s="176"/>
      <c r="EK110" s="177"/>
      <c r="EL110" s="311" t="s">
        <v>353</v>
      </c>
      <c r="EM110" s="179"/>
      <c r="EN110" s="179">
        <f>_xlfn.COUNTIFS(EN60:EN109,"&gt;1")</f>
        <v>48</v>
      </c>
      <c r="EO110" s="179">
        <f>_xlfn.COUNTIFS(EO60:EO109,"&gt;1")</f>
        <v>48</v>
      </c>
      <c r="EP110" s="179">
        <f>_xlfn.COUNTIFS(EP60:EP109,"&gt;1")</f>
        <v>48</v>
      </c>
      <c r="EQ110" s="179">
        <f>_xlfn.COUNTIFS(EQ60:EQ109,"&gt;1")</f>
        <v>0</v>
      </c>
      <c r="ER110" s="182">
        <f>IF(ER60=0,0,IF(_xlfn.COUNTIFS(EN60:EQ109,"&gt;1")&lt;&gt;ER60*EN110,0,1))</f>
        <v>1</v>
      </c>
      <c r="ES110" s="179"/>
      <c r="ET110" s="177"/>
      <c r="EU110" s="177"/>
      <c r="EV110" s="177"/>
      <c r="EW110" s="177"/>
      <c r="EX110" s="179"/>
      <c r="EY110" s="177"/>
      <c r="EZ110" s="177"/>
    </row>
    <row r="111" spans="11:156" ht="12.75" customHeight="1">
      <c r="K111" s="10"/>
      <c r="DZ111" s="175" t="s">
        <v>303</v>
      </c>
      <c r="EA111" s="175"/>
      <c r="EB111" s="183">
        <f>IFERROR(_xlfn.SUMIFS(EB60:EB109,EB60:EB109,"&gt;1"),0)</f>
        <v>0</v>
      </c>
      <c r="EC111" s="183">
        <f>IFERROR(_xlfn.SUMIFS(EC60:EC109,EC60:EC109,"&gt;1"),0)</f>
        <v>0</v>
      </c>
      <c r="ED111" s="183">
        <f>IFERROR(_xlfn.SUMIFS(ED60:ED109,ED60:ED109,"&gt;1"),0)</f>
        <v>0</v>
      </c>
      <c r="EE111" s="183">
        <f>IFERROR(_xlfn.SUMIFS(EE60:EE109,EE60:EE109,"&gt;1"),0)</f>
        <v>0</v>
      </c>
      <c r="EF111" s="176"/>
      <c r="EG111" s="176"/>
      <c r="EH111" s="176"/>
      <c r="EI111" s="176"/>
      <c r="EJ111" s="176"/>
      <c r="EK111" s="177"/>
      <c r="EL111" s="175" t="s">
        <v>303</v>
      </c>
      <c r="EM111" s="175"/>
      <c r="EN111" s="183">
        <f>IFERROR(_xlfn.SUMIFS(EN60:EN109,EN60:EN109,"&gt;1"),0)</f>
        <v>226560.860240000009</v>
      </c>
      <c r="EO111" s="183">
        <f>IFERROR(_xlfn.SUMIFS(EO60:EO109,EO60:EO109,"&gt;1"),0)</f>
        <v>212777.971120000002</v>
      </c>
      <c r="EP111" s="183">
        <f>IFERROR(_xlfn.SUMIFS(EP60:EP109,EP60:EP109,"&gt;1"),0)</f>
        <v>222521.239348570991</v>
      </c>
      <c r="EQ111" s="183">
        <f>IFERROR(_xlfn.SUMIFS(EQ60:EQ109,EQ60:EQ109,"&gt;1"),0)</f>
        <v>0</v>
      </c>
      <c r="ER111" s="176"/>
      <c r="ES111" s="176"/>
      <c r="ET111" s="177"/>
      <c r="EU111" s="177"/>
      <c r="EV111" s="177"/>
      <c r="EW111" s="177"/>
      <c r="EX111" s="176"/>
      <c r="EY111" s="177"/>
      <c r="EZ111" s="177"/>
    </row>
    <row r="112" spans="130:156" ht="12.75" customHeight="1">
      <c r="DZ112" s="176"/>
      <c r="EA112" s="176"/>
      <c r="EB112" s="176"/>
      <c r="EC112" s="176"/>
      <c r="ED112" s="176"/>
      <c r="EE112" s="176"/>
      <c r="EF112" s="176"/>
      <c r="EG112" s="176"/>
      <c r="EH112" s="176"/>
      <c r="EI112" s="176"/>
      <c r="EJ112" s="176"/>
      <c r="EK112" s="177"/>
      <c r="EL112" s="177"/>
      <c r="EM112" s="177"/>
      <c r="EN112" s="177"/>
      <c r="EO112" s="177"/>
      <c r="EP112" s="177"/>
      <c r="EQ112" s="177"/>
      <c r="ER112" s="177"/>
      <c r="ES112" s="177"/>
      <c r="ET112" s="177"/>
      <c r="EU112" s="177"/>
      <c r="EV112" s="177"/>
      <c r="EW112" s="177"/>
      <c r="EX112" s="177"/>
      <c r="EY112" s="177"/>
      <c r="EZ112" s="177"/>
    </row>
    <row r="113" spans="130:156" ht="12.75" customHeight="1">
      <c r="DZ113" s="176"/>
      <c r="EA113" s="176"/>
      <c r="EB113" s="176"/>
      <c r="EC113" s="176"/>
      <c r="ED113" s="176"/>
      <c r="EE113" s="176"/>
      <c r="EF113" s="176"/>
      <c r="EG113" s="176"/>
      <c r="EH113" s="176"/>
      <c r="EI113" s="176"/>
      <c r="EJ113" s="176"/>
      <c r="EK113" s="177"/>
      <c r="EL113" s="177"/>
      <c r="EM113" s="177"/>
      <c r="EN113" s="177"/>
      <c r="EO113" s="177"/>
      <c r="EP113" s="177"/>
      <c r="EQ113" s="177"/>
      <c r="ER113" s="177"/>
      <c r="ES113" s="177"/>
      <c r="ET113" s="177"/>
      <c r="EU113" s="177"/>
      <c r="EV113" s="177"/>
      <c r="EW113" s="177"/>
      <c r="EX113" s="177"/>
      <c r="EY113" s="177"/>
      <c r="EZ113" s="177"/>
    </row>
    <row r="114" spans="10:156" ht="103.50" customHeight="1">
      <c r="J114" s="10"/>
      <c r="K114" s="10"/>
      <c r="M114" s="281">
        <f aca="1">IFERROR(INDEX(RTO3SF_ORD,M115,1),"sd")</f>
        <v>460</v>
      </c>
      <c r="N114" s="281">
        <f aca="1">IFERROR(INDEX(RTO3SF_ORD,N115,1),"sd")</f>
        <v>603</v>
      </c>
      <c r="O114" s="281">
        <f aca="1">IFERROR(INDEX(RTO3SF_ORD,O115,1),"sd")</f>
        <v>916</v>
      </c>
      <c r="P114" s="281">
        <f aca="1">IFERROR(INDEX(RTO3SF_ORD,P115,1),"sd")</f>
        <v>920</v>
      </c>
      <c r="Q114" s="185" t="str">
        <f aca="1">IFERROR(INDEX(RTO3SF_ORD,Q115,1),"sd")</f>
        <v>ACA 604</v>
      </c>
      <c r="R114" s="185" t="str">
        <f aca="1">IFERROR(INDEX(RTO3SF_ORD,R115,1),"sd")</f>
        <v>ACA 605</v>
      </c>
      <c r="S114" s="185" t="str">
        <f aca="1">IFERROR(INDEX(RTO3SF_ORD,S115,1),"sd")</f>
        <v>ACA 917</v>
      </c>
      <c r="T114" s="185" t="str">
        <f aca="1">IFERROR(INDEX(RTO3SF_ORD,T115,1),"sd")</f>
        <v>ACA 921</v>
      </c>
      <c r="U114" s="185" t="str">
        <f aca="1">IFERROR(INDEX(RTO3SF_ORD,U115,1),"sd")</f>
        <v>AGUARIBAY</v>
      </c>
      <c r="V114" s="185" t="str">
        <f aca="1">IFERROR(INDEX(RTO3SF_ORD,V115,1),"sd")</f>
        <v>ALAMO</v>
      </c>
      <c r="W114" s="185" t="str">
        <f aca="1">IFERROR(INDEX(RTO3SF_ORD,W115,1),"sd")</f>
        <v>BIOCERES 1008</v>
      </c>
      <c r="X114" s="185" t="str">
        <f aca="1">IFERROR(INDEX(RTO3SF_ORD,X115,1),"sd")</f>
        <v>GINGKO</v>
      </c>
      <c r="Y114" s="185" t="str">
        <f aca="1">IFERROR(INDEX(RTO3SF_ORD,Y115,1),"sd")</f>
        <v>B AIMARA</v>
      </c>
      <c r="Z114" s="185" t="str">
        <f aca="1">IFERROR(INDEX(RTO3SF_ORD,Z115,1),"sd")</f>
        <v>B BRAVIO CL2</v>
      </c>
      <c r="AA114" s="185" t="str">
        <f aca="1">IFERROR(INDEX(RTO3SF_ORD,AA115,1),"sd")</f>
        <v>B COLIHUE</v>
      </c>
      <c r="AB114" s="185" t="str">
        <f aca="1">IFERROR(INDEX(RTO3SF_ORD,AB115,1),"sd")</f>
        <v>B FULGOR</v>
      </c>
      <c r="AC114" s="185" t="str">
        <f aca="1">IFERROR(INDEX(RTO3SF_ORD,AC115,1),"sd")</f>
        <v>B MUTISIA</v>
      </c>
      <c r="AD114" s="185" t="str">
        <f aca="1">IFERROR(INDEX(RTO3SF_ORD,AD115,1),"sd")</f>
        <v>B PRETAL</v>
      </c>
      <c r="AE114" s="185" t="str">
        <f aca="1">IFERROR(INDEX(RTO3SF_ORD,AE115,1),"sd")</f>
        <v>B SAETA</v>
      </c>
      <c r="AF114" s="185" t="str">
        <f aca="1">IFERROR(INDEX(RTO3SF_ORD,AF115,1),"sd")</f>
        <v>ALERCE</v>
      </c>
      <c r="AG114" s="185" t="str">
        <f aca="1">IFERROR(INDEX(RTO3SF_ORD,AG115,1),"sd")</f>
        <v>AROMO</v>
      </c>
      <c r="AH114" s="185" t="str">
        <f aca="1">IFERROR(INDEX(RTO3SF_ORD,AH115,1),"sd")</f>
        <v>CEIBO</v>
      </c>
      <c r="AI114" s="185" t="str">
        <f aca="1">IFERROR(INDEX(RTO3SF_ORD,AI115,1),"sd")</f>
        <v>ÑANDUBAY</v>
      </c>
      <c r="AJ114" s="185" t="str">
        <f aca="1">IFERROR(INDEX(RTO3SF_ORD,AJ115,1),"sd")</f>
        <v>TBIO AUDAZ</v>
      </c>
      <c r="AK114" s="185" t="str">
        <f aca="1">IFERROR(INDEX(RTO3SF_ORD,AK115,1),"sd")</f>
        <v>IS HORNERO</v>
      </c>
      <c r="AL114" s="185" t="str">
        <f aca="1">IFERROR(INDEX(RTO3SF_ORD,AL115,1),"sd")</f>
        <v>IS TORDO</v>
      </c>
      <c r="AM114" s="185" t="str">
        <f aca="1">IFERROR(INDEX(RTO3SF_ORD,AM115,1),"sd")</f>
        <v>K FAVORITO II</v>
      </c>
      <c r="AN114" s="185" t="str">
        <f aca="1">IFERROR(INDEX(RTO3SF_ORD,AN115,1),"sd")</f>
        <v>K NUTRIA</v>
      </c>
      <c r="AO114" s="185" t="str">
        <f aca="1">IFERROR(INDEX(RTO3SF_ORD,AO115,1),"sd")</f>
        <v>K POTRO</v>
      </c>
      <c r="AP114" s="185" t="str">
        <f aca="1">IFERROR(INDEX(RTO3SF_ORD,AP115,1),"sd")</f>
        <v>K VALOR</v>
      </c>
      <c r="AQ114" s="185" t="str">
        <f aca="1">IFERROR(INDEX(RTO3SF_ORD,AQ115,1),"sd")</f>
        <v>K PROMETEO</v>
      </c>
      <c r="AR114" s="185" t="str">
        <f aca="1">IFERROR(INDEX(RTO3SF_ORD,AR115,1),"sd")</f>
        <v>ALHAMBRA</v>
      </c>
      <c r="AS114" s="185" t="str">
        <f aca="1">IFERROR(INDEX(RTO3SF_ORD,AS115,1),"sd")</f>
        <v>LG ARLASK</v>
      </c>
      <c r="AT114" s="185" t="str">
        <f aca="1">IFERROR(INDEX(RTO3SF_ORD,AT115,1),"sd")</f>
        <v>LG MORO</v>
      </c>
      <c r="AU114" s="185" t="str">
        <f aca="1">IFERROR(INDEX(RTO3SF_ORD,AU115,1),"sd")</f>
        <v>LG ZAINO</v>
      </c>
      <c r="AV114" s="185" t="str">
        <f aca="1">IFERROR(INDEX(RTO3SF_ORD,AV115,1),"sd")</f>
        <v>LGWA11-0169</v>
      </c>
      <c r="AW114" s="185" t="str">
        <f aca="1">IFERROR(INDEX(RTO3SF_ORD,AW115,1),"sd")</f>
        <v>MS INTA 415</v>
      </c>
      <c r="AX114" s="185" t="str">
        <f aca="1">IFERROR(INDEX(RTO3SF_ORD,AX115,1),"sd")</f>
        <v>MS INTA 521</v>
      </c>
      <c r="AY114" s="185" t="str">
        <f aca="1">IFERROR(INDEX(RTO3SF_ORD,AY115,1),"sd")</f>
        <v>MS INTA  817</v>
      </c>
      <c r="AZ114" s="185" t="str">
        <f aca="1">IFERROR(INDEX(RTO3SF_ORD,AZ115,1),"sd")</f>
        <v>BAGUETTE 450</v>
      </c>
      <c r="BA114" s="185" t="str">
        <f aca="1">IFERROR(INDEX(RTO3SF_ORD,BA115,1),"sd")</f>
        <v>BAGUETTE 525</v>
      </c>
      <c r="BB114" s="185" t="str">
        <f aca="1">IFERROR(INDEX(RTO3SF_ORD,BB115,1),"sd")</f>
        <v>BAGUETTE 620</v>
      </c>
      <c r="BC114" s="185" t="str">
        <f aca="1">IFERROR(INDEX(RTO3SF_ORD,BC115,1),"sd")</f>
        <v>RGT QUIRIKO</v>
      </c>
      <c r="BD114" s="185" t="str">
        <f aca="1">IFERROR(INDEX(RTO3SF_ORD,BD115,1),"sd")</f>
        <v>LAPACHO</v>
      </c>
      <c r="BE114" s="281">
        <f aca="1">IFERROR(INDEX(RTO3SF_ORD,BE115,1),"sd")</f>
        <v>0</v>
      </c>
      <c r="BF114" s="281">
        <f aca="1">IFERROR(INDEX(RTO3SF_ORD,BF115,1),"sd")</f>
        <v>0</v>
      </c>
      <c r="BG114" s="281">
        <f aca="1">IFERROR(INDEX(RTO3SF_ORD,BG115,1),"sd")</f>
        <v>0</v>
      </c>
      <c r="BH114" s="281">
        <f aca="1">IFERROR(INDEX(RTO3SF_ORD,BH115,1),"sd")</f>
        <v>0</v>
      </c>
      <c r="BI114" s="281">
        <f aca="1">IFERROR(INDEX(RTO3SF_ORD,BI115,1),"sd")</f>
        <v>0</v>
      </c>
      <c r="BJ114" s="281">
        <f aca="1">IFERROR(INDEX(RTO3SF_ORD,BJ115,1),"sd")</f>
        <v>0</v>
      </c>
      <c r="BS114" s="10"/>
      <c r="BT114" s="10"/>
      <c r="BV114" s="10"/>
      <c r="BW114" s="10"/>
      <c r="BX114" s="30"/>
      <c r="BY114" s="185" t="str">
        <f aca="1">IFERROR(INDEX(RTO3CF_ORD,BY115,1),"sd")</f>
        <v>ALAMO</v>
      </c>
      <c r="BZ114" s="281">
        <f aca="1">IFERROR(INDEX(RTO3CF_ORD,BZ115,1),"sd")</f>
        <v>603</v>
      </c>
      <c r="CA114" s="185" t="str">
        <f aca="1">IFERROR(INDEX(RTO3CF_ORD,CA115,1),"sd")</f>
        <v>ACA 605</v>
      </c>
      <c r="CB114" s="185" t="str">
        <f aca="1">IFERROR(INDEX(RTO3CF_ORD,CB115,1),"sd")</f>
        <v>LG MORO</v>
      </c>
      <c r="CC114" s="185" t="str">
        <f aca="1">IFERROR(INDEX(RTO3CF_ORD,CC115,1),"sd")</f>
        <v>LGWA11-0169</v>
      </c>
      <c r="CD114" s="185" t="str">
        <f aca="1">IFERROR(INDEX(RTO3CF_ORD,CD115,1),"sd")</f>
        <v>AGUARIBAY</v>
      </c>
      <c r="CE114" s="185" t="str">
        <f aca="1">IFERROR(INDEX(RTO3CF_ORD,CE115,1),"sd")</f>
        <v>ACA 921</v>
      </c>
      <c r="CF114" s="185" t="str">
        <f aca="1">IFERROR(INDEX(RTO3CF_ORD,CF115,1),"sd")</f>
        <v>B AIMARA</v>
      </c>
      <c r="CG114" s="185" t="str">
        <f aca="1">IFERROR(INDEX(RTO3CF_ORD,CG115,1),"sd")</f>
        <v>B COLIHUE</v>
      </c>
      <c r="CH114" s="185" t="str">
        <f aca="1">IFERROR(INDEX(RTO3CF_ORD,CH115,1),"sd")</f>
        <v>K FAVORITO II</v>
      </c>
      <c r="CI114" s="185" t="str">
        <f aca="1">IFERROR(INDEX(RTO3CF_ORD,CI115,1),"sd")</f>
        <v>B PRETAL</v>
      </c>
      <c r="CJ114" s="185" t="str">
        <f aca="1">IFERROR(INDEX(RTO3CF_ORD,CJ115,1),"sd")</f>
        <v>AROMO</v>
      </c>
      <c r="CK114" s="185" t="str">
        <f aca="1">IFERROR(INDEX(RTO3CF_ORD,CK115,1),"sd")</f>
        <v>BAGUETTE 525</v>
      </c>
      <c r="CL114" s="185" t="str">
        <f aca="1">IFERROR(INDEX(RTO3CF_ORD,CL115,1),"sd")</f>
        <v>ACA 917</v>
      </c>
      <c r="CM114" s="185" t="str">
        <f aca="1">IFERROR(INDEX(RTO3CF_ORD,CM115,1),"sd")</f>
        <v>GINGKO</v>
      </c>
      <c r="CN114" s="185" t="str">
        <f aca="1">IFERROR(INDEX(RTO3CF_ORD,CN115,1),"sd")</f>
        <v>B SAETA</v>
      </c>
      <c r="CO114" s="281">
        <f aca="1">IFERROR(INDEX(RTO3CF_ORD,CO115,1),"sd")</f>
        <v>460</v>
      </c>
      <c r="CP114" s="185" t="str">
        <f aca="1">IFERROR(INDEX(RTO3CF_ORD,CP115,1),"sd")</f>
        <v>MS INTA 415</v>
      </c>
      <c r="CQ114" s="185" t="str">
        <f aca="1">IFERROR(INDEX(RTO3CF_ORD,CQ115,1),"sd")</f>
        <v>TBIO AUDAZ</v>
      </c>
      <c r="CR114" s="281">
        <f aca="1">IFERROR(INDEX(RTO3CF_ORD,CR115,1),"sd")</f>
        <v>920</v>
      </c>
      <c r="CS114" s="185" t="str">
        <f aca="1">IFERROR(INDEX(RTO3CF_ORD,CS115,1),"sd")</f>
        <v>ACA 604</v>
      </c>
      <c r="CT114" s="185" t="str">
        <f aca="1">IFERROR(INDEX(RTO3CF_ORD,CT115,1),"sd")</f>
        <v>K VALOR</v>
      </c>
      <c r="CU114" s="185" t="str">
        <f aca="1">IFERROR(INDEX(RTO3CF_ORD,CU115,1),"sd")</f>
        <v>LG ZAINO</v>
      </c>
      <c r="CV114" s="185" t="str">
        <f aca="1">IFERROR(INDEX(RTO3CF_ORD,CV115,1),"sd")</f>
        <v>ALHAMBRA</v>
      </c>
      <c r="CW114" s="185" t="str">
        <f aca="1">IFERROR(INDEX(RTO3CF_ORD,CW115,1),"sd")</f>
        <v>MS INTA 521</v>
      </c>
      <c r="CX114" s="185" t="str">
        <f aca="1">IFERROR(INDEX(RTO3CF_ORD,CX115,1),"sd")</f>
        <v>ALERCE</v>
      </c>
      <c r="CY114" s="185" t="str">
        <f aca="1">IFERROR(INDEX(RTO3CF_ORD,CY115,1),"sd")</f>
        <v>LG ARLASK</v>
      </c>
      <c r="CZ114" s="185" t="str">
        <f aca="1">IFERROR(INDEX(RTO3CF_ORD,CZ115,1),"sd")</f>
        <v>ÑANDUBAY</v>
      </c>
      <c r="DA114" s="185" t="str">
        <f aca="1">IFERROR(INDEX(RTO3CF_ORD,DA115,1),"sd")</f>
        <v>K POTRO</v>
      </c>
      <c r="DB114" s="185" t="str">
        <f aca="1">IFERROR(INDEX(RTO3CF_ORD,DB115,1),"sd")</f>
        <v>BAGUETTE 450</v>
      </c>
      <c r="DC114" s="185" t="str">
        <f aca="1">IFERROR(INDEX(RTO3CF_ORD,DC115,1),"sd")</f>
        <v>B BRAVIO CL2</v>
      </c>
      <c r="DD114" s="281">
        <f aca="1">IFERROR(INDEX(RTO3CF_ORD,DD115,1),"sd")</f>
        <v>916</v>
      </c>
      <c r="DE114" s="185" t="str">
        <f aca="1">IFERROR(INDEX(RTO3CF_ORD,DE115,1),"sd")</f>
        <v>IS TORDO</v>
      </c>
      <c r="DF114" s="185" t="str">
        <f aca="1">IFERROR(INDEX(RTO3CF_ORD,DF115,1),"sd")</f>
        <v>B FULGOR</v>
      </c>
      <c r="DG114" s="185" t="str">
        <f aca="1">IFERROR(INDEX(RTO3CF_ORD,DG115,1),"sd")</f>
        <v>BIOCERES 1008</v>
      </c>
      <c r="DH114" s="185" t="str">
        <f aca="1">IFERROR(INDEX(RTO3CF_ORD,DH115,1),"sd")</f>
        <v>MS INTA  817</v>
      </c>
      <c r="DI114" s="185" t="str">
        <f aca="1">IFERROR(INDEX(RTO3CF_ORD,DI115,1),"sd")</f>
        <v>K PROMETEO</v>
      </c>
      <c r="DJ114" s="185" t="str">
        <f aca="1">IFERROR(INDEX(RTO3CF_ORD,DJ115,1),"sd")</f>
        <v>BAGUETTE 620</v>
      </c>
      <c r="DK114" s="185" t="str">
        <f aca="1">IFERROR(INDEX(RTO3CF_ORD,DK115,1),"sd")</f>
        <v>CEIBO</v>
      </c>
      <c r="DL114" s="185" t="str">
        <f aca="1">IFERROR(INDEX(RTO3CF_ORD,DL115,1),"sd")</f>
        <v>LAPACHO</v>
      </c>
      <c r="DM114" s="185" t="str">
        <f aca="1">IFERROR(INDEX(RTO3CF_ORD,DM115,1),"sd")</f>
        <v>RGT QUIRIKO</v>
      </c>
      <c r="DN114" s="185" t="str">
        <f aca="1">IFERROR(INDEX(RTO3CF_ORD,DN115,1),"sd")</f>
        <v>K NUTRIA</v>
      </c>
      <c r="DO114" s="185" t="str">
        <f aca="1">IFERROR(INDEX(RTO3CF_ORD,DO115,1),"sd")</f>
        <v>IS HORNERO</v>
      </c>
      <c r="DP114" s="185" t="str">
        <f aca="1">IFERROR(INDEX(RTO3CF_ORD,DP115,1),"sd")</f>
        <v>B MUTISIA</v>
      </c>
      <c r="DQ114" s="281">
        <f aca="1">IFERROR(INDEX(RTO3CF_ORD,DQ115,1),"sd")</f>
        <v>0</v>
      </c>
      <c r="DR114" s="281">
        <f aca="1">IFERROR(INDEX(RTO3CF_ORD,DR115,1),"sd")</f>
        <v>0</v>
      </c>
      <c r="DS114" s="281">
        <f aca="1">IFERROR(INDEX(RTO3CF_ORD,DS115,1),"sd")</f>
        <v>0</v>
      </c>
      <c r="DT114" s="281">
        <f aca="1">IFERROR(INDEX(RTO3CF_ORD,DT115,1),"sd")</f>
        <v>0</v>
      </c>
      <c r="DU114" s="281">
        <f aca="1">IFERROR(INDEX(RTO3CF_ORD,DU115,1),"sd")</f>
        <v>0</v>
      </c>
      <c r="DV114" s="281">
        <f aca="1">IFERROR(INDEX(RTO3CF_ORD,DV115,1),"sd")</f>
        <v>0</v>
      </c>
      <c r="DW114" s="117"/>
      <c r="DX114" s="117"/>
      <c r="DZ114" s="311" t="s">
        <v>356</v>
      </c>
      <c r="EA114" s="176" t="s">
        <v>120</v>
      </c>
      <c r="EB114" s="176" t="n">
        <v>1</v>
      </c>
      <c r="EC114" s="176" t="n">
        <v>2</v>
      </c>
      <c r="ED114" s="176" t="n">
        <v>3</v>
      </c>
      <c r="EE114" s="176" t="n">
        <v>4</v>
      </c>
      <c r="EF114" s="311" t="s">
        <v>302</v>
      </c>
      <c r="EG114" s="311" t="s">
        <v>303</v>
      </c>
      <c r="EH114" s="176"/>
      <c r="EI114" s="176" t="s">
        <v>304</v>
      </c>
      <c r="EJ114" s="176"/>
      <c r="EK114" s="177"/>
      <c r="EL114" s="311" t="s">
        <v>357</v>
      </c>
      <c r="EM114" s="176" t="s">
        <v>120</v>
      </c>
      <c r="EN114" s="176" t="n">
        <v>1</v>
      </c>
      <c r="EO114" s="176" t="n">
        <v>2</v>
      </c>
      <c r="EP114" s="176" t="n">
        <v>3</v>
      </c>
      <c r="EQ114" s="176" t="n">
        <v>4</v>
      </c>
      <c r="ER114" s="311" t="s">
        <v>302</v>
      </c>
      <c r="ES114" s="311" t="s">
        <v>303</v>
      </c>
      <c r="ET114" s="176"/>
      <c r="EU114" s="176" t="s">
        <v>304</v>
      </c>
      <c r="EV114" s="176"/>
      <c r="EW114" s="177"/>
      <c r="EX114" s="311" t="s">
        <v>303</v>
      </c>
      <c r="EY114" s="177" t="s">
        <v>306</v>
      </c>
      <c r="EZ114" s="177"/>
    </row>
    <row r="115" spans="1:156" ht="12.75" customHeight="1">
      <c r="A115" s="45" t="str">
        <f>Fechas!$C$114</f>
        <v>3º ÉPOCA: CICLOS CORTOS E INTERMEDIOS SIN FUNG.</v>
      </c>
      <c r="B115" s="46"/>
      <c r="C115" s="46"/>
      <c r="D115" s="46"/>
      <c r="E115" s="46"/>
      <c r="F115" s="46"/>
      <c r="G115" s="169"/>
      <c r="J115" s="10"/>
      <c r="K115" s="312" t="s">
        <v>120</v>
      </c>
      <c r="L115" s="116" t="s">
        <v>307</v>
      </c>
      <c r="M115" s="160" t="n">
        <v>1</v>
      </c>
      <c r="N115" s="160">
        <f>M115+1</f>
        <v>2</v>
      </c>
      <c r="O115" s="160">
        <f>N115+1</f>
        <v>3</v>
      </c>
      <c r="P115" s="160">
        <f>O115+1</f>
        <v>4</v>
      </c>
      <c r="Q115" s="160">
        <f>P115+1</f>
        <v>5</v>
      </c>
      <c r="R115" s="160">
        <f>Q115+1</f>
        <v>6</v>
      </c>
      <c r="S115" s="160">
        <f>R115+1</f>
        <v>7</v>
      </c>
      <c r="T115" s="160">
        <f>S115+1</f>
        <v>8</v>
      </c>
      <c r="U115" s="160">
        <f>T115+1</f>
        <v>9</v>
      </c>
      <c r="V115" s="160">
        <f>U115+1</f>
        <v>10</v>
      </c>
      <c r="W115" s="160">
        <f>V115+1</f>
        <v>11</v>
      </c>
      <c r="X115" s="160">
        <f>W115+1</f>
        <v>12</v>
      </c>
      <c r="Y115" s="160">
        <f>X115+1</f>
        <v>13</v>
      </c>
      <c r="Z115" s="160">
        <f>Y115+1</f>
        <v>14</v>
      </c>
      <c r="AA115" s="160">
        <f>Z115+1</f>
        <v>15</v>
      </c>
      <c r="AB115" s="160">
        <f>AA115+1</f>
        <v>16</v>
      </c>
      <c r="AC115" s="160">
        <f>AB115+1</f>
        <v>17</v>
      </c>
      <c r="AD115" s="160">
        <f>AC115+1</f>
        <v>18</v>
      </c>
      <c r="AE115" s="160">
        <f>AD115+1</f>
        <v>19</v>
      </c>
      <c r="AF115" s="160">
        <f>AE115+1</f>
        <v>20</v>
      </c>
      <c r="AG115" s="160">
        <f>AF115+1</f>
        <v>21</v>
      </c>
      <c r="AH115" s="160">
        <f>AG115+1</f>
        <v>22</v>
      </c>
      <c r="AI115" s="160">
        <f>AH115+1</f>
        <v>23</v>
      </c>
      <c r="AJ115" s="160">
        <f>AI115+1</f>
        <v>24</v>
      </c>
      <c r="AK115" s="160">
        <f>AJ115+1</f>
        <v>25</v>
      </c>
      <c r="AL115" s="160">
        <f>AK115+1</f>
        <v>26</v>
      </c>
      <c r="AM115" s="160">
        <f>AL115+1</f>
        <v>27</v>
      </c>
      <c r="AN115" s="160">
        <f>AM115+1</f>
        <v>28</v>
      </c>
      <c r="AO115" s="160">
        <f>AN115+1</f>
        <v>29</v>
      </c>
      <c r="AP115" s="160">
        <f>AO115+1</f>
        <v>30</v>
      </c>
      <c r="AQ115" s="160">
        <f>AP115+1</f>
        <v>31</v>
      </c>
      <c r="AR115" s="160">
        <f>AQ115+1</f>
        <v>32</v>
      </c>
      <c r="AS115" s="160">
        <f>AR115+1</f>
        <v>33</v>
      </c>
      <c r="AT115" s="160">
        <f>AS115+1</f>
        <v>34</v>
      </c>
      <c r="AU115" s="160">
        <f>AT115+1</f>
        <v>35</v>
      </c>
      <c r="AV115" s="160">
        <f>AU115+1</f>
        <v>36</v>
      </c>
      <c r="AW115" s="160">
        <f>AV115+1</f>
        <v>37</v>
      </c>
      <c r="AX115" s="160">
        <f>AW115+1</f>
        <v>38</v>
      </c>
      <c r="AY115" s="160">
        <f>AX115+1</f>
        <v>39</v>
      </c>
      <c r="AZ115" s="160">
        <f>AY115+1</f>
        <v>40</v>
      </c>
      <c r="BA115" s="160">
        <f>AZ115+1</f>
        <v>41</v>
      </c>
      <c r="BB115" s="160">
        <f>BA115+1</f>
        <v>42</v>
      </c>
      <c r="BC115" s="160">
        <f>BB115+1</f>
        <v>43</v>
      </c>
      <c r="BD115" s="160">
        <f>BC115+1</f>
        <v>44</v>
      </c>
      <c r="BE115" s="160">
        <f>BD115+1</f>
        <v>45</v>
      </c>
      <c r="BF115" s="160">
        <f>BE115+1</f>
        <v>46</v>
      </c>
      <c r="BG115" s="160">
        <f>BF115+1</f>
        <v>47</v>
      </c>
      <c r="BH115" s="160">
        <f>BG115+1</f>
        <v>48</v>
      </c>
      <c r="BI115" s="160">
        <f>BH115+1</f>
        <v>49</v>
      </c>
      <c r="BJ115" s="160">
        <f>BI115+1</f>
        <v>50</v>
      </c>
      <c r="BM115" s="49" t="str">
        <f>Fechas!$K$114</f>
        <v>3º ÉPOCA: CICLOS CORTOS E INTERMEDIOS CON FUNG.</v>
      </c>
      <c r="BN115" s="50"/>
      <c r="BO115" s="50"/>
      <c r="BP115" s="50"/>
      <c r="BQ115" s="50"/>
      <c r="BR115" s="50"/>
      <c r="BS115" s="140"/>
      <c r="BT115" s="10"/>
      <c r="BV115" s="10"/>
      <c r="BW115" s="312" t="s">
        <v>120</v>
      </c>
      <c r="BX115" s="116" t="s">
        <v>307</v>
      </c>
      <c r="BY115" s="160" t="n">
        <v>1</v>
      </c>
      <c r="BZ115" s="160">
        <f>BY115+1</f>
        <v>2</v>
      </c>
      <c r="CA115" s="160">
        <f>BZ115+1</f>
        <v>3</v>
      </c>
      <c r="CB115" s="160">
        <f>CA115+1</f>
        <v>4</v>
      </c>
      <c r="CC115" s="160">
        <f>CB115+1</f>
        <v>5</v>
      </c>
      <c r="CD115" s="160">
        <f>CC115+1</f>
        <v>6</v>
      </c>
      <c r="CE115" s="160">
        <f>CD115+1</f>
        <v>7</v>
      </c>
      <c r="CF115" s="160">
        <f>CE115+1</f>
        <v>8</v>
      </c>
      <c r="CG115" s="160">
        <f>CF115+1</f>
        <v>9</v>
      </c>
      <c r="CH115" s="160">
        <f>CG115+1</f>
        <v>10</v>
      </c>
      <c r="CI115" s="160">
        <f>CH115+1</f>
        <v>11</v>
      </c>
      <c r="CJ115" s="160">
        <f>CI115+1</f>
        <v>12</v>
      </c>
      <c r="CK115" s="160">
        <f>CJ115+1</f>
        <v>13</v>
      </c>
      <c r="CL115" s="160">
        <f>CK115+1</f>
        <v>14</v>
      </c>
      <c r="CM115" s="160">
        <f>CL115+1</f>
        <v>15</v>
      </c>
      <c r="CN115" s="160">
        <f>CM115+1</f>
        <v>16</v>
      </c>
      <c r="CO115" s="160">
        <f>CN115+1</f>
        <v>17</v>
      </c>
      <c r="CP115" s="160">
        <f>CO115+1</f>
        <v>18</v>
      </c>
      <c r="CQ115" s="160">
        <f>CP115+1</f>
        <v>19</v>
      </c>
      <c r="CR115" s="160">
        <f>CQ115+1</f>
        <v>20</v>
      </c>
      <c r="CS115" s="160">
        <f>CR115+1</f>
        <v>21</v>
      </c>
      <c r="CT115" s="160">
        <f>CS115+1</f>
        <v>22</v>
      </c>
      <c r="CU115" s="160">
        <f>CT115+1</f>
        <v>23</v>
      </c>
      <c r="CV115" s="160">
        <f>CU115+1</f>
        <v>24</v>
      </c>
      <c r="CW115" s="160">
        <f>CV115+1</f>
        <v>25</v>
      </c>
      <c r="CX115" s="160">
        <f>CW115+1</f>
        <v>26</v>
      </c>
      <c r="CY115" s="160">
        <f>CX115+1</f>
        <v>27</v>
      </c>
      <c r="CZ115" s="160">
        <f>CY115+1</f>
        <v>28</v>
      </c>
      <c r="DA115" s="160">
        <f>CZ115+1</f>
        <v>29</v>
      </c>
      <c r="DB115" s="160">
        <f>DA115+1</f>
        <v>30</v>
      </c>
      <c r="DC115" s="160">
        <f>DB115+1</f>
        <v>31</v>
      </c>
      <c r="DD115" s="160">
        <f>DC115+1</f>
        <v>32</v>
      </c>
      <c r="DE115" s="160">
        <f>DD115+1</f>
        <v>33</v>
      </c>
      <c r="DF115" s="160">
        <f>DE115+1</f>
        <v>34</v>
      </c>
      <c r="DG115" s="160">
        <f>DF115+1</f>
        <v>35</v>
      </c>
      <c r="DH115" s="160">
        <f>DG115+1</f>
        <v>36</v>
      </c>
      <c r="DI115" s="160">
        <f>DH115+1</f>
        <v>37</v>
      </c>
      <c r="DJ115" s="160">
        <f>DI115+1</f>
        <v>38</v>
      </c>
      <c r="DK115" s="160">
        <f>DJ115+1</f>
        <v>39</v>
      </c>
      <c r="DL115" s="160">
        <f>DK115+1</f>
        <v>40</v>
      </c>
      <c r="DM115" s="160">
        <f>DL115+1</f>
        <v>41</v>
      </c>
      <c r="DN115" s="160">
        <f>DM115+1</f>
        <v>42</v>
      </c>
      <c r="DO115" s="160">
        <f>DN115+1</f>
        <v>43</v>
      </c>
      <c r="DP115" s="160">
        <f>DO115+1</f>
        <v>44</v>
      </c>
      <c r="DQ115" s="160">
        <f>DP115+1</f>
        <v>45</v>
      </c>
      <c r="DR115" s="160">
        <f>DQ115+1</f>
        <v>46</v>
      </c>
      <c r="DS115" s="160">
        <f>DR115+1</f>
        <v>47</v>
      </c>
      <c r="DT115" s="160">
        <f>DS115+1</f>
        <v>48</v>
      </c>
      <c r="DU115" s="160">
        <f>DT115+1</f>
        <v>49</v>
      </c>
      <c r="DV115" s="160">
        <f>DU115+1</f>
        <v>50</v>
      </c>
      <c r="DW115" s="10"/>
      <c r="DX115" s="10"/>
      <c r="DZ115" s="176" t="n">
        <v>1</v>
      </c>
      <c r="EA115" s="283">
        <f aca="1">IFERROR(INDEX(RTO3CV,$DZ115,1),0)</f>
        <v>460</v>
      </c>
      <c r="EB115" s="179">
        <f aca="1">IFERROR(INDEX(RTO3SF,$DZ115,EB$3),0)</f>
        <v>0</v>
      </c>
      <c r="EC115" s="179">
        <f aca="1">IFERROR(INDEX(RTO3SF,$DZ115,EC$3),0)</f>
        <v>0</v>
      </c>
      <c r="ED115" s="179">
        <f aca="1">IFERROR(INDEX(RTO3SF,$DZ115,ED$3),0)</f>
        <v>0</v>
      </c>
      <c r="EE115" s="179">
        <f aca="1">IFERROR(INDEX(RTO3SF,$DZ115,EE$3),0)</f>
        <v>0</v>
      </c>
      <c r="EF115" s="179">
        <f>_xlfn.COUNTIFS(EB115:EE115,"&gt;1")</f>
        <v>0</v>
      </c>
      <c r="EG115" s="179">
        <f>IFERROR(_xlfn.SUMIFS(EB115:EE115,EB115:EE115,"&gt;1"),0)</f>
        <v>0</v>
      </c>
      <c r="EH115" s="176"/>
      <c r="EI115" s="176" t="s">
        <v>308</v>
      </c>
      <c r="EJ115" s="179">
        <f>EB165*EF165</f>
        <v>0</v>
      </c>
      <c r="EK115" s="177"/>
      <c r="EL115" s="176" t="n">
        <v>1</v>
      </c>
      <c r="EM115" s="283">
        <f aca="1">IFERROR(INDEX(RTO3CV,$EL115,1),0)</f>
        <v>460</v>
      </c>
      <c r="EN115" s="179">
        <f aca="1">IFERROR(INDEX(RTO3CF,$EL115,'ANVA-MDS'!EB$3),0)</f>
        <v>4170.87364571429043</v>
      </c>
      <c r="EO115" s="179">
        <f aca="1">IFERROR(INDEX(RTO3CF,$EL115,'ANVA-MDS'!EC$3),0)</f>
        <v>2987.64915428571021</v>
      </c>
      <c r="EP115" s="179">
        <f aca="1">IFERROR(INDEX(RTO3CF,$EL115,'ANVA-MDS'!ED$3),0)</f>
        <v>4599.63504000000012</v>
      </c>
      <c r="EQ115" s="179">
        <f aca="1">IFERROR(INDEX(RTO3CF,$EL115,'ANVA-MDS'!EE$3),0)</f>
        <v>0</v>
      </c>
      <c r="ER115" s="179">
        <f>_xlfn.COUNTIFS(EN115:EQ115,"&gt;1")</f>
        <v>3</v>
      </c>
      <c r="ES115" s="179">
        <f>IFERROR(_xlfn.SUMIFS(EN115:EQ115,EN115:EQ115,"&gt;1"),0)</f>
        <v>11758.1578399999999</v>
      </c>
      <c r="ET115" s="176"/>
      <c r="EU115" s="176" t="s">
        <v>308</v>
      </c>
      <c r="EV115" s="183">
        <f>EN165*ER165</f>
        <v>44</v>
      </c>
      <c r="EW115" s="177"/>
      <c r="EX115" s="179">
        <f>EG115+ES115</f>
        <v>11758.1578399999999</v>
      </c>
      <c r="EY115" s="176" t="s">
        <v>308</v>
      </c>
      <c r="EZ115" s="189">
        <f>EV115</f>
        <v>44</v>
      </c>
    </row>
    <row r="116" spans="10:156" ht="12.75" customHeight="1">
      <c r="J116" s="89" t="n">
        <v>1</v>
      </c>
      <c r="K116" s="187">
        <f aca="1">IFERROR(INDEX(RTO3SF_ORD,J116,1),"sd")</f>
        <v>460</v>
      </c>
      <c r="L116" s="188">
        <f aca="1">IFERROR(INDEX(RTO3SF_ORD,J116,2),"sd")</f>
        <v>0.000490000000000000036</v>
      </c>
      <c r="M116" s="188" t="str">
        <f aca="1">IF(M$4&gt;$J116,"",IF($F$120&gt;$G$120,"ns",IF($B$127&gt;$C$127,"ns",IF(ABS($L116-INDEX(RTO1SF_ORD,M$4,2))&gt;$B$135,"s","ns"))))</f>
        <v>ns</v>
      </c>
      <c r="N116" s="188" t="str">
        <f aca="1">IF(N$4&gt;$J116,"",IF($F$120&gt;$G$120,"ns",IF($B$127&gt;$C$127,"ns",IF(ABS($L116-INDEX(RTO1SF_ORD,N$4,2))&gt;$B$135,"s","ns"))))</f>
        <v/>
      </c>
      <c r="O116" s="188" t="str">
        <f aca="1">IF(O$4&gt;$J116,"",IF($F$120&gt;$G$120,"ns",IF($B$127&gt;$C$127,"ns",IF(ABS($L116-INDEX(RTO1SF_ORD,O$4,2))&gt;$B$135,"s","ns"))))</f>
        <v/>
      </c>
      <c r="P116" s="188" t="str">
        <f aca="1">IF(P$4&gt;$J116,"",IF($F$120&gt;$G$120,"ns",IF($B$127&gt;$C$127,"ns",IF(ABS($L116-INDEX(RTO1SF_ORD,P$4,2))&gt;$B$135,"s","ns"))))</f>
        <v/>
      </c>
      <c r="Q116" s="188" t="str">
        <f aca="1">IF(Q$4&gt;$J116,"",IF($F$120&gt;$G$120,"ns",IF($B$127&gt;$C$127,"ns",IF(ABS($L116-INDEX(RTO1SF_ORD,Q$4,2))&gt;$B$135,"s","ns"))))</f>
        <v/>
      </c>
      <c r="R116" s="188" t="str">
        <f aca="1">IF(R$4&gt;$J116,"",IF($F$120&gt;$G$120,"ns",IF($B$127&gt;$C$127,"ns",IF(ABS($L116-INDEX(RTO1SF_ORD,R$4,2))&gt;$B$135,"s","ns"))))</f>
        <v/>
      </c>
      <c r="S116" s="188" t="str">
        <f aca="1">IF(S$4&gt;$J116,"",IF($F$120&gt;$G$120,"ns",IF($B$127&gt;$C$127,"ns",IF(ABS($L116-INDEX(RTO1SF_ORD,S$4,2))&gt;$B$135,"s","ns"))))</f>
        <v/>
      </c>
      <c r="T116" s="188" t="str">
        <f aca="1">IF(T$4&gt;$J116,"",IF($F$120&gt;$G$120,"ns",IF($B$127&gt;$C$127,"ns",IF(ABS($L116-INDEX(RTO1SF_ORD,T$4,2))&gt;$B$135,"s","ns"))))</f>
        <v/>
      </c>
      <c r="U116" s="188" t="str">
        <f aca="1">IF(U$4&gt;$J116,"",IF($F$120&gt;$G$120,"ns",IF($B$127&gt;$C$127,"ns",IF(ABS($L116-INDEX(RTO1SF_ORD,U$4,2))&gt;$B$135,"s","ns"))))</f>
        <v/>
      </c>
      <c r="V116" s="188" t="str">
        <f aca="1">IF(V$4&gt;$J116,"",IF($F$120&gt;$G$120,"ns",IF($B$127&gt;$C$127,"ns",IF(ABS($L116-INDEX(RTO1SF_ORD,V$4,2))&gt;$B$135,"s","ns"))))</f>
        <v/>
      </c>
      <c r="W116" s="188" t="str">
        <f aca="1">IF(W$4&gt;$J116,"",IF($F$120&gt;$G$120,"ns",IF($B$127&gt;$C$127,"ns",IF(ABS($L116-INDEX(RTO1SF_ORD,W$4,2))&gt;$B$135,"s","ns"))))</f>
        <v/>
      </c>
      <c r="X116" s="188" t="str">
        <f aca="1">IF(X$4&gt;$J116,"",IF($F$120&gt;$G$120,"ns",IF($B$127&gt;$C$127,"ns",IF(ABS($L116-INDEX(RTO1SF_ORD,X$4,2))&gt;$B$135,"s","ns"))))</f>
        <v/>
      </c>
      <c r="Y116" s="188" t="str">
        <f aca="1">IF(Y$4&gt;$J116,"",IF($F$120&gt;$G$120,"ns",IF($B$127&gt;$C$127,"ns",IF(ABS($L116-INDEX(RTO1SF_ORD,Y$4,2))&gt;$B$135,"s","ns"))))</f>
        <v/>
      </c>
      <c r="Z116" s="188" t="str">
        <f aca="1">IF(Z$4&gt;$J116,"",IF($F$120&gt;$G$120,"ns",IF($B$127&gt;$C$127,"ns",IF(ABS($L116-INDEX(RTO1SF_ORD,Z$4,2))&gt;$B$135,"s","ns"))))</f>
        <v/>
      </c>
      <c r="AA116" s="188" t="str">
        <f aca="1">IF(AA$4&gt;$J116,"",IF($F$120&gt;$G$120,"ns",IF($B$127&gt;$C$127,"ns",IF(ABS($L116-INDEX(RTO1SF_ORD,AA$4,2))&gt;$B$135,"s","ns"))))</f>
        <v/>
      </c>
      <c r="AB116" s="188" t="str">
        <f aca="1">IF(AB$4&gt;$J116,"",IF($F$120&gt;$G$120,"ns",IF($B$127&gt;$C$127,"ns",IF(ABS($L116-INDEX(RTO1SF_ORD,AB$4,2))&gt;$B$135,"s","ns"))))</f>
        <v/>
      </c>
      <c r="AC116" s="188" t="str">
        <f aca="1">IF(AC$4&gt;$J116,"",IF($F$120&gt;$G$120,"ns",IF($B$127&gt;$C$127,"ns",IF(ABS($L116-INDEX(RTO1SF_ORD,AC$4,2))&gt;$B$135,"s","ns"))))</f>
        <v/>
      </c>
      <c r="AD116" s="188" t="str">
        <f aca="1">IF(AD$4&gt;$J116,"",IF($F$120&gt;$G$120,"ns",IF($B$127&gt;$C$127,"ns",IF(ABS($L116-INDEX(RTO1SF_ORD,AD$4,2))&gt;$B$135,"s","ns"))))</f>
        <v/>
      </c>
      <c r="AE116" s="188" t="str">
        <f aca="1">IF(AE$4&gt;$J116,"",IF($F$120&gt;$G$120,"ns",IF($B$127&gt;$C$127,"ns",IF(ABS($L116-INDEX(RTO1SF_ORD,AE$4,2))&gt;$B$135,"s","ns"))))</f>
        <v/>
      </c>
      <c r="AF116" s="188" t="str">
        <f aca="1">IF(AF$4&gt;$J116,"",IF($F$120&gt;$G$120,"ns",IF($B$127&gt;$C$127,"ns",IF(ABS($L116-INDEX(RTO1SF_ORD,AF$4,2))&gt;$B$135,"s","ns"))))</f>
        <v/>
      </c>
      <c r="AG116" s="188" t="str">
        <f aca="1">IF(AG$4&gt;$J116,"",IF($F$120&gt;$G$120,"ns",IF($B$127&gt;$C$127,"ns",IF(ABS($L116-INDEX(RTO1SF_ORD,AG$4,2))&gt;$B$135,"s","ns"))))</f>
        <v/>
      </c>
      <c r="AH116" s="188" t="str">
        <f aca="1">IF(AH$4&gt;$J116,"",IF($F$120&gt;$G$120,"ns",IF($B$127&gt;$C$127,"ns",IF(ABS($L116-INDEX(RTO1SF_ORD,AH$4,2))&gt;$B$135,"s","ns"))))</f>
        <v/>
      </c>
      <c r="AI116" s="188" t="str">
        <f aca="1">IF(AI$4&gt;$J116,"",IF($F$120&gt;$G$120,"ns",IF($B$127&gt;$C$127,"ns",IF(ABS($L116-INDEX(RTO1SF_ORD,AI$4,2))&gt;$B$135,"s","ns"))))</f>
        <v/>
      </c>
      <c r="AJ116" s="188" t="str">
        <f aca="1">IF(AJ$4&gt;$J116,"",IF($F$120&gt;$G$120,"ns",IF($B$127&gt;$C$127,"ns",IF(ABS($L116-INDEX(RTO1SF_ORD,AJ$4,2))&gt;$B$135,"s","ns"))))</f>
        <v/>
      </c>
      <c r="AK116" s="188" t="str">
        <f aca="1">IF(AK$4&gt;$J116,"",IF($F$120&gt;$G$120,"ns",IF($B$127&gt;$C$127,"ns",IF(ABS($L116-INDEX(RTO1SF_ORD,AK$4,2))&gt;$B$135,"s","ns"))))</f>
        <v/>
      </c>
      <c r="AL116" s="188" t="str">
        <f aca="1">IF(AL$4&gt;$J116,"",IF($F$120&gt;$G$120,"ns",IF($B$127&gt;$C$127,"ns",IF(ABS($L116-INDEX(RTO1SF_ORD,AL$4,2))&gt;$B$135,"s","ns"))))</f>
        <v/>
      </c>
      <c r="AM116" s="188" t="str">
        <f aca="1">IF(AM$4&gt;$J116,"",IF($F$120&gt;$G$120,"ns",IF($B$127&gt;$C$127,"ns",IF(ABS($L116-INDEX(RTO1SF_ORD,AM$4,2))&gt;$B$135,"s","ns"))))</f>
        <v/>
      </c>
      <c r="AN116" s="188" t="str">
        <f aca="1">IF(AN$4&gt;$J116,"",IF($F$120&gt;$G$120,"ns",IF($B$127&gt;$C$127,"ns",IF(ABS($L116-INDEX(RTO1SF_ORD,AN$4,2))&gt;$B$135,"s","ns"))))</f>
        <v/>
      </c>
      <c r="AO116" s="188" t="str">
        <f aca="1">IF(AO$4&gt;$J116,"",IF($F$120&gt;$G$120,"ns",IF($B$127&gt;$C$127,"ns",IF(ABS($L116-INDEX(RTO1SF_ORD,AO$4,2))&gt;$B$135,"s","ns"))))</f>
        <v/>
      </c>
      <c r="AP116" s="188" t="str">
        <f aca="1">IF(AP$4&gt;$J116,"",IF($F$120&gt;$G$120,"ns",IF($B$127&gt;$C$127,"ns",IF(ABS($L116-INDEX(RTO1SF_ORD,AP$4,2))&gt;$B$135,"s","ns"))))</f>
        <v/>
      </c>
      <c r="AQ116" s="188" t="str">
        <f aca="1">IF(AQ$4&gt;$J116,"",IF($F$120&gt;$G$120,"ns",IF($B$127&gt;$C$127,"ns",IF(ABS($L116-INDEX(RTO1SF_ORD,AQ$4,2))&gt;$B$135,"s","ns"))))</f>
        <v/>
      </c>
      <c r="AR116" s="188" t="str">
        <f aca="1">IF(AR$4&gt;$J116,"",IF($F$120&gt;$G$120,"ns",IF($B$127&gt;$C$127,"ns",IF(ABS($L116-INDEX(RTO1SF_ORD,AR$4,2))&gt;$B$135,"s","ns"))))</f>
        <v/>
      </c>
      <c r="AS116" s="188" t="str">
        <f aca="1">IF(AS$4&gt;$J116,"",IF($F$120&gt;$G$120,"ns",IF($B$127&gt;$C$127,"ns",IF(ABS($L116-INDEX(RTO1SF_ORD,AS$4,2))&gt;$B$135,"s","ns"))))</f>
        <v/>
      </c>
      <c r="AT116" s="188" t="str">
        <f aca="1">IF(AT$4&gt;$J116,"",IF($F$120&gt;$G$120,"ns",IF($B$127&gt;$C$127,"ns",IF(ABS($L116-INDEX(RTO1SF_ORD,AT$4,2))&gt;$B$135,"s","ns"))))</f>
        <v/>
      </c>
      <c r="AU116" s="188" t="str">
        <f aca="1">IF(AU$4&gt;$J116,"",IF($F$120&gt;$G$120,"ns",IF($B$127&gt;$C$127,"ns",IF(ABS($L116-INDEX(RTO1SF_ORD,AU$4,2))&gt;$B$135,"s","ns"))))</f>
        <v/>
      </c>
      <c r="AV116" s="188" t="str">
        <f aca="1">IF(AV$4&gt;$J116,"",IF($F$120&gt;$G$120,"ns",IF($B$127&gt;$C$127,"ns",IF(ABS($L116-INDEX(RTO1SF_ORD,AV$4,2))&gt;$B$135,"s","ns"))))</f>
        <v/>
      </c>
      <c r="AW116" s="188" t="str">
        <f aca="1">IF(AW$4&gt;$J116,"",IF($F$120&gt;$G$120,"ns",IF($B$127&gt;$C$127,"ns",IF(ABS($L116-INDEX(RTO1SF_ORD,AW$4,2))&gt;$B$135,"s","ns"))))</f>
        <v/>
      </c>
      <c r="AX116" s="188" t="str">
        <f aca="1">IF(AX$4&gt;$J116,"",IF($F$120&gt;$G$120,"ns",IF($B$127&gt;$C$127,"ns",IF(ABS($L116-INDEX(RTO1SF_ORD,AX$4,2))&gt;$B$135,"s","ns"))))</f>
        <v/>
      </c>
      <c r="AY116" s="188" t="str">
        <f aca="1">IF(AY$4&gt;$J116,"",IF($F$120&gt;$G$120,"ns",IF($B$127&gt;$C$127,"ns",IF(ABS($L116-INDEX(RTO1SF_ORD,AY$4,2))&gt;$B$135,"s","ns"))))</f>
        <v/>
      </c>
      <c r="AZ116" s="188" t="str">
        <f aca="1">IF(AZ$4&gt;$J116,"",IF($F$120&gt;$G$120,"ns",IF($B$127&gt;$C$127,"ns",IF(ABS($L116-INDEX(RTO1SF_ORD,AZ$4,2))&gt;$B$135,"s","ns"))))</f>
        <v/>
      </c>
      <c r="BA116" s="188" t="str">
        <f aca="1">IF(BA$4&gt;$J116,"",IF($F$120&gt;$G$120,"ns",IF($B$127&gt;$C$127,"ns",IF(ABS($L116-INDEX(RTO1SF_ORD,BA$4,2))&gt;$B$135,"s","ns"))))</f>
        <v/>
      </c>
      <c r="BB116" s="188" t="str">
        <f aca="1">IF(BB$4&gt;$J116,"",IF($F$120&gt;$G$120,"ns",IF($B$127&gt;$C$127,"ns",IF(ABS($L116-INDEX(RTO1SF_ORD,BB$4,2))&gt;$B$135,"s","ns"))))</f>
        <v/>
      </c>
      <c r="BC116" s="188" t="str">
        <f aca="1">IF(BC$4&gt;$J116,"",IF($F$120&gt;$G$120,"ns",IF($B$127&gt;$C$127,"ns",IF(ABS($L116-INDEX(RTO1SF_ORD,BC$4,2))&gt;$B$135,"s","ns"))))</f>
        <v/>
      </c>
      <c r="BD116" s="188" t="str">
        <f aca="1">IF(BD$4&gt;$J116,"",IF($F$120&gt;$G$120,"ns",IF($B$127&gt;$C$127,"ns",IF(ABS($L116-INDEX(RTO1SF_ORD,BD$4,2))&gt;$B$135,"s","ns"))))</f>
        <v/>
      </c>
      <c r="BE116" s="188" t="str">
        <f aca="1">IF(BE$4&gt;$J116,"",IF($F$120&gt;$G$120,"ns",IF($B$127&gt;$C$127,"ns",IF(ABS($L116-INDEX(RTO1SF_ORD,BE$4,2))&gt;$B$135,"s","ns"))))</f>
        <v/>
      </c>
      <c r="BF116" s="188" t="str">
        <f aca="1">IF(BF$4&gt;$J116,"",IF($F$120&gt;$G$120,"ns",IF($B$127&gt;$C$127,"ns",IF(ABS($L116-INDEX(RTO1SF_ORD,BF$4,2))&gt;$B$135,"s","ns"))))</f>
        <v/>
      </c>
      <c r="BG116" s="188" t="str">
        <f aca="1">IF(BG$4&gt;$J116,"",IF($F$120&gt;$G$120,"ns",IF($B$127&gt;$C$127,"ns",IF(ABS($L116-INDEX(RTO1SF_ORD,BG$4,2))&gt;$B$135,"s","ns"))))</f>
        <v/>
      </c>
      <c r="BH116" s="188" t="str">
        <f aca="1">IF(BH$4&gt;$J116,"",IF($F$120&gt;$G$120,"ns",IF($B$127&gt;$C$127,"ns",IF(ABS($L116-INDEX(RTO1SF_ORD,BH$4,2))&gt;$B$135,"s","ns"))))</f>
        <v/>
      </c>
      <c r="BI116" s="188" t="str">
        <f aca="1">IF(BI$4&gt;$J116,"",IF($F$120&gt;$G$120,"ns",IF($B$127&gt;$C$127,"ns",IF(ABS($L116-INDEX(RTO1SF_ORD,BI$4,2))&gt;$B$135,"s","ns"))))</f>
        <v/>
      </c>
      <c r="BJ116" s="188" t="str">
        <f aca="1">IF(BJ$4&gt;$J116,"",IF($F$120&gt;$G$120,"ns",IF($B$127&gt;$C$127,"ns",IF(ABS($L116-INDEX(RTO1SF_ORD,BJ$4,2))&gt;$B$135,"s","ns"))))</f>
        <v/>
      </c>
      <c r="BS116" s="10"/>
      <c r="BT116" s="10"/>
      <c r="BV116" s="89" t="n">
        <v>1</v>
      </c>
      <c r="BW116" s="187" t="str">
        <f aca="1">IFERROR(INDEX(RTO3CF_ORD,BV116,1),"sd")</f>
        <v>ALAMO</v>
      </c>
      <c r="BX116" s="188">
        <f aca="1">IFERROR(INDEX(RTO3CF_ORD,BV116,2),"sd")</f>
        <v>5033.23119619047975</v>
      </c>
      <c r="BY116" s="186" t="str">
        <f aca="1">IF(BY$4&gt;$BV116,"",IF($BR$120&gt;$BS$120,"ns",IF($BN$127&gt;$BO$127,"ns",IF(ABS($BX116-INDEX(RTO1CF_ORD,BY$4,2))&gt;$BN$135,"s","ns"))))</f>
        <v>ns</v>
      </c>
      <c r="BZ116" s="186" t="str">
        <f aca="1">IF(BZ$4&gt;$BV116,"",IF($BR$120&gt;$BS$120,"ns",IF($BN$127&gt;$BO$127,"ns",IF(ABS($BX116-INDEX(RTO1CF_ORD,BZ$4,2))&gt;$BN$135,"s","ns"))))</f>
        <v/>
      </c>
      <c r="CA116" s="186" t="str">
        <f aca="1">IF(CA$4&gt;$BV116,"",IF($BR$120&gt;$BS$120,"ns",IF($BN$127&gt;$BO$127,"ns",IF(ABS($BX116-INDEX(RTO1CF_ORD,CA$4,2))&gt;$BN$135,"s","ns"))))</f>
        <v/>
      </c>
      <c r="CB116" s="186" t="str">
        <f aca="1">IF(CB$4&gt;$BV116,"",IF($BR$120&gt;$BS$120,"ns",IF($BN$127&gt;$BO$127,"ns",IF(ABS($BX116-INDEX(RTO1CF_ORD,CB$4,2))&gt;$BN$135,"s","ns"))))</f>
        <v/>
      </c>
      <c r="CC116" s="186" t="str">
        <f aca="1">IF(CC$4&gt;$BV116,"",IF($BR$120&gt;$BS$120,"ns",IF($BN$127&gt;$BO$127,"ns",IF(ABS($BX116-INDEX(RTO1CF_ORD,CC$4,2))&gt;$BN$135,"s","ns"))))</f>
        <v/>
      </c>
      <c r="CD116" s="186" t="str">
        <f aca="1">IF(CD$4&gt;$BV116,"",IF($BR$120&gt;$BS$120,"ns",IF($BN$127&gt;$BO$127,"ns",IF(ABS($BX116-INDEX(RTO1CF_ORD,CD$4,2))&gt;$BN$135,"s","ns"))))</f>
        <v/>
      </c>
      <c r="CE116" s="186" t="str">
        <f aca="1">IF(CE$4&gt;$BV116,"",IF($BR$120&gt;$BS$120,"ns",IF($BN$127&gt;$BO$127,"ns",IF(ABS($BX116-INDEX(RTO1CF_ORD,CE$4,2))&gt;$BN$135,"s","ns"))))</f>
        <v/>
      </c>
      <c r="CF116" s="186" t="str">
        <f aca="1">IF(CF$4&gt;$BV116,"",IF($BR$120&gt;$BS$120,"ns",IF($BN$127&gt;$BO$127,"ns",IF(ABS($BX116-INDEX(RTO1CF_ORD,CF$4,2))&gt;$BN$135,"s","ns"))))</f>
        <v/>
      </c>
      <c r="CG116" s="186" t="str">
        <f aca="1">IF(CG$4&gt;$BV116,"",IF($BR$120&gt;$BS$120,"ns",IF($BN$127&gt;$BO$127,"ns",IF(ABS($BX116-INDEX(RTO1CF_ORD,CG$4,2))&gt;$BN$135,"s","ns"))))</f>
        <v/>
      </c>
      <c r="CH116" s="186" t="str">
        <f aca="1">IF(CH$4&gt;$BV116,"",IF($BR$120&gt;$BS$120,"ns",IF($BN$127&gt;$BO$127,"ns",IF(ABS($BX116-INDEX(RTO1CF_ORD,CH$4,2))&gt;$BN$135,"s","ns"))))</f>
        <v/>
      </c>
      <c r="CI116" s="186" t="str">
        <f aca="1">IF(CI$4&gt;$BV116,"",IF($BR$120&gt;$BS$120,"ns",IF($BN$127&gt;$BO$127,"ns",IF(ABS($BX116-INDEX(RTO1CF_ORD,CI$4,2))&gt;$BN$135,"s","ns"))))</f>
        <v/>
      </c>
      <c r="CJ116" s="186" t="str">
        <f aca="1">IF(CJ$4&gt;$BV116,"",IF($BR$120&gt;$BS$120,"ns",IF($BN$127&gt;$BO$127,"ns",IF(ABS($BX116-INDEX(RTO1CF_ORD,CJ$4,2))&gt;$BN$135,"s","ns"))))</f>
        <v/>
      </c>
      <c r="CK116" s="186" t="str">
        <f aca="1">IF(CK$4&gt;$BV116,"",IF($BR$120&gt;$BS$120,"ns",IF($BN$127&gt;$BO$127,"ns",IF(ABS($BX116-INDEX(RTO1CF_ORD,CK$4,2))&gt;$BN$135,"s","ns"))))</f>
        <v/>
      </c>
      <c r="CL116" s="186" t="str">
        <f aca="1">IF(CL$4&gt;$BV116,"",IF($BR$120&gt;$BS$120,"ns",IF($BN$127&gt;$BO$127,"ns",IF(ABS($BX116-INDEX(RTO1CF_ORD,CL$4,2))&gt;$BN$135,"s","ns"))))</f>
        <v/>
      </c>
      <c r="CM116" s="186" t="str">
        <f aca="1">IF(CM$4&gt;$BV116,"",IF($BR$120&gt;$BS$120,"ns",IF($BN$127&gt;$BO$127,"ns",IF(ABS($BX116-INDEX(RTO1CF_ORD,CM$4,2))&gt;$BN$135,"s","ns"))))</f>
        <v/>
      </c>
      <c r="CN116" s="186" t="str">
        <f aca="1">IF(CN$4&gt;$BV116,"",IF($BR$120&gt;$BS$120,"ns",IF($BN$127&gt;$BO$127,"ns",IF(ABS($BX116-INDEX(RTO1CF_ORD,CN$4,2))&gt;$BN$135,"s","ns"))))</f>
        <v/>
      </c>
      <c r="CO116" s="186" t="str">
        <f aca="1">IF(CO$4&gt;$BV116,"",IF($BR$120&gt;$BS$120,"ns",IF($BN$127&gt;$BO$127,"ns",IF(ABS($BX116-INDEX(RTO1CF_ORD,CO$4,2))&gt;$BN$135,"s","ns"))))</f>
        <v/>
      </c>
      <c r="CP116" s="186" t="str">
        <f aca="1">IF(CP$4&gt;$BV116,"",IF($BR$120&gt;$BS$120,"ns",IF($BN$127&gt;$BO$127,"ns",IF(ABS($BX116-INDEX(RTO1CF_ORD,CP$4,2))&gt;$BN$135,"s","ns"))))</f>
        <v/>
      </c>
      <c r="CQ116" s="186" t="str">
        <f aca="1">IF(CQ$4&gt;$BV116,"",IF($BR$120&gt;$BS$120,"ns",IF($BN$127&gt;$BO$127,"ns",IF(ABS($BX116-INDEX(RTO1CF_ORD,CQ$4,2))&gt;$BN$135,"s","ns"))))</f>
        <v/>
      </c>
      <c r="CR116" s="186" t="str">
        <f aca="1">IF(CR$4&gt;$BV116,"",IF($BR$120&gt;$BS$120,"ns",IF($BN$127&gt;$BO$127,"ns",IF(ABS($BX116-INDEX(RTO1CF_ORD,CR$4,2))&gt;$BN$135,"s","ns"))))</f>
        <v/>
      </c>
      <c r="CS116" s="186" t="str">
        <f aca="1">IF(CS$4&gt;$BV116,"",IF($BR$120&gt;$BS$120,"ns",IF($BN$127&gt;$BO$127,"ns",IF(ABS($BX116-INDEX(RTO1CF_ORD,CS$4,2))&gt;$BN$135,"s","ns"))))</f>
        <v/>
      </c>
      <c r="CT116" s="186" t="str">
        <f aca="1">IF(CT$4&gt;$BV116,"",IF($BR$120&gt;$BS$120,"ns",IF($BN$127&gt;$BO$127,"ns",IF(ABS($BX116-INDEX(RTO1CF_ORD,CT$4,2))&gt;$BN$135,"s","ns"))))</f>
        <v/>
      </c>
      <c r="CU116" s="186" t="str">
        <f aca="1">IF(CU$4&gt;$BV116,"",IF($BR$120&gt;$BS$120,"ns",IF($BN$127&gt;$BO$127,"ns",IF(ABS($BX116-INDEX(RTO1CF_ORD,CU$4,2))&gt;$BN$135,"s","ns"))))</f>
        <v/>
      </c>
      <c r="CV116" s="186" t="str">
        <f aca="1">IF(CV$4&gt;$BV116,"",IF($BR$120&gt;$BS$120,"ns",IF($BN$127&gt;$BO$127,"ns",IF(ABS($BX116-INDEX(RTO1CF_ORD,CV$4,2))&gt;$BN$135,"s","ns"))))</f>
        <v/>
      </c>
      <c r="CW116" s="186" t="str">
        <f aca="1">IF(CW$4&gt;$BV116,"",IF($BR$120&gt;$BS$120,"ns",IF($BN$127&gt;$BO$127,"ns",IF(ABS($BX116-INDEX(RTO1CF_ORD,CW$4,2))&gt;$BN$135,"s","ns"))))</f>
        <v/>
      </c>
      <c r="CX116" s="186" t="str">
        <f aca="1">IF(CX$4&gt;$BV116,"",IF($BR$120&gt;$BS$120,"ns",IF($BN$127&gt;$BO$127,"ns",IF(ABS($BX116-INDEX(RTO1CF_ORD,CX$4,2))&gt;$BN$135,"s","ns"))))</f>
        <v/>
      </c>
      <c r="CY116" s="186" t="str">
        <f aca="1">IF(CY$4&gt;$BV116,"",IF($BR$120&gt;$BS$120,"ns",IF($BN$127&gt;$BO$127,"ns",IF(ABS($BX116-INDEX(RTO1CF_ORD,CY$4,2))&gt;$BN$135,"s","ns"))))</f>
        <v/>
      </c>
      <c r="CZ116" s="186" t="str">
        <f aca="1">IF(CZ$4&gt;$BV116,"",IF($BR$120&gt;$BS$120,"ns",IF($BN$127&gt;$BO$127,"ns",IF(ABS($BX116-INDEX(RTO1CF_ORD,CZ$4,2))&gt;$BN$135,"s","ns"))))</f>
        <v/>
      </c>
      <c r="DA116" s="186" t="str">
        <f aca="1">IF(DA$4&gt;$BV116,"",IF($BR$120&gt;$BS$120,"ns",IF($BN$127&gt;$BO$127,"ns",IF(ABS($BX116-INDEX(RTO1CF_ORD,DA$4,2))&gt;$BN$135,"s","ns"))))</f>
        <v/>
      </c>
      <c r="DB116" s="186" t="str">
        <f aca="1">IF(DB$4&gt;$BV116,"",IF($BR$120&gt;$BS$120,"ns",IF($BN$127&gt;$BO$127,"ns",IF(ABS($BX116-INDEX(RTO1CF_ORD,DB$4,2))&gt;$BN$135,"s","ns"))))</f>
        <v/>
      </c>
      <c r="DC116" s="186" t="str">
        <f aca="1">IF(DC$4&gt;$BV116,"",IF($BR$120&gt;$BS$120,"ns",IF($BN$127&gt;$BO$127,"ns",IF(ABS($BX116-INDEX(RTO1CF_ORD,DC$4,2))&gt;$BN$135,"s","ns"))))</f>
        <v/>
      </c>
      <c r="DD116" s="186" t="str">
        <f aca="1">IF(DD$4&gt;$BV116,"",IF($BR$120&gt;$BS$120,"ns",IF($BN$127&gt;$BO$127,"ns",IF(ABS($BX116-INDEX(RTO1CF_ORD,DD$4,2))&gt;$BN$135,"s","ns"))))</f>
        <v/>
      </c>
      <c r="DE116" s="186" t="str">
        <f aca="1">IF(DE$4&gt;$BV116,"",IF($BR$120&gt;$BS$120,"ns",IF($BN$127&gt;$BO$127,"ns",IF(ABS($BX116-INDEX(RTO1CF_ORD,DE$4,2))&gt;$BN$135,"s","ns"))))</f>
        <v/>
      </c>
      <c r="DF116" s="186" t="str">
        <f aca="1">IF(DF$4&gt;$BV116,"",IF($BR$120&gt;$BS$120,"ns",IF($BN$127&gt;$BO$127,"ns",IF(ABS($BX116-INDEX(RTO1CF_ORD,DF$4,2))&gt;$BN$135,"s","ns"))))</f>
        <v/>
      </c>
      <c r="DG116" s="186" t="str">
        <f aca="1">IF(DG$4&gt;$BV116,"",IF($BR$120&gt;$BS$120,"ns",IF($BN$127&gt;$BO$127,"ns",IF(ABS($BX116-INDEX(RTO1CF_ORD,DG$4,2))&gt;$BN$135,"s","ns"))))</f>
        <v/>
      </c>
      <c r="DH116" s="186" t="str">
        <f aca="1">IF(DH$4&gt;$BV116,"",IF($BR$120&gt;$BS$120,"ns",IF($BN$127&gt;$BO$127,"ns",IF(ABS($BX116-INDEX(RTO1CF_ORD,DH$4,2))&gt;$BN$135,"s","ns"))))</f>
        <v/>
      </c>
      <c r="DI116" s="186" t="str">
        <f aca="1">IF(DI$4&gt;$BV116,"",IF($BR$120&gt;$BS$120,"ns",IF($BN$127&gt;$BO$127,"ns",IF(ABS($BX116-INDEX(RTO1CF_ORD,DI$4,2))&gt;$BN$135,"s","ns"))))</f>
        <v/>
      </c>
      <c r="DJ116" s="186" t="str">
        <f aca="1">IF(DJ$4&gt;$BV116,"",IF($BR$120&gt;$BS$120,"ns",IF($BN$127&gt;$BO$127,"ns",IF(ABS($BX116-INDEX(RTO1CF_ORD,DJ$4,2))&gt;$BN$135,"s","ns"))))</f>
        <v/>
      </c>
      <c r="DK116" s="186" t="str">
        <f aca="1">IF(DK$4&gt;$BV116,"",IF($BR$120&gt;$BS$120,"ns",IF($BN$127&gt;$BO$127,"ns",IF(ABS($BX116-INDEX(RTO1CF_ORD,DK$4,2))&gt;$BN$135,"s","ns"))))</f>
        <v/>
      </c>
      <c r="DL116" s="186" t="str">
        <f aca="1">IF(DL$4&gt;$BV116,"",IF($BR$120&gt;$BS$120,"ns",IF($BN$127&gt;$BO$127,"ns",IF(ABS($BX116-INDEX(RTO1CF_ORD,DL$4,2))&gt;$BN$135,"s","ns"))))</f>
        <v/>
      </c>
      <c r="DM116" s="186" t="str">
        <f aca="1">IF(DM$4&gt;$BV116,"",IF($BR$120&gt;$BS$120,"ns",IF($BN$127&gt;$BO$127,"ns",IF(ABS($BX116-INDEX(RTO1CF_ORD,DM$4,2))&gt;$BN$135,"s","ns"))))</f>
        <v/>
      </c>
      <c r="DN116" s="186" t="str">
        <f aca="1">IF(DN$4&gt;$BV116,"",IF($BR$120&gt;$BS$120,"ns",IF($BN$127&gt;$BO$127,"ns",IF(ABS($BX116-INDEX(RTO1CF_ORD,DN$4,2))&gt;$BN$135,"s","ns"))))</f>
        <v/>
      </c>
      <c r="DO116" s="186" t="str">
        <f aca="1">IF(DO$4&gt;$BV116,"",IF($BR$120&gt;$BS$120,"ns",IF($BN$127&gt;$BO$127,"ns",IF(ABS($BX116-INDEX(RTO1CF_ORD,DO$4,2))&gt;$BN$135,"s","ns"))))</f>
        <v/>
      </c>
      <c r="DP116" s="186" t="str">
        <f aca="1">IF(DP$4&gt;$BV116,"",IF($BR$120&gt;$BS$120,"ns",IF($BN$127&gt;$BO$127,"ns",IF(ABS($BX116-INDEX(RTO1CF_ORD,DP$4,2))&gt;$BN$135,"s","ns"))))</f>
        <v/>
      </c>
      <c r="DQ116" s="186" t="str">
        <f aca="1">IF(DQ$4&gt;$BV116,"",IF($BR$120&gt;$BS$120,"ns",IF($BN$127&gt;$BO$127,"ns",IF(ABS($BX116-INDEX(RTO1CF_ORD,DQ$4,2))&gt;$BN$135,"s","ns"))))</f>
        <v/>
      </c>
      <c r="DR116" s="186" t="str">
        <f aca="1">IF(DR$4&gt;$BV116,"",IF($BR$120&gt;$BS$120,"ns",IF($BN$127&gt;$BO$127,"ns",IF(ABS($BX116-INDEX(RTO1CF_ORD,DR$4,2))&gt;$BN$135,"s","ns"))))</f>
        <v/>
      </c>
      <c r="DS116" s="186" t="str">
        <f aca="1">IF(DS$4&gt;$BV116,"",IF($BR$120&gt;$BS$120,"ns",IF($BN$127&gt;$BO$127,"ns",IF(ABS($BX116-INDEX(RTO1CF_ORD,DS$4,2))&gt;$BN$135,"s","ns"))))</f>
        <v/>
      </c>
      <c r="DT116" s="186" t="str">
        <f aca="1">IF(DT$4&gt;$BV116,"",IF($BR$120&gt;$BS$120,"ns",IF($BN$127&gt;$BO$127,"ns",IF(ABS($BX116-INDEX(RTO1CF_ORD,DT$4,2))&gt;$BN$135,"s","ns"))))</f>
        <v/>
      </c>
      <c r="DU116" s="186" t="str">
        <f aca="1">IF(DU$4&gt;$BV116,"",IF($BR$120&gt;$BS$120,"ns",IF($BN$127&gt;$BO$127,"ns",IF(ABS($BX116-INDEX(RTO1CF_ORD,DU$4,2))&gt;$BN$135,"s","ns"))))</f>
        <v/>
      </c>
      <c r="DV116" s="186" t="str">
        <f aca="1">IF(DV$4&gt;$BV116,"",IF($BR$120&gt;$BS$120,"ns",IF($BN$127&gt;$BO$127,"ns",IF(ABS($BX116-INDEX(RTO1CF_ORD,DV$4,2))&gt;$BN$135,"s","ns"))))</f>
        <v/>
      </c>
      <c r="DW116" s="158"/>
      <c r="DX116" s="158"/>
      <c r="DZ116" s="176">
        <f>DZ115+1</f>
        <v>2</v>
      </c>
      <c r="EA116" s="283">
        <f aca="1">IFERROR(INDEX(RTO3CV,$DZ116,1),0)</f>
        <v>603</v>
      </c>
      <c r="EB116" s="179">
        <f aca="1">IFERROR(INDEX(RTO3SF,$DZ116,EB$3),0)</f>
        <v>0</v>
      </c>
      <c r="EC116" s="179">
        <f aca="1">IFERROR(INDEX(RTO3SF,$DZ116,EC$3),0)</f>
        <v>0</v>
      </c>
      <c r="ED116" s="179">
        <f aca="1">IFERROR(INDEX(RTO3SF,$DZ116,ED$3),0)</f>
        <v>0</v>
      </c>
      <c r="EE116" s="179">
        <f aca="1">IFERROR(INDEX(RTO3SF,$DZ116,EE$3),0)</f>
        <v>0</v>
      </c>
      <c r="EF116" s="179">
        <f>_xlfn.COUNTIFS(EB116:EE116,"&gt;1")</f>
        <v>0</v>
      </c>
      <c r="EG116" s="179">
        <f>IFERROR(_xlfn.SUMIFS(EB116:EE116,EB116:EE116,"&gt;1"),0)</f>
        <v>0</v>
      </c>
      <c r="EH116" s="176"/>
      <c r="EI116" s="176" t="s">
        <v>309</v>
      </c>
      <c r="EJ116" s="179">
        <f>EF115*EF165</f>
        <v>0</v>
      </c>
      <c r="EK116" s="177"/>
      <c r="EL116" s="176">
        <f>EL115+1</f>
        <v>2</v>
      </c>
      <c r="EM116" s="283">
        <f aca="1">IFERROR(INDEX(RTO3CV,$EL116,1),0)</f>
        <v>603</v>
      </c>
      <c r="EN116" s="179">
        <f aca="1">IFERROR(INDEX(RTO3CF,$EL116,'ANVA-MDS'!EB$3),0)</f>
        <v>4470.50358857142965</v>
      </c>
      <c r="EO116" s="179">
        <f aca="1">IFERROR(INDEX(RTO3CF,$EL116,'ANVA-MDS'!EC$3),0)</f>
        <v>4042.69988571428985</v>
      </c>
      <c r="EP116" s="179">
        <f aca="1">IFERROR(INDEX(RTO3CF,$EL116,'ANVA-MDS'!ED$3),0)</f>
        <v>5775.48400000000038</v>
      </c>
      <c r="EQ116" s="179">
        <f aca="1">IFERROR(INDEX(RTO3CF,$EL116,'ANVA-MDS'!EE$3),0)</f>
        <v>0</v>
      </c>
      <c r="ER116" s="179">
        <f>_xlfn.COUNTIFS(EN116:EQ116,"&gt;1")</f>
        <v>3</v>
      </c>
      <c r="ES116" s="179">
        <f>IFERROR(_xlfn.SUMIFS(EN116:EQ116,EN116:EQ116,"&gt;1"),0)</f>
        <v>14288.6874742856999</v>
      </c>
      <c r="ET116" s="176"/>
      <c r="EU116" s="176" t="s">
        <v>309</v>
      </c>
      <c r="EV116" s="183">
        <f>ER115*ER165</f>
        <v>3</v>
      </c>
      <c r="EW116" s="177"/>
      <c r="EX116" s="179">
        <f>EG116+ES116</f>
        <v>14288.6874742856999</v>
      </c>
      <c r="EY116" s="176" t="s">
        <v>309</v>
      </c>
      <c r="EZ116" s="189">
        <f>EV116</f>
        <v>3</v>
      </c>
    </row>
    <row r="117" spans="1:156" ht="12.75" customHeight="1">
      <c r="A117" s="7" t="s">
        <v>310</v>
      </c>
      <c r="B117" s="170" t="str">
        <f>IF(EF165&lt;&gt;1,"Error en los datos de entrada SIN FUNGICIDA !!!","")</f>
        <v>Error en los datos de entrada SIN FUNGICIDA !!!</v>
      </c>
      <c r="J117" s="89" t="n">
        <v>2</v>
      </c>
      <c r="K117" s="187">
        <f aca="1">IFERROR(INDEX(RTO3SF_ORD,J117,1),"sd")</f>
        <v>603</v>
      </c>
      <c r="L117" s="188">
        <f aca="1">IFERROR(INDEX(RTO3SF_ORD,J117,2),"sd")</f>
        <v>0.000479999999999999982</v>
      </c>
      <c r="M117" s="188" t="str">
        <f aca="1">IF(M$4&gt;$J117,"",IF($F$120&gt;$G$120,"ns",IF($B$127&gt;$C$127,"ns",IF(ABS($L117-INDEX(RTO1SF_ORD,M$4,2))&gt;$B$135,"s","ns"))))</f>
        <v>ns</v>
      </c>
      <c r="N117" s="188" t="str">
        <f aca="1">IF(N$4&gt;$J117,"",IF($F$120&gt;$G$120,"ns",IF($B$127&gt;$C$127,"ns",IF(ABS($L117-INDEX(RTO1SF_ORD,N$4,2))&gt;$B$135,"s","ns"))))</f>
        <v>ns</v>
      </c>
      <c r="O117" s="188" t="str">
        <f aca="1">IF(O$4&gt;$J117,"",IF($F$120&gt;$G$120,"ns",IF($B$127&gt;$C$127,"ns",IF(ABS($L117-INDEX(RTO1SF_ORD,O$4,2))&gt;$B$135,"s","ns"))))</f>
        <v/>
      </c>
      <c r="P117" s="188" t="str">
        <f aca="1">IF(P$4&gt;$J117,"",IF($F$120&gt;$G$120,"ns",IF($B$127&gt;$C$127,"ns",IF(ABS($L117-INDEX(RTO1SF_ORD,P$4,2))&gt;$B$135,"s","ns"))))</f>
        <v/>
      </c>
      <c r="Q117" s="188" t="str">
        <f aca="1">IF(Q$4&gt;$J117,"",IF($F$120&gt;$G$120,"ns",IF($B$127&gt;$C$127,"ns",IF(ABS($L117-INDEX(RTO1SF_ORD,Q$4,2))&gt;$B$135,"s","ns"))))</f>
        <v/>
      </c>
      <c r="R117" s="188" t="str">
        <f aca="1">IF(R$4&gt;$J117,"",IF($F$120&gt;$G$120,"ns",IF($B$127&gt;$C$127,"ns",IF(ABS($L117-INDEX(RTO1SF_ORD,R$4,2))&gt;$B$135,"s","ns"))))</f>
        <v/>
      </c>
      <c r="S117" s="188" t="str">
        <f aca="1">IF(S$4&gt;$J117,"",IF($F$120&gt;$G$120,"ns",IF($B$127&gt;$C$127,"ns",IF(ABS($L117-INDEX(RTO1SF_ORD,S$4,2))&gt;$B$135,"s","ns"))))</f>
        <v/>
      </c>
      <c r="T117" s="188" t="str">
        <f aca="1">IF(T$4&gt;$J117,"",IF($F$120&gt;$G$120,"ns",IF($B$127&gt;$C$127,"ns",IF(ABS($L117-INDEX(RTO1SF_ORD,T$4,2))&gt;$B$135,"s","ns"))))</f>
        <v/>
      </c>
      <c r="U117" s="188" t="str">
        <f aca="1">IF(U$4&gt;$J117,"",IF($F$120&gt;$G$120,"ns",IF($B$127&gt;$C$127,"ns",IF(ABS($L117-INDEX(RTO1SF_ORD,U$4,2))&gt;$B$135,"s","ns"))))</f>
        <v/>
      </c>
      <c r="V117" s="188" t="str">
        <f aca="1">IF(V$4&gt;$J117,"",IF($F$120&gt;$G$120,"ns",IF($B$127&gt;$C$127,"ns",IF(ABS($L117-INDEX(RTO1SF_ORD,V$4,2))&gt;$B$135,"s","ns"))))</f>
        <v/>
      </c>
      <c r="W117" s="188" t="str">
        <f aca="1">IF(W$4&gt;$J117,"",IF($F$120&gt;$G$120,"ns",IF($B$127&gt;$C$127,"ns",IF(ABS($L117-INDEX(RTO1SF_ORD,W$4,2))&gt;$B$135,"s","ns"))))</f>
        <v/>
      </c>
      <c r="X117" s="188" t="str">
        <f aca="1">IF(X$4&gt;$J117,"",IF($F$120&gt;$G$120,"ns",IF($B$127&gt;$C$127,"ns",IF(ABS($L117-INDEX(RTO1SF_ORD,X$4,2))&gt;$B$135,"s","ns"))))</f>
        <v/>
      </c>
      <c r="Y117" s="188" t="str">
        <f aca="1">IF(Y$4&gt;$J117,"",IF($F$120&gt;$G$120,"ns",IF($B$127&gt;$C$127,"ns",IF(ABS($L117-INDEX(RTO1SF_ORD,Y$4,2))&gt;$B$135,"s","ns"))))</f>
        <v/>
      </c>
      <c r="Z117" s="188" t="str">
        <f aca="1">IF(Z$4&gt;$J117,"",IF($F$120&gt;$G$120,"ns",IF($B$127&gt;$C$127,"ns",IF(ABS($L117-INDEX(RTO1SF_ORD,Z$4,2))&gt;$B$135,"s","ns"))))</f>
        <v/>
      </c>
      <c r="AA117" s="188" t="str">
        <f aca="1">IF(AA$4&gt;$J117,"",IF($F$120&gt;$G$120,"ns",IF($B$127&gt;$C$127,"ns",IF(ABS($L117-INDEX(RTO1SF_ORD,AA$4,2))&gt;$B$135,"s","ns"))))</f>
        <v/>
      </c>
      <c r="AB117" s="188" t="str">
        <f aca="1">IF(AB$4&gt;$J117,"",IF($F$120&gt;$G$120,"ns",IF($B$127&gt;$C$127,"ns",IF(ABS($L117-INDEX(RTO1SF_ORD,AB$4,2))&gt;$B$135,"s","ns"))))</f>
        <v/>
      </c>
      <c r="AC117" s="188" t="str">
        <f aca="1">IF(AC$4&gt;$J117,"",IF($F$120&gt;$G$120,"ns",IF($B$127&gt;$C$127,"ns",IF(ABS($L117-INDEX(RTO1SF_ORD,AC$4,2))&gt;$B$135,"s","ns"))))</f>
        <v/>
      </c>
      <c r="AD117" s="188" t="str">
        <f aca="1">IF(AD$4&gt;$J117,"",IF($F$120&gt;$G$120,"ns",IF($B$127&gt;$C$127,"ns",IF(ABS($L117-INDEX(RTO1SF_ORD,AD$4,2))&gt;$B$135,"s","ns"))))</f>
        <v/>
      </c>
      <c r="AE117" s="188" t="str">
        <f aca="1">IF(AE$4&gt;$J117,"",IF($F$120&gt;$G$120,"ns",IF($B$127&gt;$C$127,"ns",IF(ABS($L117-INDEX(RTO1SF_ORD,AE$4,2))&gt;$B$135,"s","ns"))))</f>
        <v/>
      </c>
      <c r="AF117" s="188" t="str">
        <f aca="1">IF(AF$4&gt;$J117,"",IF($F$120&gt;$G$120,"ns",IF($B$127&gt;$C$127,"ns",IF(ABS($L117-INDEX(RTO1SF_ORD,AF$4,2))&gt;$B$135,"s","ns"))))</f>
        <v/>
      </c>
      <c r="AG117" s="188" t="str">
        <f aca="1">IF(AG$4&gt;$J117,"",IF($F$120&gt;$G$120,"ns",IF($B$127&gt;$C$127,"ns",IF(ABS($L117-INDEX(RTO1SF_ORD,AG$4,2))&gt;$B$135,"s","ns"))))</f>
        <v/>
      </c>
      <c r="AH117" s="188" t="str">
        <f aca="1">IF(AH$4&gt;$J117,"",IF($F$120&gt;$G$120,"ns",IF($B$127&gt;$C$127,"ns",IF(ABS($L117-INDEX(RTO1SF_ORD,AH$4,2))&gt;$B$135,"s","ns"))))</f>
        <v/>
      </c>
      <c r="AI117" s="188" t="str">
        <f aca="1">IF(AI$4&gt;$J117,"",IF($F$120&gt;$G$120,"ns",IF($B$127&gt;$C$127,"ns",IF(ABS($L117-INDEX(RTO1SF_ORD,AI$4,2))&gt;$B$135,"s","ns"))))</f>
        <v/>
      </c>
      <c r="AJ117" s="188" t="str">
        <f aca="1">IF(AJ$4&gt;$J117,"",IF($F$120&gt;$G$120,"ns",IF($B$127&gt;$C$127,"ns",IF(ABS($L117-INDEX(RTO1SF_ORD,AJ$4,2))&gt;$B$135,"s","ns"))))</f>
        <v/>
      </c>
      <c r="AK117" s="188" t="str">
        <f aca="1">IF(AK$4&gt;$J117,"",IF($F$120&gt;$G$120,"ns",IF($B$127&gt;$C$127,"ns",IF(ABS($L117-INDEX(RTO1SF_ORD,AK$4,2))&gt;$B$135,"s","ns"))))</f>
        <v/>
      </c>
      <c r="AL117" s="188" t="str">
        <f aca="1">IF(AL$4&gt;$J117,"",IF($F$120&gt;$G$120,"ns",IF($B$127&gt;$C$127,"ns",IF(ABS($L117-INDEX(RTO1SF_ORD,AL$4,2))&gt;$B$135,"s","ns"))))</f>
        <v/>
      </c>
      <c r="AM117" s="188" t="str">
        <f aca="1">IF(AM$4&gt;$J117,"",IF($F$120&gt;$G$120,"ns",IF($B$127&gt;$C$127,"ns",IF(ABS($L117-INDEX(RTO1SF_ORD,AM$4,2))&gt;$B$135,"s","ns"))))</f>
        <v/>
      </c>
      <c r="AN117" s="188" t="str">
        <f aca="1">IF(AN$4&gt;$J117,"",IF($F$120&gt;$G$120,"ns",IF($B$127&gt;$C$127,"ns",IF(ABS($L117-INDEX(RTO1SF_ORD,AN$4,2))&gt;$B$135,"s","ns"))))</f>
        <v/>
      </c>
      <c r="AO117" s="188" t="str">
        <f aca="1">IF(AO$4&gt;$J117,"",IF($F$120&gt;$G$120,"ns",IF($B$127&gt;$C$127,"ns",IF(ABS($L117-INDEX(RTO1SF_ORD,AO$4,2))&gt;$B$135,"s","ns"))))</f>
        <v/>
      </c>
      <c r="AP117" s="188" t="str">
        <f aca="1">IF(AP$4&gt;$J117,"",IF($F$120&gt;$G$120,"ns",IF($B$127&gt;$C$127,"ns",IF(ABS($L117-INDEX(RTO1SF_ORD,AP$4,2))&gt;$B$135,"s","ns"))))</f>
        <v/>
      </c>
      <c r="AQ117" s="188" t="str">
        <f aca="1">IF(AQ$4&gt;$J117,"",IF($F$120&gt;$G$120,"ns",IF($B$127&gt;$C$127,"ns",IF(ABS($L117-INDEX(RTO1SF_ORD,AQ$4,2))&gt;$B$135,"s","ns"))))</f>
        <v/>
      </c>
      <c r="AR117" s="188" t="str">
        <f aca="1">IF(AR$4&gt;$J117,"",IF($F$120&gt;$G$120,"ns",IF($B$127&gt;$C$127,"ns",IF(ABS($L117-INDEX(RTO1SF_ORD,AR$4,2))&gt;$B$135,"s","ns"))))</f>
        <v/>
      </c>
      <c r="AS117" s="188" t="str">
        <f aca="1">IF(AS$4&gt;$J117,"",IF($F$120&gt;$G$120,"ns",IF($B$127&gt;$C$127,"ns",IF(ABS($L117-INDEX(RTO1SF_ORD,AS$4,2))&gt;$B$135,"s","ns"))))</f>
        <v/>
      </c>
      <c r="AT117" s="188" t="str">
        <f aca="1">IF(AT$4&gt;$J117,"",IF($F$120&gt;$G$120,"ns",IF($B$127&gt;$C$127,"ns",IF(ABS($L117-INDEX(RTO1SF_ORD,AT$4,2))&gt;$B$135,"s","ns"))))</f>
        <v/>
      </c>
      <c r="AU117" s="188" t="str">
        <f aca="1">IF(AU$4&gt;$J117,"",IF($F$120&gt;$G$120,"ns",IF($B$127&gt;$C$127,"ns",IF(ABS($L117-INDEX(RTO1SF_ORD,AU$4,2))&gt;$B$135,"s","ns"))))</f>
        <v/>
      </c>
      <c r="AV117" s="188" t="str">
        <f aca="1">IF(AV$4&gt;$J117,"",IF($F$120&gt;$G$120,"ns",IF($B$127&gt;$C$127,"ns",IF(ABS($L117-INDEX(RTO1SF_ORD,AV$4,2))&gt;$B$135,"s","ns"))))</f>
        <v/>
      </c>
      <c r="AW117" s="188" t="str">
        <f aca="1">IF(AW$4&gt;$J117,"",IF($F$120&gt;$G$120,"ns",IF($B$127&gt;$C$127,"ns",IF(ABS($L117-INDEX(RTO1SF_ORD,AW$4,2))&gt;$B$135,"s","ns"))))</f>
        <v/>
      </c>
      <c r="AX117" s="188" t="str">
        <f aca="1">IF(AX$4&gt;$J117,"",IF($F$120&gt;$G$120,"ns",IF($B$127&gt;$C$127,"ns",IF(ABS($L117-INDEX(RTO1SF_ORD,AX$4,2))&gt;$B$135,"s","ns"))))</f>
        <v/>
      </c>
      <c r="AY117" s="188" t="str">
        <f aca="1">IF(AY$4&gt;$J117,"",IF($F$120&gt;$G$120,"ns",IF($B$127&gt;$C$127,"ns",IF(ABS($L117-INDEX(RTO1SF_ORD,AY$4,2))&gt;$B$135,"s","ns"))))</f>
        <v/>
      </c>
      <c r="AZ117" s="188" t="str">
        <f aca="1">IF(AZ$4&gt;$J117,"",IF($F$120&gt;$G$120,"ns",IF($B$127&gt;$C$127,"ns",IF(ABS($L117-INDEX(RTO1SF_ORD,AZ$4,2))&gt;$B$135,"s","ns"))))</f>
        <v/>
      </c>
      <c r="BA117" s="188" t="str">
        <f aca="1">IF(BA$4&gt;$J117,"",IF($F$120&gt;$G$120,"ns",IF($B$127&gt;$C$127,"ns",IF(ABS($L117-INDEX(RTO1SF_ORD,BA$4,2))&gt;$B$135,"s","ns"))))</f>
        <v/>
      </c>
      <c r="BB117" s="188" t="str">
        <f aca="1">IF(BB$4&gt;$J117,"",IF($F$120&gt;$G$120,"ns",IF($B$127&gt;$C$127,"ns",IF(ABS($L117-INDEX(RTO1SF_ORD,BB$4,2))&gt;$B$135,"s","ns"))))</f>
        <v/>
      </c>
      <c r="BC117" s="188" t="str">
        <f aca="1">IF(BC$4&gt;$J117,"",IF($F$120&gt;$G$120,"ns",IF($B$127&gt;$C$127,"ns",IF(ABS($L117-INDEX(RTO1SF_ORD,BC$4,2))&gt;$B$135,"s","ns"))))</f>
        <v/>
      </c>
      <c r="BD117" s="188" t="str">
        <f aca="1">IF(BD$4&gt;$J117,"",IF($F$120&gt;$G$120,"ns",IF($B$127&gt;$C$127,"ns",IF(ABS($L117-INDEX(RTO1SF_ORD,BD$4,2))&gt;$B$135,"s","ns"))))</f>
        <v/>
      </c>
      <c r="BE117" s="188" t="str">
        <f aca="1">IF(BE$4&gt;$J117,"",IF($F$120&gt;$G$120,"ns",IF($B$127&gt;$C$127,"ns",IF(ABS($L117-INDEX(RTO1SF_ORD,BE$4,2))&gt;$B$135,"s","ns"))))</f>
        <v/>
      </c>
      <c r="BF117" s="188" t="str">
        <f aca="1">IF(BF$4&gt;$J117,"",IF($F$120&gt;$G$120,"ns",IF($B$127&gt;$C$127,"ns",IF(ABS($L117-INDEX(RTO1SF_ORD,BF$4,2))&gt;$B$135,"s","ns"))))</f>
        <v/>
      </c>
      <c r="BG117" s="188" t="str">
        <f aca="1">IF(BG$4&gt;$J117,"",IF($F$120&gt;$G$120,"ns",IF($B$127&gt;$C$127,"ns",IF(ABS($L117-INDEX(RTO1SF_ORD,BG$4,2))&gt;$B$135,"s","ns"))))</f>
        <v/>
      </c>
      <c r="BH117" s="188" t="str">
        <f aca="1">IF(BH$4&gt;$J117,"",IF($F$120&gt;$G$120,"ns",IF($B$127&gt;$C$127,"ns",IF(ABS($L117-INDEX(RTO1SF_ORD,BH$4,2))&gt;$B$135,"s","ns"))))</f>
        <v/>
      </c>
      <c r="BI117" s="188" t="str">
        <f aca="1">IF(BI$4&gt;$J117,"",IF($F$120&gt;$G$120,"ns",IF($B$127&gt;$C$127,"ns",IF(ABS($L117-INDEX(RTO1SF_ORD,BI$4,2))&gt;$B$135,"s","ns"))))</f>
        <v/>
      </c>
      <c r="BJ117" s="188" t="str">
        <f aca="1">IF(BJ$4&gt;$J117,"",IF($F$120&gt;$G$120,"ns",IF($B$127&gt;$C$127,"ns",IF(ABS($L117-INDEX(RTO1SF_ORD,BJ$4,2))&gt;$B$135,"s","ns"))))</f>
        <v/>
      </c>
      <c r="BM117" s="7" t="s">
        <v>310</v>
      </c>
      <c r="BN117" s="170" t="str">
        <f>IF(ER165&lt;&gt;1,"Error en los datos de entrada CON FUNGICIDA !!!","")</f>
        <v/>
      </c>
      <c r="BS117" s="10"/>
      <c r="BT117" s="10"/>
      <c r="BV117" s="89" t="n">
        <v>2</v>
      </c>
      <c r="BW117" s="187">
        <f aca="1">IFERROR(INDEX(RTO3CF_ORD,BV117,1),"sd")</f>
        <v>603</v>
      </c>
      <c r="BX117" s="188">
        <f aca="1">IFERROR(INDEX(RTO3CF_ORD,BV117,2),"sd")</f>
        <v>4762.89582476191026</v>
      </c>
      <c r="BY117" s="186" t="str">
        <f aca="1">IF(BY$4&gt;$BV117,"",IF($BR$120&gt;$BS$120,"ns",IF($BN$127&gt;$BO$127,"ns",IF(ABS($BX117-INDEX(RTO1CF_ORD,BY$4,2))&gt;$BN$135,"s","ns"))))</f>
        <v>ns</v>
      </c>
      <c r="BZ117" s="186" t="str">
        <f aca="1">IF(BZ$4&gt;$BV117,"",IF($BR$120&gt;$BS$120,"ns",IF($BN$127&gt;$BO$127,"ns",IF(ABS($BX117-INDEX(RTO1CF_ORD,BZ$4,2))&gt;$BN$135,"s","ns"))))</f>
        <v>ns</v>
      </c>
      <c r="CA117" s="186" t="str">
        <f aca="1">IF(CA$4&gt;$BV117,"",IF($BR$120&gt;$BS$120,"ns",IF($BN$127&gt;$BO$127,"ns",IF(ABS($BX117-INDEX(RTO1CF_ORD,CA$4,2))&gt;$BN$135,"s","ns"))))</f>
        <v/>
      </c>
      <c r="CB117" s="186" t="str">
        <f aca="1">IF(CB$4&gt;$BV117,"",IF($BR$120&gt;$BS$120,"ns",IF($BN$127&gt;$BO$127,"ns",IF(ABS($BX117-INDEX(RTO1CF_ORD,CB$4,2))&gt;$BN$135,"s","ns"))))</f>
        <v/>
      </c>
      <c r="CC117" s="186" t="str">
        <f aca="1">IF(CC$4&gt;$BV117,"",IF($BR$120&gt;$BS$120,"ns",IF($BN$127&gt;$BO$127,"ns",IF(ABS($BX117-INDEX(RTO1CF_ORD,CC$4,2))&gt;$BN$135,"s","ns"))))</f>
        <v/>
      </c>
      <c r="CD117" s="186" t="str">
        <f aca="1">IF(CD$4&gt;$BV117,"",IF($BR$120&gt;$BS$120,"ns",IF($BN$127&gt;$BO$127,"ns",IF(ABS($BX117-INDEX(RTO1CF_ORD,CD$4,2))&gt;$BN$135,"s","ns"))))</f>
        <v/>
      </c>
      <c r="CE117" s="186" t="str">
        <f aca="1">IF(CE$4&gt;$BV117,"",IF($BR$120&gt;$BS$120,"ns",IF($BN$127&gt;$BO$127,"ns",IF(ABS($BX117-INDEX(RTO1CF_ORD,CE$4,2))&gt;$BN$135,"s","ns"))))</f>
        <v/>
      </c>
      <c r="CF117" s="186" t="str">
        <f aca="1">IF(CF$4&gt;$BV117,"",IF($BR$120&gt;$BS$120,"ns",IF($BN$127&gt;$BO$127,"ns",IF(ABS($BX117-INDEX(RTO1CF_ORD,CF$4,2))&gt;$BN$135,"s","ns"))))</f>
        <v/>
      </c>
      <c r="CG117" s="186" t="str">
        <f aca="1">IF(CG$4&gt;$BV117,"",IF($BR$120&gt;$BS$120,"ns",IF($BN$127&gt;$BO$127,"ns",IF(ABS($BX117-INDEX(RTO1CF_ORD,CG$4,2))&gt;$BN$135,"s","ns"))))</f>
        <v/>
      </c>
      <c r="CH117" s="186" t="str">
        <f aca="1">IF(CH$4&gt;$BV117,"",IF($BR$120&gt;$BS$120,"ns",IF($BN$127&gt;$BO$127,"ns",IF(ABS($BX117-INDEX(RTO1CF_ORD,CH$4,2))&gt;$BN$135,"s","ns"))))</f>
        <v/>
      </c>
      <c r="CI117" s="186" t="str">
        <f aca="1">IF(CI$4&gt;$BV117,"",IF($BR$120&gt;$BS$120,"ns",IF($BN$127&gt;$BO$127,"ns",IF(ABS($BX117-INDEX(RTO1CF_ORD,CI$4,2))&gt;$BN$135,"s","ns"))))</f>
        <v/>
      </c>
      <c r="CJ117" s="186" t="str">
        <f aca="1">IF(CJ$4&gt;$BV117,"",IF($BR$120&gt;$BS$120,"ns",IF($BN$127&gt;$BO$127,"ns",IF(ABS($BX117-INDEX(RTO1CF_ORD,CJ$4,2))&gt;$BN$135,"s","ns"))))</f>
        <v/>
      </c>
      <c r="CK117" s="186" t="str">
        <f aca="1">IF(CK$4&gt;$BV117,"",IF($BR$120&gt;$BS$120,"ns",IF($BN$127&gt;$BO$127,"ns",IF(ABS($BX117-INDEX(RTO1CF_ORD,CK$4,2))&gt;$BN$135,"s","ns"))))</f>
        <v/>
      </c>
      <c r="CL117" s="186" t="str">
        <f aca="1">IF(CL$4&gt;$BV117,"",IF($BR$120&gt;$BS$120,"ns",IF($BN$127&gt;$BO$127,"ns",IF(ABS($BX117-INDEX(RTO1CF_ORD,CL$4,2))&gt;$BN$135,"s","ns"))))</f>
        <v/>
      </c>
      <c r="CM117" s="186" t="str">
        <f aca="1">IF(CM$4&gt;$BV117,"",IF($BR$120&gt;$BS$120,"ns",IF($BN$127&gt;$BO$127,"ns",IF(ABS($BX117-INDEX(RTO1CF_ORD,CM$4,2))&gt;$BN$135,"s","ns"))))</f>
        <v/>
      </c>
      <c r="CN117" s="186" t="str">
        <f aca="1">IF(CN$4&gt;$BV117,"",IF($BR$120&gt;$BS$120,"ns",IF($BN$127&gt;$BO$127,"ns",IF(ABS($BX117-INDEX(RTO1CF_ORD,CN$4,2))&gt;$BN$135,"s","ns"))))</f>
        <v/>
      </c>
      <c r="CO117" s="186" t="str">
        <f aca="1">IF(CO$4&gt;$BV117,"",IF($BR$120&gt;$BS$120,"ns",IF($BN$127&gt;$BO$127,"ns",IF(ABS($BX117-INDEX(RTO1CF_ORD,CO$4,2))&gt;$BN$135,"s","ns"))))</f>
        <v/>
      </c>
      <c r="CP117" s="186" t="str">
        <f aca="1">IF(CP$4&gt;$BV117,"",IF($BR$120&gt;$BS$120,"ns",IF($BN$127&gt;$BO$127,"ns",IF(ABS($BX117-INDEX(RTO1CF_ORD,CP$4,2))&gt;$BN$135,"s","ns"))))</f>
        <v/>
      </c>
      <c r="CQ117" s="186" t="str">
        <f aca="1">IF(CQ$4&gt;$BV117,"",IF($BR$120&gt;$BS$120,"ns",IF($BN$127&gt;$BO$127,"ns",IF(ABS($BX117-INDEX(RTO1CF_ORD,CQ$4,2))&gt;$BN$135,"s","ns"))))</f>
        <v/>
      </c>
      <c r="CR117" s="186" t="str">
        <f aca="1">IF(CR$4&gt;$BV117,"",IF($BR$120&gt;$BS$120,"ns",IF($BN$127&gt;$BO$127,"ns",IF(ABS($BX117-INDEX(RTO1CF_ORD,CR$4,2))&gt;$BN$135,"s","ns"))))</f>
        <v/>
      </c>
      <c r="CS117" s="186" t="str">
        <f aca="1">IF(CS$4&gt;$BV117,"",IF($BR$120&gt;$BS$120,"ns",IF($BN$127&gt;$BO$127,"ns",IF(ABS($BX117-INDEX(RTO1CF_ORD,CS$4,2))&gt;$BN$135,"s","ns"))))</f>
        <v/>
      </c>
      <c r="CT117" s="186" t="str">
        <f aca="1">IF(CT$4&gt;$BV117,"",IF($BR$120&gt;$BS$120,"ns",IF($BN$127&gt;$BO$127,"ns",IF(ABS($BX117-INDEX(RTO1CF_ORD,CT$4,2))&gt;$BN$135,"s","ns"))))</f>
        <v/>
      </c>
      <c r="CU117" s="186" t="str">
        <f aca="1">IF(CU$4&gt;$BV117,"",IF($BR$120&gt;$BS$120,"ns",IF($BN$127&gt;$BO$127,"ns",IF(ABS($BX117-INDEX(RTO1CF_ORD,CU$4,2))&gt;$BN$135,"s","ns"))))</f>
        <v/>
      </c>
      <c r="CV117" s="186" t="str">
        <f aca="1">IF(CV$4&gt;$BV117,"",IF($BR$120&gt;$BS$120,"ns",IF($BN$127&gt;$BO$127,"ns",IF(ABS($BX117-INDEX(RTO1CF_ORD,CV$4,2))&gt;$BN$135,"s","ns"))))</f>
        <v/>
      </c>
      <c r="CW117" s="186" t="str">
        <f aca="1">IF(CW$4&gt;$BV117,"",IF($BR$120&gt;$BS$120,"ns",IF($BN$127&gt;$BO$127,"ns",IF(ABS($BX117-INDEX(RTO1CF_ORD,CW$4,2))&gt;$BN$135,"s","ns"))))</f>
        <v/>
      </c>
      <c r="CX117" s="186" t="str">
        <f aca="1">IF(CX$4&gt;$BV117,"",IF($BR$120&gt;$BS$120,"ns",IF($BN$127&gt;$BO$127,"ns",IF(ABS($BX117-INDEX(RTO1CF_ORD,CX$4,2))&gt;$BN$135,"s","ns"))))</f>
        <v/>
      </c>
      <c r="CY117" s="186" t="str">
        <f aca="1">IF(CY$4&gt;$BV117,"",IF($BR$120&gt;$BS$120,"ns",IF($BN$127&gt;$BO$127,"ns",IF(ABS($BX117-INDEX(RTO1CF_ORD,CY$4,2))&gt;$BN$135,"s","ns"))))</f>
        <v/>
      </c>
      <c r="CZ117" s="186" t="str">
        <f aca="1">IF(CZ$4&gt;$BV117,"",IF($BR$120&gt;$BS$120,"ns",IF($BN$127&gt;$BO$127,"ns",IF(ABS($BX117-INDEX(RTO1CF_ORD,CZ$4,2))&gt;$BN$135,"s","ns"))))</f>
        <v/>
      </c>
      <c r="DA117" s="186" t="str">
        <f aca="1">IF(DA$4&gt;$BV117,"",IF($BR$120&gt;$BS$120,"ns",IF($BN$127&gt;$BO$127,"ns",IF(ABS($BX117-INDEX(RTO1CF_ORD,DA$4,2))&gt;$BN$135,"s","ns"))))</f>
        <v/>
      </c>
      <c r="DB117" s="186" t="str">
        <f aca="1">IF(DB$4&gt;$BV117,"",IF($BR$120&gt;$BS$120,"ns",IF($BN$127&gt;$BO$127,"ns",IF(ABS($BX117-INDEX(RTO1CF_ORD,DB$4,2))&gt;$BN$135,"s","ns"))))</f>
        <v/>
      </c>
      <c r="DC117" s="186" t="str">
        <f aca="1">IF(DC$4&gt;$BV117,"",IF($BR$120&gt;$BS$120,"ns",IF($BN$127&gt;$BO$127,"ns",IF(ABS($BX117-INDEX(RTO1CF_ORD,DC$4,2))&gt;$BN$135,"s","ns"))))</f>
        <v/>
      </c>
      <c r="DD117" s="186" t="str">
        <f aca="1">IF(DD$4&gt;$BV117,"",IF($BR$120&gt;$BS$120,"ns",IF($BN$127&gt;$BO$127,"ns",IF(ABS($BX117-INDEX(RTO1CF_ORD,DD$4,2))&gt;$BN$135,"s","ns"))))</f>
        <v/>
      </c>
      <c r="DE117" s="186" t="str">
        <f aca="1">IF(DE$4&gt;$BV117,"",IF($BR$120&gt;$BS$120,"ns",IF($BN$127&gt;$BO$127,"ns",IF(ABS($BX117-INDEX(RTO1CF_ORD,DE$4,2))&gt;$BN$135,"s","ns"))))</f>
        <v/>
      </c>
      <c r="DF117" s="186" t="str">
        <f aca="1">IF(DF$4&gt;$BV117,"",IF($BR$120&gt;$BS$120,"ns",IF($BN$127&gt;$BO$127,"ns",IF(ABS($BX117-INDEX(RTO1CF_ORD,DF$4,2))&gt;$BN$135,"s","ns"))))</f>
        <v/>
      </c>
      <c r="DG117" s="186" t="str">
        <f aca="1">IF(DG$4&gt;$BV117,"",IF($BR$120&gt;$BS$120,"ns",IF($BN$127&gt;$BO$127,"ns",IF(ABS($BX117-INDEX(RTO1CF_ORD,DG$4,2))&gt;$BN$135,"s","ns"))))</f>
        <v/>
      </c>
      <c r="DH117" s="186" t="str">
        <f aca="1">IF(DH$4&gt;$BV117,"",IF($BR$120&gt;$BS$120,"ns",IF($BN$127&gt;$BO$127,"ns",IF(ABS($BX117-INDEX(RTO1CF_ORD,DH$4,2))&gt;$BN$135,"s","ns"))))</f>
        <v/>
      </c>
      <c r="DI117" s="186" t="str">
        <f aca="1">IF(DI$4&gt;$BV117,"",IF($BR$120&gt;$BS$120,"ns",IF($BN$127&gt;$BO$127,"ns",IF(ABS($BX117-INDEX(RTO1CF_ORD,DI$4,2))&gt;$BN$135,"s","ns"))))</f>
        <v/>
      </c>
      <c r="DJ117" s="186" t="str">
        <f aca="1">IF(DJ$4&gt;$BV117,"",IF($BR$120&gt;$BS$120,"ns",IF($BN$127&gt;$BO$127,"ns",IF(ABS($BX117-INDEX(RTO1CF_ORD,DJ$4,2))&gt;$BN$135,"s","ns"))))</f>
        <v/>
      </c>
      <c r="DK117" s="186" t="str">
        <f aca="1">IF(DK$4&gt;$BV117,"",IF($BR$120&gt;$BS$120,"ns",IF($BN$127&gt;$BO$127,"ns",IF(ABS($BX117-INDEX(RTO1CF_ORD,DK$4,2))&gt;$BN$135,"s","ns"))))</f>
        <v/>
      </c>
      <c r="DL117" s="186" t="str">
        <f aca="1">IF(DL$4&gt;$BV117,"",IF($BR$120&gt;$BS$120,"ns",IF($BN$127&gt;$BO$127,"ns",IF(ABS($BX117-INDEX(RTO1CF_ORD,DL$4,2))&gt;$BN$135,"s","ns"))))</f>
        <v/>
      </c>
      <c r="DM117" s="186" t="str">
        <f aca="1">IF(DM$4&gt;$BV117,"",IF($BR$120&gt;$BS$120,"ns",IF($BN$127&gt;$BO$127,"ns",IF(ABS($BX117-INDEX(RTO1CF_ORD,DM$4,2))&gt;$BN$135,"s","ns"))))</f>
        <v/>
      </c>
      <c r="DN117" s="186" t="str">
        <f aca="1">IF(DN$4&gt;$BV117,"",IF($BR$120&gt;$BS$120,"ns",IF($BN$127&gt;$BO$127,"ns",IF(ABS($BX117-INDEX(RTO1CF_ORD,DN$4,2))&gt;$BN$135,"s","ns"))))</f>
        <v/>
      </c>
      <c r="DO117" s="186" t="str">
        <f aca="1">IF(DO$4&gt;$BV117,"",IF($BR$120&gt;$BS$120,"ns",IF($BN$127&gt;$BO$127,"ns",IF(ABS($BX117-INDEX(RTO1CF_ORD,DO$4,2))&gt;$BN$135,"s","ns"))))</f>
        <v/>
      </c>
      <c r="DP117" s="186" t="str">
        <f aca="1">IF(DP$4&gt;$BV117,"",IF($BR$120&gt;$BS$120,"ns",IF($BN$127&gt;$BO$127,"ns",IF(ABS($BX117-INDEX(RTO1CF_ORD,DP$4,2))&gt;$BN$135,"s","ns"))))</f>
        <v/>
      </c>
      <c r="DQ117" s="186" t="str">
        <f aca="1">IF(DQ$4&gt;$BV117,"",IF($BR$120&gt;$BS$120,"ns",IF($BN$127&gt;$BO$127,"ns",IF(ABS($BX117-INDEX(RTO1CF_ORD,DQ$4,2))&gt;$BN$135,"s","ns"))))</f>
        <v/>
      </c>
      <c r="DR117" s="186" t="str">
        <f aca="1">IF(DR$4&gt;$BV117,"",IF($BR$120&gt;$BS$120,"ns",IF($BN$127&gt;$BO$127,"ns",IF(ABS($BX117-INDEX(RTO1CF_ORD,DR$4,2))&gt;$BN$135,"s","ns"))))</f>
        <v/>
      </c>
      <c r="DS117" s="186" t="str">
        <f aca="1">IF(DS$4&gt;$BV117,"",IF($BR$120&gt;$BS$120,"ns",IF($BN$127&gt;$BO$127,"ns",IF(ABS($BX117-INDEX(RTO1CF_ORD,DS$4,2))&gt;$BN$135,"s","ns"))))</f>
        <v/>
      </c>
      <c r="DT117" s="186" t="str">
        <f aca="1">IF(DT$4&gt;$BV117,"",IF($BR$120&gt;$BS$120,"ns",IF($BN$127&gt;$BO$127,"ns",IF(ABS($BX117-INDEX(RTO1CF_ORD,DT$4,2))&gt;$BN$135,"s","ns"))))</f>
        <v/>
      </c>
      <c r="DU117" s="186" t="str">
        <f aca="1">IF(DU$4&gt;$BV117,"",IF($BR$120&gt;$BS$120,"ns",IF($BN$127&gt;$BO$127,"ns",IF(ABS($BX117-INDEX(RTO1CF_ORD,DU$4,2))&gt;$BN$135,"s","ns"))))</f>
        <v/>
      </c>
      <c r="DV117" s="186" t="str">
        <f aca="1">IF(DV$4&gt;$BV117,"",IF($BR$120&gt;$BS$120,"ns",IF($BN$127&gt;$BO$127,"ns",IF(ABS($BX117-INDEX(RTO1CF_ORD,DV$4,2))&gt;$BN$135,"s","ns"))))</f>
        <v/>
      </c>
      <c r="DW117" s="158"/>
      <c r="DX117" s="158"/>
      <c r="DZ117" s="176">
        <f>DZ116+1</f>
        <v>3</v>
      </c>
      <c r="EA117" s="283">
        <f aca="1">IFERROR(INDEX(RTO3CV,$DZ117,1),0)</f>
        <v>916</v>
      </c>
      <c r="EB117" s="179">
        <f aca="1">IFERROR(INDEX(RTO3SF,$DZ117,EB$3),0)</f>
        <v>0</v>
      </c>
      <c r="EC117" s="179">
        <f aca="1">IFERROR(INDEX(RTO3SF,$DZ117,EC$3),0)</f>
        <v>0</v>
      </c>
      <c r="ED117" s="179">
        <f aca="1">IFERROR(INDEX(RTO3SF,$DZ117,ED$3),0)</f>
        <v>0</v>
      </c>
      <c r="EE117" s="179">
        <f aca="1">IFERROR(INDEX(RTO3SF,$DZ117,EE$3),0)</f>
        <v>0</v>
      </c>
      <c r="EF117" s="179">
        <f>_xlfn.COUNTIFS(EB117:EE117,"&gt;1")</f>
        <v>0</v>
      </c>
      <c r="EG117" s="179">
        <f>IFERROR(_xlfn.SUMIFS(EB117:EE117,EB117:EE117,"&gt;1"),0)</f>
        <v>0</v>
      </c>
      <c r="EH117" s="176"/>
      <c r="EI117" s="176" t="s">
        <v>311</v>
      </c>
      <c r="EJ117" s="176">
        <f>EJ115*EJ116</f>
        <v>0</v>
      </c>
      <c r="EK117" s="177"/>
      <c r="EL117" s="176">
        <f>EL116+1</f>
        <v>3</v>
      </c>
      <c r="EM117" s="283">
        <f aca="1">IFERROR(INDEX(RTO3CV,$EL117,1),0)</f>
        <v>916</v>
      </c>
      <c r="EN117" s="179">
        <f aca="1">IFERROR(INDEX(RTO3CF,$EL117,'ANVA-MDS'!EB$3),0)</f>
        <v>3984.32810285714004</v>
      </c>
      <c r="EO117" s="179">
        <f aca="1">IFERROR(INDEX(RTO3CF,$EL117,'ANVA-MDS'!EC$3),0)</f>
        <v>3189.18600000000015</v>
      </c>
      <c r="EP117" s="179">
        <f aca="1">IFERROR(INDEX(RTO3CF,$EL117,'ANVA-MDS'!ED$3),0)</f>
        <v>2973.15304000000015</v>
      </c>
      <c r="EQ117" s="179">
        <f aca="1">IFERROR(INDEX(RTO3CF,$EL117,'ANVA-MDS'!EE$3),0)</f>
        <v>0</v>
      </c>
      <c r="ER117" s="179">
        <f>_xlfn.COUNTIFS(EN117:EQ117,"&gt;1")</f>
        <v>3</v>
      </c>
      <c r="ES117" s="179">
        <f>IFERROR(_xlfn.SUMIFS(EN117:EQ117,EN117:EQ117,"&gt;1"),0)</f>
        <v>10146.6671428571008</v>
      </c>
      <c r="ET117" s="176"/>
      <c r="EU117" s="176" t="s">
        <v>311</v>
      </c>
      <c r="EV117" s="175">
        <f>EV115*EV116</f>
        <v>132</v>
      </c>
      <c r="EW117" s="177"/>
      <c r="EX117" s="179">
        <f>EG117+ES117</f>
        <v>10146.6671428571008</v>
      </c>
      <c r="EY117" s="176" t="s">
        <v>311</v>
      </c>
      <c r="EZ117" s="202" t="str">
        <f>IF(EZ134=0,"sd",EZ128*EZ115*EZ116)</f>
        <v>sd</v>
      </c>
    </row>
    <row r="118" spans="10:156" ht="12.75" customHeight="1">
      <c r="J118" s="89" t="n">
        <v>3</v>
      </c>
      <c r="K118" s="187">
        <f aca="1">IFERROR(INDEX(RTO3SF_ORD,J118,1),"sd")</f>
        <v>916</v>
      </c>
      <c r="L118" s="188">
        <f aca="1">IFERROR(INDEX(RTO3SF_ORD,J118,2),"sd")</f>
        <v>0.000469999999999999929</v>
      </c>
      <c r="M118" s="188" t="str">
        <f aca="1">IF(M$4&gt;$J118,"",IF($F$120&gt;$G$120,"ns",IF($B$127&gt;$C$127,"ns",IF(ABS($L118-INDEX(RTO1SF_ORD,M$4,2))&gt;$B$135,"s","ns"))))</f>
        <v>ns</v>
      </c>
      <c r="N118" s="188" t="str">
        <f aca="1">IF(N$4&gt;$J118,"",IF($F$120&gt;$G$120,"ns",IF($B$127&gt;$C$127,"ns",IF(ABS($L118-INDEX(RTO1SF_ORD,N$4,2))&gt;$B$135,"s","ns"))))</f>
        <v>ns</v>
      </c>
      <c r="O118" s="188" t="str">
        <f aca="1">IF(O$4&gt;$J118,"",IF($F$120&gt;$G$120,"ns",IF($B$127&gt;$C$127,"ns",IF(ABS($L118-INDEX(RTO1SF_ORD,O$4,2))&gt;$B$135,"s","ns"))))</f>
        <v>ns</v>
      </c>
      <c r="P118" s="188" t="str">
        <f aca="1">IF(P$4&gt;$J118,"",IF($F$120&gt;$G$120,"ns",IF($B$127&gt;$C$127,"ns",IF(ABS($L118-INDEX(RTO1SF_ORD,P$4,2))&gt;$B$135,"s","ns"))))</f>
        <v/>
      </c>
      <c r="Q118" s="188" t="str">
        <f aca="1">IF(Q$4&gt;$J118,"",IF($F$120&gt;$G$120,"ns",IF($B$127&gt;$C$127,"ns",IF(ABS($L118-INDEX(RTO1SF_ORD,Q$4,2))&gt;$B$135,"s","ns"))))</f>
        <v/>
      </c>
      <c r="R118" s="188" t="str">
        <f aca="1">IF(R$4&gt;$J118,"",IF($F$120&gt;$G$120,"ns",IF($B$127&gt;$C$127,"ns",IF(ABS($L118-INDEX(RTO1SF_ORD,R$4,2))&gt;$B$135,"s","ns"))))</f>
        <v/>
      </c>
      <c r="S118" s="188" t="str">
        <f aca="1">IF(S$4&gt;$J118,"",IF($F$120&gt;$G$120,"ns",IF($B$127&gt;$C$127,"ns",IF(ABS($L118-INDEX(RTO1SF_ORD,S$4,2))&gt;$B$135,"s","ns"))))</f>
        <v/>
      </c>
      <c r="T118" s="188" t="str">
        <f aca="1">IF(T$4&gt;$J118,"",IF($F$120&gt;$G$120,"ns",IF($B$127&gt;$C$127,"ns",IF(ABS($L118-INDEX(RTO1SF_ORD,T$4,2))&gt;$B$135,"s","ns"))))</f>
        <v/>
      </c>
      <c r="U118" s="188" t="str">
        <f aca="1">IF(U$4&gt;$J118,"",IF($F$120&gt;$G$120,"ns",IF($B$127&gt;$C$127,"ns",IF(ABS($L118-INDEX(RTO1SF_ORD,U$4,2))&gt;$B$135,"s","ns"))))</f>
        <v/>
      </c>
      <c r="V118" s="188" t="str">
        <f aca="1">IF(V$4&gt;$J118,"",IF($F$120&gt;$G$120,"ns",IF($B$127&gt;$C$127,"ns",IF(ABS($L118-INDEX(RTO1SF_ORD,V$4,2))&gt;$B$135,"s","ns"))))</f>
        <v/>
      </c>
      <c r="W118" s="188" t="str">
        <f aca="1">IF(W$4&gt;$J118,"",IF($F$120&gt;$G$120,"ns",IF($B$127&gt;$C$127,"ns",IF(ABS($L118-INDEX(RTO1SF_ORD,W$4,2))&gt;$B$135,"s","ns"))))</f>
        <v/>
      </c>
      <c r="X118" s="188" t="str">
        <f aca="1">IF(X$4&gt;$J118,"",IF($F$120&gt;$G$120,"ns",IF($B$127&gt;$C$127,"ns",IF(ABS($L118-INDEX(RTO1SF_ORD,X$4,2))&gt;$B$135,"s","ns"))))</f>
        <v/>
      </c>
      <c r="Y118" s="188" t="str">
        <f aca="1">IF(Y$4&gt;$J118,"",IF($F$120&gt;$G$120,"ns",IF($B$127&gt;$C$127,"ns",IF(ABS($L118-INDEX(RTO1SF_ORD,Y$4,2))&gt;$B$135,"s","ns"))))</f>
        <v/>
      </c>
      <c r="Z118" s="188" t="str">
        <f aca="1">IF(Z$4&gt;$J118,"",IF($F$120&gt;$G$120,"ns",IF($B$127&gt;$C$127,"ns",IF(ABS($L118-INDEX(RTO1SF_ORD,Z$4,2))&gt;$B$135,"s","ns"))))</f>
        <v/>
      </c>
      <c r="AA118" s="188" t="str">
        <f aca="1">IF(AA$4&gt;$J118,"",IF($F$120&gt;$G$120,"ns",IF($B$127&gt;$C$127,"ns",IF(ABS($L118-INDEX(RTO1SF_ORD,AA$4,2))&gt;$B$135,"s","ns"))))</f>
        <v/>
      </c>
      <c r="AB118" s="188" t="str">
        <f aca="1">IF(AB$4&gt;$J118,"",IF($F$120&gt;$G$120,"ns",IF($B$127&gt;$C$127,"ns",IF(ABS($L118-INDEX(RTO1SF_ORD,AB$4,2))&gt;$B$135,"s","ns"))))</f>
        <v/>
      </c>
      <c r="AC118" s="188" t="str">
        <f aca="1">IF(AC$4&gt;$J118,"",IF($F$120&gt;$G$120,"ns",IF($B$127&gt;$C$127,"ns",IF(ABS($L118-INDEX(RTO1SF_ORD,AC$4,2))&gt;$B$135,"s","ns"))))</f>
        <v/>
      </c>
      <c r="AD118" s="188" t="str">
        <f aca="1">IF(AD$4&gt;$J118,"",IF($F$120&gt;$G$120,"ns",IF($B$127&gt;$C$127,"ns",IF(ABS($L118-INDEX(RTO1SF_ORD,AD$4,2))&gt;$B$135,"s","ns"))))</f>
        <v/>
      </c>
      <c r="AE118" s="188" t="str">
        <f aca="1">IF(AE$4&gt;$J118,"",IF($F$120&gt;$G$120,"ns",IF($B$127&gt;$C$127,"ns",IF(ABS($L118-INDEX(RTO1SF_ORD,AE$4,2))&gt;$B$135,"s","ns"))))</f>
        <v/>
      </c>
      <c r="AF118" s="188" t="str">
        <f aca="1">IF(AF$4&gt;$J118,"",IF($F$120&gt;$G$120,"ns",IF($B$127&gt;$C$127,"ns",IF(ABS($L118-INDEX(RTO1SF_ORD,AF$4,2))&gt;$B$135,"s","ns"))))</f>
        <v/>
      </c>
      <c r="AG118" s="188" t="str">
        <f aca="1">IF(AG$4&gt;$J118,"",IF($F$120&gt;$G$120,"ns",IF($B$127&gt;$C$127,"ns",IF(ABS($L118-INDEX(RTO1SF_ORD,AG$4,2))&gt;$B$135,"s","ns"))))</f>
        <v/>
      </c>
      <c r="AH118" s="188" t="str">
        <f aca="1">IF(AH$4&gt;$J118,"",IF($F$120&gt;$G$120,"ns",IF($B$127&gt;$C$127,"ns",IF(ABS($L118-INDEX(RTO1SF_ORD,AH$4,2))&gt;$B$135,"s","ns"))))</f>
        <v/>
      </c>
      <c r="AI118" s="188" t="str">
        <f aca="1">IF(AI$4&gt;$J118,"",IF($F$120&gt;$G$120,"ns",IF($B$127&gt;$C$127,"ns",IF(ABS($L118-INDEX(RTO1SF_ORD,AI$4,2))&gt;$B$135,"s","ns"))))</f>
        <v/>
      </c>
      <c r="AJ118" s="188" t="str">
        <f aca="1">IF(AJ$4&gt;$J118,"",IF($F$120&gt;$G$120,"ns",IF($B$127&gt;$C$127,"ns",IF(ABS($L118-INDEX(RTO1SF_ORD,AJ$4,2))&gt;$B$135,"s","ns"))))</f>
        <v/>
      </c>
      <c r="AK118" s="188" t="str">
        <f aca="1">IF(AK$4&gt;$J118,"",IF($F$120&gt;$G$120,"ns",IF($B$127&gt;$C$127,"ns",IF(ABS($L118-INDEX(RTO1SF_ORD,AK$4,2))&gt;$B$135,"s","ns"))))</f>
        <v/>
      </c>
      <c r="AL118" s="188" t="str">
        <f aca="1">IF(AL$4&gt;$J118,"",IF($F$120&gt;$G$120,"ns",IF($B$127&gt;$C$127,"ns",IF(ABS($L118-INDEX(RTO1SF_ORD,AL$4,2))&gt;$B$135,"s","ns"))))</f>
        <v/>
      </c>
      <c r="AM118" s="188" t="str">
        <f aca="1">IF(AM$4&gt;$J118,"",IF($F$120&gt;$G$120,"ns",IF($B$127&gt;$C$127,"ns",IF(ABS($L118-INDEX(RTO1SF_ORD,AM$4,2))&gt;$B$135,"s","ns"))))</f>
        <v/>
      </c>
      <c r="AN118" s="188" t="str">
        <f aca="1">IF(AN$4&gt;$J118,"",IF($F$120&gt;$G$120,"ns",IF($B$127&gt;$C$127,"ns",IF(ABS($L118-INDEX(RTO1SF_ORD,AN$4,2))&gt;$B$135,"s","ns"))))</f>
        <v/>
      </c>
      <c r="AO118" s="188" t="str">
        <f aca="1">IF(AO$4&gt;$J118,"",IF($F$120&gt;$G$120,"ns",IF($B$127&gt;$C$127,"ns",IF(ABS($L118-INDEX(RTO1SF_ORD,AO$4,2))&gt;$B$135,"s","ns"))))</f>
        <v/>
      </c>
      <c r="AP118" s="188" t="str">
        <f aca="1">IF(AP$4&gt;$J118,"",IF($F$120&gt;$G$120,"ns",IF($B$127&gt;$C$127,"ns",IF(ABS($L118-INDEX(RTO1SF_ORD,AP$4,2))&gt;$B$135,"s","ns"))))</f>
        <v/>
      </c>
      <c r="AQ118" s="188" t="str">
        <f aca="1">IF(AQ$4&gt;$J118,"",IF($F$120&gt;$G$120,"ns",IF($B$127&gt;$C$127,"ns",IF(ABS($L118-INDEX(RTO1SF_ORD,AQ$4,2))&gt;$B$135,"s","ns"))))</f>
        <v/>
      </c>
      <c r="AR118" s="188" t="str">
        <f aca="1">IF(AR$4&gt;$J118,"",IF($F$120&gt;$G$120,"ns",IF($B$127&gt;$C$127,"ns",IF(ABS($L118-INDEX(RTO1SF_ORD,AR$4,2))&gt;$B$135,"s","ns"))))</f>
        <v/>
      </c>
      <c r="AS118" s="188" t="str">
        <f aca="1">IF(AS$4&gt;$J118,"",IF($F$120&gt;$G$120,"ns",IF($B$127&gt;$C$127,"ns",IF(ABS($L118-INDEX(RTO1SF_ORD,AS$4,2))&gt;$B$135,"s","ns"))))</f>
        <v/>
      </c>
      <c r="AT118" s="188" t="str">
        <f aca="1">IF(AT$4&gt;$J118,"",IF($F$120&gt;$G$120,"ns",IF($B$127&gt;$C$127,"ns",IF(ABS($L118-INDEX(RTO1SF_ORD,AT$4,2))&gt;$B$135,"s","ns"))))</f>
        <v/>
      </c>
      <c r="AU118" s="188" t="str">
        <f aca="1">IF(AU$4&gt;$J118,"",IF($F$120&gt;$G$120,"ns",IF($B$127&gt;$C$127,"ns",IF(ABS($L118-INDEX(RTO1SF_ORD,AU$4,2))&gt;$B$135,"s","ns"))))</f>
        <v/>
      </c>
      <c r="AV118" s="188" t="str">
        <f aca="1">IF(AV$4&gt;$J118,"",IF($F$120&gt;$G$120,"ns",IF($B$127&gt;$C$127,"ns",IF(ABS($L118-INDEX(RTO1SF_ORD,AV$4,2))&gt;$B$135,"s","ns"))))</f>
        <v/>
      </c>
      <c r="AW118" s="188" t="str">
        <f aca="1">IF(AW$4&gt;$J118,"",IF($F$120&gt;$G$120,"ns",IF($B$127&gt;$C$127,"ns",IF(ABS($L118-INDEX(RTO1SF_ORD,AW$4,2))&gt;$B$135,"s","ns"))))</f>
        <v/>
      </c>
      <c r="AX118" s="188" t="str">
        <f aca="1">IF(AX$4&gt;$J118,"",IF($F$120&gt;$G$120,"ns",IF($B$127&gt;$C$127,"ns",IF(ABS($L118-INDEX(RTO1SF_ORD,AX$4,2))&gt;$B$135,"s","ns"))))</f>
        <v/>
      </c>
      <c r="AY118" s="188" t="str">
        <f aca="1">IF(AY$4&gt;$J118,"",IF($F$120&gt;$G$120,"ns",IF($B$127&gt;$C$127,"ns",IF(ABS($L118-INDEX(RTO1SF_ORD,AY$4,2))&gt;$B$135,"s","ns"))))</f>
        <v/>
      </c>
      <c r="AZ118" s="188" t="str">
        <f aca="1">IF(AZ$4&gt;$J118,"",IF($F$120&gt;$G$120,"ns",IF($B$127&gt;$C$127,"ns",IF(ABS($L118-INDEX(RTO1SF_ORD,AZ$4,2))&gt;$B$135,"s","ns"))))</f>
        <v/>
      </c>
      <c r="BA118" s="188" t="str">
        <f aca="1">IF(BA$4&gt;$J118,"",IF($F$120&gt;$G$120,"ns",IF($B$127&gt;$C$127,"ns",IF(ABS($L118-INDEX(RTO1SF_ORD,BA$4,2))&gt;$B$135,"s","ns"))))</f>
        <v/>
      </c>
      <c r="BB118" s="188" t="str">
        <f aca="1">IF(BB$4&gt;$J118,"",IF($F$120&gt;$G$120,"ns",IF($B$127&gt;$C$127,"ns",IF(ABS($L118-INDEX(RTO1SF_ORD,BB$4,2))&gt;$B$135,"s","ns"))))</f>
        <v/>
      </c>
      <c r="BC118" s="188" t="str">
        <f aca="1">IF(BC$4&gt;$J118,"",IF($F$120&gt;$G$120,"ns",IF($B$127&gt;$C$127,"ns",IF(ABS($L118-INDEX(RTO1SF_ORD,BC$4,2))&gt;$B$135,"s","ns"))))</f>
        <v/>
      </c>
      <c r="BD118" s="188" t="str">
        <f aca="1">IF(BD$4&gt;$J118,"",IF($F$120&gt;$G$120,"ns",IF($B$127&gt;$C$127,"ns",IF(ABS($L118-INDEX(RTO1SF_ORD,BD$4,2))&gt;$B$135,"s","ns"))))</f>
        <v/>
      </c>
      <c r="BE118" s="188" t="str">
        <f aca="1">IF(BE$4&gt;$J118,"",IF($F$120&gt;$G$120,"ns",IF($B$127&gt;$C$127,"ns",IF(ABS($L118-INDEX(RTO1SF_ORD,BE$4,2))&gt;$B$135,"s","ns"))))</f>
        <v/>
      </c>
      <c r="BF118" s="188" t="str">
        <f aca="1">IF(BF$4&gt;$J118,"",IF($F$120&gt;$G$120,"ns",IF($B$127&gt;$C$127,"ns",IF(ABS($L118-INDEX(RTO1SF_ORD,BF$4,2))&gt;$B$135,"s","ns"))))</f>
        <v/>
      </c>
      <c r="BG118" s="188" t="str">
        <f aca="1">IF(BG$4&gt;$J118,"",IF($F$120&gt;$G$120,"ns",IF($B$127&gt;$C$127,"ns",IF(ABS($L118-INDEX(RTO1SF_ORD,BG$4,2))&gt;$B$135,"s","ns"))))</f>
        <v/>
      </c>
      <c r="BH118" s="188" t="str">
        <f aca="1">IF(BH$4&gt;$J118,"",IF($F$120&gt;$G$120,"ns",IF($B$127&gt;$C$127,"ns",IF(ABS($L118-INDEX(RTO1SF_ORD,BH$4,2))&gt;$B$135,"s","ns"))))</f>
        <v/>
      </c>
      <c r="BI118" s="188" t="str">
        <f aca="1">IF(BI$4&gt;$J118,"",IF($F$120&gt;$G$120,"ns",IF($B$127&gt;$C$127,"ns",IF(ABS($L118-INDEX(RTO1SF_ORD,BI$4,2))&gt;$B$135,"s","ns"))))</f>
        <v/>
      </c>
      <c r="BJ118" s="188" t="str">
        <f aca="1">IF(BJ$4&gt;$J118,"",IF($F$120&gt;$G$120,"ns",IF($B$127&gt;$C$127,"ns",IF(ABS($L118-INDEX(RTO1SF_ORD,BJ$4,2))&gt;$B$135,"s","ns"))))</f>
        <v/>
      </c>
      <c r="BS118" s="10"/>
      <c r="BT118" s="10"/>
      <c r="BV118" s="89" t="n">
        <v>3</v>
      </c>
      <c r="BW118" s="187" t="str">
        <f aca="1">IFERROR(INDEX(RTO3CF_ORD,BV118,1),"sd")</f>
        <v>ACA 605</v>
      </c>
      <c r="BX118" s="188">
        <f aca="1">IFERROR(INDEX(RTO3CF_ORD,BV118,2),"sd")</f>
        <v>4742.77831238095041</v>
      </c>
      <c r="BY118" s="186" t="str">
        <f aca="1">IF(BY$4&gt;$BV118,"",IF($BR$120&gt;$BS$120,"ns",IF($BN$127&gt;$BO$127,"ns",IF(ABS($BX118-INDEX(RTO1CF_ORD,BY$4,2))&gt;$BN$135,"s","ns"))))</f>
        <v>ns</v>
      </c>
      <c r="BZ118" s="186" t="str">
        <f aca="1">IF(BZ$4&gt;$BV118,"",IF($BR$120&gt;$BS$120,"ns",IF($BN$127&gt;$BO$127,"ns",IF(ABS($BX118-INDEX(RTO1CF_ORD,BZ$4,2))&gt;$BN$135,"s","ns"))))</f>
        <v>ns</v>
      </c>
      <c r="CA118" s="186" t="str">
        <f aca="1">IF(CA$4&gt;$BV118,"",IF($BR$120&gt;$BS$120,"ns",IF($BN$127&gt;$BO$127,"ns",IF(ABS($BX118-INDEX(RTO1CF_ORD,CA$4,2))&gt;$BN$135,"s","ns"))))</f>
        <v>ns</v>
      </c>
      <c r="CB118" s="186" t="str">
        <f aca="1">IF(CB$4&gt;$BV118,"",IF($BR$120&gt;$BS$120,"ns",IF($BN$127&gt;$BO$127,"ns",IF(ABS($BX118-INDEX(RTO1CF_ORD,CB$4,2))&gt;$BN$135,"s","ns"))))</f>
        <v/>
      </c>
      <c r="CC118" s="186" t="str">
        <f aca="1">IF(CC$4&gt;$BV118,"",IF($BR$120&gt;$BS$120,"ns",IF($BN$127&gt;$BO$127,"ns",IF(ABS($BX118-INDEX(RTO1CF_ORD,CC$4,2))&gt;$BN$135,"s","ns"))))</f>
        <v/>
      </c>
      <c r="CD118" s="186" t="str">
        <f aca="1">IF(CD$4&gt;$BV118,"",IF($BR$120&gt;$BS$120,"ns",IF($BN$127&gt;$BO$127,"ns",IF(ABS($BX118-INDEX(RTO1CF_ORD,CD$4,2))&gt;$BN$135,"s","ns"))))</f>
        <v/>
      </c>
      <c r="CE118" s="186" t="str">
        <f aca="1">IF(CE$4&gt;$BV118,"",IF($BR$120&gt;$BS$120,"ns",IF($BN$127&gt;$BO$127,"ns",IF(ABS($BX118-INDEX(RTO1CF_ORD,CE$4,2))&gt;$BN$135,"s","ns"))))</f>
        <v/>
      </c>
      <c r="CF118" s="186" t="str">
        <f aca="1">IF(CF$4&gt;$BV118,"",IF($BR$120&gt;$BS$120,"ns",IF($BN$127&gt;$BO$127,"ns",IF(ABS($BX118-INDEX(RTO1CF_ORD,CF$4,2))&gt;$BN$135,"s","ns"))))</f>
        <v/>
      </c>
      <c r="CG118" s="186" t="str">
        <f aca="1">IF(CG$4&gt;$BV118,"",IF($BR$120&gt;$BS$120,"ns",IF($BN$127&gt;$BO$127,"ns",IF(ABS($BX118-INDEX(RTO1CF_ORD,CG$4,2))&gt;$BN$135,"s","ns"))))</f>
        <v/>
      </c>
      <c r="CH118" s="186" t="str">
        <f aca="1">IF(CH$4&gt;$BV118,"",IF($BR$120&gt;$BS$120,"ns",IF($BN$127&gt;$BO$127,"ns",IF(ABS($BX118-INDEX(RTO1CF_ORD,CH$4,2))&gt;$BN$135,"s","ns"))))</f>
        <v/>
      </c>
      <c r="CI118" s="186" t="str">
        <f aca="1">IF(CI$4&gt;$BV118,"",IF($BR$120&gt;$BS$120,"ns",IF($BN$127&gt;$BO$127,"ns",IF(ABS($BX118-INDEX(RTO1CF_ORD,CI$4,2))&gt;$BN$135,"s","ns"))))</f>
        <v/>
      </c>
      <c r="CJ118" s="186" t="str">
        <f aca="1">IF(CJ$4&gt;$BV118,"",IF($BR$120&gt;$BS$120,"ns",IF($BN$127&gt;$BO$127,"ns",IF(ABS($BX118-INDEX(RTO1CF_ORD,CJ$4,2))&gt;$BN$135,"s","ns"))))</f>
        <v/>
      </c>
      <c r="CK118" s="186" t="str">
        <f aca="1">IF(CK$4&gt;$BV118,"",IF($BR$120&gt;$BS$120,"ns",IF($BN$127&gt;$BO$127,"ns",IF(ABS($BX118-INDEX(RTO1CF_ORD,CK$4,2))&gt;$BN$135,"s","ns"))))</f>
        <v/>
      </c>
      <c r="CL118" s="186" t="str">
        <f aca="1">IF(CL$4&gt;$BV118,"",IF($BR$120&gt;$BS$120,"ns",IF($BN$127&gt;$BO$127,"ns",IF(ABS($BX118-INDEX(RTO1CF_ORD,CL$4,2))&gt;$BN$135,"s","ns"))))</f>
        <v/>
      </c>
      <c r="CM118" s="186" t="str">
        <f aca="1">IF(CM$4&gt;$BV118,"",IF($BR$120&gt;$BS$120,"ns",IF($BN$127&gt;$BO$127,"ns",IF(ABS($BX118-INDEX(RTO1CF_ORD,CM$4,2))&gt;$BN$135,"s","ns"))))</f>
        <v/>
      </c>
      <c r="CN118" s="186" t="str">
        <f aca="1">IF(CN$4&gt;$BV118,"",IF($BR$120&gt;$BS$120,"ns",IF($BN$127&gt;$BO$127,"ns",IF(ABS($BX118-INDEX(RTO1CF_ORD,CN$4,2))&gt;$BN$135,"s","ns"))))</f>
        <v/>
      </c>
      <c r="CO118" s="186" t="str">
        <f aca="1">IF(CO$4&gt;$BV118,"",IF($BR$120&gt;$BS$120,"ns",IF($BN$127&gt;$BO$127,"ns",IF(ABS($BX118-INDEX(RTO1CF_ORD,CO$4,2))&gt;$BN$135,"s","ns"))))</f>
        <v/>
      </c>
      <c r="CP118" s="186" t="str">
        <f aca="1">IF(CP$4&gt;$BV118,"",IF($BR$120&gt;$BS$120,"ns",IF($BN$127&gt;$BO$127,"ns",IF(ABS($BX118-INDEX(RTO1CF_ORD,CP$4,2))&gt;$BN$135,"s","ns"))))</f>
        <v/>
      </c>
      <c r="CQ118" s="186" t="str">
        <f aca="1">IF(CQ$4&gt;$BV118,"",IF($BR$120&gt;$BS$120,"ns",IF($BN$127&gt;$BO$127,"ns",IF(ABS($BX118-INDEX(RTO1CF_ORD,CQ$4,2))&gt;$BN$135,"s","ns"))))</f>
        <v/>
      </c>
      <c r="CR118" s="186" t="str">
        <f aca="1">IF(CR$4&gt;$BV118,"",IF($BR$120&gt;$BS$120,"ns",IF($BN$127&gt;$BO$127,"ns",IF(ABS($BX118-INDEX(RTO1CF_ORD,CR$4,2))&gt;$BN$135,"s","ns"))))</f>
        <v/>
      </c>
      <c r="CS118" s="186" t="str">
        <f aca="1">IF(CS$4&gt;$BV118,"",IF($BR$120&gt;$BS$120,"ns",IF($BN$127&gt;$BO$127,"ns",IF(ABS($BX118-INDEX(RTO1CF_ORD,CS$4,2))&gt;$BN$135,"s","ns"))))</f>
        <v/>
      </c>
      <c r="CT118" s="186" t="str">
        <f aca="1">IF(CT$4&gt;$BV118,"",IF($BR$120&gt;$BS$120,"ns",IF($BN$127&gt;$BO$127,"ns",IF(ABS($BX118-INDEX(RTO1CF_ORD,CT$4,2))&gt;$BN$135,"s","ns"))))</f>
        <v/>
      </c>
      <c r="CU118" s="186" t="str">
        <f aca="1">IF(CU$4&gt;$BV118,"",IF($BR$120&gt;$BS$120,"ns",IF($BN$127&gt;$BO$127,"ns",IF(ABS($BX118-INDEX(RTO1CF_ORD,CU$4,2))&gt;$BN$135,"s","ns"))))</f>
        <v/>
      </c>
      <c r="CV118" s="186" t="str">
        <f aca="1">IF(CV$4&gt;$BV118,"",IF($BR$120&gt;$BS$120,"ns",IF($BN$127&gt;$BO$127,"ns",IF(ABS($BX118-INDEX(RTO1CF_ORD,CV$4,2))&gt;$BN$135,"s","ns"))))</f>
        <v/>
      </c>
      <c r="CW118" s="186" t="str">
        <f aca="1">IF(CW$4&gt;$BV118,"",IF($BR$120&gt;$BS$120,"ns",IF($BN$127&gt;$BO$127,"ns",IF(ABS($BX118-INDEX(RTO1CF_ORD,CW$4,2))&gt;$BN$135,"s","ns"))))</f>
        <v/>
      </c>
      <c r="CX118" s="186" t="str">
        <f aca="1">IF(CX$4&gt;$BV118,"",IF($BR$120&gt;$BS$120,"ns",IF($BN$127&gt;$BO$127,"ns",IF(ABS($BX118-INDEX(RTO1CF_ORD,CX$4,2))&gt;$BN$135,"s","ns"))))</f>
        <v/>
      </c>
      <c r="CY118" s="186" t="str">
        <f aca="1">IF(CY$4&gt;$BV118,"",IF($BR$120&gt;$BS$120,"ns",IF($BN$127&gt;$BO$127,"ns",IF(ABS($BX118-INDEX(RTO1CF_ORD,CY$4,2))&gt;$BN$135,"s","ns"))))</f>
        <v/>
      </c>
      <c r="CZ118" s="186" t="str">
        <f aca="1">IF(CZ$4&gt;$BV118,"",IF($BR$120&gt;$BS$120,"ns",IF($BN$127&gt;$BO$127,"ns",IF(ABS($BX118-INDEX(RTO1CF_ORD,CZ$4,2))&gt;$BN$135,"s","ns"))))</f>
        <v/>
      </c>
      <c r="DA118" s="186" t="str">
        <f aca="1">IF(DA$4&gt;$BV118,"",IF($BR$120&gt;$BS$120,"ns",IF($BN$127&gt;$BO$127,"ns",IF(ABS($BX118-INDEX(RTO1CF_ORD,DA$4,2))&gt;$BN$135,"s","ns"))))</f>
        <v/>
      </c>
      <c r="DB118" s="186" t="str">
        <f aca="1">IF(DB$4&gt;$BV118,"",IF($BR$120&gt;$BS$120,"ns",IF($BN$127&gt;$BO$127,"ns",IF(ABS($BX118-INDEX(RTO1CF_ORD,DB$4,2))&gt;$BN$135,"s","ns"))))</f>
        <v/>
      </c>
      <c r="DC118" s="186" t="str">
        <f aca="1">IF(DC$4&gt;$BV118,"",IF($BR$120&gt;$BS$120,"ns",IF($BN$127&gt;$BO$127,"ns",IF(ABS($BX118-INDEX(RTO1CF_ORD,DC$4,2))&gt;$BN$135,"s","ns"))))</f>
        <v/>
      </c>
      <c r="DD118" s="186" t="str">
        <f aca="1">IF(DD$4&gt;$BV118,"",IF($BR$120&gt;$BS$120,"ns",IF($BN$127&gt;$BO$127,"ns",IF(ABS($BX118-INDEX(RTO1CF_ORD,DD$4,2))&gt;$BN$135,"s","ns"))))</f>
        <v/>
      </c>
      <c r="DE118" s="186" t="str">
        <f aca="1">IF(DE$4&gt;$BV118,"",IF($BR$120&gt;$BS$120,"ns",IF($BN$127&gt;$BO$127,"ns",IF(ABS($BX118-INDEX(RTO1CF_ORD,DE$4,2))&gt;$BN$135,"s","ns"))))</f>
        <v/>
      </c>
      <c r="DF118" s="186" t="str">
        <f aca="1">IF(DF$4&gt;$BV118,"",IF($BR$120&gt;$BS$120,"ns",IF($BN$127&gt;$BO$127,"ns",IF(ABS($BX118-INDEX(RTO1CF_ORD,DF$4,2))&gt;$BN$135,"s","ns"))))</f>
        <v/>
      </c>
      <c r="DG118" s="186" t="str">
        <f aca="1">IF(DG$4&gt;$BV118,"",IF($BR$120&gt;$BS$120,"ns",IF($BN$127&gt;$BO$127,"ns",IF(ABS($BX118-INDEX(RTO1CF_ORD,DG$4,2))&gt;$BN$135,"s","ns"))))</f>
        <v/>
      </c>
      <c r="DH118" s="186" t="str">
        <f aca="1">IF(DH$4&gt;$BV118,"",IF($BR$120&gt;$BS$120,"ns",IF($BN$127&gt;$BO$127,"ns",IF(ABS($BX118-INDEX(RTO1CF_ORD,DH$4,2))&gt;$BN$135,"s","ns"))))</f>
        <v/>
      </c>
      <c r="DI118" s="186" t="str">
        <f aca="1">IF(DI$4&gt;$BV118,"",IF($BR$120&gt;$BS$120,"ns",IF($BN$127&gt;$BO$127,"ns",IF(ABS($BX118-INDEX(RTO1CF_ORD,DI$4,2))&gt;$BN$135,"s","ns"))))</f>
        <v/>
      </c>
      <c r="DJ118" s="186" t="str">
        <f aca="1">IF(DJ$4&gt;$BV118,"",IF($BR$120&gt;$BS$120,"ns",IF($BN$127&gt;$BO$127,"ns",IF(ABS($BX118-INDEX(RTO1CF_ORD,DJ$4,2))&gt;$BN$135,"s","ns"))))</f>
        <v/>
      </c>
      <c r="DK118" s="186" t="str">
        <f aca="1">IF(DK$4&gt;$BV118,"",IF($BR$120&gt;$BS$120,"ns",IF($BN$127&gt;$BO$127,"ns",IF(ABS($BX118-INDEX(RTO1CF_ORD,DK$4,2))&gt;$BN$135,"s","ns"))))</f>
        <v/>
      </c>
      <c r="DL118" s="186" t="str">
        <f aca="1">IF(DL$4&gt;$BV118,"",IF($BR$120&gt;$BS$120,"ns",IF($BN$127&gt;$BO$127,"ns",IF(ABS($BX118-INDEX(RTO1CF_ORD,DL$4,2))&gt;$BN$135,"s","ns"))))</f>
        <v/>
      </c>
      <c r="DM118" s="186" t="str">
        <f aca="1">IF(DM$4&gt;$BV118,"",IF($BR$120&gt;$BS$120,"ns",IF($BN$127&gt;$BO$127,"ns",IF(ABS($BX118-INDEX(RTO1CF_ORD,DM$4,2))&gt;$BN$135,"s","ns"))))</f>
        <v/>
      </c>
      <c r="DN118" s="186" t="str">
        <f aca="1">IF(DN$4&gt;$BV118,"",IF($BR$120&gt;$BS$120,"ns",IF($BN$127&gt;$BO$127,"ns",IF(ABS($BX118-INDEX(RTO1CF_ORD,DN$4,2))&gt;$BN$135,"s","ns"))))</f>
        <v/>
      </c>
      <c r="DO118" s="186" t="str">
        <f aca="1">IF(DO$4&gt;$BV118,"",IF($BR$120&gt;$BS$120,"ns",IF($BN$127&gt;$BO$127,"ns",IF(ABS($BX118-INDEX(RTO1CF_ORD,DO$4,2))&gt;$BN$135,"s","ns"))))</f>
        <v/>
      </c>
      <c r="DP118" s="186" t="str">
        <f aca="1">IF(DP$4&gt;$BV118,"",IF($BR$120&gt;$BS$120,"ns",IF($BN$127&gt;$BO$127,"ns",IF(ABS($BX118-INDEX(RTO1CF_ORD,DP$4,2))&gt;$BN$135,"s","ns"))))</f>
        <v/>
      </c>
      <c r="DQ118" s="186" t="str">
        <f aca="1">IF(DQ$4&gt;$BV118,"",IF($BR$120&gt;$BS$120,"ns",IF($BN$127&gt;$BO$127,"ns",IF(ABS($BX118-INDEX(RTO1CF_ORD,DQ$4,2))&gt;$BN$135,"s","ns"))))</f>
        <v/>
      </c>
      <c r="DR118" s="186" t="str">
        <f aca="1">IF(DR$4&gt;$BV118,"",IF($BR$120&gt;$BS$120,"ns",IF($BN$127&gt;$BO$127,"ns",IF(ABS($BX118-INDEX(RTO1CF_ORD,DR$4,2))&gt;$BN$135,"s","ns"))))</f>
        <v/>
      </c>
      <c r="DS118" s="186" t="str">
        <f aca="1">IF(DS$4&gt;$BV118,"",IF($BR$120&gt;$BS$120,"ns",IF($BN$127&gt;$BO$127,"ns",IF(ABS($BX118-INDEX(RTO1CF_ORD,DS$4,2))&gt;$BN$135,"s","ns"))))</f>
        <v/>
      </c>
      <c r="DT118" s="186" t="str">
        <f aca="1">IF(DT$4&gt;$BV118,"",IF($BR$120&gt;$BS$120,"ns",IF($BN$127&gt;$BO$127,"ns",IF(ABS($BX118-INDEX(RTO1CF_ORD,DT$4,2))&gt;$BN$135,"s","ns"))))</f>
        <v/>
      </c>
      <c r="DU118" s="186" t="str">
        <f aca="1">IF(DU$4&gt;$BV118,"",IF($BR$120&gt;$BS$120,"ns",IF($BN$127&gt;$BO$127,"ns",IF(ABS($BX118-INDEX(RTO1CF_ORD,DU$4,2))&gt;$BN$135,"s","ns"))))</f>
        <v/>
      </c>
      <c r="DV118" s="186" t="str">
        <f aca="1">IF(DV$4&gt;$BV118,"",IF($BR$120&gt;$BS$120,"ns",IF($BN$127&gt;$BO$127,"ns",IF(ABS($BX118-INDEX(RTO1CF_ORD,DV$4,2))&gt;$BN$135,"s","ns"))))</f>
        <v/>
      </c>
      <c r="DW118" s="158"/>
      <c r="DX118" s="158"/>
      <c r="DZ118" s="176">
        <f>DZ117+1</f>
        <v>4</v>
      </c>
      <c r="EA118" s="283">
        <f aca="1">IFERROR(INDEX(RTO3CV,$DZ118,1),0)</f>
        <v>920</v>
      </c>
      <c r="EB118" s="179">
        <f aca="1">IFERROR(INDEX(RTO3SF,$DZ118,EB$3),0)</f>
        <v>0</v>
      </c>
      <c r="EC118" s="179">
        <f aca="1">IFERROR(INDEX(RTO3SF,$DZ118,EC$3),0)</f>
        <v>0</v>
      </c>
      <c r="ED118" s="179">
        <f aca="1">IFERROR(INDEX(RTO3SF,$DZ118,ED$3),0)</f>
        <v>0</v>
      </c>
      <c r="EE118" s="179">
        <f aca="1">IFERROR(INDEX(RTO3SF,$DZ118,EE$3),0)</f>
        <v>0</v>
      </c>
      <c r="EF118" s="179">
        <f>_xlfn.COUNTIFS(EB118:EE118,"&gt;1")</f>
        <v>0</v>
      </c>
      <c r="EG118" s="179">
        <f>IFERROR(_xlfn.SUMIFS(EB118:EE118,EB118:EE118,"&gt;1"),0)</f>
        <v>0</v>
      </c>
      <c r="EH118" s="176"/>
      <c r="EI118" s="176" t="s">
        <v>312</v>
      </c>
      <c r="EJ118" s="175">
        <f>_xlfn.SUMIFS(EB115:EE164,EB115:EE164,"&gt;1")</f>
        <v>0</v>
      </c>
      <c r="EK118" s="177"/>
      <c r="EL118" s="176">
        <f>EL117+1</f>
        <v>4</v>
      </c>
      <c r="EM118" s="283">
        <f aca="1">IFERROR(INDEX(RTO3CV,$EL118,1),0)</f>
        <v>920</v>
      </c>
      <c r="EN118" s="179">
        <f aca="1">IFERROR(INDEX(RTO3CF,$EL118,'ANVA-MDS'!EB$3),0)</f>
        <v>4826.22875428571024</v>
      </c>
      <c r="EO118" s="179">
        <f aca="1">IFERROR(INDEX(RTO3CF,$EL118,'ANVA-MDS'!EC$3),0)</f>
        <v>3688.49787428571017</v>
      </c>
      <c r="EP118" s="179">
        <f aca="1">IFERROR(INDEX(RTO3CF,$EL118,'ANVA-MDS'!ED$3),0)</f>
        <v>3118.3152</v>
      </c>
      <c r="EQ118" s="179">
        <f aca="1">IFERROR(INDEX(RTO3CF,$EL118,'ANVA-MDS'!EE$3),0)</f>
        <v>0</v>
      </c>
      <c r="ER118" s="179">
        <f>_xlfn.COUNTIFS(EN118:EQ118,"&gt;1")</f>
        <v>3</v>
      </c>
      <c r="ES118" s="179">
        <f>IFERROR(_xlfn.SUMIFS(EN118:EQ118,EN118:EQ118,"&gt;1"),0)</f>
        <v>11633.0418285714004</v>
      </c>
      <c r="ET118" s="176"/>
      <c r="EU118" s="176" t="s">
        <v>312</v>
      </c>
      <c r="EV118" s="175">
        <f>_xlfn.SUMIFS(EN115:EQ164,EN115:EQ164,"&gt;1")</f>
        <v>497278.852274285979</v>
      </c>
      <c r="EW118" s="177"/>
      <c r="EX118" s="179">
        <f>EG118+ES118</f>
        <v>11633.0418285714004</v>
      </c>
      <c r="EY118" s="176" t="s">
        <v>312</v>
      </c>
      <c r="EZ118" s="202">
        <f>EJ118+EV118</f>
        <v>497278.852274285979</v>
      </c>
    </row>
    <row r="119" spans="1:156" ht="12.75" customHeight="1">
      <c r="A119" s="143" t="s">
        <v>313</v>
      </c>
      <c r="B119" s="89" t="s">
        <v>314</v>
      </c>
      <c r="C119" s="120" t="s">
        <v>315</v>
      </c>
      <c r="D119" s="89" t="s">
        <v>316</v>
      </c>
      <c r="E119" s="89" t="s">
        <v>317</v>
      </c>
      <c r="F119" s="89" t="s">
        <v>318</v>
      </c>
      <c r="G119" s="120" t="s">
        <v>319</v>
      </c>
      <c r="J119" s="89" t="n">
        <v>4</v>
      </c>
      <c r="K119" s="187">
        <f aca="1">IFERROR(INDEX(RTO3SF_ORD,J119,1),"sd")</f>
        <v>920</v>
      </c>
      <c r="L119" s="188">
        <f aca="1">IFERROR(INDEX(RTO3SF_ORD,J119,2),"sd")</f>
        <v>0.000459999999999999964</v>
      </c>
      <c r="M119" s="188" t="str">
        <f aca="1">IF(M$4&gt;$J119,"",IF($F$120&gt;$G$120,"ns",IF($B$127&gt;$C$127,"ns",IF(ABS($L119-INDEX(RTO1SF_ORD,M$4,2))&gt;$B$135,"s","ns"))))</f>
        <v>ns</v>
      </c>
      <c r="N119" s="188" t="str">
        <f aca="1">IF(N$4&gt;$J119,"",IF($F$120&gt;$G$120,"ns",IF($B$127&gt;$C$127,"ns",IF(ABS($L119-INDEX(RTO1SF_ORD,N$4,2))&gt;$B$135,"s","ns"))))</f>
        <v>ns</v>
      </c>
      <c r="O119" s="188" t="str">
        <f aca="1">IF(O$4&gt;$J119,"",IF($F$120&gt;$G$120,"ns",IF($B$127&gt;$C$127,"ns",IF(ABS($L119-INDEX(RTO1SF_ORD,O$4,2))&gt;$B$135,"s","ns"))))</f>
        <v>ns</v>
      </c>
      <c r="P119" s="188" t="str">
        <f aca="1">IF(P$4&gt;$J119,"",IF($F$120&gt;$G$120,"ns",IF($B$127&gt;$C$127,"ns",IF(ABS($L119-INDEX(RTO1SF_ORD,P$4,2))&gt;$B$135,"s","ns"))))</f>
        <v>ns</v>
      </c>
      <c r="Q119" s="188" t="str">
        <f aca="1">IF(Q$4&gt;$J119,"",IF($F$120&gt;$G$120,"ns",IF($B$127&gt;$C$127,"ns",IF(ABS($L119-INDEX(RTO1SF_ORD,Q$4,2))&gt;$B$135,"s","ns"))))</f>
        <v/>
      </c>
      <c r="R119" s="188" t="str">
        <f aca="1">IF(R$4&gt;$J119,"",IF($F$120&gt;$G$120,"ns",IF($B$127&gt;$C$127,"ns",IF(ABS($L119-INDEX(RTO1SF_ORD,R$4,2))&gt;$B$135,"s","ns"))))</f>
        <v/>
      </c>
      <c r="S119" s="188" t="str">
        <f aca="1">IF(S$4&gt;$J119,"",IF($F$120&gt;$G$120,"ns",IF($B$127&gt;$C$127,"ns",IF(ABS($L119-INDEX(RTO1SF_ORD,S$4,2))&gt;$B$135,"s","ns"))))</f>
        <v/>
      </c>
      <c r="T119" s="188" t="str">
        <f aca="1">IF(T$4&gt;$J119,"",IF($F$120&gt;$G$120,"ns",IF($B$127&gt;$C$127,"ns",IF(ABS($L119-INDEX(RTO1SF_ORD,T$4,2))&gt;$B$135,"s","ns"))))</f>
        <v/>
      </c>
      <c r="U119" s="188" t="str">
        <f aca="1">IF(U$4&gt;$J119,"",IF($F$120&gt;$G$120,"ns",IF($B$127&gt;$C$127,"ns",IF(ABS($L119-INDEX(RTO1SF_ORD,U$4,2))&gt;$B$135,"s","ns"))))</f>
        <v/>
      </c>
      <c r="V119" s="188" t="str">
        <f aca="1">IF(V$4&gt;$J119,"",IF($F$120&gt;$G$120,"ns",IF($B$127&gt;$C$127,"ns",IF(ABS($L119-INDEX(RTO1SF_ORD,V$4,2))&gt;$B$135,"s","ns"))))</f>
        <v/>
      </c>
      <c r="W119" s="188" t="str">
        <f aca="1">IF(W$4&gt;$J119,"",IF($F$120&gt;$G$120,"ns",IF($B$127&gt;$C$127,"ns",IF(ABS($L119-INDEX(RTO1SF_ORD,W$4,2))&gt;$B$135,"s","ns"))))</f>
        <v/>
      </c>
      <c r="X119" s="188" t="str">
        <f aca="1">IF(X$4&gt;$J119,"",IF($F$120&gt;$G$120,"ns",IF($B$127&gt;$C$127,"ns",IF(ABS($L119-INDEX(RTO1SF_ORD,X$4,2))&gt;$B$135,"s","ns"))))</f>
        <v/>
      </c>
      <c r="Y119" s="188" t="str">
        <f aca="1">IF(Y$4&gt;$J119,"",IF($F$120&gt;$G$120,"ns",IF($B$127&gt;$C$127,"ns",IF(ABS($L119-INDEX(RTO1SF_ORD,Y$4,2))&gt;$B$135,"s","ns"))))</f>
        <v/>
      </c>
      <c r="Z119" s="188" t="str">
        <f aca="1">IF(Z$4&gt;$J119,"",IF($F$120&gt;$G$120,"ns",IF($B$127&gt;$C$127,"ns",IF(ABS($L119-INDEX(RTO1SF_ORD,Z$4,2))&gt;$B$135,"s","ns"))))</f>
        <v/>
      </c>
      <c r="AA119" s="188" t="str">
        <f aca="1">IF(AA$4&gt;$J119,"",IF($F$120&gt;$G$120,"ns",IF($B$127&gt;$C$127,"ns",IF(ABS($L119-INDEX(RTO1SF_ORD,AA$4,2))&gt;$B$135,"s","ns"))))</f>
        <v/>
      </c>
      <c r="AB119" s="188" t="str">
        <f aca="1">IF(AB$4&gt;$J119,"",IF($F$120&gt;$G$120,"ns",IF($B$127&gt;$C$127,"ns",IF(ABS($L119-INDEX(RTO1SF_ORD,AB$4,2))&gt;$B$135,"s","ns"))))</f>
        <v/>
      </c>
      <c r="AC119" s="188" t="str">
        <f aca="1">IF(AC$4&gt;$J119,"",IF($F$120&gt;$G$120,"ns",IF($B$127&gt;$C$127,"ns",IF(ABS($L119-INDEX(RTO1SF_ORD,AC$4,2))&gt;$B$135,"s","ns"))))</f>
        <v/>
      </c>
      <c r="AD119" s="188" t="str">
        <f aca="1">IF(AD$4&gt;$J119,"",IF($F$120&gt;$G$120,"ns",IF($B$127&gt;$C$127,"ns",IF(ABS($L119-INDEX(RTO1SF_ORD,AD$4,2))&gt;$B$135,"s","ns"))))</f>
        <v/>
      </c>
      <c r="AE119" s="188" t="str">
        <f aca="1">IF(AE$4&gt;$J119,"",IF($F$120&gt;$G$120,"ns",IF($B$127&gt;$C$127,"ns",IF(ABS($L119-INDEX(RTO1SF_ORD,AE$4,2))&gt;$B$135,"s","ns"))))</f>
        <v/>
      </c>
      <c r="AF119" s="188" t="str">
        <f aca="1">IF(AF$4&gt;$J119,"",IF($F$120&gt;$G$120,"ns",IF($B$127&gt;$C$127,"ns",IF(ABS($L119-INDEX(RTO1SF_ORD,AF$4,2))&gt;$B$135,"s","ns"))))</f>
        <v/>
      </c>
      <c r="AG119" s="188" t="str">
        <f aca="1">IF(AG$4&gt;$J119,"",IF($F$120&gt;$G$120,"ns",IF($B$127&gt;$C$127,"ns",IF(ABS($L119-INDEX(RTO1SF_ORD,AG$4,2))&gt;$B$135,"s","ns"))))</f>
        <v/>
      </c>
      <c r="AH119" s="188" t="str">
        <f aca="1">IF(AH$4&gt;$J119,"",IF($F$120&gt;$G$120,"ns",IF($B$127&gt;$C$127,"ns",IF(ABS($L119-INDEX(RTO1SF_ORD,AH$4,2))&gt;$B$135,"s","ns"))))</f>
        <v/>
      </c>
      <c r="AI119" s="188" t="str">
        <f aca="1">IF(AI$4&gt;$J119,"",IF($F$120&gt;$G$120,"ns",IF($B$127&gt;$C$127,"ns",IF(ABS($L119-INDEX(RTO1SF_ORD,AI$4,2))&gt;$B$135,"s","ns"))))</f>
        <v/>
      </c>
      <c r="AJ119" s="188" t="str">
        <f aca="1">IF(AJ$4&gt;$J119,"",IF($F$120&gt;$G$120,"ns",IF($B$127&gt;$C$127,"ns",IF(ABS($L119-INDEX(RTO1SF_ORD,AJ$4,2))&gt;$B$135,"s","ns"))))</f>
        <v/>
      </c>
      <c r="AK119" s="188" t="str">
        <f aca="1">IF(AK$4&gt;$J119,"",IF($F$120&gt;$G$120,"ns",IF($B$127&gt;$C$127,"ns",IF(ABS($L119-INDEX(RTO1SF_ORD,AK$4,2))&gt;$B$135,"s","ns"))))</f>
        <v/>
      </c>
      <c r="AL119" s="188" t="str">
        <f aca="1">IF(AL$4&gt;$J119,"",IF($F$120&gt;$G$120,"ns",IF($B$127&gt;$C$127,"ns",IF(ABS($L119-INDEX(RTO1SF_ORD,AL$4,2))&gt;$B$135,"s","ns"))))</f>
        <v/>
      </c>
      <c r="AM119" s="188" t="str">
        <f aca="1">IF(AM$4&gt;$J119,"",IF($F$120&gt;$G$120,"ns",IF($B$127&gt;$C$127,"ns",IF(ABS($L119-INDEX(RTO1SF_ORD,AM$4,2))&gt;$B$135,"s","ns"))))</f>
        <v/>
      </c>
      <c r="AN119" s="188" t="str">
        <f aca="1">IF(AN$4&gt;$J119,"",IF($F$120&gt;$G$120,"ns",IF($B$127&gt;$C$127,"ns",IF(ABS($L119-INDEX(RTO1SF_ORD,AN$4,2))&gt;$B$135,"s","ns"))))</f>
        <v/>
      </c>
      <c r="AO119" s="188" t="str">
        <f aca="1">IF(AO$4&gt;$J119,"",IF($F$120&gt;$G$120,"ns",IF($B$127&gt;$C$127,"ns",IF(ABS($L119-INDEX(RTO1SF_ORD,AO$4,2))&gt;$B$135,"s","ns"))))</f>
        <v/>
      </c>
      <c r="AP119" s="188" t="str">
        <f aca="1">IF(AP$4&gt;$J119,"",IF($F$120&gt;$G$120,"ns",IF($B$127&gt;$C$127,"ns",IF(ABS($L119-INDEX(RTO1SF_ORD,AP$4,2))&gt;$B$135,"s","ns"))))</f>
        <v/>
      </c>
      <c r="AQ119" s="188" t="str">
        <f aca="1">IF(AQ$4&gt;$J119,"",IF($F$120&gt;$G$120,"ns",IF($B$127&gt;$C$127,"ns",IF(ABS($L119-INDEX(RTO1SF_ORD,AQ$4,2))&gt;$B$135,"s","ns"))))</f>
        <v/>
      </c>
      <c r="AR119" s="188" t="str">
        <f aca="1">IF(AR$4&gt;$J119,"",IF($F$120&gt;$G$120,"ns",IF($B$127&gt;$C$127,"ns",IF(ABS($L119-INDEX(RTO1SF_ORD,AR$4,2))&gt;$B$135,"s","ns"))))</f>
        <v/>
      </c>
      <c r="AS119" s="188" t="str">
        <f aca="1">IF(AS$4&gt;$J119,"",IF($F$120&gt;$G$120,"ns",IF($B$127&gt;$C$127,"ns",IF(ABS($L119-INDEX(RTO1SF_ORD,AS$4,2))&gt;$B$135,"s","ns"))))</f>
        <v/>
      </c>
      <c r="AT119" s="188" t="str">
        <f aca="1">IF(AT$4&gt;$J119,"",IF($F$120&gt;$G$120,"ns",IF($B$127&gt;$C$127,"ns",IF(ABS($L119-INDEX(RTO1SF_ORD,AT$4,2))&gt;$B$135,"s","ns"))))</f>
        <v/>
      </c>
      <c r="AU119" s="188" t="str">
        <f aca="1">IF(AU$4&gt;$J119,"",IF($F$120&gt;$G$120,"ns",IF($B$127&gt;$C$127,"ns",IF(ABS($L119-INDEX(RTO1SF_ORD,AU$4,2))&gt;$B$135,"s","ns"))))</f>
        <v/>
      </c>
      <c r="AV119" s="188" t="str">
        <f aca="1">IF(AV$4&gt;$J119,"",IF($F$120&gt;$G$120,"ns",IF($B$127&gt;$C$127,"ns",IF(ABS($L119-INDEX(RTO1SF_ORD,AV$4,2))&gt;$B$135,"s","ns"))))</f>
        <v/>
      </c>
      <c r="AW119" s="188" t="str">
        <f aca="1">IF(AW$4&gt;$J119,"",IF($F$120&gt;$G$120,"ns",IF($B$127&gt;$C$127,"ns",IF(ABS($L119-INDEX(RTO1SF_ORD,AW$4,2))&gt;$B$135,"s","ns"))))</f>
        <v/>
      </c>
      <c r="AX119" s="188" t="str">
        <f aca="1">IF(AX$4&gt;$J119,"",IF($F$120&gt;$G$120,"ns",IF($B$127&gt;$C$127,"ns",IF(ABS($L119-INDEX(RTO1SF_ORD,AX$4,2))&gt;$B$135,"s","ns"))))</f>
        <v/>
      </c>
      <c r="AY119" s="188" t="str">
        <f aca="1">IF(AY$4&gt;$J119,"",IF($F$120&gt;$G$120,"ns",IF($B$127&gt;$C$127,"ns",IF(ABS($L119-INDEX(RTO1SF_ORD,AY$4,2))&gt;$B$135,"s","ns"))))</f>
        <v/>
      </c>
      <c r="AZ119" s="188" t="str">
        <f aca="1">IF(AZ$4&gt;$J119,"",IF($F$120&gt;$G$120,"ns",IF($B$127&gt;$C$127,"ns",IF(ABS($L119-INDEX(RTO1SF_ORD,AZ$4,2))&gt;$B$135,"s","ns"))))</f>
        <v/>
      </c>
      <c r="BA119" s="188" t="str">
        <f aca="1">IF(BA$4&gt;$J119,"",IF($F$120&gt;$G$120,"ns",IF($B$127&gt;$C$127,"ns",IF(ABS($L119-INDEX(RTO1SF_ORD,BA$4,2))&gt;$B$135,"s","ns"))))</f>
        <v/>
      </c>
      <c r="BB119" s="188" t="str">
        <f aca="1">IF(BB$4&gt;$J119,"",IF($F$120&gt;$G$120,"ns",IF($B$127&gt;$C$127,"ns",IF(ABS($L119-INDEX(RTO1SF_ORD,BB$4,2))&gt;$B$135,"s","ns"))))</f>
        <v/>
      </c>
      <c r="BC119" s="188" t="str">
        <f aca="1">IF(BC$4&gt;$J119,"",IF($F$120&gt;$G$120,"ns",IF($B$127&gt;$C$127,"ns",IF(ABS($L119-INDEX(RTO1SF_ORD,BC$4,2))&gt;$B$135,"s","ns"))))</f>
        <v/>
      </c>
      <c r="BD119" s="188" t="str">
        <f aca="1">IF(BD$4&gt;$J119,"",IF($F$120&gt;$G$120,"ns",IF($B$127&gt;$C$127,"ns",IF(ABS($L119-INDEX(RTO1SF_ORD,BD$4,2))&gt;$B$135,"s","ns"))))</f>
        <v/>
      </c>
      <c r="BE119" s="188" t="str">
        <f aca="1">IF(BE$4&gt;$J119,"",IF($F$120&gt;$G$120,"ns",IF($B$127&gt;$C$127,"ns",IF(ABS($L119-INDEX(RTO1SF_ORD,BE$4,2))&gt;$B$135,"s","ns"))))</f>
        <v/>
      </c>
      <c r="BF119" s="188" t="str">
        <f aca="1">IF(BF$4&gt;$J119,"",IF($F$120&gt;$G$120,"ns",IF($B$127&gt;$C$127,"ns",IF(ABS($L119-INDEX(RTO1SF_ORD,BF$4,2))&gt;$B$135,"s","ns"))))</f>
        <v/>
      </c>
      <c r="BG119" s="188" t="str">
        <f aca="1">IF(BG$4&gt;$J119,"",IF($F$120&gt;$G$120,"ns",IF($B$127&gt;$C$127,"ns",IF(ABS($L119-INDEX(RTO1SF_ORD,BG$4,2))&gt;$B$135,"s","ns"))))</f>
        <v/>
      </c>
      <c r="BH119" s="188" t="str">
        <f aca="1">IF(BH$4&gt;$J119,"",IF($F$120&gt;$G$120,"ns",IF($B$127&gt;$C$127,"ns",IF(ABS($L119-INDEX(RTO1SF_ORD,BH$4,2))&gt;$B$135,"s","ns"))))</f>
        <v/>
      </c>
      <c r="BI119" s="188" t="str">
        <f aca="1">IF(BI$4&gt;$J119,"",IF($F$120&gt;$G$120,"ns",IF($B$127&gt;$C$127,"ns",IF(ABS($L119-INDEX(RTO1SF_ORD,BI$4,2))&gt;$B$135,"s","ns"))))</f>
        <v/>
      </c>
      <c r="BJ119" s="188" t="str">
        <f aca="1">IF(BJ$4&gt;$J119,"",IF($F$120&gt;$G$120,"ns",IF($B$127&gt;$C$127,"ns",IF(ABS($L119-INDEX(RTO1SF_ORD,BJ$4,2))&gt;$B$135,"s","ns"))))</f>
        <v/>
      </c>
      <c r="BM119" s="143" t="s">
        <v>313</v>
      </c>
      <c r="BN119" s="89" t="s">
        <v>314</v>
      </c>
      <c r="BO119" s="120" t="s">
        <v>315</v>
      </c>
      <c r="BP119" s="89" t="s">
        <v>316</v>
      </c>
      <c r="BQ119" s="89" t="s">
        <v>317</v>
      </c>
      <c r="BR119" s="89" t="s">
        <v>318</v>
      </c>
      <c r="BS119" s="120" t="s">
        <v>319</v>
      </c>
      <c r="BT119" s="10"/>
      <c r="BV119" s="89" t="n">
        <v>4</v>
      </c>
      <c r="BW119" s="187" t="str">
        <f aca="1">IFERROR(INDEX(RTO3CF_ORD,BV119,1),"sd")</f>
        <v>LG MORO</v>
      </c>
      <c r="BX119" s="188">
        <f aca="1">IFERROR(INDEX(RTO3CF_ORD,BV119,2),"sd")</f>
        <v>4510.91402666667</v>
      </c>
      <c r="BY119" s="186" t="str">
        <f aca="1">IF(BY$4&gt;$BV119,"",IF($BR$120&gt;$BS$120,"ns",IF($BN$127&gt;$BO$127,"ns",IF(ABS($BX119-INDEX(RTO1CF_ORD,BY$4,2))&gt;$BN$135,"s","ns"))))</f>
        <v>ns</v>
      </c>
      <c r="BZ119" s="186" t="str">
        <f aca="1">IF(BZ$4&gt;$BV119,"",IF($BR$120&gt;$BS$120,"ns",IF($BN$127&gt;$BO$127,"ns",IF(ABS($BX119-INDEX(RTO1CF_ORD,BZ$4,2))&gt;$BN$135,"s","ns"))))</f>
        <v>ns</v>
      </c>
      <c r="CA119" s="186" t="str">
        <f aca="1">IF(CA$4&gt;$BV119,"",IF($BR$120&gt;$BS$120,"ns",IF($BN$127&gt;$BO$127,"ns",IF(ABS($BX119-INDEX(RTO1CF_ORD,CA$4,2))&gt;$BN$135,"s","ns"))))</f>
        <v>ns</v>
      </c>
      <c r="CB119" s="186" t="str">
        <f aca="1">IF(CB$4&gt;$BV119,"",IF($BR$120&gt;$BS$120,"ns",IF($BN$127&gt;$BO$127,"ns",IF(ABS($BX119-INDEX(RTO1CF_ORD,CB$4,2))&gt;$BN$135,"s","ns"))))</f>
        <v>ns</v>
      </c>
      <c r="CC119" s="186" t="str">
        <f aca="1">IF(CC$4&gt;$BV119,"",IF($BR$120&gt;$BS$120,"ns",IF($BN$127&gt;$BO$127,"ns",IF(ABS($BX119-INDEX(RTO1CF_ORD,CC$4,2))&gt;$BN$135,"s","ns"))))</f>
        <v/>
      </c>
      <c r="CD119" s="186" t="str">
        <f aca="1">IF(CD$4&gt;$BV119,"",IF($BR$120&gt;$BS$120,"ns",IF($BN$127&gt;$BO$127,"ns",IF(ABS($BX119-INDEX(RTO1CF_ORD,CD$4,2))&gt;$BN$135,"s","ns"))))</f>
        <v/>
      </c>
      <c r="CE119" s="186" t="str">
        <f aca="1">IF(CE$4&gt;$BV119,"",IF($BR$120&gt;$BS$120,"ns",IF($BN$127&gt;$BO$127,"ns",IF(ABS($BX119-INDEX(RTO1CF_ORD,CE$4,2))&gt;$BN$135,"s","ns"))))</f>
        <v/>
      </c>
      <c r="CF119" s="186" t="str">
        <f aca="1">IF(CF$4&gt;$BV119,"",IF($BR$120&gt;$BS$120,"ns",IF($BN$127&gt;$BO$127,"ns",IF(ABS($BX119-INDEX(RTO1CF_ORD,CF$4,2))&gt;$BN$135,"s","ns"))))</f>
        <v/>
      </c>
      <c r="CG119" s="186" t="str">
        <f aca="1">IF(CG$4&gt;$BV119,"",IF($BR$120&gt;$BS$120,"ns",IF($BN$127&gt;$BO$127,"ns",IF(ABS($BX119-INDEX(RTO1CF_ORD,CG$4,2))&gt;$BN$135,"s","ns"))))</f>
        <v/>
      </c>
      <c r="CH119" s="186" t="str">
        <f aca="1">IF(CH$4&gt;$BV119,"",IF($BR$120&gt;$BS$120,"ns",IF($BN$127&gt;$BO$127,"ns",IF(ABS($BX119-INDEX(RTO1CF_ORD,CH$4,2))&gt;$BN$135,"s","ns"))))</f>
        <v/>
      </c>
      <c r="CI119" s="186" t="str">
        <f aca="1">IF(CI$4&gt;$BV119,"",IF($BR$120&gt;$BS$120,"ns",IF($BN$127&gt;$BO$127,"ns",IF(ABS($BX119-INDEX(RTO1CF_ORD,CI$4,2))&gt;$BN$135,"s","ns"))))</f>
        <v/>
      </c>
      <c r="CJ119" s="186" t="str">
        <f aca="1">IF(CJ$4&gt;$BV119,"",IF($BR$120&gt;$BS$120,"ns",IF($BN$127&gt;$BO$127,"ns",IF(ABS($BX119-INDEX(RTO1CF_ORD,CJ$4,2))&gt;$BN$135,"s","ns"))))</f>
        <v/>
      </c>
      <c r="CK119" s="186" t="str">
        <f aca="1">IF(CK$4&gt;$BV119,"",IF($BR$120&gt;$BS$120,"ns",IF($BN$127&gt;$BO$127,"ns",IF(ABS($BX119-INDEX(RTO1CF_ORD,CK$4,2))&gt;$BN$135,"s","ns"))))</f>
        <v/>
      </c>
      <c r="CL119" s="186" t="str">
        <f aca="1">IF(CL$4&gt;$BV119,"",IF($BR$120&gt;$BS$120,"ns",IF($BN$127&gt;$BO$127,"ns",IF(ABS($BX119-INDEX(RTO1CF_ORD,CL$4,2))&gt;$BN$135,"s","ns"))))</f>
        <v/>
      </c>
      <c r="CM119" s="186" t="str">
        <f aca="1">IF(CM$4&gt;$BV119,"",IF($BR$120&gt;$BS$120,"ns",IF($BN$127&gt;$BO$127,"ns",IF(ABS($BX119-INDEX(RTO1CF_ORD,CM$4,2))&gt;$BN$135,"s","ns"))))</f>
        <v/>
      </c>
      <c r="CN119" s="186" t="str">
        <f aca="1">IF(CN$4&gt;$BV119,"",IF($BR$120&gt;$BS$120,"ns",IF($BN$127&gt;$BO$127,"ns",IF(ABS($BX119-INDEX(RTO1CF_ORD,CN$4,2))&gt;$BN$135,"s","ns"))))</f>
        <v/>
      </c>
      <c r="CO119" s="186" t="str">
        <f aca="1">IF(CO$4&gt;$BV119,"",IF($BR$120&gt;$BS$120,"ns",IF($BN$127&gt;$BO$127,"ns",IF(ABS($BX119-INDEX(RTO1CF_ORD,CO$4,2))&gt;$BN$135,"s","ns"))))</f>
        <v/>
      </c>
      <c r="CP119" s="186" t="str">
        <f aca="1">IF(CP$4&gt;$BV119,"",IF($BR$120&gt;$BS$120,"ns",IF($BN$127&gt;$BO$127,"ns",IF(ABS($BX119-INDEX(RTO1CF_ORD,CP$4,2))&gt;$BN$135,"s","ns"))))</f>
        <v/>
      </c>
      <c r="CQ119" s="186" t="str">
        <f aca="1">IF(CQ$4&gt;$BV119,"",IF($BR$120&gt;$BS$120,"ns",IF($BN$127&gt;$BO$127,"ns",IF(ABS($BX119-INDEX(RTO1CF_ORD,CQ$4,2))&gt;$BN$135,"s","ns"))))</f>
        <v/>
      </c>
      <c r="CR119" s="186" t="str">
        <f aca="1">IF(CR$4&gt;$BV119,"",IF($BR$120&gt;$BS$120,"ns",IF($BN$127&gt;$BO$127,"ns",IF(ABS($BX119-INDEX(RTO1CF_ORD,CR$4,2))&gt;$BN$135,"s","ns"))))</f>
        <v/>
      </c>
      <c r="CS119" s="186" t="str">
        <f aca="1">IF(CS$4&gt;$BV119,"",IF($BR$120&gt;$BS$120,"ns",IF($BN$127&gt;$BO$127,"ns",IF(ABS($BX119-INDEX(RTO1CF_ORD,CS$4,2))&gt;$BN$135,"s","ns"))))</f>
        <v/>
      </c>
      <c r="CT119" s="186" t="str">
        <f aca="1">IF(CT$4&gt;$BV119,"",IF($BR$120&gt;$BS$120,"ns",IF($BN$127&gt;$BO$127,"ns",IF(ABS($BX119-INDEX(RTO1CF_ORD,CT$4,2))&gt;$BN$135,"s","ns"))))</f>
        <v/>
      </c>
      <c r="CU119" s="186" t="str">
        <f aca="1">IF(CU$4&gt;$BV119,"",IF($BR$120&gt;$BS$120,"ns",IF($BN$127&gt;$BO$127,"ns",IF(ABS($BX119-INDEX(RTO1CF_ORD,CU$4,2))&gt;$BN$135,"s","ns"))))</f>
        <v/>
      </c>
      <c r="CV119" s="186" t="str">
        <f aca="1">IF(CV$4&gt;$BV119,"",IF($BR$120&gt;$BS$120,"ns",IF($BN$127&gt;$BO$127,"ns",IF(ABS($BX119-INDEX(RTO1CF_ORD,CV$4,2))&gt;$BN$135,"s","ns"))))</f>
        <v/>
      </c>
      <c r="CW119" s="186" t="str">
        <f aca="1">IF(CW$4&gt;$BV119,"",IF($BR$120&gt;$BS$120,"ns",IF($BN$127&gt;$BO$127,"ns",IF(ABS($BX119-INDEX(RTO1CF_ORD,CW$4,2))&gt;$BN$135,"s","ns"))))</f>
        <v/>
      </c>
      <c r="CX119" s="186" t="str">
        <f aca="1">IF(CX$4&gt;$BV119,"",IF($BR$120&gt;$BS$120,"ns",IF($BN$127&gt;$BO$127,"ns",IF(ABS($BX119-INDEX(RTO1CF_ORD,CX$4,2))&gt;$BN$135,"s","ns"))))</f>
        <v/>
      </c>
      <c r="CY119" s="186" t="str">
        <f aca="1">IF(CY$4&gt;$BV119,"",IF($BR$120&gt;$BS$120,"ns",IF($BN$127&gt;$BO$127,"ns",IF(ABS($BX119-INDEX(RTO1CF_ORD,CY$4,2))&gt;$BN$135,"s","ns"))))</f>
        <v/>
      </c>
      <c r="CZ119" s="186" t="str">
        <f aca="1">IF(CZ$4&gt;$BV119,"",IF($BR$120&gt;$BS$120,"ns",IF($BN$127&gt;$BO$127,"ns",IF(ABS($BX119-INDEX(RTO1CF_ORD,CZ$4,2))&gt;$BN$135,"s","ns"))))</f>
        <v/>
      </c>
      <c r="DA119" s="186" t="str">
        <f aca="1">IF(DA$4&gt;$BV119,"",IF($BR$120&gt;$BS$120,"ns",IF($BN$127&gt;$BO$127,"ns",IF(ABS($BX119-INDEX(RTO1CF_ORD,DA$4,2))&gt;$BN$135,"s","ns"))))</f>
        <v/>
      </c>
      <c r="DB119" s="186" t="str">
        <f aca="1">IF(DB$4&gt;$BV119,"",IF($BR$120&gt;$BS$120,"ns",IF($BN$127&gt;$BO$127,"ns",IF(ABS($BX119-INDEX(RTO1CF_ORD,DB$4,2))&gt;$BN$135,"s","ns"))))</f>
        <v/>
      </c>
      <c r="DC119" s="186" t="str">
        <f aca="1">IF(DC$4&gt;$BV119,"",IF($BR$120&gt;$BS$120,"ns",IF($BN$127&gt;$BO$127,"ns",IF(ABS($BX119-INDEX(RTO1CF_ORD,DC$4,2))&gt;$BN$135,"s","ns"))))</f>
        <v/>
      </c>
      <c r="DD119" s="186" t="str">
        <f aca="1">IF(DD$4&gt;$BV119,"",IF($BR$120&gt;$BS$120,"ns",IF($BN$127&gt;$BO$127,"ns",IF(ABS($BX119-INDEX(RTO1CF_ORD,DD$4,2))&gt;$BN$135,"s","ns"))))</f>
        <v/>
      </c>
      <c r="DE119" s="186" t="str">
        <f aca="1">IF(DE$4&gt;$BV119,"",IF($BR$120&gt;$BS$120,"ns",IF($BN$127&gt;$BO$127,"ns",IF(ABS($BX119-INDEX(RTO1CF_ORD,DE$4,2))&gt;$BN$135,"s","ns"))))</f>
        <v/>
      </c>
      <c r="DF119" s="186" t="str">
        <f aca="1">IF(DF$4&gt;$BV119,"",IF($BR$120&gt;$BS$120,"ns",IF($BN$127&gt;$BO$127,"ns",IF(ABS($BX119-INDEX(RTO1CF_ORD,DF$4,2))&gt;$BN$135,"s","ns"))))</f>
        <v/>
      </c>
      <c r="DG119" s="186" t="str">
        <f aca="1">IF(DG$4&gt;$BV119,"",IF($BR$120&gt;$BS$120,"ns",IF($BN$127&gt;$BO$127,"ns",IF(ABS($BX119-INDEX(RTO1CF_ORD,DG$4,2))&gt;$BN$135,"s","ns"))))</f>
        <v/>
      </c>
      <c r="DH119" s="186" t="str">
        <f aca="1">IF(DH$4&gt;$BV119,"",IF($BR$120&gt;$BS$120,"ns",IF($BN$127&gt;$BO$127,"ns",IF(ABS($BX119-INDEX(RTO1CF_ORD,DH$4,2))&gt;$BN$135,"s","ns"))))</f>
        <v/>
      </c>
      <c r="DI119" s="186" t="str">
        <f aca="1">IF(DI$4&gt;$BV119,"",IF($BR$120&gt;$BS$120,"ns",IF($BN$127&gt;$BO$127,"ns",IF(ABS($BX119-INDEX(RTO1CF_ORD,DI$4,2))&gt;$BN$135,"s","ns"))))</f>
        <v/>
      </c>
      <c r="DJ119" s="186" t="str">
        <f aca="1">IF(DJ$4&gt;$BV119,"",IF($BR$120&gt;$BS$120,"ns",IF($BN$127&gt;$BO$127,"ns",IF(ABS($BX119-INDEX(RTO1CF_ORD,DJ$4,2))&gt;$BN$135,"s","ns"))))</f>
        <v/>
      </c>
      <c r="DK119" s="186" t="str">
        <f aca="1">IF(DK$4&gt;$BV119,"",IF($BR$120&gt;$BS$120,"ns",IF($BN$127&gt;$BO$127,"ns",IF(ABS($BX119-INDEX(RTO1CF_ORD,DK$4,2))&gt;$BN$135,"s","ns"))))</f>
        <v/>
      </c>
      <c r="DL119" s="186" t="str">
        <f aca="1">IF(DL$4&gt;$BV119,"",IF($BR$120&gt;$BS$120,"ns",IF($BN$127&gt;$BO$127,"ns",IF(ABS($BX119-INDEX(RTO1CF_ORD,DL$4,2))&gt;$BN$135,"s","ns"))))</f>
        <v/>
      </c>
      <c r="DM119" s="186" t="str">
        <f aca="1">IF(DM$4&gt;$BV119,"",IF($BR$120&gt;$BS$120,"ns",IF($BN$127&gt;$BO$127,"ns",IF(ABS($BX119-INDEX(RTO1CF_ORD,DM$4,2))&gt;$BN$135,"s","ns"))))</f>
        <v/>
      </c>
      <c r="DN119" s="186" t="str">
        <f aca="1">IF(DN$4&gt;$BV119,"",IF($BR$120&gt;$BS$120,"ns",IF($BN$127&gt;$BO$127,"ns",IF(ABS($BX119-INDEX(RTO1CF_ORD,DN$4,2))&gt;$BN$135,"s","ns"))))</f>
        <v/>
      </c>
      <c r="DO119" s="186" t="str">
        <f aca="1">IF(DO$4&gt;$BV119,"",IF($BR$120&gt;$BS$120,"ns",IF($BN$127&gt;$BO$127,"ns",IF(ABS($BX119-INDEX(RTO1CF_ORD,DO$4,2))&gt;$BN$135,"s","ns"))))</f>
        <v/>
      </c>
      <c r="DP119" s="186" t="str">
        <f aca="1">IF(DP$4&gt;$BV119,"",IF($BR$120&gt;$BS$120,"ns",IF($BN$127&gt;$BO$127,"ns",IF(ABS($BX119-INDEX(RTO1CF_ORD,DP$4,2))&gt;$BN$135,"s","ns"))))</f>
        <v/>
      </c>
      <c r="DQ119" s="186" t="str">
        <f aca="1">IF(DQ$4&gt;$BV119,"",IF($BR$120&gt;$BS$120,"ns",IF($BN$127&gt;$BO$127,"ns",IF(ABS($BX119-INDEX(RTO1CF_ORD,DQ$4,2))&gt;$BN$135,"s","ns"))))</f>
        <v/>
      </c>
      <c r="DR119" s="186" t="str">
        <f aca="1">IF(DR$4&gt;$BV119,"",IF($BR$120&gt;$BS$120,"ns",IF($BN$127&gt;$BO$127,"ns",IF(ABS($BX119-INDEX(RTO1CF_ORD,DR$4,2))&gt;$BN$135,"s","ns"))))</f>
        <v/>
      </c>
      <c r="DS119" s="186" t="str">
        <f aca="1">IF(DS$4&gt;$BV119,"",IF($BR$120&gt;$BS$120,"ns",IF($BN$127&gt;$BO$127,"ns",IF(ABS($BX119-INDEX(RTO1CF_ORD,DS$4,2))&gt;$BN$135,"s","ns"))))</f>
        <v/>
      </c>
      <c r="DT119" s="186" t="str">
        <f aca="1">IF(DT$4&gt;$BV119,"",IF($BR$120&gt;$BS$120,"ns",IF($BN$127&gt;$BO$127,"ns",IF(ABS($BX119-INDEX(RTO1CF_ORD,DT$4,2))&gt;$BN$135,"s","ns"))))</f>
        <v/>
      </c>
      <c r="DU119" s="186" t="str">
        <f aca="1">IF(DU$4&gt;$BV119,"",IF($BR$120&gt;$BS$120,"ns",IF($BN$127&gt;$BO$127,"ns",IF(ABS($BX119-INDEX(RTO1CF_ORD,DU$4,2))&gt;$BN$135,"s","ns"))))</f>
        <v/>
      </c>
      <c r="DV119" s="186" t="str">
        <f aca="1">IF(DV$4&gt;$BV119,"",IF($BR$120&gt;$BS$120,"ns",IF($BN$127&gt;$BO$127,"ns",IF(ABS($BX119-INDEX(RTO1CF_ORD,DV$4,2))&gt;$BN$135,"s","ns"))))</f>
        <v/>
      </c>
      <c r="DW119" s="158"/>
      <c r="DX119" s="158"/>
      <c r="DZ119" s="176">
        <f>DZ118+1</f>
        <v>5</v>
      </c>
      <c r="EA119" s="178" t="str">
        <f aca="1">IFERROR(INDEX(RTO3CV,$DZ119,1),0)</f>
        <v>ACA 604</v>
      </c>
      <c r="EB119" s="179">
        <f aca="1">IFERROR(INDEX(RTO3SF,$DZ119,EB$3),0)</f>
        <v>0</v>
      </c>
      <c r="EC119" s="179">
        <f aca="1">IFERROR(INDEX(RTO3SF,$DZ119,EC$3),0)</f>
        <v>0</v>
      </c>
      <c r="ED119" s="179">
        <f aca="1">IFERROR(INDEX(RTO3SF,$DZ119,ED$3),0)</f>
        <v>0</v>
      </c>
      <c r="EE119" s="179">
        <f aca="1">IFERROR(INDEX(RTO3SF,$DZ119,EE$3),0)</f>
        <v>0</v>
      </c>
      <c r="EF119" s="179">
        <f>_xlfn.COUNTIFS(EB119:EE119,"&gt;1")</f>
        <v>0</v>
      </c>
      <c r="EG119" s="179">
        <f>IFERROR(_xlfn.SUMIFS(EB119:EE119,EB119:EE119,"&gt;1"),0)</f>
        <v>0</v>
      </c>
      <c r="EH119" s="176"/>
      <c r="EI119" s="176" t="s">
        <v>320</v>
      </c>
      <c r="EJ119" s="175" t="str">
        <f>IF(EF165=0,"sd",EJ118/EJ117)</f>
        <v>sd</v>
      </c>
      <c r="EK119" s="177"/>
      <c r="EL119" s="176">
        <f>EL118+1</f>
        <v>5</v>
      </c>
      <c r="EM119" s="178" t="str">
        <f aca="1">IFERROR(INDEX(RTO3CV,$EL119,1),0)</f>
        <v>ACA 604</v>
      </c>
      <c r="EN119" s="179">
        <f aca="1">IFERROR(INDEX(RTO3CF,$EL119,'ANVA-MDS'!EB$3),0)</f>
        <v>5019.26077714286021</v>
      </c>
      <c r="EO119" s="179">
        <f aca="1">IFERROR(INDEX(RTO3CF,$EL119,'ANVA-MDS'!EC$3),0)</f>
        <v>3345.58224000000018</v>
      </c>
      <c r="EP119" s="179">
        <f aca="1">IFERROR(INDEX(RTO3CF,$EL119,'ANVA-MDS'!ED$3),0)</f>
        <v>3133.57289142857007</v>
      </c>
      <c r="EQ119" s="179">
        <f aca="1">IFERROR(INDEX(RTO3CF,$EL119,'ANVA-MDS'!EE$3),0)</f>
        <v>0</v>
      </c>
      <c r="ER119" s="179">
        <f>_xlfn.COUNTIFS(EN119:EQ119,"&gt;1")</f>
        <v>3</v>
      </c>
      <c r="ES119" s="179">
        <f>IFERROR(_xlfn.SUMIFS(EN119:EQ119,EN119:EQ119,"&gt;1"),0)</f>
        <v>11498.4159085714</v>
      </c>
      <c r="ET119" s="176"/>
      <c r="EU119" s="176" t="s">
        <v>320</v>
      </c>
      <c r="EV119" s="175">
        <f>IF(ER165=0,"sd",EV118/EV117)</f>
        <v>3767.26403238095008</v>
      </c>
      <c r="EW119" s="177"/>
      <c r="EX119" s="179">
        <f>EG119+ES119</f>
        <v>11498.4159085714</v>
      </c>
      <c r="EY119" s="176" t="s">
        <v>320</v>
      </c>
      <c r="EZ119" s="175" t="str">
        <f>IF(EZ134=0,"sd",EZ118/EZ117)</f>
        <v>sd</v>
      </c>
    </row>
    <row r="120" spans="1:156" ht="12.75" customHeight="1">
      <c r="A120" s="91" t="s">
        <v>120</v>
      </c>
      <c r="B120" s="160" t="str">
        <f>'ANVA-MDS'!EJ121</f>
        <v>sd</v>
      </c>
      <c r="C120" s="161" t="str">
        <f>'ANVA-MDS'!EJ125</f>
        <v>sd</v>
      </c>
      <c r="D120" s="162" t="str">
        <f>IFERROR(C120/B120,"sd")</f>
        <v>sd</v>
      </c>
      <c r="E120" s="162" t="str">
        <f>IFERROR(D120/D122,"sd")</f>
        <v>sd</v>
      </c>
      <c r="F120" s="172" t="str">
        <f>IFERROR(FDIST(E120,B120,B122),"sd")</f>
        <v>sd</v>
      </c>
      <c r="G120" s="89" t="n">
        <v>0.05</v>
      </c>
      <c r="H120" s="7" t="str">
        <f>IF(F120&gt;G120,"ns",IF(F120&lt;0.001,"***",IF(F120&lt;0.01,"**",IF(F120&lt;0.05,"*",""))))</f>
        <v>ns</v>
      </c>
      <c r="J120" s="89" t="n">
        <v>5</v>
      </c>
      <c r="K120" s="187" t="str">
        <f aca="1">IFERROR(INDEX(RTO3SF_ORD,J120,1),"sd")</f>
        <v>ACA 604</v>
      </c>
      <c r="L120" s="188">
        <f aca="1">IFERROR(INDEX(RTO3SF_ORD,J120,2),"sd")</f>
        <v>0.00045</v>
      </c>
      <c r="M120" s="188" t="str">
        <f aca="1">IF(M$4&gt;$J120,"",IF($F$120&gt;$G$120,"ns",IF($B$127&gt;$C$127,"ns",IF(ABS($L120-INDEX(RTO1SF_ORD,M$4,2))&gt;$B$135,"s","ns"))))</f>
        <v>ns</v>
      </c>
      <c r="N120" s="188" t="str">
        <f aca="1">IF(N$4&gt;$J120,"",IF($F$120&gt;$G$120,"ns",IF($B$127&gt;$C$127,"ns",IF(ABS($L120-INDEX(RTO1SF_ORD,N$4,2))&gt;$B$135,"s","ns"))))</f>
        <v>ns</v>
      </c>
      <c r="O120" s="188" t="str">
        <f aca="1">IF(O$4&gt;$J120,"",IF($F$120&gt;$G$120,"ns",IF($B$127&gt;$C$127,"ns",IF(ABS($L120-INDEX(RTO1SF_ORD,O$4,2))&gt;$B$135,"s","ns"))))</f>
        <v>ns</v>
      </c>
      <c r="P120" s="188" t="str">
        <f aca="1">IF(P$4&gt;$J120,"",IF($F$120&gt;$G$120,"ns",IF($B$127&gt;$C$127,"ns",IF(ABS($L120-INDEX(RTO1SF_ORD,P$4,2))&gt;$B$135,"s","ns"))))</f>
        <v>ns</v>
      </c>
      <c r="Q120" s="188" t="str">
        <f aca="1">IF(Q$4&gt;$J120,"",IF($F$120&gt;$G$120,"ns",IF($B$127&gt;$C$127,"ns",IF(ABS($L120-INDEX(RTO1SF_ORD,Q$4,2))&gt;$B$135,"s","ns"))))</f>
        <v>ns</v>
      </c>
      <c r="R120" s="188" t="str">
        <f aca="1">IF(R$4&gt;$J120,"",IF($F$120&gt;$G$120,"ns",IF($B$127&gt;$C$127,"ns",IF(ABS($L120-INDEX(RTO1SF_ORD,R$4,2))&gt;$B$135,"s","ns"))))</f>
        <v/>
      </c>
      <c r="S120" s="188" t="str">
        <f aca="1">IF(S$4&gt;$J120,"",IF($F$120&gt;$G$120,"ns",IF($B$127&gt;$C$127,"ns",IF(ABS($L120-INDEX(RTO1SF_ORD,S$4,2))&gt;$B$135,"s","ns"))))</f>
        <v/>
      </c>
      <c r="T120" s="188" t="str">
        <f aca="1">IF(T$4&gt;$J120,"",IF($F$120&gt;$G$120,"ns",IF($B$127&gt;$C$127,"ns",IF(ABS($L120-INDEX(RTO1SF_ORD,T$4,2))&gt;$B$135,"s","ns"))))</f>
        <v/>
      </c>
      <c r="U120" s="188" t="str">
        <f aca="1">IF(U$4&gt;$J120,"",IF($F$120&gt;$G$120,"ns",IF($B$127&gt;$C$127,"ns",IF(ABS($L120-INDEX(RTO1SF_ORD,U$4,2))&gt;$B$135,"s","ns"))))</f>
        <v/>
      </c>
      <c r="V120" s="188" t="str">
        <f aca="1">IF(V$4&gt;$J120,"",IF($F$120&gt;$G$120,"ns",IF($B$127&gt;$C$127,"ns",IF(ABS($L120-INDEX(RTO1SF_ORD,V$4,2))&gt;$B$135,"s","ns"))))</f>
        <v/>
      </c>
      <c r="W120" s="188" t="str">
        <f aca="1">IF(W$4&gt;$J120,"",IF($F$120&gt;$G$120,"ns",IF($B$127&gt;$C$127,"ns",IF(ABS($L120-INDEX(RTO1SF_ORD,W$4,2))&gt;$B$135,"s","ns"))))</f>
        <v/>
      </c>
      <c r="X120" s="188" t="str">
        <f aca="1">IF(X$4&gt;$J120,"",IF($F$120&gt;$G$120,"ns",IF($B$127&gt;$C$127,"ns",IF(ABS($L120-INDEX(RTO1SF_ORD,X$4,2))&gt;$B$135,"s","ns"))))</f>
        <v/>
      </c>
      <c r="Y120" s="188" t="str">
        <f aca="1">IF(Y$4&gt;$J120,"",IF($F$120&gt;$G$120,"ns",IF($B$127&gt;$C$127,"ns",IF(ABS($L120-INDEX(RTO1SF_ORD,Y$4,2))&gt;$B$135,"s","ns"))))</f>
        <v/>
      </c>
      <c r="Z120" s="188" t="str">
        <f aca="1">IF(Z$4&gt;$J120,"",IF($F$120&gt;$G$120,"ns",IF($B$127&gt;$C$127,"ns",IF(ABS($L120-INDEX(RTO1SF_ORD,Z$4,2))&gt;$B$135,"s","ns"))))</f>
        <v/>
      </c>
      <c r="AA120" s="188" t="str">
        <f aca="1">IF(AA$4&gt;$J120,"",IF($F$120&gt;$G$120,"ns",IF($B$127&gt;$C$127,"ns",IF(ABS($L120-INDEX(RTO1SF_ORD,AA$4,2))&gt;$B$135,"s","ns"))))</f>
        <v/>
      </c>
      <c r="AB120" s="188" t="str">
        <f aca="1">IF(AB$4&gt;$J120,"",IF($F$120&gt;$G$120,"ns",IF($B$127&gt;$C$127,"ns",IF(ABS($L120-INDEX(RTO1SF_ORD,AB$4,2))&gt;$B$135,"s","ns"))))</f>
        <v/>
      </c>
      <c r="AC120" s="188" t="str">
        <f aca="1">IF(AC$4&gt;$J120,"",IF($F$120&gt;$G$120,"ns",IF($B$127&gt;$C$127,"ns",IF(ABS($L120-INDEX(RTO1SF_ORD,AC$4,2))&gt;$B$135,"s","ns"))))</f>
        <v/>
      </c>
      <c r="AD120" s="188" t="str">
        <f aca="1">IF(AD$4&gt;$J120,"",IF($F$120&gt;$G$120,"ns",IF($B$127&gt;$C$127,"ns",IF(ABS($L120-INDEX(RTO1SF_ORD,AD$4,2))&gt;$B$135,"s","ns"))))</f>
        <v/>
      </c>
      <c r="AE120" s="188" t="str">
        <f aca="1">IF(AE$4&gt;$J120,"",IF($F$120&gt;$G$120,"ns",IF($B$127&gt;$C$127,"ns",IF(ABS($L120-INDEX(RTO1SF_ORD,AE$4,2))&gt;$B$135,"s","ns"))))</f>
        <v/>
      </c>
      <c r="AF120" s="188" t="str">
        <f aca="1">IF(AF$4&gt;$J120,"",IF($F$120&gt;$G$120,"ns",IF($B$127&gt;$C$127,"ns",IF(ABS($L120-INDEX(RTO1SF_ORD,AF$4,2))&gt;$B$135,"s","ns"))))</f>
        <v/>
      </c>
      <c r="AG120" s="188" t="str">
        <f aca="1">IF(AG$4&gt;$J120,"",IF($F$120&gt;$G$120,"ns",IF($B$127&gt;$C$127,"ns",IF(ABS($L120-INDEX(RTO1SF_ORD,AG$4,2))&gt;$B$135,"s","ns"))))</f>
        <v/>
      </c>
      <c r="AH120" s="188" t="str">
        <f aca="1">IF(AH$4&gt;$J120,"",IF($F$120&gt;$G$120,"ns",IF($B$127&gt;$C$127,"ns",IF(ABS($L120-INDEX(RTO1SF_ORD,AH$4,2))&gt;$B$135,"s","ns"))))</f>
        <v/>
      </c>
      <c r="AI120" s="188" t="str">
        <f aca="1">IF(AI$4&gt;$J120,"",IF($F$120&gt;$G$120,"ns",IF($B$127&gt;$C$127,"ns",IF(ABS($L120-INDEX(RTO1SF_ORD,AI$4,2))&gt;$B$135,"s","ns"))))</f>
        <v/>
      </c>
      <c r="AJ120" s="188" t="str">
        <f aca="1">IF(AJ$4&gt;$J120,"",IF($F$120&gt;$G$120,"ns",IF($B$127&gt;$C$127,"ns",IF(ABS($L120-INDEX(RTO1SF_ORD,AJ$4,2))&gt;$B$135,"s","ns"))))</f>
        <v/>
      </c>
      <c r="AK120" s="188" t="str">
        <f aca="1">IF(AK$4&gt;$J120,"",IF($F$120&gt;$G$120,"ns",IF($B$127&gt;$C$127,"ns",IF(ABS($L120-INDEX(RTO1SF_ORD,AK$4,2))&gt;$B$135,"s","ns"))))</f>
        <v/>
      </c>
      <c r="AL120" s="188" t="str">
        <f aca="1">IF(AL$4&gt;$J120,"",IF($F$120&gt;$G$120,"ns",IF($B$127&gt;$C$127,"ns",IF(ABS($L120-INDEX(RTO1SF_ORD,AL$4,2))&gt;$B$135,"s","ns"))))</f>
        <v/>
      </c>
      <c r="AM120" s="188" t="str">
        <f aca="1">IF(AM$4&gt;$J120,"",IF($F$120&gt;$G$120,"ns",IF($B$127&gt;$C$127,"ns",IF(ABS($L120-INDEX(RTO1SF_ORD,AM$4,2))&gt;$B$135,"s","ns"))))</f>
        <v/>
      </c>
      <c r="AN120" s="188" t="str">
        <f aca="1">IF(AN$4&gt;$J120,"",IF($F$120&gt;$G$120,"ns",IF($B$127&gt;$C$127,"ns",IF(ABS($L120-INDEX(RTO1SF_ORD,AN$4,2))&gt;$B$135,"s","ns"))))</f>
        <v/>
      </c>
      <c r="AO120" s="188" t="str">
        <f aca="1">IF(AO$4&gt;$J120,"",IF($F$120&gt;$G$120,"ns",IF($B$127&gt;$C$127,"ns",IF(ABS($L120-INDEX(RTO1SF_ORD,AO$4,2))&gt;$B$135,"s","ns"))))</f>
        <v/>
      </c>
      <c r="AP120" s="188" t="str">
        <f aca="1">IF(AP$4&gt;$J120,"",IF($F$120&gt;$G$120,"ns",IF($B$127&gt;$C$127,"ns",IF(ABS($L120-INDEX(RTO1SF_ORD,AP$4,2))&gt;$B$135,"s","ns"))))</f>
        <v/>
      </c>
      <c r="AQ120" s="188" t="str">
        <f aca="1">IF(AQ$4&gt;$J120,"",IF($F$120&gt;$G$120,"ns",IF($B$127&gt;$C$127,"ns",IF(ABS($L120-INDEX(RTO1SF_ORD,AQ$4,2))&gt;$B$135,"s","ns"))))</f>
        <v/>
      </c>
      <c r="AR120" s="188" t="str">
        <f aca="1">IF(AR$4&gt;$J120,"",IF($F$120&gt;$G$120,"ns",IF($B$127&gt;$C$127,"ns",IF(ABS($L120-INDEX(RTO1SF_ORD,AR$4,2))&gt;$B$135,"s","ns"))))</f>
        <v/>
      </c>
      <c r="AS120" s="188" t="str">
        <f aca="1">IF(AS$4&gt;$J120,"",IF($F$120&gt;$G$120,"ns",IF($B$127&gt;$C$127,"ns",IF(ABS($L120-INDEX(RTO1SF_ORD,AS$4,2))&gt;$B$135,"s","ns"))))</f>
        <v/>
      </c>
      <c r="AT120" s="188" t="str">
        <f aca="1">IF(AT$4&gt;$J120,"",IF($F$120&gt;$G$120,"ns",IF($B$127&gt;$C$127,"ns",IF(ABS($L120-INDEX(RTO1SF_ORD,AT$4,2))&gt;$B$135,"s","ns"))))</f>
        <v/>
      </c>
      <c r="AU120" s="188" t="str">
        <f aca="1">IF(AU$4&gt;$J120,"",IF($F$120&gt;$G$120,"ns",IF($B$127&gt;$C$127,"ns",IF(ABS($L120-INDEX(RTO1SF_ORD,AU$4,2))&gt;$B$135,"s","ns"))))</f>
        <v/>
      </c>
      <c r="AV120" s="188" t="str">
        <f aca="1">IF(AV$4&gt;$J120,"",IF($F$120&gt;$G$120,"ns",IF($B$127&gt;$C$127,"ns",IF(ABS($L120-INDEX(RTO1SF_ORD,AV$4,2))&gt;$B$135,"s","ns"))))</f>
        <v/>
      </c>
      <c r="AW120" s="188" t="str">
        <f aca="1">IF(AW$4&gt;$J120,"",IF($F$120&gt;$G$120,"ns",IF($B$127&gt;$C$127,"ns",IF(ABS($L120-INDEX(RTO1SF_ORD,AW$4,2))&gt;$B$135,"s","ns"))))</f>
        <v/>
      </c>
      <c r="AX120" s="188" t="str">
        <f aca="1">IF(AX$4&gt;$J120,"",IF($F$120&gt;$G$120,"ns",IF($B$127&gt;$C$127,"ns",IF(ABS($L120-INDEX(RTO1SF_ORD,AX$4,2))&gt;$B$135,"s","ns"))))</f>
        <v/>
      </c>
      <c r="AY120" s="188" t="str">
        <f aca="1">IF(AY$4&gt;$J120,"",IF($F$120&gt;$G$120,"ns",IF($B$127&gt;$C$127,"ns",IF(ABS($L120-INDEX(RTO1SF_ORD,AY$4,2))&gt;$B$135,"s","ns"))))</f>
        <v/>
      </c>
      <c r="AZ120" s="188" t="str">
        <f aca="1">IF(AZ$4&gt;$J120,"",IF($F$120&gt;$G$120,"ns",IF($B$127&gt;$C$127,"ns",IF(ABS($L120-INDEX(RTO1SF_ORD,AZ$4,2))&gt;$B$135,"s","ns"))))</f>
        <v/>
      </c>
      <c r="BA120" s="188" t="str">
        <f aca="1">IF(BA$4&gt;$J120,"",IF($F$120&gt;$G$120,"ns",IF($B$127&gt;$C$127,"ns",IF(ABS($L120-INDEX(RTO1SF_ORD,BA$4,2))&gt;$B$135,"s","ns"))))</f>
        <v/>
      </c>
      <c r="BB120" s="188" t="str">
        <f aca="1">IF(BB$4&gt;$J120,"",IF($F$120&gt;$G$120,"ns",IF($B$127&gt;$C$127,"ns",IF(ABS($L120-INDEX(RTO1SF_ORD,BB$4,2))&gt;$B$135,"s","ns"))))</f>
        <v/>
      </c>
      <c r="BC120" s="188" t="str">
        <f aca="1">IF(BC$4&gt;$J120,"",IF($F$120&gt;$G$120,"ns",IF($B$127&gt;$C$127,"ns",IF(ABS($L120-INDEX(RTO1SF_ORD,BC$4,2))&gt;$B$135,"s","ns"))))</f>
        <v/>
      </c>
      <c r="BD120" s="188" t="str">
        <f aca="1">IF(BD$4&gt;$J120,"",IF($F$120&gt;$G$120,"ns",IF($B$127&gt;$C$127,"ns",IF(ABS($L120-INDEX(RTO1SF_ORD,BD$4,2))&gt;$B$135,"s","ns"))))</f>
        <v/>
      </c>
      <c r="BE120" s="188" t="str">
        <f aca="1">IF(BE$4&gt;$J120,"",IF($F$120&gt;$G$120,"ns",IF($B$127&gt;$C$127,"ns",IF(ABS($L120-INDEX(RTO1SF_ORD,BE$4,2))&gt;$B$135,"s","ns"))))</f>
        <v/>
      </c>
      <c r="BF120" s="188" t="str">
        <f aca="1">IF(BF$4&gt;$J120,"",IF($F$120&gt;$G$120,"ns",IF($B$127&gt;$C$127,"ns",IF(ABS($L120-INDEX(RTO1SF_ORD,BF$4,2))&gt;$B$135,"s","ns"))))</f>
        <v/>
      </c>
      <c r="BG120" s="188" t="str">
        <f aca="1">IF(BG$4&gt;$J120,"",IF($F$120&gt;$G$120,"ns",IF($B$127&gt;$C$127,"ns",IF(ABS($L120-INDEX(RTO1SF_ORD,BG$4,2))&gt;$B$135,"s","ns"))))</f>
        <v/>
      </c>
      <c r="BH120" s="188" t="str">
        <f aca="1">IF(BH$4&gt;$J120,"",IF($F$120&gt;$G$120,"ns",IF($B$127&gt;$C$127,"ns",IF(ABS($L120-INDEX(RTO1SF_ORD,BH$4,2))&gt;$B$135,"s","ns"))))</f>
        <v/>
      </c>
      <c r="BI120" s="188" t="str">
        <f aca="1">IF(BI$4&gt;$J120,"",IF($F$120&gt;$G$120,"ns",IF($B$127&gt;$C$127,"ns",IF(ABS($L120-INDEX(RTO1SF_ORD,BI$4,2))&gt;$B$135,"s","ns"))))</f>
        <v/>
      </c>
      <c r="BJ120" s="188" t="str">
        <f aca="1">IF(BJ$4&gt;$J120,"",IF($F$120&gt;$G$120,"ns",IF($B$127&gt;$C$127,"ns",IF(ABS($L120-INDEX(RTO1SF_ORD,BJ$4,2))&gt;$B$135,"s","ns"))))</f>
        <v/>
      </c>
      <c r="BM120" s="91" t="s">
        <v>120</v>
      </c>
      <c r="BN120" s="282">
        <f>'ANVA-MDS'!EV121</f>
        <v>43</v>
      </c>
      <c r="BO120" s="161">
        <f>'ANVA-MDS'!EV125</f>
        <v>40791558.0224001035</v>
      </c>
      <c r="BP120" s="162">
        <f>IFERROR(BO120/BN120,"sd")</f>
        <v>948640.884241863037</v>
      </c>
      <c r="BQ120" s="162">
        <f>IFERROR(BP120/BP122,"sd")</f>
        <v>2.29923395812331988</v>
      </c>
      <c r="BR120" s="172">
        <f>IFERROR(FDIST(BQ120,BN120,BN122),"sd")</f>
        <v>0.000529464556918999918</v>
      </c>
      <c r="BS120" s="89" t="n">
        <v>0.05</v>
      </c>
      <c r="BT120" s="7" t="str">
        <f>IF(BR120&gt;BS120,"ns",IF(BR120&lt;0.001,"***",IF(BR120&lt;0.01,"**",IF(BR120&lt;0.05,"*",""))))</f>
        <v>***</v>
      </c>
      <c r="BV120" s="89" t="n">
        <v>5</v>
      </c>
      <c r="BW120" s="187" t="str">
        <f aca="1">IFERROR(INDEX(RTO3CF_ORD,BV120,1),"sd")</f>
        <v>LGWA11-0169</v>
      </c>
      <c r="BX120" s="188">
        <f aca="1">IFERROR(INDEX(RTO3CF_ORD,BV120,2),"sd")</f>
        <v>4501.29897904762038</v>
      </c>
      <c r="BY120" s="186" t="str">
        <f aca="1">IF(BY$4&gt;$BV120,"",IF($BR$120&gt;$BS$120,"ns",IF($BN$127&gt;$BO$127,"ns",IF(ABS($BX120-INDEX(RTO1CF_ORD,BY$4,2))&gt;$BN$135,"s","ns"))))</f>
        <v>ns</v>
      </c>
      <c r="BZ120" s="186" t="str">
        <f aca="1">IF(BZ$4&gt;$BV120,"",IF($BR$120&gt;$BS$120,"ns",IF($BN$127&gt;$BO$127,"ns",IF(ABS($BX120-INDEX(RTO1CF_ORD,BZ$4,2))&gt;$BN$135,"s","ns"))))</f>
        <v>ns</v>
      </c>
      <c r="CA120" s="186" t="str">
        <f aca="1">IF(CA$4&gt;$BV120,"",IF($BR$120&gt;$BS$120,"ns",IF($BN$127&gt;$BO$127,"ns",IF(ABS($BX120-INDEX(RTO1CF_ORD,CA$4,2))&gt;$BN$135,"s","ns"))))</f>
        <v>ns</v>
      </c>
      <c r="CB120" s="186" t="str">
        <f aca="1">IF(CB$4&gt;$BV120,"",IF($BR$120&gt;$BS$120,"ns",IF($BN$127&gt;$BO$127,"ns",IF(ABS($BX120-INDEX(RTO1CF_ORD,CB$4,2))&gt;$BN$135,"s","ns"))))</f>
        <v>ns</v>
      </c>
      <c r="CC120" s="186" t="str">
        <f aca="1">IF(CC$4&gt;$BV120,"",IF($BR$120&gt;$BS$120,"ns",IF($BN$127&gt;$BO$127,"ns",IF(ABS($BX120-INDEX(RTO1CF_ORD,CC$4,2))&gt;$BN$135,"s","ns"))))</f>
        <v>ns</v>
      </c>
      <c r="CD120" s="186" t="str">
        <f aca="1">IF(CD$4&gt;$BV120,"",IF($BR$120&gt;$BS$120,"ns",IF($BN$127&gt;$BO$127,"ns",IF(ABS($BX120-INDEX(RTO1CF_ORD,CD$4,2))&gt;$BN$135,"s","ns"))))</f>
        <v/>
      </c>
      <c r="CE120" s="186" t="str">
        <f aca="1">IF(CE$4&gt;$BV120,"",IF($BR$120&gt;$BS$120,"ns",IF($BN$127&gt;$BO$127,"ns",IF(ABS($BX120-INDEX(RTO1CF_ORD,CE$4,2))&gt;$BN$135,"s","ns"))))</f>
        <v/>
      </c>
      <c r="CF120" s="186" t="str">
        <f aca="1">IF(CF$4&gt;$BV120,"",IF($BR$120&gt;$BS$120,"ns",IF($BN$127&gt;$BO$127,"ns",IF(ABS($BX120-INDEX(RTO1CF_ORD,CF$4,2))&gt;$BN$135,"s","ns"))))</f>
        <v/>
      </c>
      <c r="CG120" s="186" t="str">
        <f aca="1">IF(CG$4&gt;$BV120,"",IF($BR$120&gt;$BS$120,"ns",IF($BN$127&gt;$BO$127,"ns",IF(ABS($BX120-INDEX(RTO1CF_ORD,CG$4,2))&gt;$BN$135,"s","ns"))))</f>
        <v/>
      </c>
      <c r="CH120" s="186" t="str">
        <f aca="1">IF(CH$4&gt;$BV120,"",IF($BR$120&gt;$BS$120,"ns",IF($BN$127&gt;$BO$127,"ns",IF(ABS($BX120-INDEX(RTO1CF_ORD,CH$4,2))&gt;$BN$135,"s","ns"))))</f>
        <v/>
      </c>
      <c r="CI120" s="186" t="str">
        <f aca="1">IF(CI$4&gt;$BV120,"",IF($BR$120&gt;$BS$120,"ns",IF($BN$127&gt;$BO$127,"ns",IF(ABS($BX120-INDEX(RTO1CF_ORD,CI$4,2))&gt;$BN$135,"s","ns"))))</f>
        <v/>
      </c>
      <c r="CJ120" s="186" t="str">
        <f aca="1">IF(CJ$4&gt;$BV120,"",IF($BR$120&gt;$BS$120,"ns",IF($BN$127&gt;$BO$127,"ns",IF(ABS($BX120-INDEX(RTO1CF_ORD,CJ$4,2))&gt;$BN$135,"s","ns"))))</f>
        <v/>
      </c>
      <c r="CK120" s="186" t="str">
        <f aca="1">IF(CK$4&gt;$BV120,"",IF($BR$120&gt;$BS$120,"ns",IF($BN$127&gt;$BO$127,"ns",IF(ABS($BX120-INDEX(RTO1CF_ORD,CK$4,2))&gt;$BN$135,"s","ns"))))</f>
        <v/>
      </c>
      <c r="CL120" s="186" t="str">
        <f aca="1">IF(CL$4&gt;$BV120,"",IF($BR$120&gt;$BS$120,"ns",IF($BN$127&gt;$BO$127,"ns",IF(ABS($BX120-INDEX(RTO1CF_ORD,CL$4,2))&gt;$BN$135,"s","ns"))))</f>
        <v/>
      </c>
      <c r="CM120" s="186" t="str">
        <f aca="1">IF(CM$4&gt;$BV120,"",IF($BR$120&gt;$BS$120,"ns",IF($BN$127&gt;$BO$127,"ns",IF(ABS($BX120-INDEX(RTO1CF_ORD,CM$4,2))&gt;$BN$135,"s","ns"))))</f>
        <v/>
      </c>
      <c r="CN120" s="186" t="str">
        <f aca="1">IF(CN$4&gt;$BV120,"",IF($BR$120&gt;$BS$120,"ns",IF($BN$127&gt;$BO$127,"ns",IF(ABS($BX120-INDEX(RTO1CF_ORD,CN$4,2))&gt;$BN$135,"s","ns"))))</f>
        <v/>
      </c>
      <c r="CO120" s="186" t="str">
        <f aca="1">IF(CO$4&gt;$BV120,"",IF($BR$120&gt;$BS$120,"ns",IF($BN$127&gt;$BO$127,"ns",IF(ABS($BX120-INDEX(RTO1CF_ORD,CO$4,2))&gt;$BN$135,"s","ns"))))</f>
        <v/>
      </c>
      <c r="CP120" s="186" t="str">
        <f aca="1">IF(CP$4&gt;$BV120,"",IF($BR$120&gt;$BS$120,"ns",IF($BN$127&gt;$BO$127,"ns",IF(ABS($BX120-INDEX(RTO1CF_ORD,CP$4,2))&gt;$BN$135,"s","ns"))))</f>
        <v/>
      </c>
      <c r="CQ120" s="186" t="str">
        <f aca="1">IF(CQ$4&gt;$BV120,"",IF($BR$120&gt;$BS$120,"ns",IF($BN$127&gt;$BO$127,"ns",IF(ABS($BX120-INDEX(RTO1CF_ORD,CQ$4,2))&gt;$BN$135,"s","ns"))))</f>
        <v/>
      </c>
      <c r="CR120" s="186" t="str">
        <f aca="1">IF(CR$4&gt;$BV120,"",IF($BR$120&gt;$BS$120,"ns",IF($BN$127&gt;$BO$127,"ns",IF(ABS($BX120-INDEX(RTO1CF_ORD,CR$4,2))&gt;$BN$135,"s","ns"))))</f>
        <v/>
      </c>
      <c r="CS120" s="186" t="str">
        <f aca="1">IF(CS$4&gt;$BV120,"",IF($BR$120&gt;$BS$120,"ns",IF($BN$127&gt;$BO$127,"ns",IF(ABS($BX120-INDEX(RTO1CF_ORD,CS$4,2))&gt;$BN$135,"s","ns"))))</f>
        <v/>
      </c>
      <c r="CT120" s="186" t="str">
        <f aca="1">IF(CT$4&gt;$BV120,"",IF($BR$120&gt;$BS$120,"ns",IF($BN$127&gt;$BO$127,"ns",IF(ABS($BX120-INDEX(RTO1CF_ORD,CT$4,2))&gt;$BN$135,"s","ns"))))</f>
        <v/>
      </c>
      <c r="CU120" s="186" t="str">
        <f aca="1">IF(CU$4&gt;$BV120,"",IF($BR$120&gt;$BS$120,"ns",IF($BN$127&gt;$BO$127,"ns",IF(ABS($BX120-INDEX(RTO1CF_ORD,CU$4,2))&gt;$BN$135,"s","ns"))))</f>
        <v/>
      </c>
      <c r="CV120" s="186" t="str">
        <f aca="1">IF(CV$4&gt;$BV120,"",IF($BR$120&gt;$BS$120,"ns",IF($BN$127&gt;$BO$127,"ns",IF(ABS($BX120-INDEX(RTO1CF_ORD,CV$4,2))&gt;$BN$135,"s","ns"))))</f>
        <v/>
      </c>
      <c r="CW120" s="186" t="str">
        <f aca="1">IF(CW$4&gt;$BV120,"",IF($BR$120&gt;$BS$120,"ns",IF($BN$127&gt;$BO$127,"ns",IF(ABS($BX120-INDEX(RTO1CF_ORD,CW$4,2))&gt;$BN$135,"s","ns"))))</f>
        <v/>
      </c>
      <c r="CX120" s="186" t="str">
        <f aca="1">IF(CX$4&gt;$BV120,"",IF($BR$120&gt;$BS$120,"ns",IF($BN$127&gt;$BO$127,"ns",IF(ABS($BX120-INDEX(RTO1CF_ORD,CX$4,2))&gt;$BN$135,"s","ns"))))</f>
        <v/>
      </c>
      <c r="CY120" s="186" t="str">
        <f aca="1">IF(CY$4&gt;$BV120,"",IF($BR$120&gt;$BS$120,"ns",IF($BN$127&gt;$BO$127,"ns",IF(ABS($BX120-INDEX(RTO1CF_ORD,CY$4,2))&gt;$BN$135,"s","ns"))))</f>
        <v/>
      </c>
      <c r="CZ120" s="186" t="str">
        <f aca="1">IF(CZ$4&gt;$BV120,"",IF($BR$120&gt;$BS$120,"ns",IF($BN$127&gt;$BO$127,"ns",IF(ABS($BX120-INDEX(RTO1CF_ORD,CZ$4,2))&gt;$BN$135,"s","ns"))))</f>
        <v/>
      </c>
      <c r="DA120" s="186" t="str">
        <f aca="1">IF(DA$4&gt;$BV120,"",IF($BR$120&gt;$BS$120,"ns",IF($BN$127&gt;$BO$127,"ns",IF(ABS($BX120-INDEX(RTO1CF_ORD,DA$4,2))&gt;$BN$135,"s","ns"))))</f>
        <v/>
      </c>
      <c r="DB120" s="186" t="str">
        <f aca="1">IF(DB$4&gt;$BV120,"",IF($BR$120&gt;$BS$120,"ns",IF($BN$127&gt;$BO$127,"ns",IF(ABS($BX120-INDEX(RTO1CF_ORD,DB$4,2))&gt;$BN$135,"s","ns"))))</f>
        <v/>
      </c>
      <c r="DC120" s="186" t="str">
        <f aca="1">IF(DC$4&gt;$BV120,"",IF($BR$120&gt;$BS$120,"ns",IF($BN$127&gt;$BO$127,"ns",IF(ABS($BX120-INDEX(RTO1CF_ORD,DC$4,2))&gt;$BN$135,"s","ns"))))</f>
        <v/>
      </c>
      <c r="DD120" s="186" t="str">
        <f aca="1">IF(DD$4&gt;$BV120,"",IF($BR$120&gt;$BS$120,"ns",IF($BN$127&gt;$BO$127,"ns",IF(ABS($BX120-INDEX(RTO1CF_ORD,DD$4,2))&gt;$BN$135,"s","ns"))))</f>
        <v/>
      </c>
      <c r="DE120" s="186" t="str">
        <f aca="1">IF(DE$4&gt;$BV120,"",IF($BR$120&gt;$BS$120,"ns",IF($BN$127&gt;$BO$127,"ns",IF(ABS($BX120-INDEX(RTO1CF_ORD,DE$4,2))&gt;$BN$135,"s","ns"))))</f>
        <v/>
      </c>
      <c r="DF120" s="186" t="str">
        <f aca="1">IF(DF$4&gt;$BV120,"",IF($BR$120&gt;$BS$120,"ns",IF($BN$127&gt;$BO$127,"ns",IF(ABS($BX120-INDEX(RTO1CF_ORD,DF$4,2))&gt;$BN$135,"s","ns"))))</f>
        <v/>
      </c>
      <c r="DG120" s="186" t="str">
        <f aca="1">IF(DG$4&gt;$BV120,"",IF($BR$120&gt;$BS$120,"ns",IF($BN$127&gt;$BO$127,"ns",IF(ABS($BX120-INDEX(RTO1CF_ORD,DG$4,2))&gt;$BN$135,"s","ns"))))</f>
        <v/>
      </c>
      <c r="DH120" s="186" t="str">
        <f aca="1">IF(DH$4&gt;$BV120,"",IF($BR$120&gt;$BS$120,"ns",IF($BN$127&gt;$BO$127,"ns",IF(ABS($BX120-INDEX(RTO1CF_ORD,DH$4,2))&gt;$BN$135,"s","ns"))))</f>
        <v/>
      </c>
      <c r="DI120" s="186" t="str">
        <f aca="1">IF(DI$4&gt;$BV120,"",IF($BR$120&gt;$BS$120,"ns",IF($BN$127&gt;$BO$127,"ns",IF(ABS($BX120-INDEX(RTO1CF_ORD,DI$4,2))&gt;$BN$135,"s","ns"))))</f>
        <v/>
      </c>
      <c r="DJ120" s="186" t="str">
        <f aca="1">IF(DJ$4&gt;$BV120,"",IF($BR$120&gt;$BS$120,"ns",IF($BN$127&gt;$BO$127,"ns",IF(ABS($BX120-INDEX(RTO1CF_ORD,DJ$4,2))&gt;$BN$135,"s","ns"))))</f>
        <v/>
      </c>
      <c r="DK120" s="186" t="str">
        <f aca="1">IF(DK$4&gt;$BV120,"",IF($BR$120&gt;$BS$120,"ns",IF($BN$127&gt;$BO$127,"ns",IF(ABS($BX120-INDEX(RTO1CF_ORD,DK$4,2))&gt;$BN$135,"s","ns"))))</f>
        <v/>
      </c>
      <c r="DL120" s="186" t="str">
        <f aca="1">IF(DL$4&gt;$BV120,"",IF($BR$120&gt;$BS$120,"ns",IF($BN$127&gt;$BO$127,"ns",IF(ABS($BX120-INDEX(RTO1CF_ORD,DL$4,2))&gt;$BN$135,"s","ns"))))</f>
        <v/>
      </c>
      <c r="DM120" s="186" t="str">
        <f aca="1">IF(DM$4&gt;$BV120,"",IF($BR$120&gt;$BS$120,"ns",IF($BN$127&gt;$BO$127,"ns",IF(ABS($BX120-INDEX(RTO1CF_ORD,DM$4,2))&gt;$BN$135,"s","ns"))))</f>
        <v/>
      </c>
      <c r="DN120" s="186" t="str">
        <f aca="1">IF(DN$4&gt;$BV120,"",IF($BR$120&gt;$BS$120,"ns",IF($BN$127&gt;$BO$127,"ns",IF(ABS($BX120-INDEX(RTO1CF_ORD,DN$4,2))&gt;$BN$135,"s","ns"))))</f>
        <v/>
      </c>
      <c r="DO120" s="186" t="str">
        <f aca="1">IF(DO$4&gt;$BV120,"",IF($BR$120&gt;$BS$120,"ns",IF($BN$127&gt;$BO$127,"ns",IF(ABS($BX120-INDEX(RTO1CF_ORD,DO$4,2))&gt;$BN$135,"s","ns"))))</f>
        <v/>
      </c>
      <c r="DP120" s="186" t="str">
        <f aca="1">IF(DP$4&gt;$BV120,"",IF($BR$120&gt;$BS$120,"ns",IF($BN$127&gt;$BO$127,"ns",IF(ABS($BX120-INDEX(RTO1CF_ORD,DP$4,2))&gt;$BN$135,"s","ns"))))</f>
        <v/>
      </c>
      <c r="DQ120" s="186" t="str">
        <f aca="1">IF(DQ$4&gt;$BV120,"",IF($BR$120&gt;$BS$120,"ns",IF($BN$127&gt;$BO$127,"ns",IF(ABS($BX120-INDEX(RTO1CF_ORD,DQ$4,2))&gt;$BN$135,"s","ns"))))</f>
        <v/>
      </c>
      <c r="DR120" s="186" t="str">
        <f aca="1">IF(DR$4&gt;$BV120,"",IF($BR$120&gt;$BS$120,"ns",IF($BN$127&gt;$BO$127,"ns",IF(ABS($BX120-INDEX(RTO1CF_ORD,DR$4,2))&gt;$BN$135,"s","ns"))))</f>
        <v/>
      </c>
      <c r="DS120" s="186" t="str">
        <f aca="1">IF(DS$4&gt;$BV120,"",IF($BR$120&gt;$BS$120,"ns",IF($BN$127&gt;$BO$127,"ns",IF(ABS($BX120-INDEX(RTO1CF_ORD,DS$4,2))&gt;$BN$135,"s","ns"))))</f>
        <v/>
      </c>
      <c r="DT120" s="186" t="str">
        <f aca="1">IF(DT$4&gt;$BV120,"",IF($BR$120&gt;$BS$120,"ns",IF($BN$127&gt;$BO$127,"ns",IF(ABS($BX120-INDEX(RTO1CF_ORD,DT$4,2))&gt;$BN$135,"s","ns"))))</f>
        <v/>
      </c>
      <c r="DU120" s="186" t="str">
        <f aca="1">IF(DU$4&gt;$BV120,"",IF($BR$120&gt;$BS$120,"ns",IF($BN$127&gt;$BO$127,"ns",IF(ABS($BX120-INDEX(RTO1CF_ORD,DU$4,2))&gt;$BN$135,"s","ns"))))</f>
        <v/>
      </c>
      <c r="DV120" s="186" t="str">
        <f aca="1">IF(DV$4&gt;$BV120,"",IF($BR$120&gt;$BS$120,"ns",IF($BN$127&gt;$BO$127,"ns",IF(ABS($BX120-INDEX(RTO1CF_ORD,DV$4,2))&gt;$BN$135,"s","ns"))))</f>
        <v/>
      </c>
      <c r="DW120" s="158"/>
      <c r="DX120" s="158"/>
      <c r="DZ120" s="176">
        <f>DZ119+1</f>
        <v>6</v>
      </c>
      <c r="EA120" s="178" t="str">
        <f aca="1">IFERROR(INDEX(RTO3CV,$DZ120,1),0)</f>
        <v>ACA 605</v>
      </c>
      <c r="EB120" s="179">
        <f aca="1">IFERROR(INDEX(RTO3SF,$DZ120,EB$3),0)</f>
        <v>0</v>
      </c>
      <c r="EC120" s="179">
        <f aca="1">IFERROR(INDEX(RTO3SF,$DZ120,EC$3),0)</f>
        <v>0</v>
      </c>
      <c r="ED120" s="179">
        <f aca="1">IFERROR(INDEX(RTO3SF,$DZ120,ED$3),0)</f>
        <v>0</v>
      </c>
      <c r="EE120" s="179">
        <f aca="1">IFERROR(INDEX(RTO3SF,$DZ120,EE$3),0)</f>
        <v>0</v>
      </c>
      <c r="EF120" s="179">
        <f>_xlfn.COUNTIFS(EB120:EE120,"&gt;1")</f>
        <v>0</v>
      </c>
      <c r="EG120" s="179">
        <f>IFERROR(_xlfn.SUMIFS(EB120:EE120,EB120:EE120,"&gt;1"),0)</f>
        <v>0</v>
      </c>
      <c r="EH120" s="176"/>
      <c r="EI120" s="176" t="s">
        <v>321</v>
      </c>
      <c r="EJ120" s="175" t="str">
        <f>IF(EF165=0,"sd",EJ118^2/EJ117)</f>
        <v>sd</v>
      </c>
      <c r="EK120" s="177"/>
      <c r="EL120" s="176">
        <f>EL119+1</f>
        <v>6</v>
      </c>
      <c r="EM120" s="178" t="str">
        <f aca="1">IFERROR(INDEX(RTO3CV,$EL120,1),0)</f>
        <v>ACA 605</v>
      </c>
      <c r="EN120" s="179">
        <f aca="1">IFERROR(INDEX(RTO3CF,$EL120,'ANVA-MDS'!EB$3),0)</f>
        <v>4277.66277714286025</v>
      </c>
      <c r="EO120" s="179">
        <f aca="1">IFERROR(INDEX(RTO3CF,$EL120,'ANVA-MDS'!EC$3),0)</f>
        <v>4892.65920000000006</v>
      </c>
      <c r="EP120" s="179">
        <f aca="1">IFERROR(INDEX(RTO3CF,$EL120,'ANVA-MDS'!ED$3),0)</f>
        <v>5058.01296000000002</v>
      </c>
      <c r="EQ120" s="179">
        <f aca="1">IFERROR(INDEX(RTO3CF,$EL120,'ANVA-MDS'!EE$3),0)</f>
        <v>0</v>
      </c>
      <c r="ER120" s="179">
        <f>_xlfn.COUNTIFS(EN120:EQ120,"&gt;1")</f>
        <v>3</v>
      </c>
      <c r="ES120" s="179">
        <f>IFERROR(_xlfn.SUMIFS(EN120:EQ120,EN120:EQ120,"&gt;1"),0)</f>
        <v>14228.3349371428994</v>
      </c>
      <c r="ET120" s="176"/>
      <c r="EU120" s="176" t="s">
        <v>321</v>
      </c>
      <c r="EV120" s="175">
        <f>IF(ER165=0,"sd",EV118^2/EV117)</f>
        <v>1873380734.23659992</v>
      </c>
      <c r="EW120" s="177"/>
      <c r="EX120" s="179">
        <f>EG120+ES120</f>
        <v>14228.3349371428994</v>
      </c>
      <c r="EY120" s="176" t="s">
        <v>321</v>
      </c>
      <c r="EZ120" s="175" t="str">
        <f>IF(EZ134=0,"sd",EZ118^2/EZ117)</f>
        <v>sd</v>
      </c>
    </row>
    <row r="121" spans="1:156" ht="12.75" customHeight="1">
      <c r="A121" s="91" t="s">
        <v>322</v>
      </c>
      <c r="B121" s="160" t="str">
        <f>'ANVA-MDS'!EJ122</f>
        <v>sd</v>
      </c>
      <c r="C121" s="161" t="str">
        <f>'ANVA-MDS'!EJ126</f>
        <v>sd</v>
      </c>
      <c r="D121" s="162" t="str">
        <f>IFERROR(C121/B121,"sd")</f>
        <v>sd</v>
      </c>
      <c r="E121" s="162" t="str">
        <f>IFERROR(D121/D122,"sd")</f>
        <v>sd</v>
      </c>
      <c r="F121" s="172" t="str">
        <f>IFERROR(FDIST(E121,B121,B122),"sd")</f>
        <v>sd</v>
      </c>
      <c r="G121" s="89" t="n">
        <v>0.05</v>
      </c>
      <c r="H121" s="7" t="str">
        <f>IF(F121&gt;G121,"ns",IF(F121&lt;0.001,"***",IF(F121&lt;0.01,"**",IF(F121&lt;0.05,"*",""))))</f>
        <v>ns</v>
      </c>
      <c r="J121" s="89" t="n">
        <v>6</v>
      </c>
      <c r="K121" s="187" t="str">
        <f aca="1">IFERROR(INDEX(RTO3SF_ORD,J121,1),"sd")</f>
        <v>ACA 605</v>
      </c>
      <c r="L121" s="188">
        <f aca="1">IFERROR(INDEX(RTO3SF_ORD,J121,2),"sd")</f>
        <v>0.000440000000000000036</v>
      </c>
      <c r="M121" s="188" t="str">
        <f aca="1">IF(M$4&gt;$J121,"",IF($F$120&gt;$G$120,"ns",IF($B$127&gt;$C$127,"ns",IF(ABS($L121-INDEX(RTO1SF_ORD,M$4,2))&gt;$B$135,"s","ns"))))</f>
        <v>ns</v>
      </c>
      <c r="N121" s="188" t="str">
        <f aca="1">IF(N$4&gt;$J121,"",IF($F$120&gt;$G$120,"ns",IF($B$127&gt;$C$127,"ns",IF(ABS($L121-INDEX(RTO1SF_ORD,N$4,2))&gt;$B$135,"s","ns"))))</f>
        <v>ns</v>
      </c>
      <c r="O121" s="188" t="str">
        <f aca="1">IF(O$4&gt;$J121,"",IF($F$120&gt;$G$120,"ns",IF($B$127&gt;$C$127,"ns",IF(ABS($L121-INDEX(RTO1SF_ORD,O$4,2))&gt;$B$135,"s","ns"))))</f>
        <v>ns</v>
      </c>
      <c r="P121" s="188" t="str">
        <f aca="1">IF(P$4&gt;$J121,"",IF($F$120&gt;$G$120,"ns",IF($B$127&gt;$C$127,"ns",IF(ABS($L121-INDEX(RTO1SF_ORD,P$4,2))&gt;$B$135,"s","ns"))))</f>
        <v>ns</v>
      </c>
      <c r="Q121" s="188" t="str">
        <f aca="1">IF(Q$4&gt;$J121,"",IF($F$120&gt;$G$120,"ns",IF($B$127&gt;$C$127,"ns",IF(ABS($L121-INDEX(RTO1SF_ORD,Q$4,2))&gt;$B$135,"s","ns"))))</f>
        <v>ns</v>
      </c>
      <c r="R121" s="188" t="str">
        <f aca="1">IF(R$4&gt;$J121,"",IF($F$120&gt;$G$120,"ns",IF($B$127&gt;$C$127,"ns",IF(ABS($L121-INDEX(RTO1SF_ORD,R$4,2))&gt;$B$135,"s","ns"))))</f>
        <v>ns</v>
      </c>
      <c r="S121" s="188" t="str">
        <f aca="1">IF(S$4&gt;$J121,"",IF($F$120&gt;$G$120,"ns",IF($B$127&gt;$C$127,"ns",IF(ABS($L121-INDEX(RTO1SF_ORD,S$4,2))&gt;$B$135,"s","ns"))))</f>
        <v/>
      </c>
      <c r="T121" s="188" t="str">
        <f aca="1">IF(T$4&gt;$J121,"",IF($F$120&gt;$G$120,"ns",IF($B$127&gt;$C$127,"ns",IF(ABS($L121-INDEX(RTO1SF_ORD,T$4,2))&gt;$B$135,"s","ns"))))</f>
        <v/>
      </c>
      <c r="U121" s="188" t="str">
        <f aca="1">IF(U$4&gt;$J121,"",IF($F$120&gt;$G$120,"ns",IF($B$127&gt;$C$127,"ns",IF(ABS($L121-INDEX(RTO1SF_ORD,U$4,2))&gt;$B$135,"s","ns"))))</f>
        <v/>
      </c>
      <c r="V121" s="188" t="str">
        <f aca="1">IF(V$4&gt;$J121,"",IF($F$120&gt;$G$120,"ns",IF($B$127&gt;$C$127,"ns",IF(ABS($L121-INDEX(RTO1SF_ORD,V$4,2))&gt;$B$135,"s","ns"))))</f>
        <v/>
      </c>
      <c r="W121" s="188" t="str">
        <f aca="1">IF(W$4&gt;$J121,"",IF($F$120&gt;$G$120,"ns",IF($B$127&gt;$C$127,"ns",IF(ABS($L121-INDEX(RTO1SF_ORD,W$4,2))&gt;$B$135,"s","ns"))))</f>
        <v/>
      </c>
      <c r="X121" s="188" t="str">
        <f aca="1">IF(X$4&gt;$J121,"",IF($F$120&gt;$G$120,"ns",IF($B$127&gt;$C$127,"ns",IF(ABS($L121-INDEX(RTO1SF_ORD,X$4,2))&gt;$B$135,"s","ns"))))</f>
        <v/>
      </c>
      <c r="Y121" s="188" t="str">
        <f aca="1">IF(Y$4&gt;$J121,"",IF($F$120&gt;$G$120,"ns",IF($B$127&gt;$C$127,"ns",IF(ABS($L121-INDEX(RTO1SF_ORD,Y$4,2))&gt;$B$135,"s","ns"))))</f>
        <v/>
      </c>
      <c r="Z121" s="188" t="str">
        <f aca="1">IF(Z$4&gt;$J121,"",IF($F$120&gt;$G$120,"ns",IF($B$127&gt;$C$127,"ns",IF(ABS($L121-INDEX(RTO1SF_ORD,Z$4,2))&gt;$B$135,"s","ns"))))</f>
        <v/>
      </c>
      <c r="AA121" s="188" t="str">
        <f aca="1">IF(AA$4&gt;$J121,"",IF($F$120&gt;$G$120,"ns",IF($B$127&gt;$C$127,"ns",IF(ABS($L121-INDEX(RTO1SF_ORD,AA$4,2))&gt;$B$135,"s","ns"))))</f>
        <v/>
      </c>
      <c r="AB121" s="188" t="str">
        <f aca="1">IF(AB$4&gt;$J121,"",IF($F$120&gt;$G$120,"ns",IF($B$127&gt;$C$127,"ns",IF(ABS($L121-INDEX(RTO1SF_ORD,AB$4,2))&gt;$B$135,"s","ns"))))</f>
        <v/>
      </c>
      <c r="AC121" s="188" t="str">
        <f aca="1">IF(AC$4&gt;$J121,"",IF($F$120&gt;$G$120,"ns",IF($B$127&gt;$C$127,"ns",IF(ABS($L121-INDEX(RTO1SF_ORD,AC$4,2))&gt;$B$135,"s","ns"))))</f>
        <v/>
      </c>
      <c r="AD121" s="188" t="str">
        <f aca="1">IF(AD$4&gt;$J121,"",IF($F$120&gt;$G$120,"ns",IF($B$127&gt;$C$127,"ns",IF(ABS($L121-INDEX(RTO1SF_ORD,AD$4,2))&gt;$B$135,"s","ns"))))</f>
        <v/>
      </c>
      <c r="AE121" s="188" t="str">
        <f aca="1">IF(AE$4&gt;$J121,"",IF($F$120&gt;$G$120,"ns",IF($B$127&gt;$C$127,"ns",IF(ABS($L121-INDEX(RTO1SF_ORD,AE$4,2))&gt;$B$135,"s","ns"))))</f>
        <v/>
      </c>
      <c r="AF121" s="188" t="str">
        <f aca="1">IF(AF$4&gt;$J121,"",IF($F$120&gt;$G$120,"ns",IF($B$127&gt;$C$127,"ns",IF(ABS($L121-INDEX(RTO1SF_ORD,AF$4,2))&gt;$B$135,"s","ns"))))</f>
        <v/>
      </c>
      <c r="AG121" s="188" t="str">
        <f aca="1">IF(AG$4&gt;$J121,"",IF($F$120&gt;$G$120,"ns",IF($B$127&gt;$C$127,"ns",IF(ABS($L121-INDEX(RTO1SF_ORD,AG$4,2))&gt;$B$135,"s","ns"))))</f>
        <v/>
      </c>
      <c r="AH121" s="188" t="str">
        <f aca="1">IF(AH$4&gt;$J121,"",IF($F$120&gt;$G$120,"ns",IF($B$127&gt;$C$127,"ns",IF(ABS($L121-INDEX(RTO1SF_ORD,AH$4,2))&gt;$B$135,"s","ns"))))</f>
        <v/>
      </c>
      <c r="AI121" s="188" t="str">
        <f aca="1">IF(AI$4&gt;$J121,"",IF($F$120&gt;$G$120,"ns",IF($B$127&gt;$C$127,"ns",IF(ABS($L121-INDEX(RTO1SF_ORD,AI$4,2))&gt;$B$135,"s","ns"))))</f>
        <v/>
      </c>
      <c r="AJ121" s="188" t="str">
        <f aca="1">IF(AJ$4&gt;$J121,"",IF($F$120&gt;$G$120,"ns",IF($B$127&gt;$C$127,"ns",IF(ABS($L121-INDEX(RTO1SF_ORD,AJ$4,2))&gt;$B$135,"s","ns"))))</f>
        <v/>
      </c>
      <c r="AK121" s="188" t="str">
        <f aca="1">IF(AK$4&gt;$J121,"",IF($F$120&gt;$G$120,"ns",IF($B$127&gt;$C$127,"ns",IF(ABS($L121-INDEX(RTO1SF_ORD,AK$4,2))&gt;$B$135,"s","ns"))))</f>
        <v/>
      </c>
      <c r="AL121" s="188" t="str">
        <f aca="1">IF(AL$4&gt;$J121,"",IF($F$120&gt;$G$120,"ns",IF($B$127&gt;$C$127,"ns",IF(ABS($L121-INDEX(RTO1SF_ORD,AL$4,2))&gt;$B$135,"s","ns"))))</f>
        <v/>
      </c>
      <c r="AM121" s="188" t="str">
        <f aca="1">IF(AM$4&gt;$J121,"",IF($F$120&gt;$G$120,"ns",IF($B$127&gt;$C$127,"ns",IF(ABS($L121-INDEX(RTO1SF_ORD,AM$4,2))&gt;$B$135,"s","ns"))))</f>
        <v/>
      </c>
      <c r="AN121" s="188" t="str">
        <f aca="1">IF(AN$4&gt;$J121,"",IF($F$120&gt;$G$120,"ns",IF($B$127&gt;$C$127,"ns",IF(ABS($L121-INDEX(RTO1SF_ORD,AN$4,2))&gt;$B$135,"s","ns"))))</f>
        <v/>
      </c>
      <c r="AO121" s="188" t="str">
        <f aca="1">IF(AO$4&gt;$J121,"",IF($F$120&gt;$G$120,"ns",IF($B$127&gt;$C$127,"ns",IF(ABS($L121-INDEX(RTO1SF_ORD,AO$4,2))&gt;$B$135,"s","ns"))))</f>
        <v/>
      </c>
      <c r="AP121" s="188" t="str">
        <f aca="1">IF(AP$4&gt;$J121,"",IF($F$120&gt;$G$120,"ns",IF($B$127&gt;$C$127,"ns",IF(ABS($L121-INDEX(RTO1SF_ORD,AP$4,2))&gt;$B$135,"s","ns"))))</f>
        <v/>
      </c>
      <c r="AQ121" s="188" t="str">
        <f aca="1">IF(AQ$4&gt;$J121,"",IF($F$120&gt;$G$120,"ns",IF($B$127&gt;$C$127,"ns",IF(ABS($L121-INDEX(RTO1SF_ORD,AQ$4,2))&gt;$B$135,"s","ns"))))</f>
        <v/>
      </c>
      <c r="AR121" s="188" t="str">
        <f aca="1">IF(AR$4&gt;$J121,"",IF($F$120&gt;$G$120,"ns",IF($B$127&gt;$C$127,"ns",IF(ABS($L121-INDEX(RTO1SF_ORD,AR$4,2))&gt;$B$135,"s","ns"))))</f>
        <v/>
      </c>
      <c r="AS121" s="188" t="str">
        <f aca="1">IF(AS$4&gt;$J121,"",IF($F$120&gt;$G$120,"ns",IF($B$127&gt;$C$127,"ns",IF(ABS($L121-INDEX(RTO1SF_ORD,AS$4,2))&gt;$B$135,"s","ns"))))</f>
        <v/>
      </c>
      <c r="AT121" s="188" t="str">
        <f aca="1">IF(AT$4&gt;$J121,"",IF($F$120&gt;$G$120,"ns",IF($B$127&gt;$C$127,"ns",IF(ABS($L121-INDEX(RTO1SF_ORD,AT$4,2))&gt;$B$135,"s","ns"))))</f>
        <v/>
      </c>
      <c r="AU121" s="188" t="str">
        <f aca="1">IF(AU$4&gt;$J121,"",IF($F$120&gt;$G$120,"ns",IF($B$127&gt;$C$127,"ns",IF(ABS($L121-INDEX(RTO1SF_ORD,AU$4,2))&gt;$B$135,"s","ns"))))</f>
        <v/>
      </c>
      <c r="AV121" s="188" t="str">
        <f aca="1">IF(AV$4&gt;$J121,"",IF($F$120&gt;$G$120,"ns",IF($B$127&gt;$C$127,"ns",IF(ABS($L121-INDEX(RTO1SF_ORD,AV$4,2))&gt;$B$135,"s","ns"))))</f>
        <v/>
      </c>
      <c r="AW121" s="188" t="str">
        <f aca="1">IF(AW$4&gt;$J121,"",IF($F$120&gt;$G$120,"ns",IF($B$127&gt;$C$127,"ns",IF(ABS($L121-INDEX(RTO1SF_ORD,AW$4,2))&gt;$B$135,"s","ns"))))</f>
        <v/>
      </c>
      <c r="AX121" s="188" t="str">
        <f aca="1">IF(AX$4&gt;$J121,"",IF($F$120&gt;$G$120,"ns",IF($B$127&gt;$C$127,"ns",IF(ABS($L121-INDEX(RTO1SF_ORD,AX$4,2))&gt;$B$135,"s","ns"))))</f>
        <v/>
      </c>
      <c r="AY121" s="188" t="str">
        <f aca="1">IF(AY$4&gt;$J121,"",IF($F$120&gt;$G$120,"ns",IF($B$127&gt;$C$127,"ns",IF(ABS($L121-INDEX(RTO1SF_ORD,AY$4,2))&gt;$B$135,"s","ns"))))</f>
        <v/>
      </c>
      <c r="AZ121" s="188" t="str">
        <f aca="1">IF(AZ$4&gt;$J121,"",IF($F$120&gt;$G$120,"ns",IF($B$127&gt;$C$127,"ns",IF(ABS($L121-INDEX(RTO1SF_ORD,AZ$4,2))&gt;$B$135,"s","ns"))))</f>
        <v/>
      </c>
      <c r="BA121" s="188" t="str">
        <f aca="1">IF(BA$4&gt;$J121,"",IF($F$120&gt;$G$120,"ns",IF($B$127&gt;$C$127,"ns",IF(ABS($L121-INDEX(RTO1SF_ORD,BA$4,2))&gt;$B$135,"s","ns"))))</f>
        <v/>
      </c>
      <c r="BB121" s="188" t="str">
        <f aca="1">IF(BB$4&gt;$J121,"",IF($F$120&gt;$G$120,"ns",IF($B$127&gt;$C$127,"ns",IF(ABS($L121-INDEX(RTO1SF_ORD,BB$4,2))&gt;$B$135,"s","ns"))))</f>
        <v/>
      </c>
      <c r="BC121" s="188" t="str">
        <f aca="1">IF(BC$4&gt;$J121,"",IF($F$120&gt;$G$120,"ns",IF($B$127&gt;$C$127,"ns",IF(ABS($L121-INDEX(RTO1SF_ORD,BC$4,2))&gt;$B$135,"s","ns"))))</f>
        <v/>
      </c>
      <c r="BD121" s="188" t="str">
        <f aca="1">IF(BD$4&gt;$J121,"",IF($F$120&gt;$G$120,"ns",IF($B$127&gt;$C$127,"ns",IF(ABS($L121-INDEX(RTO1SF_ORD,BD$4,2))&gt;$B$135,"s","ns"))))</f>
        <v/>
      </c>
      <c r="BE121" s="188" t="str">
        <f aca="1">IF(BE$4&gt;$J121,"",IF($F$120&gt;$G$120,"ns",IF($B$127&gt;$C$127,"ns",IF(ABS($L121-INDEX(RTO1SF_ORD,BE$4,2))&gt;$B$135,"s","ns"))))</f>
        <v/>
      </c>
      <c r="BF121" s="188" t="str">
        <f aca="1">IF(BF$4&gt;$J121,"",IF($F$120&gt;$G$120,"ns",IF($B$127&gt;$C$127,"ns",IF(ABS($L121-INDEX(RTO1SF_ORD,BF$4,2))&gt;$B$135,"s","ns"))))</f>
        <v/>
      </c>
      <c r="BG121" s="188" t="str">
        <f aca="1">IF(BG$4&gt;$J121,"",IF($F$120&gt;$G$120,"ns",IF($B$127&gt;$C$127,"ns",IF(ABS($L121-INDEX(RTO1SF_ORD,BG$4,2))&gt;$B$135,"s","ns"))))</f>
        <v/>
      </c>
      <c r="BH121" s="188" t="str">
        <f aca="1">IF(BH$4&gt;$J121,"",IF($F$120&gt;$G$120,"ns",IF($B$127&gt;$C$127,"ns",IF(ABS($L121-INDEX(RTO1SF_ORD,BH$4,2))&gt;$B$135,"s","ns"))))</f>
        <v/>
      </c>
      <c r="BI121" s="188" t="str">
        <f aca="1">IF(BI$4&gt;$J121,"",IF($F$120&gt;$G$120,"ns",IF($B$127&gt;$C$127,"ns",IF(ABS($L121-INDEX(RTO1SF_ORD,BI$4,2))&gt;$B$135,"s","ns"))))</f>
        <v/>
      </c>
      <c r="BJ121" s="188" t="str">
        <f aca="1">IF(BJ$4&gt;$J121,"",IF($F$120&gt;$G$120,"ns",IF($B$127&gt;$C$127,"ns",IF(ABS($L121-INDEX(RTO1SF_ORD,BJ$4,2))&gt;$B$135,"s","ns"))))</f>
        <v/>
      </c>
      <c r="BM121" s="91" t="s">
        <v>322</v>
      </c>
      <c r="BN121" s="282">
        <f>'ANVA-MDS'!EV122</f>
        <v>2</v>
      </c>
      <c r="BO121" s="161">
        <f>'ANVA-MDS'!EV126</f>
        <v>6393298.69200014975</v>
      </c>
      <c r="BP121" s="162">
        <f>IFERROR(BO121/BN121,"sd")</f>
        <v>3196649.34600008</v>
      </c>
      <c r="BQ121" s="162">
        <f>IFERROR(BP121/BP122,"sd")</f>
        <v>7.74776298452492007</v>
      </c>
      <c r="BR121" s="172">
        <f>IFERROR(FDIST(BQ121,BN121,BN122),"sd")</f>
        <v>0.000805780526821000009</v>
      </c>
      <c r="BS121" s="89" t="n">
        <v>0.05</v>
      </c>
      <c r="BT121" s="7" t="str">
        <f>IF(BR121&gt;BS121,"ns",IF(BR121&lt;0.001,"***",IF(BR121&lt;0.01,"**",IF(BR121&lt;0.05,"*",""))))</f>
        <v>***</v>
      </c>
      <c r="BV121" s="89" t="n">
        <v>6</v>
      </c>
      <c r="BW121" s="187" t="str">
        <f aca="1">IFERROR(INDEX(RTO3CF_ORD,BV121,1),"sd")</f>
        <v>AGUARIBAY</v>
      </c>
      <c r="BX121" s="188">
        <f aca="1">IFERROR(INDEX(RTO3CF_ORD,BV121,2),"sd")</f>
        <v>4455.07974476190975</v>
      </c>
      <c r="BY121" s="186" t="str">
        <f aca="1">IF(BY$4&gt;$BV121,"",IF($BR$120&gt;$BS$120,"ns",IF($BN$127&gt;$BO$127,"ns",IF(ABS($BX121-INDEX(RTO1CF_ORD,BY$4,2))&gt;$BN$135,"s","ns"))))</f>
        <v>ns</v>
      </c>
      <c r="BZ121" s="186" t="str">
        <f aca="1">IF(BZ$4&gt;$BV121,"",IF($BR$120&gt;$BS$120,"ns",IF($BN$127&gt;$BO$127,"ns",IF(ABS($BX121-INDEX(RTO1CF_ORD,BZ$4,2))&gt;$BN$135,"s","ns"))))</f>
        <v>ns</v>
      </c>
      <c r="CA121" s="186" t="str">
        <f aca="1">IF(CA$4&gt;$BV121,"",IF($BR$120&gt;$BS$120,"ns",IF($BN$127&gt;$BO$127,"ns",IF(ABS($BX121-INDEX(RTO1CF_ORD,CA$4,2))&gt;$BN$135,"s","ns"))))</f>
        <v>ns</v>
      </c>
      <c r="CB121" s="186" t="str">
        <f aca="1">IF(CB$4&gt;$BV121,"",IF($BR$120&gt;$BS$120,"ns",IF($BN$127&gt;$BO$127,"ns",IF(ABS($BX121-INDEX(RTO1CF_ORD,CB$4,2))&gt;$BN$135,"s","ns"))))</f>
        <v>ns</v>
      </c>
      <c r="CC121" s="186" t="str">
        <f aca="1">IF(CC$4&gt;$BV121,"",IF($BR$120&gt;$BS$120,"ns",IF($BN$127&gt;$BO$127,"ns",IF(ABS($BX121-INDEX(RTO1CF_ORD,CC$4,2))&gt;$BN$135,"s","ns"))))</f>
        <v>ns</v>
      </c>
      <c r="CD121" s="186" t="str">
        <f aca="1">IF(CD$4&gt;$BV121,"",IF($BR$120&gt;$BS$120,"ns",IF($BN$127&gt;$BO$127,"ns",IF(ABS($BX121-INDEX(RTO1CF_ORD,CD$4,2))&gt;$BN$135,"s","ns"))))</f>
        <v>ns</v>
      </c>
      <c r="CE121" s="186" t="str">
        <f aca="1">IF(CE$4&gt;$BV121,"",IF($BR$120&gt;$BS$120,"ns",IF($BN$127&gt;$BO$127,"ns",IF(ABS($BX121-INDEX(RTO1CF_ORD,CE$4,2))&gt;$BN$135,"s","ns"))))</f>
        <v/>
      </c>
      <c r="CF121" s="186" t="str">
        <f aca="1">IF(CF$4&gt;$BV121,"",IF($BR$120&gt;$BS$120,"ns",IF($BN$127&gt;$BO$127,"ns",IF(ABS($BX121-INDEX(RTO1CF_ORD,CF$4,2))&gt;$BN$135,"s","ns"))))</f>
        <v/>
      </c>
      <c r="CG121" s="186" t="str">
        <f aca="1">IF(CG$4&gt;$BV121,"",IF($BR$120&gt;$BS$120,"ns",IF($BN$127&gt;$BO$127,"ns",IF(ABS($BX121-INDEX(RTO1CF_ORD,CG$4,2))&gt;$BN$135,"s","ns"))))</f>
        <v/>
      </c>
      <c r="CH121" s="186" t="str">
        <f aca="1">IF(CH$4&gt;$BV121,"",IF($BR$120&gt;$BS$120,"ns",IF($BN$127&gt;$BO$127,"ns",IF(ABS($BX121-INDEX(RTO1CF_ORD,CH$4,2))&gt;$BN$135,"s","ns"))))</f>
        <v/>
      </c>
      <c r="CI121" s="186" t="str">
        <f aca="1">IF(CI$4&gt;$BV121,"",IF($BR$120&gt;$BS$120,"ns",IF($BN$127&gt;$BO$127,"ns",IF(ABS($BX121-INDEX(RTO1CF_ORD,CI$4,2))&gt;$BN$135,"s","ns"))))</f>
        <v/>
      </c>
      <c r="CJ121" s="186" t="str">
        <f aca="1">IF(CJ$4&gt;$BV121,"",IF($BR$120&gt;$BS$120,"ns",IF($BN$127&gt;$BO$127,"ns",IF(ABS($BX121-INDEX(RTO1CF_ORD,CJ$4,2))&gt;$BN$135,"s","ns"))))</f>
        <v/>
      </c>
      <c r="CK121" s="186" t="str">
        <f aca="1">IF(CK$4&gt;$BV121,"",IF($BR$120&gt;$BS$120,"ns",IF($BN$127&gt;$BO$127,"ns",IF(ABS($BX121-INDEX(RTO1CF_ORD,CK$4,2))&gt;$BN$135,"s","ns"))))</f>
        <v/>
      </c>
      <c r="CL121" s="186" t="str">
        <f aca="1">IF(CL$4&gt;$BV121,"",IF($BR$120&gt;$BS$120,"ns",IF($BN$127&gt;$BO$127,"ns",IF(ABS($BX121-INDEX(RTO1CF_ORD,CL$4,2))&gt;$BN$135,"s","ns"))))</f>
        <v/>
      </c>
      <c r="CM121" s="186" t="str">
        <f aca="1">IF(CM$4&gt;$BV121,"",IF($BR$120&gt;$BS$120,"ns",IF($BN$127&gt;$BO$127,"ns",IF(ABS($BX121-INDEX(RTO1CF_ORD,CM$4,2))&gt;$BN$135,"s","ns"))))</f>
        <v/>
      </c>
      <c r="CN121" s="186" t="str">
        <f aca="1">IF(CN$4&gt;$BV121,"",IF($BR$120&gt;$BS$120,"ns",IF($BN$127&gt;$BO$127,"ns",IF(ABS($BX121-INDEX(RTO1CF_ORD,CN$4,2))&gt;$BN$135,"s","ns"))))</f>
        <v/>
      </c>
      <c r="CO121" s="186" t="str">
        <f aca="1">IF(CO$4&gt;$BV121,"",IF($BR$120&gt;$BS$120,"ns",IF($BN$127&gt;$BO$127,"ns",IF(ABS($BX121-INDEX(RTO1CF_ORD,CO$4,2))&gt;$BN$135,"s","ns"))))</f>
        <v/>
      </c>
      <c r="CP121" s="186" t="str">
        <f aca="1">IF(CP$4&gt;$BV121,"",IF($BR$120&gt;$BS$120,"ns",IF($BN$127&gt;$BO$127,"ns",IF(ABS($BX121-INDEX(RTO1CF_ORD,CP$4,2))&gt;$BN$135,"s","ns"))))</f>
        <v/>
      </c>
      <c r="CQ121" s="186" t="str">
        <f aca="1">IF(CQ$4&gt;$BV121,"",IF($BR$120&gt;$BS$120,"ns",IF($BN$127&gt;$BO$127,"ns",IF(ABS($BX121-INDEX(RTO1CF_ORD,CQ$4,2))&gt;$BN$135,"s","ns"))))</f>
        <v/>
      </c>
      <c r="CR121" s="186" t="str">
        <f aca="1">IF(CR$4&gt;$BV121,"",IF($BR$120&gt;$BS$120,"ns",IF($BN$127&gt;$BO$127,"ns",IF(ABS($BX121-INDEX(RTO1CF_ORD,CR$4,2))&gt;$BN$135,"s","ns"))))</f>
        <v/>
      </c>
      <c r="CS121" s="186" t="str">
        <f aca="1">IF(CS$4&gt;$BV121,"",IF($BR$120&gt;$BS$120,"ns",IF($BN$127&gt;$BO$127,"ns",IF(ABS($BX121-INDEX(RTO1CF_ORD,CS$4,2))&gt;$BN$135,"s","ns"))))</f>
        <v/>
      </c>
      <c r="CT121" s="186" t="str">
        <f aca="1">IF(CT$4&gt;$BV121,"",IF($BR$120&gt;$BS$120,"ns",IF($BN$127&gt;$BO$127,"ns",IF(ABS($BX121-INDEX(RTO1CF_ORD,CT$4,2))&gt;$BN$135,"s","ns"))))</f>
        <v/>
      </c>
      <c r="CU121" s="186" t="str">
        <f aca="1">IF(CU$4&gt;$BV121,"",IF($BR$120&gt;$BS$120,"ns",IF($BN$127&gt;$BO$127,"ns",IF(ABS($BX121-INDEX(RTO1CF_ORD,CU$4,2))&gt;$BN$135,"s","ns"))))</f>
        <v/>
      </c>
      <c r="CV121" s="186" t="str">
        <f aca="1">IF(CV$4&gt;$BV121,"",IF($BR$120&gt;$BS$120,"ns",IF($BN$127&gt;$BO$127,"ns",IF(ABS($BX121-INDEX(RTO1CF_ORD,CV$4,2))&gt;$BN$135,"s","ns"))))</f>
        <v/>
      </c>
      <c r="CW121" s="186" t="str">
        <f aca="1">IF(CW$4&gt;$BV121,"",IF($BR$120&gt;$BS$120,"ns",IF($BN$127&gt;$BO$127,"ns",IF(ABS($BX121-INDEX(RTO1CF_ORD,CW$4,2))&gt;$BN$135,"s","ns"))))</f>
        <v/>
      </c>
      <c r="CX121" s="186" t="str">
        <f aca="1">IF(CX$4&gt;$BV121,"",IF($BR$120&gt;$BS$120,"ns",IF($BN$127&gt;$BO$127,"ns",IF(ABS($BX121-INDEX(RTO1CF_ORD,CX$4,2))&gt;$BN$135,"s","ns"))))</f>
        <v/>
      </c>
      <c r="CY121" s="186" t="str">
        <f aca="1">IF(CY$4&gt;$BV121,"",IF($BR$120&gt;$BS$120,"ns",IF($BN$127&gt;$BO$127,"ns",IF(ABS($BX121-INDEX(RTO1CF_ORD,CY$4,2))&gt;$BN$135,"s","ns"))))</f>
        <v/>
      </c>
      <c r="CZ121" s="186" t="str">
        <f aca="1">IF(CZ$4&gt;$BV121,"",IF($BR$120&gt;$BS$120,"ns",IF($BN$127&gt;$BO$127,"ns",IF(ABS($BX121-INDEX(RTO1CF_ORD,CZ$4,2))&gt;$BN$135,"s","ns"))))</f>
        <v/>
      </c>
      <c r="DA121" s="186" t="str">
        <f aca="1">IF(DA$4&gt;$BV121,"",IF($BR$120&gt;$BS$120,"ns",IF($BN$127&gt;$BO$127,"ns",IF(ABS($BX121-INDEX(RTO1CF_ORD,DA$4,2))&gt;$BN$135,"s","ns"))))</f>
        <v/>
      </c>
      <c r="DB121" s="186" t="str">
        <f aca="1">IF(DB$4&gt;$BV121,"",IF($BR$120&gt;$BS$120,"ns",IF($BN$127&gt;$BO$127,"ns",IF(ABS($BX121-INDEX(RTO1CF_ORD,DB$4,2))&gt;$BN$135,"s","ns"))))</f>
        <v/>
      </c>
      <c r="DC121" s="186" t="str">
        <f aca="1">IF(DC$4&gt;$BV121,"",IF($BR$120&gt;$BS$120,"ns",IF($BN$127&gt;$BO$127,"ns",IF(ABS($BX121-INDEX(RTO1CF_ORD,DC$4,2))&gt;$BN$135,"s","ns"))))</f>
        <v/>
      </c>
      <c r="DD121" s="186" t="str">
        <f aca="1">IF(DD$4&gt;$BV121,"",IF($BR$120&gt;$BS$120,"ns",IF($BN$127&gt;$BO$127,"ns",IF(ABS($BX121-INDEX(RTO1CF_ORD,DD$4,2))&gt;$BN$135,"s","ns"))))</f>
        <v/>
      </c>
      <c r="DE121" s="186" t="str">
        <f aca="1">IF(DE$4&gt;$BV121,"",IF($BR$120&gt;$BS$120,"ns",IF($BN$127&gt;$BO$127,"ns",IF(ABS($BX121-INDEX(RTO1CF_ORD,DE$4,2))&gt;$BN$135,"s","ns"))))</f>
        <v/>
      </c>
      <c r="DF121" s="186" t="str">
        <f aca="1">IF(DF$4&gt;$BV121,"",IF($BR$120&gt;$BS$120,"ns",IF($BN$127&gt;$BO$127,"ns",IF(ABS($BX121-INDEX(RTO1CF_ORD,DF$4,2))&gt;$BN$135,"s","ns"))))</f>
        <v/>
      </c>
      <c r="DG121" s="186" t="str">
        <f aca="1">IF(DG$4&gt;$BV121,"",IF($BR$120&gt;$BS$120,"ns",IF($BN$127&gt;$BO$127,"ns",IF(ABS($BX121-INDEX(RTO1CF_ORD,DG$4,2))&gt;$BN$135,"s","ns"))))</f>
        <v/>
      </c>
      <c r="DH121" s="186" t="str">
        <f aca="1">IF(DH$4&gt;$BV121,"",IF($BR$120&gt;$BS$120,"ns",IF($BN$127&gt;$BO$127,"ns",IF(ABS($BX121-INDEX(RTO1CF_ORD,DH$4,2))&gt;$BN$135,"s","ns"))))</f>
        <v/>
      </c>
      <c r="DI121" s="186" t="str">
        <f aca="1">IF(DI$4&gt;$BV121,"",IF($BR$120&gt;$BS$120,"ns",IF($BN$127&gt;$BO$127,"ns",IF(ABS($BX121-INDEX(RTO1CF_ORD,DI$4,2))&gt;$BN$135,"s","ns"))))</f>
        <v/>
      </c>
      <c r="DJ121" s="186" t="str">
        <f aca="1">IF(DJ$4&gt;$BV121,"",IF($BR$120&gt;$BS$120,"ns",IF($BN$127&gt;$BO$127,"ns",IF(ABS($BX121-INDEX(RTO1CF_ORD,DJ$4,2))&gt;$BN$135,"s","ns"))))</f>
        <v/>
      </c>
      <c r="DK121" s="186" t="str">
        <f aca="1">IF(DK$4&gt;$BV121,"",IF($BR$120&gt;$BS$120,"ns",IF($BN$127&gt;$BO$127,"ns",IF(ABS($BX121-INDEX(RTO1CF_ORD,DK$4,2))&gt;$BN$135,"s","ns"))))</f>
        <v/>
      </c>
      <c r="DL121" s="186" t="str">
        <f aca="1">IF(DL$4&gt;$BV121,"",IF($BR$120&gt;$BS$120,"ns",IF($BN$127&gt;$BO$127,"ns",IF(ABS($BX121-INDEX(RTO1CF_ORD,DL$4,2))&gt;$BN$135,"s","ns"))))</f>
        <v/>
      </c>
      <c r="DM121" s="186" t="str">
        <f aca="1">IF(DM$4&gt;$BV121,"",IF($BR$120&gt;$BS$120,"ns",IF($BN$127&gt;$BO$127,"ns",IF(ABS($BX121-INDEX(RTO1CF_ORD,DM$4,2))&gt;$BN$135,"s","ns"))))</f>
        <v/>
      </c>
      <c r="DN121" s="186" t="str">
        <f aca="1">IF(DN$4&gt;$BV121,"",IF($BR$120&gt;$BS$120,"ns",IF($BN$127&gt;$BO$127,"ns",IF(ABS($BX121-INDEX(RTO1CF_ORD,DN$4,2))&gt;$BN$135,"s","ns"))))</f>
        <v/>
      </c>
      <c r="DO121" s="186" t="str">
        <f aca="1">IF(DO$4&gt;$BV121,"",IF($BR$120&gt;$BS$120,"ns",IF($BN$127&gt;$BO$127,"ns",IF(ABS($BX121-INDEX(RTO1CF_ORD,DO$4,2))&gt;$BN$135,"s","ns"))))</f>
        <v/>
      </c>
      <c r="DP121" s="186" t="str">
        <f aca="1">IF(DP$4&gt;$BV121,"",IF($BR$120&gt;$BS$120,"ns",IF($BN$127&gt;$BO$127,"ns",IF(ABS($BX121-INDEX(RTO1CF_ORD,DP$4,2))&gt;$BN$135,"s","ns"))))</f>
        <v/>
      </c>
      <c r="DQ121" s="186" t="str">
        <f aca="1">IF(DQ$4&gt;$BV121,"",IF($BR$120&gt;$BS$120,"ns",IF($BN$127&gt;$BO$127,"ns",IF(ABS($BX121-INDEX(RTO1CF_ORD,DQ$4,2))&gt;$BN$135,"s","ns"))))</f>
        <v/>
      </c>
      <c r="DR121" s="186" t="str">
        <f aca="1">IF(DR$4&gt;$BV121,"",IF($BR$120&gt;$BS$120,"ns",IF($BN$127&gt;$BO$127,"ns",IF(ABS($BX121-INDEX(RTO1CF_ORD,DR$4,2))&gt;$BN$135,"s","ns"))))</f>
        <v/>
      </c>
      <c r="DS121" s="186" t="str">
        <f aca="1">IF(DS$4&gt;$BV121,"",IF($BR$120&gt;$BS$120,"ns",IF($BN$127&gt;$BO$127,"ns",IF(ABS($BX121-INDEX(RTO1CF_ORD,DS$4,2))&gt;$BN$135,"s","ns"))))</f>
        <v/>
      </c>
      <c r="DT121" s="186" t="str">
        <f aca="1">IF(DT$4&gt;$BV121,"",IF($BR$120&gt;$BS$120,"ns",IF($BN$127&gt;$BO$127,"ns",IF(ABS($BX121-INDEX(RTO1CF_ORD,DT$4,2))&gt;$BN$135,"s","ns"))))</f>
        <v/>
      </c>
      <c r="DU121" s="186" t="str">
        <f aca="1">IF(DU$4&gt;$BV121,"",IF($BR$120&gt;$BS$120,"ns",IF($BN$127&gt;$BO$127,"ns",IF(ABS($BX121-INDEX(RTO1CF_ORD,DU$4,2))&gt;$BN$135,"s","ns"))))</f>
        <v/>
      </c>
      <c r="DV121" s="186" t="str">
        <f aca="1">IF(DV$4&gt;$BV121,"",IF($BR$120&gt;$BS$120,"ns",IF($BN$127&gt;$BO$127,"ns",IF(ABS($BX121-INDEX(RTO1CF_ORD,DV$4,2))&gt;$BN$135,"s","ns"))))</f>
        <v/>
      </c>
      <c r="DW121" s="158"/>
      <c r="DX121" s="158"/>
      <c r="DZ121" s="176">
        <f>DZ120+1</f>
        <v>7</v>
      </c>
      <c r="EA121" s="178" t="str">
        <f aca="1">IFERROR(INDEX(RTO3CV,$DZ121,1),0)</f>
        <v>ACA 917</v>
      </c>
      <c r="EB121" s="179">
        <f aca="1">IFERROR(INDEX(RTO3SF,$DZ121,EB$3),0)</f>
        <v>0</v>
      </c>
      <c r="EC121" s="179">
        <f aca="1">IFERROR(INDEX(RTO3SF,$DZ121,EC$3),0)</f>
        <v>0</v>
      </c>
      <c r="ED121" s="179">
        <f aca="1">IFERROR(INDEX(RTO3SF,$DZ121,ED$3),0)</f>
        <v>0</v>
      </c>
      <c r="EE121" s="179">
        <f aca="1">IFERROR(INDEX(RTO3SF,$DZ121,EE$3),0)</f>
        <v>0</v>
      </c>
      <c r="EF121" s="179">
        <f>_xlfn.COUNTIFS(EB121:EE121,"&gt;1")</f>
        <v>0</v>
      </c>
      <c r="EG121" s="179">
        <f>IFERROR(_xlfn.SUMIFS(EB121:EE121,EB121:EE121,"&gt;1"),0)</f>
        <v>0</v>
      </c>
      <c r="EH121" s="176"/>
      <c r="EI121" s="176" t="s">
        <v>323</v>
      </c>
      <c r="EJ121" s="183" t="str">
        <f>IF(EF165=0,"sd",EJ115-1)</f>
        <v>sd</v>
      </c>
      <c r="EK121" s="177"/>
      <c r="EL121" s="176">
        <f>EL120+1</f>
        <v>7</v>
      </c>
      <c r="EM121" s="178" t="str">
        <f aca="1">IFERROR(INDEX(RTO3CV,$EL121,1),0)</f>
        <v>ACA 917</v>
      </c>
      <c r="EN121" s="179">
        <f aca="1">IFERROR(INDEX(RTO3CF,$EL121,'ANVA-MDS'!EB$3),0)</f>
        <v>4755.3105599999999</v>
      </c>
      <c r="EO121" s="179">
        <f aca="1">IFERROR(INDEX(RTO3CF,$EL121,'ANVA-MDS'!EC$3),0)</f>
        <v>2825.5754057142899</v>
      </c>
      <c r="EP121" s="179">
        <f aca="1">IFERROR(INDEX(RTO3CF,$EL121,'ANVA-MDS'!ED$3),0)</f>
        <v>4462.69823999999971</v>
      </c>
      <c r="EQ121" s="179">
        <f aca="1">IFERROR(INDEX(RTO3CF,$EL121,'ANVA-MDS'!EE$3),0)</f>
        <v>0</v>
      </c>
      <c r="ER121" s="179">
        <f>_xlfn.COUNTIFS(EN121:EQ121,"&gt;1")</f>
        <v>3</v>
      </c>
      <c r="ES121" s="179">
        <f>IFERROR(_xlfn.SUMIFS(EN121:EQ121,EN121:EQ121,"&gt;1"),0)</f>
        <v>12043.5842057143</v>
      </c>
      <c r="ET121" s="176"/>
      <c r="EU121" s="176" t="s">
        <v>323</v>
      </c>
      <c r="EV121" s="183">
        <f>IF(ER165=0,"sd",EV115-1)</f>
        <v>43</v>
      </c>
      <c r="EW121" s="177"/>
      <c r="EX121" s="179">
        <f>EG121+ES121</f>
        <v>12043.5842057143</v>
      </c>
      <c r="EY121" s="176" t="s">
        <v>323</v>
      </c>
      <c r="EZ121" s="183" t="str">
        <f>IF(EZ134=0,"sd",EZ115-1)</f>
        <v>sd</v>
      </c>
    </row>
    <row r="122" spans="1:156" ht="12.75" customHeight="1">
      <c r="A122" s="91" t="s">
        <v>324</v>
      </c>
      <c r="B122" s="163" t="str">
        <f>'ANVA-MDS'!EJ123</f>
        <v>sd</v>
      </c>
      <c r="C122" s="161" t="str">
        <f>'ANVA-MDS'!EJ127</f>
        <v>sd</v>
      </c>
      <c r="D122" s="162" t="str">
        <f>IFERROR(C122/B122,"sd")</f>
        <v>sd</v>
      </c>
      <c r="E122" s="164"/>
      <c r="F122" s="164"/>
      <c r="J122" s="89" t="n">
        <v>7</v>
      </c>
      <c r="K122" s="187" t="str">
        <f aca="1">IFERROR(INDEX(RTO3SF_ORD,J122,1),"sd")</f>
        <v>ACA 917</v>
      </c>
      <c r="L122" s="188">
        <f aca="1">IFERROR(INDEX(RTO3SF_ORD,J122,2),"sd")</f>
        <v>0.000429999999999999893</v>
      </c>
      <c r="M122" s="188" t="str">
        <f aca="1">IF(M$4&gt;$J122,"",IF($F$120&gt;$G$120,"ns",IF($B$127&gt;$C$127,"ns",IF(ABS($L122-INDEX(RTO1SF_ORD,M$4,2))&gt;$B$135,"s","ns"))))</f>
        <v>ns</v>
      </c>
      <c r="N122" s="188" t="str">
        <f aca="1">IF(N$4&gt;$J122,"",IF($F$120&gt;$G$120,"ns",IF($B$127&gt;$C$127,"ns",IF(ABS($L122-INDEX(RTO1SF_ORD,N$4,2))&gt;$B$135,"s","ns"))))</f>
        <v>ns</v>
      </c>
      <c r="O122" s="188" t="str">
        <f aca="1">IF(O$4&gt;$J122,"",IF($F$120&gt;$G$120,"ns",IF($B$127&gt;$C$127,"ns",IF(ABS($L122-INDEX(RTO1SF_ORD,O$4,2))&gt;$B$135,"s","ns"))))</f>
        <v>ns</v>
      </c>
      <c r="P122" s="188" t="str">
        <f aca="1">IF(P$4&gt;$J122,"",IF($F$120&gt;$G$120,"ns",IF($B$127&gt;$C$127,"ns",IF(ABS($L122-INDEX(RTO1SF_ORD,P$4,2))&gt;$B$135,"s","ns"))))</f>
        <v>ns</v>
      </c>
      <c r="Q122" s="188" t="str">
        <f aca="1">IF(Q$4&gt;$J122,"",IF($F$120&gt;$G$120,"ns",IF($B$127&gt;$C$127,"ns",IF(ABS($L122-INDEX(RTO1SF_ORD,Q$4,2))&gt;$B$135,"s","ns"))))</f>
        <v>ns</v>
      </c>
      <c r="R122" s="188" t="str">
        <f aca="1">IF(R$4&gt;$J122,"",IF($F$120&gt;$G$120,"ns",IF($B$127&gt;$C$127,"ns",IF(ABS($L122-INDEX(RTO1SF_ORD,R$4,2))&gt;$B$135,"s","ns"))))</f>
        <v>ns</v>
      </c>
      <c r="S122" s="188" t="str">
        <f aca="1">IF(S$4&gt;$J122,"",IF($F$120&gt;$G$120,"ns",IF($B$127&gt;$C$127,"ns",IF(ABS($L122-INDEX(RTO1SF_ORD,S$4,2))&gt;$B$135,"s","ns"))))</f>
        <v>ns</v>
      </c>
      <c r="T122" s="188" t="str">
        <f aca="1">IF(T$4&gt;$J122,"",IF($F$120&gt;$G$120,"ns",IF($B$127&gt;$C$127,"ns",IF(ABS($L122-INDEX(RTO1SF_ORD,T$4,2))&gt;$B$135,"s","ns"))))</f>
        <v/>
      </c>
      <c r="U122" s="188" t="str">
        <f aca="1">IF(U$4&gt;$J122,"",IF($F$120&gt;$G$120,"ns",IF($B$127&gt;$C$127,"ns",IF(ABS($L122-INDEX(RTO1SF_ORD,U$4,2))&gt;$B$135,"s","ns"))))</f>
        <v/>
      </c>
      <c r="V122" s="188" t="str">
        <f aca="1">IF(V$4&gt;$J122,"",IF($F$120&gt;$G$120,"ns",IF($B$127&gt;$C$127,"ns",IF(ABS($L122-INDEX(RTO1SF_ORD,V$4,2))&gt;$B$135,"s","ns"))))</f>
        <v/>
      </c>
      <c r="W122" s="188" t="str">
        <f aca="1">IF(W$4&gt;$J122,"",IF($F$120&gt;$G$120,"ns",IF($B$127&gt;$C$127,"ns",IF(ABS($L122-INDEX(RTO1SF_ORD,W$4,2))&gt;$B$135,"s","ns"))))</f>
        <v/>
      </c>
      <c r="X122" s="188" t="str">
        <f aca="1">IF(X$4&gt;$J122,"",IF($F$120&gt;$G$120,"ns",IF($B$127&gt;$C$127,"ns",IF(ABS($L122-INDEX(RTO1SF_ORD,X$4,2))&gt;$B$135,"s","ns"))))</f>
        <v/>
      </c>
      <c r="Y122" s="188" t="str">
        <f aca="1">IF(Y$4&gt;$J122,"",IF($F$120&gt;$G$120,"ns",IF($B$127&gt;$C$127,"ns",IF(ABS($L122-INDEX(RTO1SF_ORD,Y$4,2))&gt;$B$135,"s","ns"))))</f>
        <v/>
      </c>
      <c r="Z122" s="188" t="str">
        <f aca="1">IF(Z$4&gt;$J122,"",IF($F$120&gt;$G$120,"ns",IF($B$127&gt;$C$127,"ns",IF(ABS($L122-INDEX(RTO1SF_ORD,Z$4,2))&gt;$B$135,"s","ns"))))</f>
        <v/>
      </c>
      <c r="AA122" s="188" t="str">
        <f aca="1">IF(AA$4&gt;$J122,"",IF($F$120&gt;$G$120,"ns",IF($B$127&gt;$C$127,"ns",IF(ABS($L122-INDEX(RTO1SF_ORD,AA$4,2))&gt;$B$135,"s","ns"))))</f>
        <v/>
      </c>
      <c r="AB122" s="188" t="str">
        <f aca="1">IF(AB$4&gt;$J122,"",IF($F$120&gt;$G$120,"ns",IF($B$127&gt;$C$127,"ns",IF(ABS($L122-INDEX(RTO1SF_ORD,AB$4,2))&gt;$B$135,"s","ns"))))</f>
        <v/>
      </c>
      <c r="AC122" s="188" t="str">
        <f aca="1">IF(AC$4&gt;$J122,"",IF($F$120&gt;$G$120,"ns",IF($B$127&gt;$C$127,"ns",IF(ABS($L122-INDEX(RTO1SF_ORD,AC$4,2))&gt;$B$135,"s","ns"))))</f>
        <v/>
      </c>
      <c r="AD122" s="188" t="str">
        <f aca="1">IF(AD$4&gt;$J122,"",IF($F$120&gt;$G$120,"ns",IF($B$127&gt;$C$127,"ns",IF(ABS($L122-INDEX(RTO1SF_ORD,AD$4,2))&gt;$B$135,"s","ns"))))</f>
        <v/>
      </c>
      <c r="AE122" s="188" t="str">
        <f aca="1">IF(AE$4&gt;$J122,"",IF($F$120&gt;$G$120,"ns",IF($B$127&gt;$C$127,"ns",IF(ABS($L122-INDEX(RTO1SF_ORD,AE$4,2))&gt;$B$135,"s","ns"))))</f>
        <v/>
      </c>
      <c r="AF122" s="188" t="str">
        <f aca="1">IF(AF$4&gt;$J122,"",IF($F$120&gt;$G$120,"ns",IF($B$127&gt;$C$127,"ns",IF(ABS($L122-INDEX(RTO1SF_ORD,AF$4,2))&gt;$B$135,"s","ns"))))</f>
        <v/>
      </c>
      <c r="AG122" s="188" t="str">
        <f aca="1">IF(AG$4&gt;$J122,"",IF($F$120&gt;$G$120,"ns",IF($B$127&gt;$C$127,"ns",IF(ABS($L122-INDEX(RTO1SF_ORD,AG$4,2))&gt;$B$135,"s","ns"))))</f>
        <v/>
      </c>
      <c r="AH122" s="188" t="str">
        <f aca="1">IF(AH$4&gt;$J122,"",IF($F$120&gt;$G$120,"ns",IF($B$127&gt;$C$127,"ns",IF(ABS($L122-INDEX(RTO1SF_ORD,AH$4,2))&gt;$B$135,"s","ns"))))</f>
        <v/>
      </c>
      <c r="AI122" s="188" t="str">
        <f aca="1">IF(AI$4&gt;$J122,"",IF($F$120&gt;$G$120,"ns",IF($B$127&gt;$C$127,"ns",IF(ABS($L122-INDEX(RTO1SF_ORD,AI$4,2))&gt;$B$135,"s","ns"))))</f>
        <v/>
      </c>
      <c r="AJ122" s="188" t="str">
        <f aca="1">IF(AJ$4&gt;$J122,"",IF($F$120&gt;$G$120,"ns",IF($B$127&gt;$C$127,"ns",IF(ABS($L122-INDEX(RTO1SF_ORD,AJ$4,2))&gt;$B$135,"s","ns"))))</f>
        <v/>
      </c>
      <c r="AK122" s="188" t="str">
        <f aca="1">IF(AK$4&gt;$J122,"",IF($F$120&gt;$G$120,"ns",IF($B$127&gt;$C$127,"ns",IF(ABS($L122-INDEX(RTO1SF_ORD,AK$4,2))&gt;$B$135,"s","ns"))))</f>
        <v/>
      </c>
      <c r="AL122" s="188" t="str">
        <f aca="1">IF(AL$4&gt;$J122,"",IF($F$120&gt;$G$120,"ns",IF($B$127&gt;$C$127,"ns",IF(ABS($L122-INDEX(RTO1SF_ORD,AL$4,2))&gt;$B$135,"s","ns"))))</f>
        <v/>
      </c>
      <c r="AM122" s="188" t="str">
        <f aca="1">IF(AM$4&gt;$J122,"",IF($F$120&gt;$G$120,"ns",IF($B$127&gt;$C$127,"ns",IF(ABS($L122-INDEX(RTO1SF_ORD,AM$4,2))&gt;$B$135,"s","ns"))))</f>
        <v/>
      </c>
      <c r="AN122" s="188" t="str">
        <f aca="1">IF(AN$4&gt;$J122,"",IF($F$120&gt;$G$120,"ns",IF($B$127&gt;$C$127,"ns",IF(ABS($L122-INDEX(RTO1SF_ORD,AN$4,2))&gt;$B$135,"s","ns"))))</f>
        <v/>
      </c>
      <c r="AO122" s="188" t="str">
        <f aca="1">IF(AO$4&gt;$J122,"",IF($F$120&gt;$G$120,"ns",IF($B$127&gt;$C$127,"ns",IF(ABS($L122-INDEX(RTO1SF_ORD,AO$4,2))&gt;$B$135,"s","ns"))))</f>
        <v/>
      </c>
      <c r="AP122" s="188" t="str">
        <f aca="1">IF(AP$4&gt;$J122,"",IF($F$120&gt;$G$120,"ns",IF($B$127&gt;$C$127,"ns",IF(ABS($L122-INDEX(RTO1SF_ORD,AP$4,2))&gt;$B$135,"s","ns"))))</f>
        <v/>
      </c>
      <c r="AQ122" s="188" t="str">
        <f aca="1">IF(AQ$4&gt;$J122,"",IF($F$120&gt;$G$120,"ns",IF($B$127&gt;$C$127,"ns",IF(ABS($L122-INDEX(RTO1SF_ORD,AQ$4,2))&gt;$B$135,"s","ns"))))</f>
        <v/>
      </c>
      <c r="AR122" s="188" t="str">
        <f aca="1">IF(AR$4&gt;$J122,"",IF($F$120&gt;$G$120,"ns",IF($B$127&gt;$C$127,"ns",IF(ABS($L122-INDEX(RTO1SF_ORD,AR$4,2))&gt;$B$135,"s","ns"))))</f>
        <v/>
      </c>
      <c r="AS122" s="188" t="str">
        <f aca="1">IF(AS$4&gt;$J122,"",IF($F$120&gt;$G$120,"ns",IF($B$127&gt;$C$127,"ns",IF(ABS($L122-INDEX(RTO1SF_ORD,AS$4,2))&gt;$B$135,"s","ns"))))</f>
        <v/>
      </c>
      <c r="AT122" s="188" t="str">
        <f aca="1">IF(AT$4&gt;$J122,"",IF($F$120&gt;$G$120,"ns",IF($B$127&gt;$C$127,"ns",IF(ABS($L122-INDEX(RTO1SF_ORD,AT$4,2))&gt;$B$135,"s","ns"))))</f>
        <v/>
      </c>
      <c r="AU122" s="188" t="str">
        <f aca="1">IF(AU$4&gt;$J122,"",IF($F$120&gt;$G$120,"ns",IF($B$127&gt;$C$127,"ns",IF(ABS($L122-INDEX(RTO1SF_ORD,AU$4,2))&gt;$B$135,"s","ns"))))</f>
        <v/>
      </c>
      <c r="AV122" s="188" t="str">
        <f aca="1">IF(AV$4&gt;$J122,"",IF($F$120&gt;$G$120,"ns",IF($B$127&gt;$C$127,"ns",IF(ABS($L122-INDEX(RTO1SF_ORD,AV$4,2))&gt;$B$135,"s","ns"))))</f>
        <v/>
      </c>
      <c r="AW122" s="188" t="str">
        <f aca="1">IF(AW$4&gt;$J122,"",IF($F$120&gt;$G$120,"ns",IF($B$127&gt;$C$127,"ns",IF(ABS($L122-INDEX(RTO1SF_ORD,AW$4,2))&gt;$B$135,"s","ns"))))</f>
        <v/>
      </c>
      <c r="AX122" s="188" t="str">
        <f aca="1">IF(AX$4&gt;$J122,"",IF($F$120&gt;$G$120,"ns",IF($B$127&gt;$C$127,"ns",IF(ABS($L122-INDEX(RTO1SF_ORD,AX$4,2))&gt;$B$135,"s","ns"))))</f>
        <v/>
      </c>
      <c r="AY122" s="188" t="str">
        <f aca="1">IF(AY$4&gt;$J122,"",IF($F$120&gt;$G$120,"ns",IF($B$127&gt;$C$127,"ns",IF(ABS($L122-INDEX(RTO1SF_ORD,AY$4,2))&gt;$B$135,"s","ns"))))</f>
        <v/>
      </c>
      <c r="AZ122" s="188" t="str">
        <f aca="1">IF(AZ$4&gt;$J122,"",IF($F$120&gt;$G$120,"ns",IF($B$127&gt;$C$127,"ns",IF(ABS($L122-INDEX(RTO1SF_ORD,AZ$4,2))&gt;$B$135,"s","ns"))))</f>
        <v/>
      </c>
      <c r="BA122" s="188" t="str">
        <f aca="1">IF(BA$4&gt;$J122,"",IF($F$120&gt;$G$120,"ns",IF($B$127&gt;$C$127,"ns",IF(ABS($L122-INDEX(RTO1SF_ORD,BA$4,2))&gt;$B$135,"s","ns"))))</f>
        <v/>
      </c>
      <c r="BB122" s="188" t="str">
        <f aca="1">IF(BB$4&gt;$J122,"",IF($F$120&gt;$G$120,"ns",IF($B$127&gt;$C$127,"ns",IF(ABS($L122-INDEX(RTO1SF_ORD,BB$4,2))&gt;$B$135,"s","ns"))))</f>
        <v/>
      </c>
      <c r="BC122" s="188" t="str">
        <f aca="1">IF(BC$4&gt;$J122,"",IF($F$120&gt;$G$120,"ns",IF($B$127&gt;$C$127,"ns",IF(ABS($L122-INDEX(RTO1SF_ORD,BC$4,2))&gt;$B$135,"s","ns"))))</f>
        <v/>
      </c>
      <c r="BD122" s="188" t="str">
        <f aca="1">IF(BD$4&gt;$J122,"",IF($F$120&gt;$G$120,"ns",IF($B$127&gt;$C$127,"ns",IF(ABS($L122-INDEX(RTO1SF_ORD,BD$4,2))&gt;$B$135,"s","ns"))))</f>
        <v/>
      </c>
      <c r="BE122" s="188" t="str">
        <f aca="1">IF(BE$4&gt;$J122,"",IF($F$120&gt;$G$120,"ns",IF($B$127&gt;$C$127,"ns",IF(ABS($L122-INDEX(RTO1SF_ORD,BE$4,2))&gt;$B$135,"s","ns"))))</f>
        <v/>
      </c>
      <c r="BF122" s="188" t="str">
        <f aca="1">IF(BF$4&gt;$J122,"",IF($F$120&gt;$G$120,"ns",IF($B$127&gt;$C$127,"ns",IF(ABS($L122-INDEX(RTO1SF_ORD,BF$4,2))&gt;$B$135,"s","ns"))))</f>
        <v/>
      </c>
      <c r="BG122" s="188" t="str">
        <f aca="1">IF(BG$4&gt;$J122,"",IF($F$120&gt;$G$120,"ns",IF($B$127&gt;$C$127,"ns",IF(ABS($L122-INDEX(RTO1SF_ORD,BG$4,2))&gt;$B$135,"s","ns"))))</f>
        <v/>
      </c>
      <c r="BH122" s="188" t="str">
        <f aca="1">IF(BH$4&gt;$J122,"",IF($F$120&gt;$G$120,"ns",IF($B$127&gt;$C$127,"ns",IF(ABS($L122-INDEX(RTO1SF_ORD,BH$4,2))&gt;$B$135,"s","ns"))))</f>
        <v/>
      </c>
      <c r="BI122" s="188" t="str">
        <f aca="1">IF(BI$4&gt;$J122,"",IF($F$120&gt;$G$120,"ns",IF($B$127&gt;$C$127,"ns",IF(ABS($L122-INDEX(RTO1SF_ORD,BI$4,2))&gt;$B$135,"s","ns"))))</f>
        <v/>
      </c>
      <c r="BJ122" s="188" t="str">
        <f aca="1">IF(BJ$4&gt;$J122,"",IF($F$120&gt;$G$120,"ns",IF($B$127&gt;$C$127,"ns",IF(ABS($L122-INDEX(RTO1SF_ORD,BJ$4,2))&gt;$B$135,"s","ns"))))</f>
        <v/>
      </c>
      <c r="BM122" s="91" t="s">
        <v>324</v>
      </c>
      <c r="BN122" s="163">
        <f>'ANVA-MDS'!EV123</f>
        <v>86</v>
      </c>
      <c r="BO122" s="161">
        <f>'ANVA-MDS'!EV127</f>
        <v>35482737.9599898979</v>
      </c>
      <c r="BP122" s="162">
        <f>IFERROR(BO122/BN122,"sd")</f>
        <v>412589.976278951974</v>
      </c>
      <c r="BQ122" s="164"/>
      <c r="BR122" s="164"/>
      <c r="BS122" s="10"/>
      <c r="BT122" s="10"/>
      <c r="BV122" s="89" t="n">
        <v>7</v>
      </c>
      <c r="BW122" s="187" t="str">
        <f aca="1">IFERROR(INDEX(RTO3CF_ORD,BV122,1),"sd")</f>
        <v>ACA 921</v>
      </c>
      <c r="BX122" s="188">
        <f aca="1">IFERROR(INDEX(RTO3CF_ORD,BV122,2),"sd")</f>
        <v>4450.91939809523956</v>
      </c>
      <c r="BY122" s="186" t="str">
        <f aca="1">IF(BY$4&gt;$BV122,"",IF($BR$120&gt;$BS$120,"ns",IF($BN$127&gt;$BO$127,"ns",IF(ABS($BX122-INDEX(RTO1CF_ORD,BY$4,2))&gt;$BN$135,"s","ns"))))</f>
        <v>ns</v>
      </c>
      <c r="BZ122" s="186" t="str">
        <f aca="1">IF(BZ$4&gt;$BV122,"",IF($BR$120&gt;$BS$120,"ns",IF($BN$127&gt;$BO$127,"ns",IF(ABS($BX122-INDEX(RTO1CF_ORD,BZ$4,2))&gt;$BN$135,"s","ns"))))</f>
        <v>ns</v>
      </c>
      <c r="CA122" s="186" t="str">
        <f aca="1">IF(CA$4&gt;$BV122,"",IF($BR$120&gt;$BS$120,"ns",IF($BN$127&gt;$BO$127,"ns",IF(ABS($BX122-INDEX(RTO1CF_ORD,CA$4,2))&gt;$BN$135,"s","ns"))))</f>
        <v>ns</v>
      </c>
      <c r="CB122" s="186" t="str">
        <f aca="1">IF(CB$4&gt;$BV122,"",IF($BR$120&gt;$BS$120,"ns",IF($BN$127&gt;$BO$127,"ns",IF(ABS($BX122-INDEX(RTO1CF_ORD,CB$4,2))&gt;$BN$135,"s","ns"))))</f>
        <v>ns</v>
      </c>
      <c r="CC122" s="186" t="str">
        <f aca="1">IF(CC$4&gt;$BV122,"",IF($BR$120&gt;$BS$120,"ns",IF($BN$127&gt;$BO$127,"ns",IF(ABS($BX122-INDEX(RTO1CF_ORD,CC$4,2))&gt;$BN$135,"s","ns"))))</f>
        <v>ns</v>
      </c>
      <c r="CD122" s="186" t="str">
        <f aca="1">IF(CD$4&gt;$BV122,"",IF($BR$120&gt;$BS$120,"ns",IF($BN$127&gt;$BO$127,"ns",IF(ABS($BX122-INDEX(RTO1CF_ORD,CD$4,2))&gt;$BN$135,"s","ns"))))</f>
        <v>ns</v>
      </c>
      <c r="CE122" s="186" t="str">
        <f aca="1">IF(CE$4&gt;$BV122,"",IF($BR$120&gt;$BS$120,"ns",IF($BN$127&gt;$BO$127,"ns",IF(ABS($BX122-INDEX(RTO1CF_ORD,CE$4,2))&gt;$BN$135,"s","ns"))))</f>
        <v>ns</v>
      </c>
      <c r="CF122" s="186" t="str">
        <f aca="1">IF(CF$4&gt;$BV122,"",IF($BR$120&gt;$BS$120,"ns",IF($BN$127&gt;$BO$127,"ns",IF(ABS($BX122-INDEX(RTO1CF_ORD,CF$4,2))&gt;$BN$135,"s","ns"))))</f>
        <v/>
      </c>
      <c r="CG122" s="186" t="str">
        <f aca="1">IF(CG$4&gt;$BV122,"",IF($BR$120&gt;$BS$120,"ns",IF($BN$127&gt;$BO$127,"ns",IF(ABS($BX122-INDEX(RTO1CF_ORD,CG$4,2))&gt;$BN$135,"s","ns"))))</f>
        <v/>
      </c>
      <c r="CH122" s="186" t="str">
        <f aca="1">IF(CH$4&gt;$BV122,"",IF($BR$120&gt;$BS$120,"ns",IF($BN$127&gt;$BO$127,"ns",IF(ABS($BX122-INDEX(RTO1CF_ORD,CH$4,2))&gt;$BN$135,"s","ns"))))</f>
        <v/>
      </c>
      <c r="CI122" s="186" t="str">
        <f aca="1">IF(CI$4&gt;$BV122,"",IF($BR$120&gt;$BS$120,"ns",IF($BN$127&gt;$BO$127,"ns",IF(ABS($BX122-INDEX(RTO1CF_ORD,CI$4,2))&gt;$BN$135,"s","ns"))))</f>
        <v/>
      </c>
      <c r="CJ122" s="186" t="str">
        <f aca="1">IF(CJ$4&gt;$BV122,"",IF($BR$120&gt;$BS$120,"ns",IF($BN$127&gt;$BO$127,"ns",IF(ABS($BX122-INDEX(RTO1CF_ORD,CJ$4,2))&gt;$BN$135,"s","ns"))))</f>
        <v/>
      </c>
      <c r="CK122" s="186" t="str">
        <f aca="1">IF(CK$4&gt;$BV122,"",IF($BR$120&gt;$BS$120,"ns",IF($BN$127&gt;$BO$127,"ns",IF(ABS($BX122-INDEX(RTO1CF_ORD,CK$4,2))&gt;$BN$135,"s","ns"))))</f>
        <v/>
      </c>
      <c r="CL122" s="186" t="str">
        <f aca="1">IF(CL$4&gt;$BV122,"",IF($BR$120&gt;$BS$120,"ns",IF($BN$127&gt;$BO$127,"ns",IF(ABS($BX122-INDEX(RTO1CF_ORD,CL$4,2))&gt;$BN$135,"s","ns"))))</f>
        <v/>
      </c>
      <c r="CM122" s="186" t="str">
        <f aca="1">IF(CM$4&gt;$BV122,"",IF($BR$120&gt;$BS$120,"ns",IF($BN$127&gt;$BO$127,"ns",IF(ABS($BX122-INDEX(RTO1CF_ORD,CM$4,2))&gt;$BN$135,"s","ns"))))</f>
        <v/>
      </c>
      <c r="CN122" s="186" t="str">
        <f aca="1">IF(CN$4&gt;$BV122,"",IF($BR$120&gt;$BS$120,"ns",IF($BN$127&gt;$BO$127,"ns",IF(ABS($BX122-INDEX(RTO1CF_ORD,CN$4,2))&gt;$BN$135,"s","ns"))))</f>
        <v/>
      </c>
      <c r="CO122" s="186" t="str">
        <f aca="1">IF(CO$4&gt;$BV122,"",IF($BR$120&gt;$BS$120,"ns",IF($BN$127&gt;$BO$127,"ns",IF(ABS($BX122-INDEX(RTO1CF_ORD,CO$4,2))&gt;$BN$135,"s","ns"))))</f>
        <v/>
      </c>
      <c r="CP122" s="186" t="str">
        <f aca="1">IF(CP$4&gt;$BV122,"",IF($BR$120&gt;$BS$120,"ns",IF($BN$127&gt;$BO$127,"ns",IF(ABS($BX122-INDEX(RTO1CF_ORD,CP$4,2))&gt;$BN$135,"s","ns"))))</f>
        <v/>
      </c>
      <c r="CQ122" s="186" t="str">
        <f aca="1">IF(CQ$4&gt;$BV122,"",IF($BR$120&gt;$BS$120,"ns",IF($BN$127&gt;$BO$127,"ns",IF(ABS($BX122-INDEX(RTO1CF_ORD,CQ$4,2))&gt;$BN$135,"s","ns"))))</f>
        <v/>
      </c>
      <c r="CR122" s="186" t="str">
        <f aca="1">IF(CR$4&gt;$BV122,"",IF($BR$120&gt;$BS$120,"ns",IF($BN$127&gt;$BO$127,"ns",IF(ABS($BX122-INDEX(RTO1CF_ORD,CR$4,2))&gt;$BN$135,"s","ns"))))</f>
        <v/>
      </c>
      <c r="CS122" s="186" t="str">
        <f aca="1">IF(CS$4&gt;$BV122,"",IF($BR$120&gt;$BS$120,"ns",IF($BN$127&gt;$BO$127,"ns",IF(ABS($BX122-INDEX(RTO1CF_ORD,CS$4,2))&gt;$BN$135,"s","ns"))))</f>
        <v/>
      </c>
      <c r="CT122" s="186" t="str">
        <f aca="1">IF(CT$4&gt;$BV122,"",IF($BR$120&gt;$BS$120,"ns",IF($BN$127&gt;$BO$127,"ns",IF(ABS($BX122-INDEX(RTO1CF_ORD,CT$4,2))&gt;$BN$135,"s","ns"))))</f>
        <v/>
      </c>
      <c r="CU122" s="186" t="str">
        <f aca="1">IF(CU$4&gt;$BV122,"",IF($BR$120&gt;$BS$120,"ns",IF($BN$127&gt;$BO$127,"ns",IF(ABS($BX122-INDEX(RTO1CF_ORD,CU$4,2))&gt;$BN$135,"s","ns"))))</f>
        <v/>
      </c>
      <c r="CV122" s="186" t="str">
        <f aca="1">IF(CV$4&gt;$BV122,"",IF($BR$120&gt;$BS$120,"ns",IF($BN$127&gt;$BO$127,"ns",IF(ABS($BX122-INDEX(RTO1CF_ORD,CV$4,2))&gt;$BN$135,"s","ns"))))</f>
        <v/>
      </c>
      <c r="CW122" s="186" t="str">
        <f aca="1">IF(CW$4&gt;$BV122,"",IF($BR$120&gt;$BS$120,"ns",IF($BN$127&gt;$BO$127,"ns",IF(ABS($BX122-INDEX(RTO1CF_ORD,CW$4,2))&gt;$BN$135,"s","ns"))))</f>
        <v/>
      </c>
      <c r="CX122" s="186" t="str">
        <f aca="1">IF(CX$4&gt;$BV122,"",IF($BR$120&gt;$BS$120,"ns",IF($BN$127&gt;$BO$127,"ns",IF(ABS($BX122-INDEX(RTO1CF_ORD,CX$4,2))&gt;$BN$135,"s","ns"))))</f>
        <v/>
      </c>
      <c r="CY122" s="186" t="str">
        <f aca="1">IF(CY$4&gt;$BV122,"",IF($BR$120&gt;$BS$120,"ns",IF($BN$127&gt;$BO$127,"ns",IF(ABS($BX122-INDEX(RTO1CF_ORD,CY$4,2))&gt;$BN$135,"s","ns"))))</f>
        <v/>
      </c>
      <c r="CZ122" s="186" t="str">
        <f aca="1">IF(CZ$4&gt;$BV122,"",IF($BR$120&gt;$BS$120,"ns",IF($BN$127&gt;$BO$127,"ns",IF(ABS($BX122-INDEX(RTO1CF_ORD,CZ$4,2))&gt;$BN$135,"s","ns"))))</f>
        <v/>
      </c>
      <c r="DA122" s="186" t="str">
        <f aca="1">IF(DA$4&gt;$BV122,"",IF($BR$120&gt;$BS$120,"ns",IF($BN$127&gt;$BO$127,"ns",IF(ABS($BX122-INDEX(RTO1CF_ORD,DA$4,2))&gt;$BN$135,"s","ns"))))</f>
        <v/>
      </c>
      <c r="DB122" s="186" t="str">
        <f aca="1">IF(DB$4&gt;$BV122,"",IF($BR$120&gt;$BS$120,"ns",IF($BN$127&gt;$BO$127,"ns",IF(ABS($BX122-INDEX(RTO1CF_ORD,DB$4,2))&gt;$BN$135,"s","ns"))))</f>
        <v/>
      </c>
      <c r="DC122" s="186" t="str">
        <f aca="1">IF(DC$4&gt;$BV122,"",IF($BR$120&gt;$BS$120,"ns",IF($BN$127&gt;$BO$127,"ns",IF(ABS($BX122-INDEX(RTO1CF_ORD,DC$4,2))&gt;$BN$135,"s","ns"))))</f>
        <v/>
      </c>
      <c r="DD122" s="186" t="str">
        <f aca="1">IF(DD$4&gt;$BV122,"",IF($BR$120&gt;$BS$120,"ns",IF($BN$127&gt;$BO$127,"ns",IF(ABS($BX122-INDEX(RTO1CF_ORD,DD$4,2))&gt;$BN$135,"s","ns"))))</f>
        <v/>
      </c>
      <c r="DE122" s="186" t="str">
        <f aca="1">IF(DE$4&gt;$BV122,"",IF($BR$120&gt;$BS$120,"ns",IF($BN$127&gt;$BO$127,"ns",IF(ABS($BX122-INDEX(RTO1CF_ORD,DE$4,2))&gt;$BN$135,"s","ns"))))</f>
        <v/>
      </c>
      <c r="DF122" s="186" t="str">
        <f aca="1">IF(DF$4&gt;$BV122,"",IF($BR$120&gt;$BS$120,"ns",IF($BN$127&gt;$BO$127,"ns",IF(ABS($BX122-INDEX(RTO1CF_ORD,DF$4,2))&gt;$BN$135,"s","ns"))))</f>
        <v/>
      </c>
      <c r="DG122" s="186" t="str">
        <f aca="1">IF(DG$4&gt;$BV122,"",IF($BR$120&gt;$BS$120,"ns",IF($BN$127&gt;$BO$127,"ns",IF(ABS($BX122-INDEX(RTO1CF_ORD,DG$4,2))&gt;$BN$135,"s","ns"))))</f>
        <v/>
      </c>
      <c r="DH122" s="186" t="str">
        <f aca="1">IF(DH$4&gt;$BV122,"",IF($BR$120&gt;$BS$120,"ns",IF($BN$127&gt;$BO$127,"ns",IF(ABS($BX122-INDEX(RTO1CF_ORD,DH$4,2))&gt;$BN$135,"s","ns"))))</f>
        <v/>
      </c>
      <c r="DI122" s="186" t="str">
        <f aca="1">IF(DI$4&gt;$BV122,"",IF($BR$120&gt;$BS$120,"ns",IF($BN$127&gt;$BO$127,"ns",IF(ABS($BX122-INDEX(RTO1CF_ORD,DI$4,2))&gt;$BN$135,"s","ns"))))</f>
        <v/>
      </c>
      <c r="DJ122" s="186" t="str">
        <f aca="1">IF(DJ$4&gt;$BV122,"",IF($BR$120&gt;$BS$120,"ns",IF($BN$127&gt;$BO$127,"ns",IF(ABS($BX122-INDEX(RTO1CF_ORD,DJ$4,2))&gt;$BN$135,"s","ns"))))</f>
        <v/>
      </c>
      <c r="DK122" s="186" t="str">
        <f aca="1">IF(DK$4&gt;$BV122,"",IF($BR$120&gt;$BS$120,"ns",IF($BN$127&gt;$BO$127,"ns",IF(ABS($BX122-INDEX(RTO1CF_ORD,DK$4,2))&gt;$BN$135,"s","ns"))))</f>
        <v/>
      </c>
      <c r="DL122" s="186" t="str">
        <f aca="1">IF(DL$4&gt;$BV122,"",IF($BR$120&gt;$BS$120,"ns",IF($BN$127&gt;$BO$127,"ns",IF(ABS($BX122-INDEX(RTO1CF_ORD,DL$4,2))&gt;$BN$135,"s","ns"))))</f>
        <v/>
      </c>
      <c r="DM122" s="186" t="str">
        <f aca="1">IF(DM$4&gt;$BV122,"",IF($BR$120&gt;$BS$120,"ns",IF($BN$127&gt;$BO$127,"ns",IF(ABS($BX122-INDEX(RTO1CF_ORD,DM$4,2))&gt;$BN$135,"s","ns"))))</f>
        <v/>
      </c>
      <c r="DN122" s="186" t="str">
        <f aca="1">IF(DN$4&gt;$BV122,"",IF($BR$120&gt;$BS$120,"ns",IF($BN$127&gt;$BO$127,"ns",IF(ABS($BX122-INDEX(RTO1CF_ORD,DN$4,2))&gt;$BN$135,"s","ns"))))</f>
        <v/>
      </c>
      <c r="DO122" s="186" t="str">
        <f aca="1">IF(DO$4&gt;$BV122,"",IF($BR$120&gt;$BS$120,"ns",IF($BN$127&gt;$BO$127,"ns",IF(ABS($BX122-INDEX(RTO1CF_ORD,DO$4,2))&gt;$BN$135,"s","ns"))))</f>
        <v/>
      </c>
      <c r="DP122" s="186" t="str">
        <f aca="1">IF(DP$4&gt;$BV122,"",IF($BR$120&gt;$BS$120,"ns",IF($BN$127&gt;$BO$127,"ns",IF(ABS($BX122-INDEX(RTO1CF_ORD,DP$4,2))&gt;$BN$135,"s","ns"))))</f>
        <v/>
      </c>
      <c r="DQ122" s="186" t="str">
        <f aca="1">IF(DQ$4&gt;$BV122,"",IF($BR$120&gt;$BS$120,"ns",IF($BN$127&gt;$BO$127,"ns",IF(ABS($BX122-INDEX(RTO1CF_ORD,DQ$4,2))&gt;$BN$135,"s","ns"))))</f>
        <v/>
      </c>
      <c r="DR122" s="186" t="str">
        <f aca="1">IF(DR$4&gt;$BV122,"",IF($BR$120&gt;$BS$120,"ns",IF($BN$127&gt;$BO$127,"ns",IF(ABS($BX122-INDEX(RTO1CF_ORD,DR$4,2))&gt;$BN$135,"s","ns"))))</f>
        <v/>
      </c>
      <c r="DS122" s="186" t="str">
        <f aca="1">IF(DS$4&gt;$BV122,"",IF($BR$120&gt;$BS$120,"ns",IF($BN$127&gt;$BO$127,"ns",IF(ABS($BX122-INDEX(RTO1CF_ORD,DS$4,2))&gt;$BN$135,"s","ns"))))</f>
        <v/>
      </c>
      <c r="DT122" s="186" t="str">
        <f aca="1">IF(DT$4&gt;$BV122,"",IF($BR$120&gt;$BS$120,"ns",IF($BN$127&gt;$BO$127,"ns",IF(ABS($BX122-INDEX(RTO1CF_ORD,DT$4,2))&gt;$BN$135,"s","ns"))))</f>
        <v/>
      </c>
      <c r="DU122" s="186" t="str">
        <f aca="1">IF(DU$4&gt;$BV122,"",IF($BR$120&gt;$BS$120,"ns",IF($BN$127&gt;$BO$127,"ns",IF(ABS($BX122-INDEX(RTO1CF_ORD,DU$4,2))&gt;$BN$135,"s","ns"))))</f>
        <v/>
      </c>
      <c r="DV122" s="186" t="str">
        <f aca="1">IF(DV$4&gt;$BV122,"",IF($BR$120&gt;$BS$120,"ns",IF($BN$127&gt;$BO$127,"ns",IF(ABS($BX122-INDEX(RTO1CF_ORD,DV$4,2))&gt;$BN$135,"s","ns"))))</f>
        <v/>
      </c>
      <c r="DW122" s="158"/>
      <c r="DX122" s="158"/>
      <c r="DZ122" s="176">
        <f>DZ121+1</f>
        <v>8</v>
      </c>
      <c r="EA122" s="178" t="str">
        <f aca="1">IFERROR(INDEX(RTO3CV,$DZ122,1),0)</f>
        <v>ACA 921</v>
      </c>
      <c r="EB122" s="179">
        <f aca="1">IFERROR(INDEX(RTO3SF,$DZ122,EB$3),0)</f>
        <v>0</v>
      </c>
      <c r="EC122" s="179">
        <f aca="1">IFERROR(INDEX(RTO3SF,$DZ122,EC$3),0)</f>
        <v>0</v>
      </c>
      <c r="ED122" s="179">
        <f aca="1">IFERROR(INDEX(RTO3SF,$DZ122,ED$3),0)</f>
        <v>0</v>
      </c>
      <c r="EE122" s="179">
        <f aca="1">IFERROR(INDEX(RTO3SF,$DZ122,EE$3),0)</f>
        <v>0</v>
      </c>
      <c r="EF122" s="179">
        <f>_xlfn.COUNTIFS(EB122:EE122,"&gt;1")</f>
        <v>0</v>
      </c>
      <c r="EG122" s="179">
        <f>IFERROR(_xlfn.SUMIFS(EB122:EE122,EB122:EE122,"&gt;1"),0)</f>
        <v>0</v>
      </c>
      <c r="EH122" s="176"/>
      <c r="EI122" s="176" t="s">
        <v>325</v>
      </c>
      <c r="EJ122" s="183" t="str">
        <f>IF(EF165=0,"sd",EJ116-1)</f>
        <v>sd</v>
      </c>
      <c r="EK122" s="177"/>
      <c r="EL122" s="176">
        <f>EL121+1</f>
        <v>8</v>
      </c>
      <c r="EM122" s="178" t="str">
        <f aca="1">IFERROR(INDEX(RTO3CV,$EL122,1),0)</f>
        <v>ACA 921</v>
      </c>
      <c r="EN122" s="179">
        <f aca="1">IFERROR(INDEX(RTO3CF,$EL122,'ANVA-MDS'!EB$3),0)</f>
        <v>4903.97826285714018</v>
      </c>
      <c r="EO122" s="179">
        <f aca="1">IFERROR(INDEX(RTO3CF,$EL122,'ANVA-MDS'!EC$3),0)</f>
        <v>3809.72591999999986</v>
      </c>
      <c r="EP122" s="179">
        <f aca="1">IFERROR(INDEX(RTO3CF,$EL122,'ANVA-MDS'!ED$3),0)</f>
        <v>4639.05401142857045</v>
      </c>
      <c r="EQ122" s="179">
        <f aca="1">IFERROR(INDEX(RTO3CF,$EL122,'ANVA-MDS'!EE$3),0)</f>
        <v>0</v>
      </c>
      <c r="ER122" s="179">
        <f>_xlfn.COUNTIFS(EN122:EQ122,"&gt;1")</f>
        <v>3</v>
      </c>
      <c r="ES122" s="179">
        <f>IFERROR(_xlfn.SUMIFS(EN122:EQ122,EN122:EQ122,"&gt;1"),0)</f>
        <v>13352.7581942856996</v>
      </c>
      <c r="ET122" s="176"/>
      <c r="EU122" s="176" t="s">
        <v>325</v>
      </c>
      <c r="EV122" s="183">
        <f>IF(ER165=0,"sd",EV116-1)</f>
        <v>2</v>
      </c>
      <c r="EW122" s="177"/>
      <c r="EX122" s="179">
        <f>EG122+ES122</f>
        <v>13352.7581942856996</v>
      </c>
      <c r="EY122" s="176" t="s">
        <v>325</v>
      </c>
      <c r="EZ122" s="183" t="str">
        <f>IF(EZ134=0,"sd",(EZ116-1)*EZ128)</f>
        <v>sd</v>
      </c>
    </row>
    <row r="123" spans="1:156" ht="12.75" customHeight="1">
      <c r="A123" s="91" t="s">
        <v>303</v>
      </c>
      <c r="B123" s="160" t="str">
        <f>EJ124</f>
        <v>sd</v>
      </c>
      <c r="C123" s="161" t="str">
        <f>'ANVA-MDS'!EJ128</f>
        <v>sd</v>
      </c>
      <c r="D123" s="164"/>
      <c r="E123" s="164"/>
      <c r="F123" s="164"/>
      <c r="J123" s="89" t="n">
        <v>8</v>
      </c>
      <c r="K123" s="187" t="str">
        <f aca="1">IFERROR(INDEX(RTO3SF_ORD,J123,1),"sd")</f>
        <v>ACA 921</v>
      </c>
      <c r="L123" s="188">
        <f aca="1">IFERROR(INDEX(RTO3SF_ORD,J123,2),"sd")</f>
        <v>0.000420000000000000107</v>
      </c>
      <c r="M123" s="188" t="str">
        <f aca="1">IF(M$4&gt;$J123,"",IF($F$120&gt;$G$120,"ns",IF($B$127&gt;$C$127,"ns",IF(ABS($L123-INDEX(RTO1SF_ORD,M$4,2))&gt;$B$135,"s","ns"))))</f>
        <v>ns</v>
      </c>
      <c r="N123" s="188" t="str">
        <f aca="1">IF(N$4&gt;$J123,"",IF($F$120&gt;$G$120,"ns",IF($B$127&gt;$C$127,"ns",IF(ABS($L123-INDEX(RTO1SF_ORD,N$4,2))&gt;$B$135,"s","ns"))))</f>
        <v>ns</v>
      </c>
      <c r="O123" s="188" t="str">
        <f aca="1">IF(O$4&gt;$J123,"",IF($F$120&gt;$G$120,"ns",IF($B$127&gt;$C$127,"ns",IF(ABS($L123-INDEX(RTO1SF_ORD,O$4,2))&gt;$B$135,"s","ns"))))</f>
        <v>ns</v>
      </c>
      <c r="P123" s="188" t="str">
        <f aca="1">IF(P$4&gt;$J123,"",IF($F$120&gt;$G$120,"ns",IF($B$127&gt;$C$127,"ns",IF(ABS($L123-INDEX(RTO1SF_ORD,P$4,2))&gt;$B$135,"s","ns"))))</f>
        <v>ns</v>
      </c>
      <c r="Q123" s="188" t="str">
        <f aca="1">IF(Q$4&gt;$J123,"",IF($F$120&gt;$G$120,"ns",IF($B$127&gt;$C$127,"ns",IF(ABS($L123-INDEX(RTO1SF_ORD,Q$4,2))&gt;$B$135,"s","ns"))))</f>
        <v>ns</v>
      </c>
      <c r="R123" s="188" t="str">
        <f aca="1">IF(R$4&gt;$J123,"",IF($F$120&gt;$G$120,"ns",IF($B$127&gt;$C$127,"ns",IF(ABS($L123-INDEX(RTO1SF_ORD,R$4,2))&gt;$B$135,"s","ns"))))</f>
        <v>ns</v>
      </c>
      <c r="S123" s="188" t="str">
        <f aca="1">IF(S$4&gt;$J123,"",IF($F$120&gt;$G$120,"ns",IF($B$127&gt;$C$127,"ns",IF(ABS($L123-INDEX(RTO1SF_ORD,S$4,2))&gt;$B$135,"s","ns"))))</f>
        <v>ns</v>
      </c>
      <c r="T123" s="188" t="str">
        <f aca="1">IF(T$4&gt;$J123,"",IF($F$120&gt;$G$120,"ns",IF($B$127&gt;$C$127,"ns",IF(ABS($L123-INDEX(RTO1SF_ORD,T$4,2))&gt;$B$135,"s","ns"))))</f>
        <v>ns</v>
      </c>
      <c r="U123" s="188" t="str">
        <f aca="1">IF(U$4&gt;$J123,"",IF($F$120&gt;$G$120,"ns",IF($B$127&gt;$C$127,"ns",IF(ABS($L123-INDEX(RTO1SF_ORD,U$4,2))&gt;$B$135,"s","ns"))))</f>
        <v/>
      </c>
      <c r="V123" s="188" t="str">
        <f aca="1">IF(V$4&gt;$J123,"",IF($F$120&gt;$G$120,"ns",IF($B$127&gt;$C$127,"ns",IF(ABS($L123-INDEX(RTO1SF_ORD,V$4,2))&gt;$B$135,"s","ns"))))</f>
        <v/>
      </c>
      <c r="W123" s="188" t="str">
        <f aca="1">IF(W$4&gt;$J123,"",IF($F$120&gt;$G$120,"ns",IF($B$127&gt;$C$127,"ns",IF(ABS($L123-INDEX(RTO1SF_ORD,W$4,2))&gt;$B$135,"s","ns"))))</f>
        <v/>
      </c>
      <c r="X123" s="188" t="str">
        <f aca="1">IF(X$4&gt;$J123,"",IF($F$120&gt;$G$120,"ns",IF($B$127&gt;$C$127,"ns",IF(ABS($L123-INDEX(RTO1SF_ORD,X$4,2))&gt;$B$135,"s","ns"))))</f>
        <v/>
      </c>
      <c r="Y123" s="188" t="str">
        <f aca="1">IF(Y$4&gt;$J123,"",IF($F$120&gt;$G$120,"ns",IF($B$127&gt;$C$127,"ns",IF(ABS($L123-INDEX(RTO1SF_ORD,Y$4,2))&gt;$B$135,"s","ns"))))</f>
        <v/>
      </c>
      <c r="Z123" s="188" t="str">
        <f aca="1">IF(Z$4&gt;$J123,"",IF($F$120&gt;$G$120,"ns",IF($B$127&gt;$C$127,"ns",IF(ABS($L123-INDEX(RTO1SF_ORD,Z$4,2))&gt;$B$135,"s","ns"))))</f>
        <v/>
      </c>
      <c r="AA123" s="188" t="str">
        <f aca="1">IF(AA$4&gt;$J123,"",IF($F$120&gt;$G$120,"ns",IF($B$127&gt;$C$127,"ns",IF(ABS($L123-INDEX(RTO1SF_ORD,AA$4,2))&gt;$B$135,"s","ns"))))</f>
        <v/>
      </c>
      <c r="AB123" s="188" t="str">
        <f aca="1">IF(AB$4&gt;$J123,"",IF($F$120&gt;$G$120,"ns",IF($B$127&gt;$C$127,"ns",IF(ABS($L123-INDEX(RTO1SF_ORD,AB$4,2))&gt;$B$135,"s","ns"))))</f>
        <v/>
      </c>
      <c r="AC123" s="188" t="str">
        <f aca="1">IF(AC$4&gt;$J123,"",IF($F$120&gt;$G$120,"ns",IF($B$127&gt;$C$127,"ns",IF(ABS($L123-INDEX(RTO1SF_ORD,AC$4,2))&gt;$B$135,"s","ns"))))</f>
        <v/>
      </c>
      <c r="AD123" s="188" t="str">
        <f aca="1">IF(AD$4&gt;$J123,"",IF($F$120&gt;$G$120,"ns",IF($B$127&gt;$C$127,"ns",IF(ABS($L123-INDEX(RTO1SF_ORD,AD$4,2))&gt;$B$135,"s","ns"))))</f>
        <v/>
      </c>
      <c r="AE123" s="188" t="str">
        <f aca="1">IF(AE$4&gt;$J123,"",IF($F$120&gt;$G$120,"ns",IF($B$127&gt;$C$127,"ns",IF(ABS($L123-INDEX(RTO1SF_ORD,AE$4,2))&gt;$B$135,"s","ns"))))</f>
        <v/>
      </c>
      <c r="AF123" s="188" t="str">
        <f aca="1">IF(AF$4&gt;$J123,"",IF($F$120&gt;$G$120,"ns",IF($B$127&gt;$C$127,"ns",IF(ABS($L123-INDEX(RTO1SF_ORD,AF$4,2))&gt;$B$135,"s","ns"))))</f>
        <v/>
      </c>
      <c r="AG123" s="188" t="str">
        <f aca="1">IF(AG$4&gt;$J123,"",IF($F$120&gt;$G$120,"ns",IF($B$127&gt;$C$127,"ns",IF(ABS($L123-INDEX(RTO1SF_ORD,AG$4,2))&gt;$B$135,"s","ns"))))</f>
        <v/>
      </c>
      <c r="AH123" s="188" t="str">
        <f aca="1">IF(AH$4&gt;$J123,"",IF($F$120&gt;$G$120,"ns",IF($B$127&gt;$C$127,"ns",IF(ABS($L123-INDEX(RTO1SF_ORD,AH$4,2))&gt;$B$135,"s","ns"))))</f>
        <v/>
      </c>
      <c r="AI123" s="188" t="str">
        <f aca="1">IF(AI$4&gt;$J123,"",IF($F$120&gt;$G$120,"ns",IF($B$127&gt;$C$127,"ns",IF(ABS($L123-INDEX(RTO1SF_ORD,AI$4,2))&gt;$B$135,"s","ns"))))</f>
        <v/>
      </c>
      <c r="AJ123" s="188" t="str">
        <f aca="1">IF(AJ$4&gt;$J123,"",IF($F$120&gt;$G$120,"ns",IF($B$127&gt;$C$127,"ns",IF(ABS($L123-INDEX(RTO1SF_ORD,AJ$4,2))&gt;$B$135,"s","ns"))))</f>
        <v/>
      </c>
      <c r="AK123" s="188" t="str">
        <f aca="1">IF(AK$4&gt;$J123,"",IF($F$120&gt;$G$120,"ns",IF($B$127&gt;$C$127,"ns",IF(ABS($L123-INDEX(RTO1SF_ORD,AK$4,2))&gt;$B$135,"s","ns"))))</f>
        <v/>
      </c>
      <c r="AL123" s="188" t="str">
        <f aca="1">IF(AL$4&gt;$J123,"",IF($F$120&gt;$G$120,"ns",IF($B$127&gt;$C$127,"ns",IF(ABS($L123-INDEX(RTO1SF_ORD,AL$4,2))&gt;$B$135,"s","ns"))))</f>
        <v/>
      </c>
      <c r="AM123" s="188" t="str">
        <f aca="1">IF(AM$4&gt;$J123,"",IF($F$120&gt;$G$120,"ns",IF($B$127&gt;$C$127,"ns",IF(ABS($L123-INDEX(RTO1SF_ORD,AM$4,2))&gt;$B$135,"s","ns"))))</f>
        <v/>
      </c>
      <c r="AN123" s="188" t="str">
        <f aca="1">IF(AN$4&gt;$J123,"",IF($F$120&gt;$G$120,"ns",IF($B$127&gt;$C$127,"ns",IF(ABS($L123-INDEX(RTO1SF_ORD,AN$4,2))&gt;$B$135,"s","ns"))))</f>
        <v/>
      </c>
      <c r="AO123" s="188" t="str">
        <f aca="1">IF(AO$4&gt;$J123,"",IF($F$120&gt;$G$120,"ns",IF($B$127&gt;$C$127,"ns",IF(ABS($L123-INDEX(RTO1SF_ORD,AO$4,2))&gt;$B$135,"s","ns"))))</f>
        <v/>
      </c>
      <c r="AP123" s="188" t="str">
        <f aca="1">IF(AP$4&gt;$J123,"",IF($F$120&gt;$G$120,"ns",IF($B$127&gt;$C$127,"ns",IF(ABS($L123-INDEX(RTO1SF_ORD,AP$4,2))&gt;$B$135,"s","ns"))))</f>
        <v/>
      </c>
      <c r="AQ123" s="188" t="str">
        <f aca="1">IF(AQ$4&gt;$J123,"",IF($F$120&gt;$G$120,"ns",IF($B$127&gt;$C$127,"ns",IF(ABS($L123-INDEX(RTO1SF_ORD,AQ$4,2))&gt;$B$135,"s","ns"))))</f>
        <v/>
      </c>
      <c r="AR123" s="188" t="str">
        <f aca="1">IF(AR$4&gt;$J123,"",IF($F$120&gt;$G$120,"ns",IF($B$127&gt;$C$127,"ns",IF(ABS($L123-INDEX(RTO1SF_ORD,AR$4,2))&gt;$B$135,"s","ns"))))</f>
        <v/>
      </c>
      <c r="AS123" s="188" t="str">
        <f aca="1">IF(AS$4&gt;$J123,"",IF($F$120&gt;$G$120,"ns",IF($B$127&gt;$C$127,"ns",IF(ABS($L123-INDEX(RTO1SF_ORD,AS$4,2))&gt;$B$135,"s","ns"))))</f>
        <v/>
      </c>
      <c r="AT123" s="188" t="str">
        <f aca="1">IF(AT$4&gt;$J123,"",IF($F$120&gt;$G$120,"ns",IF($B$127&gt;$C$127,"ns",IF(ABS($L123-INDEX(RTO1SF_ORD,AT$4,2))&gt;$B$135,"s","ns"))))</f>
        <v/>
      </c>
      <c r="AU123" s="188" t="str">
        <f aca="1">IF(AU$4&gt;$J123,"",IF($F$120&gt;$G$120,"ns",IF($B$127&gt;$C$127,"ns",IF(ABS($L123-INDEX(RTO1SF_ORD,AU$4,2))&gt;$B$135,"s","ns"))))</f>
        <v/>
      </c>
      <c r="AV123" s="188" t="str">
        <f aca="1">IF(AV$4&gt;$J123,"",IF($F$120&gt;$G$120,"ns",IF($B$127&gt;$C$127,"ns",IF(ABS($L123-INDEX(RTO1SF_ORD,AV$4,2))&gt;$B$135,"s","ns"))))</f>
        <v/>
      </c>
      <c r="AW123" s="188" t="str">
        <f aca="1">IF(AW$4&gt;$J123,"",IF($F$120&gt;$G$120,"ns",IF($B$127&gt;$C$127,"ns",IF(ABS($L123-INDEX(RTO1SF_ORD,AW$4,2))&gt;$B$135,"s","ns"))))</f>
        <v/>
      </c>
      <c r="AX123" s="188" t="str">
        <f aca="1">IF(AX$4&gt;$J123,"",IF($F$120&gt;$G$120,"ns",IF($B$127&gt;$C$127,"ns",IF(ABS($L123-INDEX(RTO1SF_ORD,AX$4,2))&gt;$B$135,"s","ns"))))</f>
        <v/>
      </c>
      <c r="AY123" s="188" t="str">
        <f aca="1">IF(AY$4&gt;$J123,"",IF($F$120&gt;$G$120,"ns",IF($B$127&gt;$C$127,"ns",IF(ABS($L123-INDEX(RTO1SF_ORD,AY$4,2))&gt;$B$135,"s","ns"))))</f>
        <v/>
      </c>
      <c r="AZ123" s="188" t="str">
        <f aca="1">IF(AZ$4&gt;$J123,"",IF($F$120&gt;$G$120,"ns",IF($B$127&gt;$C$127,"ns",IF(ABS($L123-INDEX(RTO1SF_ORD,AZ$4,2))&gt;$B$135,"s","ns"))))</f>
        <v/>
      </c>
      <c r="BA123" s="188" t="str">
        <f aca="1">IF(BA$4&gt;$J123,"",IF($F$120&gt;$G$120,"ns",IF($B$127&gt;$C$127,"ns",IF(ABS($L123-INDEX(RTO1SF_ORD,BA$4,2))&gt;$B$135,"s","ns"))))</f>
        <v/>
      </c>
      <c r="BB123" s="188" t="str">
        <f aca="1">IF(BB$4&gt;$J123,"",IF($F$120&gt;$G$120,"ns",IF($B$127&gt;$C$127,"ns",IF(ABS($L123-INDEX(RTO1SF_ORD,BB$4,2))&gt;$B$135,"s","ns"))))</f>
        <v/>
      </c>
      <c r="BC123" s="188" t="str">
        <f aca="1">IF(BC$4&gt;$J123,"",IF($F$120&gt;$G$120,"ns",IF($B$127&gt;$C$127,"ns",IF(ABS($L123-INDEX(RTO1SF_ORD,BC$4,2))&gt;$B$135,"s","ns"))))</f>
        <v/>
      </c>
      <c r="BD123" s="188" t="str">
        <f aca="1">IF(BD$4&gt;$J123,"",IF($F$120&gt;$G$120,"ns",IF($B$127&gt;$C$127,"ns",IF(ABS($L123-INDEX(RTO1SF_ORD,BD$4,2))&gt;$B$135,"s","ns"))))</f>
        <v/>
      </c>
      <c r="BE123" s="188" t="str">
        <f aca="1">IF(BE$4&gt;$J123,"",IF($F$120&gt;$G$120,"ns",IF($B$127&gt;$C$127,"ns",IF(ABS($L123-INDEX(RTO1SF_ORD,BE$4,2))&gt;$B$135,"s","ns"))))</f>
        <v/>
      </c>
      <c r="BF123" s="188" t="str">
        <f aca="1">IF(BF$4&gt;$J123,"",IF($F$120&gt;$G$120,"ns",IF($B$127&gt;$C$127,"ns",IF(ABS($L123-INDEX(RTO1SF_ORD,BF$4,2))&gt;$B$135,"s","ns"))))</f>
        <v/>
      </c>
      <c r="BG123" s="188" t="str">
        <f aca="1">IF(BG$4&gt;$J123,"",IF($F$120&gt;$G$120,"ns",IF($B$127&gt;$C$127,"ns",IF(ABS($L123-INDEX(RTO1SF_ORD,BG$4,2))&gt;$B$135,"s","ns"))))</f>
        <v/>
      </c>
      <c r="BH123" s="188" t="str">
        <f aca="1">IF(BH$4&gt;$J123,"",IF($F$120&gt;$G$120,"ns",IF($B$127&gt;$C$127,"ns",IF(ABS($L123-INDEX(RTO1SF_ORD,BH$4,2))&gt;$B$135,"s","ns"))))</f>
        <v/>
      </c>
      <c r="BI123" s="188" t="str">
        <f aca="1">IF(BI$4&gt;$J123,"",IF($F$120&gt;$G$120,"ns",IF($B$127&gt;$C$127,"ns",IF(ABS($L123-INDEX(RTO1SF_ORD,BI$4,2))&gt;$B$135,"s","ns"))))</f>
        <v/>
      </c>
      <c r="BJ123" s="188" t="str">
        <f aca="1">IF(BJ$4&gt;$J123,"",IF($F$120&gt;$G$120,"ns",IF($B$127&gt;$C$127,"ns",IF(ABS($L123-INDEX(RTO1SF_ORD,BJ$4,2))&gt;$B$135,"s","ns"))))</f>
        <v/>
      </c>
      <c r="BM123" s="91" t="s">
        <v>303</v>
      </c>
      <c r="BN123" s="160">
        <f>EV124</f>
        <v>131</v>
      </c>
      <c r="BO123" s="161">
        <f>'ANVA-MDS'!EV128</f>
        <v>82667594.6743901074</v>
      </c>
      <c r="BP123" s="164"/>
      <c r="BQ123" s="164"/>
      <c r="BR123" s="164"/>
      <c r="BS123" s="10"/>
      <c r="BT123" s="10"/>
      <c r="BV123" s="89" t="n">
        <v>8</v>
      </c>
      <c r="BW123" s="187" t="str">
        <f aca="1">IFERROR(INDEX(RTO3CF_ORD,BV123,1),"sd")</f>
        <v>B AIMARA</v>
      </c>
      <c r="BX123" s="188">
        <f aca="1">IFERROR(INDEX(RTO3CF_ORD,BV123,2),"sd")</f>
        <v>4352.00044190476001</v>
      </c>
      <c r="BY123" s="186" t="str">
        <f aca="1">IF(BY$4&gt;$BV123,"",IF($BR$120&gt;$BS$120,"ns",IF($BN$127&gt;$BO$127,"ns",IF(ABS($BX123-INDEX(RTO1CF_ORD,BY$4,2))&gt;$BN$135,"s","ns"))))</f>
        <v>ns</v>
      </c>
      <c r="BZ123" s="186" t="str">
        <f aca="1">IF(BZ$4&gt;$BV123,"",IF($BR$120&gt;$BS$120,"ns",IF($BN$127&gt;$BO$127,"ns",IF(ABS($BX123-INDEX(RTO1CF_ORD,BZ$4,2))&gt;$BN$135,"s","ns"))))</f>
        <v>ns</v>
      </c>
      <c r="CA123" s="186" t="str">
        <f aca="1">IF(CA$4&gt;$BV123,"",IF($BR$120&gt;$BS$120,"ns",IF($BN$127&gt;$BO$127,"ns",IF(ABS($BX123-INDEX(RTO1CF_ORD,CA$4,2))&gt;$BN$135,"s","ns"))))</f>
        <v>ns</v>
      </c>
      <c r="CB123" s="186" t="str">
        <f aca="1">IF(CB$4&gt;$BV123,"",IF($BR$120&gt;$BS$120,"ns",IF($BN$127&gt;$BO$127,"ns",IF(ABS($BX123-INDEX(RTO1CF_ORD,CB$4,2))&gt;$BN$135,"s","ns"))))</f>
        <v>ns</v>
      </c>
      <c r="CC123" s="186" t="str">
        <f aca="1">IF(CC$4&gt;$BV123,"",IF($BR$120&gt;$BS$120,"ns",IF($BN$127&gt;$BO$127,"ns",IF(ABS($BX123-INDEX(RTO1CF_ORD,CC$4,2))&gt;$BN$135,"s","ns"))))</f>
        <v>ns</v>
      </c>
      <c r="CD123" s="186" t="str">
        <f aca="1">IF(CD$4&gt;$BV123,"",IF($BR$120&gt;$BS$120,"ns",IF($BN$127&gt;$BO$127,"ns",IF(ABS($BX123-INDEX(RTO1CF_ORD,CD$4,2))&gt;$BN$135,"s","ns"))))</f>
        <v>ns</v>
      </c>
      <c r="CE123" s="186" t="str">
        <f aca="1">IF(CE$4&gt;$BV123,"",IF($BR$120&gt;$BS$120,"ns",IF($BN$127&gt;$BO$127,"ns",IF(ABS($BX123-INDEX(RTO1CF_ORD,CE$4,2))&gt;$BN$135,"s","ns"))))</f>
        <v>ns</v>
      </c>
      <c r="CF123" s="186" t="str">
        <f aca="1">IF(CF$4&gt;$BV123,"",IF($BR$120&gt;$BS$120,"ns",IF($BN$127&gt;$BO$127,"ns",IF(ABS($BX123-INDEX(RTO1CF_ORD,CF$4,2))&gt;$BN$135,"s","ns"))))</f>
        <v>ns</v>
      </c>
      <c r="CG123" s="186" t="str">
        <f aca="1">IF(CG$4&gt;$BV123,"",IF($BR$120&gt;$BS$120,"ns",IF($BN$127&gt;$BO$127,"ns",IF(ABS($BX123-INDEX(RTO1CF_ORD,CG$4,2))&gt;$BN$135,"s","ns"))))</f>
        <v/>
      </c>
      <c r="CH123" s="186" t="str">
        <f aca="1">IF(CH$4&gt;$BV123,"",IF($BR$120&gt;$BS$120,"ns",IF($BN$127&gt;$BO$127,"ns",IF(ABS($BX123-INDEX(RTO1CF_ORD,CH$4,2))&gt;$BN$135,"s","ns"))))</f>
        <v/>
      </c>
      <c r="CI123" s="186" t="str">
        <f aca="1">IF(CI$4&gt;$BV123,"",IF($BR$120&gt;$BS$120,"ns",IF($BN$127&gt;$BO$127,"ns",IF(ABS($BX123-INDEX(RTO1CF_ORD,CI$4,2))&gt;$BN$135,"s","ns"))))</f>
        <v/>
      </c>
      <c r="CJ123" s="186" t="str">
        <f aca="1">IF(CJ$4&gt;$BV123,"",IF($BR$120&gt;$BS$120,"ns",IF($BN$127&gt;$BO$127,"ns",IF(ABS($BX123-INDEX(RTO1CF_ORD,CJ$4,2))&gt;$BN$135,"s","ns"))))</f>
        <v/>
      </c>
      <c r="CK123" s="186" t="str">
        <f aca="1">IF(CK$4&gt;$BV123,"",IF($BR$120&gt;$BS$120,"ns",IF($BN$127&gt;$BO$127,"ns",IF(ABS($BX123-INDEX(RTO1CF_ORD,CK$4,2))&gt;$BN$135,"s","ns"))))</f>
        <v/>
      </c>
      <c r="CL123" s="186" t="str">
        <f aca="1">IF(CL$4&gt;$BV123,"",IF($BR$120&gt;$BS$120,"ns",IF($BN$127&gt;$BO$127,"ns",IF(ABS($BX123-INDEX(RTO1CF_ORD,CL$4,2))&gt;$BN$135,"s","ns"))))</f>
        <v/>
      </c>
      <c r="CM123" s="186" t="str">
        <f aca="1">IF(CM$4&gt;$BV123,"",IF($BR$120&gt;$BS$120,"ns",IF($BN$127&gt;$BO$127,"ns",IF(ABS($BX123-INDEX(RTO1CF_ORD,CM$4,2))&gt;$BN$135,"s","ns"))))</f>
        <v/>
      </c>
      <c r="CN123" s="186" t="str">
        <f aca="1">IF(CN$4&gt;$BV123,"",IF($BR$120&gt;$BS$120,"ns",IF($BN$127&gt;$BO$127,"ns",IF(ABS($BX123-INDEX(RTO1CF_ORD,CN$4,2))&gt;$BN$135,"s","ns"))))</f>
        <v/>
      </c>
      <c r="CO123" s="186" t="str">
        <f aca="1">IF(CO$4&gt;$BV123,"",IF($BR$120&gt;$BS$120,"ns",IF($BN$127&gt;$BO$127,"ns",IF(ABS($BX123-INDEX(RTO1CF_ORD,CO$4,2))&gt;$BN$135,"s","ns"))))</f>
        <v/>
      </c>
      <c r="CP123" s="186" t="str">
        <f aca="1">IF(CP$4&gt;$BV123,"",IF($BR$120&gt;$BS$120,"ns",IF($BN$127&gt;$BO$127,"ns",IF(ABS($BX123-INDEX(RTO1CF_ORD,CP$4,2))&gt;$BN$135,"s","ns"))))</f>
        <v/>
      </c>
      <c r="CQ123" s="186" t="str">
        <f aca="1">IF(CQ$4&gt;$BV123,"",IF($BR$120&gt;$BS$120,"ns",IF($BN$127&gt;$BO$127,"ns",IF(ABS($BX123-INDEX(RTO1CF_ORD,CQ$4,2))&gt;$BN$135,"s","ns"))))</f>
        <v/>
      </c>
      <c r="CR123" s="186" t="str">
        <f aca="1">IF(CR$4&gt;$BV123,"",IF($BR$120&gt;$BS$120,"ns",IF($BN$127&gt;$BO$127,"ns",IF(ABS($BX123-INDEX(RTO1CF_ORD,CR$4,2))&gt;$BN$135,"s","ns"))))</f>
        <v/>
      </c>
      <c r="CS123" s="186" t="str">
        <f aca="1">IF(CS$4&gt;$BV123,"",IF($BR$120&gt;$BS$120,"ns",IF($BN$127&gt;$BO$127,"ns",IF(ABS($BX123-INDEX(RTO1CF_ORD,CS$4,2))&gt;$BN$135,"s","ns"))))</f>
        <v/>
      </c>
      <c r="CT123" s="186" t="str">
        <f aca="1">IF(CT$4&gt;$BV123,"",IF($BR$120&gt;$BS$120,"ns",IF($BN$127&gt;$BO$127,"ns",IF(ABS($BX123-INDEX(RTO1CF_ORD,CT$4,2))&gt;$BN$135,"s","ns"))))</f>
        <v/>
      </c>
      <c r="CU123" s="186" t="str">
        <f aca="1">IF(CU$4&gt;$BV123,"",IF($BR$120&gt;$BS$120,"ns",IF($BN$127&gt;$BO$127,"ns",IF(ABS($BX123-INDEX(RTO1CF_ORD,CU$4,2))&gt;$BN$135,"s","ns"))))</f>
        <v/>
      </c>
      <c r="CV123" s="186" t="str">
        <f aca="1">IF(CV$4&gt;$BV123,"",IF($BR$120&gt;$BS$120,"ns",IF($BN$127&gt;$BO$127,"ns",IF(ABS($BX123-INDEX(RTO1CF_ORD,CV$4,2))&gt;$BN$135,"s","ns"))))</f>
        <v/>
      </c>
      <c r="CW123" s="186" t="str">
        <f aca="1">IF(CW$4&gt;$BV123,"",IF($BR$120&gt;$BS$120,"ns",IF($BN$127&gt;$BO$127,"ns",IF(ABS($BX123-INDEX(RTO1CF_ORD,CW$4,2))&gt;$BN$135,"s","ns"))))</f>
        <v/>
      </c>
      <c r="CX123" s="186" t="str">
        <f aca="1">IF(CX$4&gt;$BV123,"",IF($BR$120&gt;$BS$120,"ns",IF($BN$127&gt;$BO$127,"ns",IF(ABS($BX123-INDEX(RTO1CF_ORD,CX$4,2))&gt;$BN$135,"s","ns"))))</f>
        <v/>
      </c>
      <c r="CY123" s="186" t="str">
        <f aca="1">IF(CY$4&gt;$BV123,"",IF($BR$120&gt;$BS$120,"ns",IF($BN$127&gt;$BO$127,"ns",IF(ABS($BX123-INDEX(RTO1CF_ORD,CY$4,2))&gt;$BN$135,"s","ns"))))</f>
        <v/>
      </c>
      <c r="CZ123" s="186" t="str">
        <f aca="1">IF(CZ$4&gt;$BV123,"",IF($BR$120&gt;$BS$120,"ns",IF($BN$127&gt;$BO$127,"ns",IF(ABS($BX123-INDEX(RTO1CF_ORD,CZ$4,2))&gt;$BN$135,"s","ns"))))</f>
        <v/>
      </c>
      <c r="DA123" s="186" t="str">
        <f aca="1">IF(DA$4&gt;$BV123,"",IF($BR$120&gt;$BS$120,"ns",IF($BN$127&gt;$BO$127,"ns",IF(ABS($BX123-INDEX(RTO1CF_ORD,DA$4,2))&gt;$BN$135,"s","ns"))))</f>
        <v/>
      </c>
      <c r="DB123" s="186" t="str">
        <f aca="1">IF(DB$4&gt;$BV123,"",IF($BR$120&gt;$BS$120,"ns",IF($BN$127&gt;$BO$127,"ns",IF(ABS($BX123-INDEX(RTO1CF_ORD,DB$4,2))&gt;$BN$135,"s","ns"))))</f>
        <v/>
      </c>
      <c r="DC123" s="186" t="str">
        <f aca="1">IF(DC$4&gt;$BV123,"",IF($BR$120&gt;$BS$120,"ns",IF($BN$127&gt;$BO$127,"ns",IF(ABS($BX123-INDEX(RTO1CF_ORD,DC$4,2))&gt;$BN$135,"s","ns"))))</f>
        <v/>
      </c>
      <c r="DD123" s="186" t="str">
        <f aca="1">IF(DD$4&gt;$BV123,"",IF($BR$120&gt;$BS$120,"ns",IF($BN$127&gt;$BO$127,"ns",IF(ABS($BX123-INDEX(RTO1CF_ORD,DD$4,2))&gt;$BN$135,"s","ns"))))</f>
        <v/>
      </c>
      <c r="DE123" s="186" t="str">
        <f aca="1">IF(DE$4&gt;$BV123,"",IF($BR$120&gt;$BS$120,"ns",IF($BN$127&gt;$BO$127,"ns",IF(ABS($BX123-INDEX(RTO1CF_ORD,DE$4,2))&gt;$BN$135,"s","ns"))))</f>
        <v/>
      </c>
      <c r="DF123" s="186" t="str">
        <f aca="1">IF(DF$4&gt;$BV123,"",IF($BR$120&gt;$BS$120,"ns",IF($BN$127&gt;$BO$127,"ns",IF(ABS($BX123-INDEX(RTO1CF_ORD,DF$4,2))&gt;$BN$135,"s","ns"))))</f>
        <v/>
      </c>
      <c r="DG123" s="186" t="str">
        <f aca="1">IF(DG$4&gt;$BV123,"",IF($BR$120&gt;$BS$120,"ns",IF($BN$127&gt;$BO$127,"ns",IF(ABS($BX123-INDEX(RTO1CF_ORD,DG$4,2))&gt;$BN$135,"s","ns"))))</f>
        <v/>
      </c>
      <c r="DH123" s="186" t="str">
        <f aca="1">IF(DH$4&gt;$BV123,"",IF($BR$120&gt;$BS$120,"ns",IF($BN$127&gt;$BO$127,"ns",IF(ABS($BX123-INDEX(RTO1CF_ORD,DH$4,2))&gt;$BN$135,"s","ns"))))</f>
        <v/>
      </c>
      <c r="DI123" s="186" t="str">
        <f aca="1">IF(DI$4&gt;$BV123,"",IF($BR$120&gt;$BS$120,"ns",IF($BN$127&gt;$BO$127,"ns",IF(ABS($BX123-INDEX(RTO1CF_ORD,DI$4,2))&gt;$BN$135,"s","ns"))))</f>
        <v/>
      </c>
      <c r="DJ123" s="186" t="str">
        <f aca="1">IF(DJ$4&gt;$BV123,"",IF($BR$120&gt;$BS$120,"ns",IF($BN$127&gt;$BO$127,"ns",IF(ABS($BX123-INDEX(RTO1CF_ORD,DJ$4,2))&gt;$BN$135,"s","ns"))))</f>
        <v/>
      </c>
      <c r="DK123" s="186" t="str">
        <f aca="1">IF(DK$4&gt;$BV123,"",IF($BR$120&gt;$BS$120,"ns",IF($BN$127&gt;$BO$127,"ns",IF(ABS($BX123-INDEX(RTO1CF_ORD,DK$4,2))&gt;$BN$135,"s","ns"))))</f>
        <v/>
      </c>
      <c r="DL123" s="186" t="str">
        <f aca="1">IF(DL$4&gt;$BV123,"",IF($BR$120&gt;$BS$120,"ns",IF($BN$127&gt;$BO$127,"ns",IF(ABS($BX123-INDEX(RTO1CF_ORD,DL$4,2))&gt;$BN$135,"s","ns"))))</f>
        <v/>
      </c>
      <c r="DM123" s="186" t="str">
        <f aca="1">IF(DM$4&gt;$BV123,"",IF($BR$120&gt;$BS$120,"ns",IF($BN$127&gt;$BO$127,"ns",IF(ABS($BX123-INDEX(RTO1CF_ORD,DM$4,2))&gt;$BN$135,"s","ns"))))</f>
        <v/>
      </c>
      <c r="DN123" s="186" t="str">
        <f aca="1">IF(DN$4&gt;$BV123,"",IF($BR$120&gt;$BS$120,"ns",IF($BN$127&gt;$BO$127,"ns",IF(ABS($BX123-INDEX(RTO1CF_ORD,DN$4,2))&gt;$BN$135,"s","ns"))))</f>
        <v/>
      </c>
      <c r="DO123" s="186" t="str">
        <f aca="1">IF(DO$4&gt;$BV123,"",IF($BR$120&gt;$BS$120,"ns",IF($BN$127&gt;$BO$127,"ns",IF(ABS($BX123-INDEX(RTO1CF_ORD,DO$4,2))&gt;$BN$135,"s","ns"))))</f>
        <v/>
      </c>
      <c r="DP123" s="186" t="str">
        <f aca="1">IF(DP$4&gt;$BV123,"",IF($BR$120&gt;$BS$120,"ns",IF($BN$127&gt;$BO$127,"ns",IF(ABS($BX123-INDEX(RTO1CF_ORD,DP$4,2))&gt;$BN$135,"s","ns"))))</f>
        <v/>
      </c>
      <c r="DQ123" s="186" t="str">
        <f aca="1">IF(DQ$4&gt;$BV123,"",IF($BR$120&gt;$BS$120,"ns",IF($BN$127&gt;$BO$127,"ns",IF(ABS($BX123-INDEX(RTO1CF_ORD,DQ$4,2))&gt;$BN$135,"s","ns"))))</f>
        <v/>
      </c>
      <c r="DR123" s="186" t="str">
        <f aca="1">IF(DR$4&gt;$BV123,"",IF($BR$120&gt;$BS$120,"ns",IF($BN$127&gt;$BO$127,"ns",IF(ABS($BX123-INDEX(RTO1CF_ORD,DR$4,2))&gt;$BN$135,"s","ns"))))</f>
        <v/>
      </c>
      <c r="DS123" s="186" t="str">
        <f aca="1">IF(DS$4&gt;$BV123,"",IF($BR$120&gt;$BS$120,"ns",IF($BN$127&gt;$BO$127,"ns",IF(ABS($BX123-INDEX(RTO1CF_ORD,DS$4,2))&gt;$BN$135,"s","ns"))))</f>
        <v/>
      </c>
      <c r="DT123" s="186" t="str">
        <f aca="1">IF(DT$4&gt;$BV123,"",IF($BR$120&gt;$BS$120,"ns",IF($BN$127&gt;$BO$127,"ns",IF(ABS($BX123-INDEX(RTO1CF_ORD,DT$4,2))&gt;$BN$135,"s","ns"))))</f>
        <v/>
      </c>
      <c r="DU123" s="186" t="str">
        <f aca="1">IF(DU$4&gt;$BV123,"",IF($BR$120&gt;$BS$120,"ns",IF($BN$127&gt;$BO$127,"ns",IF(ABS($BX123-INDEX(RTO1CF_ORD,DU$4,2))&gt;$BN$135,"s","ns"))))</f>
        <v/>
      </c>
      <c r="DV123" s="186" t="str">
        <f aca="1">IF(DV$4&gt;$BV123,"",IF($BR$120&gt;$BS$120,"ns",IF($BN$127&gt;$BO$127,"ns",IF(ABS($BX123-INDEX(RTO1CF_ORD,DV$4,2))&gt;$BN$135,"s","ns"))))</f>
        <v/>
      </c>
      <c r="DW123" s="158"/>
      <c r="DX123" s="158"/>
      <c r="DZ123" s="176">
        <f>DZ122+1</f>
        <v>9</v>
      </c>
      <c r="EA123" s="178" t="str">
        <f aca="1">IFERROR(INDEX(RTO3CV,$DZ123,1),0)</f>
        <v>AGUARIBAY</v>
      </c>
      <c r="EB123" s="179">
        <f aca="1">IFERROR(INDEX(RTO3SF,$DZ123,EB$3),0)</f>
        <v>0</v>
      </c>
      <c r="EC123" s="179">
        <f aca="1">IFERROR(INDEX(RTO3SF,$DZ123,EC$3),0)</f>
        <v>0</v>
      </c>
      <c r="ED123" s="179">
        <f aca="1">IFERROR(INDEX(RTO3SF,$DZ123,ED$3),0)</f>
        <v>0</v>
      </c>
      <c r="EE123" s="179">
        <f aca="1">IFERROR(INDEX(RTO3SF,$DZ123,EE$3),0)</f>
        <v>0</v>
      </c>
      <c r="EF123" s="179">
        <f>_xlfn.COUNTIFS(EB123:EE123,"&gt;1")</f>
        <v>0</v>
      </c>
      <c r="EG123" s="179">
        <f>IFERROR(_xlfn.SUMIFS(EB123:EE123,EB123:EE123,"&gt;1"),0)</f>
        <v>0</v>
      </c>
      <c r="EH123" s="176"/>
      <c r="EI123" s="176" t="s">
        <v>326</v>
      </c>
      <c r="EJ123" s="175" t="str">
        <f>IF(EF165=0,"sd",EJ121*EJ122)</f>
        <v>sd</v>
      </c>
      <c r="EK123" s="177"/>
      <c r="EL123" s="176">
        <f>EL122+1</f>
        <v>9</v>
      </c>
      <c r="EM123" s="178" t="str">
        <f aca="1">IFERROR(INDEX(RTO3CV,$EL123,1),0)</f>
        <v>AGUARIBAY</v>
      </c>
      <c r="EN123" s="179">
        <f aca="1">IFERROR(INDEX(RTO3CF,$EL123,'ANVA-MDS'!EB$3),0)</f>
        <v>4896.77923428572012</v>
      </c>
      <c r="EO123" s="179">
        <f aca="1">IFERROR(INDEX(RTO3CF,$EL123,'ANVA-MDS'!EC$3),0)</f>
        <v>4639.99535999999989</v>
      </c>
      <c r="EP123" s="179">
        <f aca="1">IFERROR(INDEX(RTO3CF,$EL123,'ANVA-MDS'!ED$3),0)</f>
        <v>3828.46464000000014</v>
      </c>
      <c r="EQ123" s="179">
        <f aca="1">IFERROR(INDEX(RTO3CF,$EL123,'ANVA-MDS'!EE$3),0)</f>
        <v>0</v>
      </c>
      <c r="ER123" s="179">
        <f>_xlfn.COUNTIFS(EN123:EQ123,"&gt;1")</f>
        <v>3</v>
      </c>
      <c r="ES123" s="179">
        <f>IFERROR(_xlfn.SUMIFS(EN123:EQ123,EN123:EQ123,"&gt;1"),0)</f>
        <v>13365.2392342857001</v>
      </c>
      <c r="ET123" s="176"/>
      <c r="EU123" s="176" t="s">
        <v>326</v>
      </c>
      <c r="EV123" s="175">
        <f>IF(ER165=0,"sd",EV121*EV122)</f>
        <v>86</v>
      </c>
      <c r="EW123" s="177"/>
      <c r="EX123" s="179">
        <f>EG123+ES123</f>
        <v>13365.2392342857001</v>
      </c>
      <c r="EY123" s="176" t="s">
        <v>326</v>
      </c>
      <c r="EZ123" s="202" t="str">
        <f>IF(EZ134=0,"sd",EZ122*EZ121)</f>
        <v>sd</v>
      </c>
    </row>
    <row r="124" spans="1:156" ht="12.75" customHeight="1">
      <c r="A124" s="284" t="s">
        <v>327</v>
      </c>
      <c r="J124" s="89" t="n">
        <v>9</v>
      </c>
      <c r="K124" s="187" t="str">
        <f aca="1">IFERROR(INDEX(RTO3SF_ORD,J124,1),"sd")</f>
        <v>AGUARIBAY</v>
      </c>
      <c r="L124" s="188">
        <f aca="1">IFERROR(INDEX(RTO3SF_ORD,J124,2),"sd")</f>
        <v>0.000409999999999999964</v>
      </c>
      <c r="M124" s="188" t="str">
        <f aca="1">IF(M$4&gt;$J124,"",IF($F$120&gt;$G$120,"ns",IF($B$127&gt;$C$127,"ns",IF(ABS($L124-INDEX(RTO1SF_ORD,M$4,2))&gt;$B$135,"s","ns"))))</f>
        <v>ns</v>
      </c>
      <c r="N124" s="188" t="str">
        <f aca="1">IF(N$4&gt;$J124,"",IF($F$120&gt;$G$120,"ns",IF($B$127&gt;$C$127,"ns",IF(ABS($L124-INDEX(RTO1SF_ORD,N$4,2))&gt;$B$135,"s","ns"))))</f>
        <v>ns</v>
      </c>
      <c r="O124" s="188" t="str">
        <f aca="1">IF(O$4&gt;$J124,"",IF($F$120&gt;$G$120,"ns",IF($B$127&gt;$C$127,"ns",IF(ABS($L124-INDEX(RTO1SF_ORD,O$4,2))&gt;$B$135,"s","ns"))))</f>
        <v>ns</v>
      </c>
      <c r="P124" s="188" t="str">
        <f aca="1">IF(P$4&gt;$J124,"",IF($F$120&gt;$G$120,"ns",IF($B$127&gt;$C$127,"ns",IF(ABS($L124-INDEX(RTO1SF_ORD,P$4,2))&gt;$B$135,"s","ns"))))</f>
        <v>ns</v>
      </c>
      <c r="Q124" s="188" t="str">
        <f aca="1">IF(Q$4&gt;$J124,"",IF($F$120&gt;$G$120,"ns",IF($B$127&gt;$C$127,"ns",IF(ABS($L124-INDEX(RTO1SF_ORD,Q$4,2))&gt;$B$135,"s","ns"))))</f>
        <v>ns</v>
      </c>
      <c r="R124" s="188" t="str">
        <f aca="1">IF(R$4&gt;$J124,"",IF($F$120&gt;$G$120,"ns",IF($B$127&gt;$C$127,"ns",IF(ABS($L124-INDEX(RTO1SF_ORD,R$4,2))&gt;$B$135,"s","ns"))))</f>
        <v>ns</v>
      </c>
      <c r="S124" s="188" t="str">
        <f aca="1">IF(S$4&gt;$J124,"",IF($F$120&gt;$G$120,"ns",IF($B$127&gt;$C$127,"ns",IF(ABS($L124-INDEX(RTO1SF_ORD,S$4,2))&gt;$B$135,"s","ns"))))</f>
        <v>ns</v>
      </c>
      <c r="T124" s="188" t="str">
        <f aca="1">IF(T$4&gt;$J124,"",IF($F$120&gt;$G$120,"ns",IF($B$127&gt;$C$127,"ns",IF(ABS($L124-INDEX(RTO1SF_ORD,T$4,2))&gt;$B$135,"s","ns"))))</f>
        <v>ns</v>
      </c>
      <c r="U124" s="188" t="str">
        <f aca="1">IF(U$4&gt;$J124,"",IF($F$120&gt;$G$120,"ns",IF($B$127&gt;$C$127,"ns",IF(ABS($L124-INDEX(RTO1SF_ORD,U$4,2))&gt;$B$135,"s","ns"))))</f>
        <v>ns</v>
      </c>
      <c r="V124" s="188" t="str">
        <f aca="1">IF(V$4&gt;$J124,"",IF($F$120&gt;$G$120,"ns",IF($B$127&gt;$C$127,"ns",IF(ABS($L124-INDEX(RTO1SF_ORD,V$4,2))&gt;$B$135,"s","ns"))))</f>
        <v/>
      </c>
      <c r="W124" s="188" t="str">
        <f aca="1">IF(W$4&gt;$J124,"",IF($F$120&gt;$G$120,"ns",IF($B$127&gt;$C$127,"ns",IF(ABS($L124-INDEX(RTO1SF_ORD,W$4,2))&gt;$B$135,"s","ns"))))</f>
        <v/>
      </c>
      <c r="X124" s="188" t="str">
        <f aca="1">IF(X$4&gt;$J124,"",IF($F$120&gt;$G$120,"ns",IF($B$127&gt;$C$127,"ns",IF(ABS($L124-INDEX(RTO1SF_ORD,X$4,2))&gt;$B$135,"s","ns"))))</f>
        <v/>
      </c>
      <c r="Y124" s="188" t="str">
        <f aca="1">IF(Y$4&gt;$J124,"",IF($F$120&gt;$G$120,"ns",IF($B$127&gt;$C$127,"ns",IF(ABS($L124-INDEX(RTO1SF_ORD,Y$4,2))&gt;$B$135,"s","ns"))))</f>
        <v/>
      </c>
      <c r="Z124" s="188" t="str">
        <f aca="1">IF(Z$4&gt;$J124,"",IF($F$120&gt;$G$120,"ns",IF($B$127&gt;$C$127,"ns",IF(ABS($L124-INDEX(RTO1SF_ORD,Z$4,2))&gt;$B$135,"s","ns"))))</f>
        <v/>
      </c>
      <c r="AA124" s="188" t="str">
        <f aca="1">IF(AA$4&gt;$J124,"",IF($F$120&gt;$G$120,"ns",IF($B$127&gt;$C$127,"ns",IF(ABS($L124-INDEX(RTO1SF_ORD,AA$4,2))&gt;$B$135,"s","ns"))))</f>
        <v/>
      </c>
      <c r="AB124" s="188" t="str">
        <f aca="1">IF(AB$4&gt;$J124,"",IF($F$120&gt;$G$120,"ns",IF($B$127&gt;$C$127,"ns",IF(ABS($L124-INDEX(RTO1SF_ORD,AB$4,2))&gt;$B$135,"s","ns"))))</f>
        <v/>
      </c>
      <c r="AC124" s="188" t="str">
        <f aca="1">IF(AC$4&gt;$J124,"",IF($F$120&gt;$G$120,"ns",IF($B$127&gt;$C$127,"ns",IF(ABS($L124-INDEX(RTO1SF_ORD,AC$4,2))&gt;$B$135,"s","ns"))))</f>
        <v/>
      </c>
      <c r="AD124" s="188" t="str">
        <f aca="1">IF(AD$4&gt;$J124,"",IF($F$120&gt;$G$120,"ns",IF($B$127&gt;$C$127,"ns",IF(ABS($L124-INDEX(RTO1SF_ORD,AD$4,2))&gt;$B$135,"s","ns"))))</f>
        <v/>
      </c>
      <c r="AE124" s="188" t="str">
        <f aca="1">IF(AE$4&gt;$J124,"",IF($F$120&gt;$G$120,"ns",IF($B$127&gt;$C$127,"ns",IF(ABS($L124-INDEX(RTO1SF_ORD,AE$4,2))&gt;$B$135,"s","ns"))))</f>
        <v/>
      </c>
      <c r="AF124" s="188" t="str">
        <f aca="1">IF(AF$4&gt;$J124,"",IF($F$120&gt;$G$120,"ns",IF($B$127&gt;$C$127,"ns",IF(ABS($L124-INDEX(RTO1SF_ORD,AF$4,2))&gt;$B$135,"s","ns"))))</f>
        <v/>
      </c>
      <c r="AG124" s="188" t="str">
        <f aca="1">IF(AG$4&gt;$J124,"",IF($F$120&gt;$G$120,"ns",IF($B$127&gt;$C$127,"ns",IF(ABS($L124-INDEX(RTO1SF_ORD,AG$4,2))&gt;$B$135,"s","ns"))))</f>
        <v/>
      </c>
      <c r="AH124" s="188" t="str">
        <f aca="1">IF(AH$4&gt;$J124,"",IF($F$120&gt;$G$120,"ns",IF($B$127&gt;$C$127,"ns",IF(ABS($L124-INDEX(RTO1SF_ORD,AH$4,2))&gt;$B$135,"s","ns"))))</f>
        <v/>
      </c>
      <c r="AI124" s="188" t="str">
        <f aca="1">IF(AI$4&gt;$J124,"",IF($F$120&gt;$G$120,"ns",IF($B$127&gt;$C$127,"ns",IF(ABS($L124-INDEX(RTO1SF_ORD,AI$4,2))&gt;$B$135,"s","ns"))))</f>
        <v/>
      </c>
      <c r="AJ124" s="188" t="str">
        <f aca="1">IF(AJ$4&gt;$J124,"",IF($F$120&gt;$G$120,"ns",IF($B$127&gt;$C$127,"ns",IF(ABS($L124-INDEX(RTO1SF_ORD,AJ$4,2))&gt;$B$135,"s","ns"))))</f>
        <v/>
      </c>
      <c r="AK124" s="188" t="str">
        <f aca="1">IF(AK$4&gt;$J124,"",IF($F$120&gt;$G$120,"ns",IF($B$127&gt;$C$127,"ns",IF(ABS($L124-INDEX(RTO1SF_ORD,AK$4,2))&gt;$B$135,"s","ns"))))</f>
        <v/>
      </c>
      <c r="AL124" s="188" t="str">
        <f aca="1">IF(AL$4&gt;$J124,"",IF($F$120&gt;$G$120,"ns",IF($B$127&gt;$C$127,"ns",IF(ABS($L124-INDEX(RTO1SF_ORD,AL$4,2))&gt;$B$135,"s","ns"))))</f>
        <v/>
      </c>
      <c r="AM124" s="188" t="str">
        <f aca="1">IF(AM$4&gt;$J124,"",IF($F$120&gt;$G$120,"ns",IF($B$127&gt;$C$127,"ns",IF(ABS($L124-INDEX(RTO1SF_ORD,AM$4,2))&gt;$B$135,"s","ns"))))</f>
        <v/>
      </c>
      <c r="AN124" s="188" t="str">
        <f aca="1">IF(AN$4&gt;$J124,"",IF($F$120&gt;$G$120,"ns",IF($B$127&gt;$C$127,"ns",IF(ABS($L124-INDEX(RTO1SF_ORD,AN$4,2))&gt;$B$135,"s","ns"))))</f>
        <v/>
      </c>
      <c r="AO124" s="188" t="str">
        <f aca="1">IF(AO$4&gt;$J124,"",IF($F$120&gt;$G$120,"ns",IF($B$127&gt;$C$127,"ns",IF(ABS($L124-INDEX(RTO1SF_ORD,AO$4,2))&gt;$B$135,"s","ns"))))</f>
        <v/>
      </c>
      <c r="AP124" s="188" t="str">
        <f aca="1">IF(AP$4&gt;$J124,"",IF($F$120&gt;$G$120,"ns",IF($B$127&gt;$C$127,"ns",IF(ABS($L124-INDEX(RTO1SF_ORD,AP$4,2))&gt;$B$135,"s","ns"))))</f>
        <v/>
      </c>
      <c r="AQ124" s="188" t="str">
        <f aca="1">IF(AQ$4&gt;$J124,"",IF($F$120&gt;$G$120,"ns",IF($B$127&gt;$C$127,"ns",IF(ABS($L124-INDEX(RTO1SF_ORD,AQ$4,2))&gt;$B$135,"s","ns"))))</f>
        <v/>
      </c>
      <c r="AR124" s="188" t="str">
        <f aca="1">IF(AR$4&gt;$J124,"",IF($F$120&gt;$G$120,"ns",IF($B$127&gt;$C$127,"ns",IF(ABS($L124-INDEX(RTO1SF_ORD,AR$4,2))&gt;$B$135,"s","ns"))))</f>
        <v/>
      </c>
      <c r="AS124" s="188" t="str">
        <f aca="1">IF(AS$4&gt;$J124,"",IF($F$120&gt;$G$120,"ns",IF($B$127&gt;$C$127,"ns",IF(ABS($L124-INDEX(RTO1SF_ORD,AS$4,2))&gt;$B$135,"s","ns"))))</f>
        <v/>
      </c>
      <c r="AT124" s="188" t="str">
        <f aca="1">IF(AT$4&gt;$J124,"",IF($F$120&gt;$G$120,"ns",IF($B$127&gt;$C$127,"ns",IF(ABS($L124-INDEX(RTO1SF_ORD,AT$4,2))&gt;$B$135,"s","ns"))))</f>
        <v/>
      </c>
      <c r="AU124" s="188" t="str">
        <f aca="1">IF(AU$4&gt;$J124,"",IF($F$120&gt;$G$120,"ns",IF($B$127&gt;$C$127,"ns",IF(ABS($L124-INDEX(RTO1SF_ORD,AU$4,2))&gt;$B$135,"s","ns"))))</f>
        <v/>
      </c>
      <c r="AV124" s="188" t="str">
        <f aca="1">IF(AV$4&gt;$J124,"",IF($F$120&gt;$G$120,"ns",IF($B$127&gt;$C$127,"ns",IF(ABS($L124-INDEX(RTO1SF_ORD,AV$4,2))&gt;$B$135,"s","ns"))))</f>
        <v/>
      </c>
      <c r="AW124" s="188" t="str">
        <f aca="1">IF(AW$4&gt;$J124,"",IF($F$120&gt;$G$120,"ns",IF($B$127&gt;$C$127,"ns",IF(ABS($L124-INDEX(RTO1SF_ORD,AW$4,2))&gt;$B$135,"s","ns"))))</f>
        <v/>
      </c>
      <c r="AX124" s="188" t="str">
        <f aca="1">IF(AX$4&gt;$J124,"",IF($F$120&gt;$G$120,"ns",IF($B$127&gt;$C$127,"ns",IF(ABS($L124-INDEX(RTO1SF_ORD,AX$4,2))&gt;$B$135,"s","ns"))))</f>
        <v/>
      </c>
      <c r="AY124" s="188" t="str">
        <f aca="1">IF(AY$4&gt;$J124,"",IF($F$120&gt;$G$120,"ns",IF($B$127&gt;$C$127,"ns",IF(ABS($L124-INDEX(RTO1SF_ORD,AY$4,2))&gt;$B$135,"s","ns"))))</f>
        <v/>
      </c>
      <c r="AZ124" s="188" t="str">
        <f aca="1">IF(AZ$4&gt;$J124,"",IF($F$120&gt;$G$120,"ns",IF($B$127&gt;$C$127,"ns",IF(ABS($L124-INDEX(RTO1SF_ORD,AZ$4,2))&gt;$B$135,"s","ns"))))</f>
        <v/>
      </c>
      <c r="BA124" s="188" t="str">
        <f aca="1">IF(BA$4&gt;$J124,"",IF($F$120&gt;$G$120,"ns",IF($B$127&gt;$C$127,"ns",IF(ABS($L124-INDEX(RTO1SF_ORD,BA$4,2))&gt;$B$135,"s","ns"))))</f>
        <v/>
      </c>
      <c r="BB124" s="188" t="str">
        <f aca="1">IF(BB$4&gt;$J124,"",IF($F$120&gt;$G$120,"ns",IF($B$127&gt;$C$127,"ns",IF(ABS($L124-INDEX(RTO1SF_ORD,BB$4,2))&gt;$B$135,"s","ns"))))</f>
        <v/>
      </c>
      <c r="BC124" s="188" t="str">
        <f aca="1">IF(BC$4&gt;$J124,"",IF($F$120&gt;$G$120,"ns",IF($B$127&gt;$C$127,"ns",IF(ABS($L124-INDEX(RTO1SF_ORD,BC$4,2))&gt;$B$135,"s","ns"))))</f>
        <v/>
      </c>
      <c r="BD124" s="188" t="str">
        <f aca="1">IF(BD$4&gt;$J124,"",IF($F$120&gt;$G$120,"ns",IF($B$127&gt;$C$127,"ns",IF(ABS($L124-INDEX(RTO1SF_ORD,BD$4,2))&gt;$B$135,"s","ns"))))</f>
        <v/>
      </c>
      <c r="BE124" s="188" t="str">
        <f aca="1">IF(BE$4&gt;$J124,"",IF($F$120&gt;$G$120,"ns",IF($B$127&gt;$C$127,"ns",IF(ABS($L124-INDEX(RTO1SF_ORD,BE$4,2))&gt;$B$135,"s","ns"))))</f>
        <v/>
      </c>
      <c r="BF124" s="188" t="str">
        <f aca="1">IF(BF$4&gt;$J124,"",IF($F$120&gt;$G$120,"ns",IF($B$127&gt;$C$127,"ns",IF(ABS($L124-INDEX(RTO1SF_ORD,BF$4,2))&gt;$B$135,"s","ns"))))</f>
        <v/>
      </c>
      <c r="BG124" s="188" t="str">
        <f aca="1">IF(BG$4&gt;$J124,"",IF($F$120&gt;$G$120,"ns",IF($B$127&gt;$C$127,"ns",IF(ABS($L124-INDEX(RTO1SF_ORD,BG$4,2))&gt;$B$135,"s","ns"))))</f>
        <v/>
      </c>
      <c r="BH124" s="188" t="str">
        <f aca="1">IF(BH$4&gt;$J124,"",IF($F$120&gt;$G$120,"ns",IF($B$127&gt;$C$127,"ns",IF(ABS($L124-INDEX(RTO1SF_ORD,BH$4,2))&gt;$B$135,"s","ns"))))</f>
        <v/>
      </c>
      <c r="BI124" s="188" t="str">
        <f aca="1">IF(BI$4&gt;$J124,"",IF($F$120&gt;$G$120,"ns",IF($B$127&gt;$C$127,"ns",IF(ABS($L124-INDEX(RTO1SF_ORD,BI$4,2))&gt;$B$135,"s","ns"))))</f>
        <v/>
      </c>
      <c r="BJ124" s="188" t="str">
        <f aca="1">IF(BJ$4&gt;$J124,"",IF($F$120&gt;$G$120,"ns",IF($B$127&gt;$C$127,"ns",IF(ABS($L124-INDEX(RTO1SF_ORD,BJ$4,2))&gt;$B$135,"s","ns"))))</f>
        <v/>
      </c>
      <c r="BM124" s="284" t="s">
        <v>327</v>
      </c>
      <c r="BS124" s="10"/>
      <c r="BT124" s="10"/>
      <c r="BV124" s="89" t="n">
        <v>9</v>
      </c>
      <c r="BW124" s="187" t="str">
        <f aca="1">IFERROR(INDEX(RTO3CF_ORD,BV124,1),"sd")</f>
        <v>B COLIHUE</v>
      </c>
      <c r="BX124" s="188">
        <f aca="1">IFERROR(INDEX(RTO3CF_ORD,BV124,2),"sd")</f>
        <v>4336.28787428572014</v>
      </c>
      <c r="BY124" s="186" t="str">
        <f aca="1">IF(BY$4&gt;$BV124,"",IF($BR$120&gt;$BS$120,"ns",IF($BN$127&gt;$BO$127,"ns",IF(ABS($BX124-INDEX(RTO1CF_ORD,BY$4,2))&gt;$BN$135,"s","ns"))))</f>
        <v>ns</v>
      </c>
      <c r="BZ124" s="186" t="str">
        <f aca="1">IF(BZ$4&gt;$BV124,"",IF($BR$120&gt;$BS$120,"ns",IF($BN$127&gt;$BO$127,"ns",IF(ABS($BX124-INDEX(RTO1CF_ORD,BZ$4,2))&gt;$BN$135,"s","ns"))))</f>
        <v>ns</v>
      </c>
      <c r="CA124" s="186" t="str">
        <f aca="1">IF(CA$4&gt;$BV124,"",IF($BR$120&gt;$BS$120,"ns",IF($BN$127&gt;$BO$127,"ns",IF(ABS($BX124-INDEX(RTO1CF_ORD,CA$4,2))&gt;$BN$135,"s","ns"))))</f>
        <v>ns</v>
      </c>
      <c r="CB124" s="186" t="str">
        <f aca="1">IF(CB$4&gt;$BV124,"",IF($BR$120&gt;$BS$120,"ns",IF($BN$127&gt;$BO$127,"ns",IF(ABS($BX124-INDEX(RTO1CF_ORD,CB$4,2))&gt;$BN$135,"s","ns"))))</f>
        <v>ns</v>
      </c>
      <c r="CC124" s="186" t="str">
        <f aca="1">IF(CC$4&gt;$BV124,"",IF($BR$120&gt;$BS$120,"ns",IF($BN$127&gt;$BO$127,"ns",IF(ABS($BX124-INDEX(RTO1CF_ORD,CC$4,2))&gt;$BN$135,"s","ns"))))</f>
        <v>ns</v>
      </c>
      <c r="CD124" s="186" t="str">
        <f aca="1">IF(CD$4&gt;$BV124,"",IF($BR$120&gt;$BS$120,"ns",IF($BN$127&gt;$BO$127,"ns",IF(ABS($BX124-INDEX(RTO1CF_ORD,CD$4,2))&gt;$BN$135,"s","ns"))))</f>
        <v>ns</v>
      </c>
      <c r="CE124" s="186" t="str">
        <f aca="1">IF(CE$4&gt;$BV124,"",IF($BR$120&gt;$BS$120,"ns",IF($BN$127&gt;$BO$127,"ns",IF(ABS($BX124-INDEX(RTO1CF_ORD,CE$4,2))&gt;$BN$135,"s","ns"))))</f>
        <v>ns</v>
      </c>
      <c r="CF124" s="186" t="str">
        <f aca="1">IF(CF$4&gt;$BV124,"",IF($BR$120&gt;$BS$120,"ns",IF($BN$127&gt;$BO$127,"ns",IF(ABS($BX124-INDEX(RTO1CF_ORD,CF$4,2))&gt;$BN$135,"s","ns"))))</f>
        <v>ns</v>
      </c>
      <c r="CG124" s="186" t="str">
        <f aca="1">IF(CG$4&gt;$BV124,"",IF($BR$120&gt;$BS$120,"ns",IF($BN$127&gt;$BO$127,"ns",IF(ABS($BX124-INDEX(RTO1CF_ORD,CG$4,2))&gt;$BN$135,"s","ns"))))</f>
        <v>ns</v>
      </c>
      <c r="CH124" s="186" t="str">
        <f aca="1">IF(CH$4&gt;$BV124,"",IF($BR$120&gt;$BS$120,"ns",IF($BN$127&gt;$BO$127,"ns",IF(ABS($BX124-INDEX(RTO1CF_ORD,CH$4,2))&gt;$BN$135,"s","ns"))))</f>
        <v/>
      </c>
      <c r="CI124" s="186" t="str">
        <f aca="1">IF(CI$4&gt;$BV124,"",IF($BR$120&gt;$BS$120,"ns",IF($BN$127&gt;$BO$127,"ns",IF(ABS($BX124-INDEX(RTO1CF_ORD,CI$4,2))&gt;$BN$135,"s","ns"))))</f>
        <v/>
      </c>
      <c r="CJ124" s="186" t="str">
        <f aca="1">IF(CJ$4&gt;$BV124,"",IF($BR$120&gt;$BS$120,"ns",IF($BN$127&gt;$BO$127,"ns",IF(ABS($BX124-INDEX(RTO1CF_ORD,CJ$4,2))&gt;$BN$135,"s","ns"))))</f>
        <v/>
      </c>
      <c r="CK124" s="186" t="str">
        <f aca="1">IF(CK$4&gt;$BV124,"",IF($BR$120&gt;$BS$120,"ns",IF($BN$127&gt;$BO$127,"ns",IF(ABS($BX124-INDEX(RTO1CF_ORD,CK$4,2))&gt;$BN$135,"s","ns"))))</f>
        <v/>
      </c>
      <c r="CL124" s="186" t="str">
        <f aca="1">IF(CL$4&gt;$BV124,"",IF($BR$120&gt;$BS$120,"ns",IF($BN$127&gt;$BO$127,"ns",IF(ABS($BX124-INDEX(RTO1CF_ORD,CL$4,2))&gt;$BN$135,"s","ns"))))</f>
        <v/>
      </c>
      <c r="CM124" s="186" t="str">
        <f aca="1">IF(CM$4&gt;$BV124,"",IF($BR$120&gt;$BS$120,"ns",IF($BN$127&gt;$BO$127,"ns",IF(ABS($BX124-INDEX(RTO1CF_ORD,CM$4,2))&gt;$BN$135,"s","ns"))))</f>
        <v/>
      </c>
      <c r="CN124" s="186" t="str">
        <f aca="1">IF(CN$4&gt;$BV124,"",IF($BR$120&gt;$BS$120,"ns",IF($BN$127&gt;$BO$127,"ns",IF(ABS($BX124-INDEX(RTO1CF_ORD,CN$4,2))&gt;$BN$135,"s","ns"))))</f>
        <v/>
      </c>
      <c r="CO124" s="186" t="str">
        <f aca="1">IF(CO$4&gt;$BV124,"",IF($BR$120&gt;$BS$120,"ns",IF($BN$127&gt;$BO$127,"ns",IF(ABS($BX124-INDEX(RTO1CF_ORD,CO$4,2))&gt;$BN$135,"s","ns"))))</f>
        <v/>
      </c>
      <c r="CP124" s="186" t="str">
        <f aca="1">IF(CP$4&gt;$BV124,"",IF($BR$120&gt;$BS$120,"ns",IF($BN$127&gt;$BO$127,"ns",IF(ABS($BX124-INDEX(RTO1CF_ORD,CP$4,2))&gt;$BN$135,"s","ns"))))</f>
        <v/>
      </c>
      <c r="CQ124" s="186" t="str">
        <f aca="1">IF(CQ$4&gt;$BV124,"",IF($BR$120&gt;$BS$120,"ns",IF($BN$127&gt;$BO$127,"ns",IF(ABS($BX124-INDEX(RTO1CF_ORD,CQ$4,2))&gt;$BN$135,"s","ns"))))</f>
        <v/>
      </c>
      <c r="CR124" s="186" t="str">
        <f aca="1">IF(CR$4&gt;$BV124,"",IF($BR$120&gt;$BS$120,"ns",IF($BN$127&gt;$BO$127,"ns",IF(ABS($BX124-INDEX(RTO1CF_ORD,CR$4,2))&gt;$BN$135,"s","ns"))))</f>
        <v/>
      </c>
      <c r="CS124" s="186" t="str">
        <f aca="1">IF(CS$4&gt;$BV124,"",IF($BR$120&gt;$BS$120,"ns",IF($BN$127&gt;$BO$127,"ns",IF(ABS($BX124-INDEX(RTO1CF_ORD,CS$4,2))&gt;$BN$135,"s","ns"))))</f>
        <v/>
      </c>
      <c r="CT124" s="186" t="str">
        <f aca="1">IF(CT$4&gt;$BV124,"",IF($BR$120&gt;$BS$120,"ns",IF($BN$127&gt;$BO$127,"ns",IF(ABS($BX124-INDEX(RTO1CF_ORD,CT$4,2))&gt;$BN$135,"s","ns"))))</f>
        <v/>
      </c>
      <c r="CU124" s="186" t="str">
        <f aca="1">IF(CU$4&gt;$BV124,"",IF($BR$120&gt;$BS$120,"ns",IF($BN$127&gt;$BO$127,"ns",IF(ABS($BX124-INDEX(RTO1CF_ORD,CU$4,2))&gt;$BN$135,"s","ns"))))</f>
        <v/>
      </c>
      <c r="CV124" s="186" t="str">
        <f aca="1">IF(CV$4&gt;$BV124,"",IF($BR$120&gt;$BS$120,"ns",IF($BN$127&gt;$BO$127,"ns",IF(ABS($BX124-INDEX(RTO1CF_ORD,CV$4,2))&gt;$BN$135,"s","ns"))))</f>
        <v/>
      </c>
      <c r="CW124" s="186" t="str">
        <f aca="1">IF(CW$4&gt;$BV124,"",IF($BR$120&gt;$BS$120,"ns",IF($BN$127&gt;$BO$127,"ns",IF(ABS($BX124-INDEX(RTO1CF_ORD,CW$4,2))&gt;$BN$135,"s","ns"))))</f>
        <v/>
      </c>
      <c r="CX124" s="186" t="str">
        <f aca="1">IF(CX$4&gt;$BV124,"",IF($BR$120&gt;$BS$120,"ns",IF($BN$127&gt;$BO$127,"ns",IF(ABS($BX124-INDEX(RTO1CF_ORD,CX$4,2))&gt;$BN$135,"s","ns"))))</f>
        <v/>
      </c>
      <c r="CY124" s="186" t="str">
        <f aca="1">IF(CY$4&gt;$BV124,"",IF($BR$120&gt;$BS$120,"ns",IF($BN$127&gt;$BO$127,"ns",IF(ABS($BX124-INDEX(RTO1CF_ORD,CY$4,2))&gt;$BN$135,"s","ns"))))</f>
        <v/>
      </c>
      <c r="CZ124" s="186" t="str">
        <f aca="1">IF(CZ$4&gt;$BV124,"",IF($BR$120&gt;$BS$120,"ns",IF($BN$127&gt;$BO$127,"ns",IF(ABS($BX124-INDEX(RTO1CF_ORD,CZ$4,2))&gt;$BN$135,"s","ns"))))</f>
        <v/>
      </c>
      <c r="DA124" s="186" t="str">
        <f aca="1">IF(DA$4&gt;$BV124,"",IF($BR$120&gt;$BS$120,"ns",IF($BN$127&gt;$BO$127,"ns",IF(ABS($BX124-INDEX(RTO1CF_ORD,DA$4,2))&gt;$BN$135,"s","ns"))))</f>
        <v/>
      </c>
      <c r="DB124" s="186" t="str">
        <f aca="1">IF(DB$4&gt;$BV124,"",IF($BR$120&gt;$BS$120,"ns",IF($BN$127&gt;$BO$127,"ns",IF(ABS($BX124-INDEX(RTO1CF_ORD,DB$4,2))&gt;$BN$135,"s","ns"))))</f>
        <v/>
      </c>
      <c r="DC124" s="186" t="str">
        <f aca="1">IF(DC$4&gt;$BV124,"",IF($BR$120&gt;$BS$120,"ns",IF($BN$127&gt;$BO$127,"ns",IF(ABS($BX124-INDEX(RTO1CF_ORD,DC$4,2))&gt;$BN$135,"s","ns"))))</f>
        <v/>
      </c>
      <c r="DD124" s="186" t="str">
        <f aca="1">IF(DD$4&gt;$BV124,"",IF($BR$120&gt;$BS$120,"ns",IF($BN$127&gt;$BO$127,"ns",IF(ABS($BX124-INDEX(RTO1CF_ORD,DD$4,2))&gt;$BN$135,"s","ns"))))</f>
        <v/>
      </c>
      <c r="DE124" s="186" t="str">
        <f aca="1">IF(DE$4&gt;$BV124,"",IF($BR$120&gt;$BS$120,"ns",IF($BN$127&gt;$BO$127,"ns",IF(ABS($BX124-INDEX(RTO1CF_ORD,DE$4,2))&gt;$BN$135,"s","ns"))))</f>
        <v/>
      </c>
      <c r="DF124" s="186" t="str">
        <f aca="1">IF(DF$4&gt;$BV124,"",IF($BR$120&gt;$BS$120,"ns",IF($BN$127&gt;$BO$127,"ns",IF(ABS($BX124-INDEX(RTO1CF_ORD,DF$4,2))&gt;$BN$135,"s","ns"))))</f>
        <v/>
      </c>
      <c r="DG124" s="186" t="str">
        <f aca="1">IF(DG$4&gt;$BV124,"",IF($BR$120&gt;$BS$120,"ns",IF($BN$127&gt;$BO$127,"ns",IF(ABS($BX124-INDEX(RTO1CF_ORD,DG$4,2))&gt;$BN$135,"s","ns"))))</f>
        <v/>
      </c>
      <c r="DH124" s="186" t="str">
        <f aca="1">IF(DH$4&gt;$BV124,"",IF($BR$120&gt;$BS$120,"ns",IF($BN$127&gt;$BO$127,"ns",IF(ABS($BX124-INDEX(RTO1CF_ORD,DH$4,2))&gt;$BN$135,"s","ns"))))</f>
        <v/>
      </c>
      <c r="DI124" s="186" t="str">
        <f aca="1">IF(DI$4&gt;$BV124,"",IF($BR$120&gt;$BS$120,"ns",IF($BN$127&gt;$BO$127,"ns",IF(ABS($BX124-INDEX(RTO1CF_ORD,DI$4,2))&gt;$BN$135,"s","ns"))))</f>
        <v/>
      </c>
      <c r="DJ124" s="186" t="str">
        <f aca="1">IF(DJ$4&gt;$BV124,"",IF($BR$120&gt;$BS$120,"ns",IF($BN$127&gt;$BO$127,"ns",IF(ABS($BX124-INDEX(RTO1CF_ORD,DJ$4,2))&gt;$BN$135,"s","ns"))))</f>
        <v/>
      </c>
      <c r="DK124" s="186" t="str">
        <f aca="1">IF(DK$4&gt;$BV124,"",IF($BR$120&gt;$BS$120,"ns",IF($BN$127&gt;$BO$127,"ns",IF(ABS($BX124-INDEX(RTO1CF_ORD,DK$4,2))&gt;$BN$135,"s","ns"))))</f>
        <v/>
      </c>
      <c r="DL124" s="186" t="str">
        <f aca="1">IF(DL$4&gt;$BV124,"",IF($BR$120&gt;$BS$120,"ns",IF($BN$127&gt;$BO$127,"ns",IF(ABS($BX124-INDEX(RTO1CF_ORD,DL$4,2))&gt;$BN$135,"s","ns"))))</f>
        <v/>
      </c>
      <c r="DM124" s="186" t="str">
        <f aca="1">IF(DM$4&gt;$BV124,"",IF($BR$120&gt;$BS$120,"ns",IF($BN$127&gt;$BO$127,"ns",IF(ABS($BX124-INDEX(RTO1CF_ORD,DM$4,2))&gt;$BN$135,"s","ns"))))</f>
        <v/>
      </c>
      <c r="DN124" s="186" t="str">
        <f aca="1">IF(DN$4&gt;$BV124,"",IF($BR$120&gt;$BS$120,"ns",IF($BN$127&gt;$BO$127,"ns",IF(ABS($BX124-INDEX(RTO1CF_ORD,DN$4,2))&gt;$BN$135,"s","ns"))))</f>
        <v/>
      </c>
      <c r="DO124" s="186" t="str">
        <f aca="1">IF(DO$4&gt;$BV124,"",IF($BR$120&gt;$BS$120,"ns",IF($BN$127&gt;$BO$127,"ns",IF(ABS($BX124-INDEX(RTO1CF_ORD,DO$4,2))&gt;$BN$135,"s","ns"))))</f>
        <v/>
      </c>
      <c r="DP124" s="186" t="str">
        <f aca="1">IF(DP$4&gt;$BV124,"",IF($BR$120&gt;$BS$120,"ns",IF($BN$127&gt;$BO$127,"ns",IF(ABS($BX124-INDEX(RTO1CF_ORD,DP$4,2))&gt;$BN$135,"s","ns"))))</f>
        <v/>
      </c>
      <c r="DQ124" s="186" t="str">
        <f aca="1">IF(DQ$4&gt;$BV124,"",IF($BR$120&gt;$BS$120,"ns",IF($BN$127&gt;$BO$127,"ns",IF(ABS($BX124-INDEX(RTO1CF_ORD,DQ$4,2))&gt;$BN$135,"s","ns"))))</f>
        <v/>
      </c>
      <c r="DR124" s="186" t="str">
        <f aca="1">IF(DR$4&gt;$BV124,"",IF($BR$120&gt;$BS$120,"ns",IF($BN$127&gt;$BO$127,"ns",IF(ABS($BX124-INDEX(RTO1CF_ORD,DR$4,2))&gt;$BN$135,"s","ns"))))</f>
        <v/>
      </c>
      <c r="DS124" s="186" t="str">
        <f aca="1">IF(DS$4&gt;$BV124,"",IF($BR$120&gt;$BS$120,"ns",IF($BN$127&gt;$BO$127,"ns",IF(ABS($BX124-INDEX(RTO1CF_ORD,DS$4,2))&gt;$BN$135,"s","ns"))))</f>
        <v/>
      </c>
      <c r="DT124" s="186" t="str">
        <f aca="1">IF(DT$4&gt;$BV124,"",IF($BR$120&gt;$BS$120,"ns",IF($BN$127&gt;$BO$127,"ns",IF(ABS($BX124-INDEX(RTO1CF_ORD,DT$4,2))&gt;$BN$135,"s","ns"))))</f>
        <v/>
      </c>
      <c r="DU124" s="186" t="str">
        <f aca="1">IF(DU$4&gt;$BV124,"",IF($BR$120&gt;$BS$120,"ns",IF($BN$127&gt;$BO$127,"ns",IF(ABS($BX124-INDEX(RTO1CF_ORD,DU$4,2))&gt;$BN$135,"s","ns"))))</f>
        <v/>
      </c>
      <c r="DV124" s="186" t="str">
        <f aca="1">IF(DV$4&gt;$BV124,"",IF($BR$120&gt;$BS$120,"ns",IF($BN$127&gt;$BO$127,"ns",IF(ABS($BX124-INDEX(RTO1CF_ORD,DV$4,2))&gt;$BN$135,"s","ns"))))</f>
        <v/>
      </c>
      <c r="DW124" s="158"/>
      <c r="DX124" s="158"/>
      <c r="DZ124" s="176">
        <f>DZ123+1</f>
        <v>10</v>
      </c>
      <c r="EA124" s="178" t="str">
        <f aca="1">IFERROR(INDEX(RTO3CV,$DZ124,1),0)</f>
        <v>ALAMO</v>
      </c>
      <c r="EB124" s="179">
        <f aca="1">IFERROR(INDEX(RTO3SF,$DZ124,EB$3),0)</f>
        <v>0</v>
      </c>
      <c r="EC124" s="179">
        <f aca="1">IFERROR(INDEX(RTO3SF,$DZ124,EC$3),0)</f>
        <v>0</v>
      </c>
      <c r="ED124" s="179">
        <f aca="1">IFERROR(INDEX(RTO3SF,$DZ124,ED$3),0)</f>
        <v>0</v>
      </c>
      <c r="EE124" s="179">
        <f aca="1">IFERROR(INDEX(RTO3SF,$DZ124,EE$3),0)</f>
        <v>0</v>
      </c>
      <c r="EF124" s="179">
        <f>_xlfn.COUNTIFS(EB124:EE124,"&gt;1")</f>
        <v>0</v>
      </c>
      <c r="EG124" s="179">
        <f>IFERROR(_xlfn.SUMIFS(EB124:EE124,EB124:EE124,"&gt;1"),0)</f>
        <v>0</v>
      </c>
      <c r="EH124" s="176"/>
      <c r="EI124" s="176" t="s">
        <v>328</v>
      </c>
      <c r="EJ124" s="175" t="str">
        <f>IF(EF165=0,"sd",SUM(EJ121:EJ123))</f>
        <v>sd</v>
      </c>
      <c r="EK124" s="177"/>
      <c r="EL124" s="176">
        <f>EL123+1</f>
        <v>10</v>
      </c>
      <c r="EM124" s="178" t="str">
        <f aca="1">IFERROR(INDEX(RTO3CV,$EL124,1),0)</f>
        <v>ALAMO</v>
      </c>
      <c r="EN124" s="179">
        <f aca="1">IFERROR(INDEX(RTO3CF,$EL124,'ANVA-MDS'!EB$3),0)</f>
        <v>4848.74757714285988</v>
      </c>
      <c r="EO124" s="179">
        <f aca="1">IFERROR(INDEX(RTO3CF,$EL124,'ANVA-MDS'!EC$3),0)</f>
        <v>4743.78884571428989</v>
      </c>
      <c r="EP124" s="179">
        <f aca="1">IFERROR(INDEX(RTO3CF,$EL124,'ANVA-MDS'!ED$3),0)</f>
        <v>5507.15716571429039</v>
      </c>
      <c r="EQ124" s="179">
        <f aca="1">IFERROR(INDEX(RTO3CF,$EL124,'ANVA-MDS'!EE$3),0)</f>
        <v>0</v>
      </c>
      <c r="ER124" s="179">
        <f>_xlfn.COUNTIFS(EN124:EQ124,"&gt;1")</f>
        <v>3</v>
      </c>
      <c r="ES124" s="179">
        <f>IFERROR(_xlfn.SUMIFS(EN124:EQ124,EN124:EQ124,"&gt;1"),0)</f>
        <v>15099.6935885713992</v>
      </c>
      <c r="ET124" s="176"/>
      <c r="EU124" s="176" t="s">
        <v>328</v>
      </c>
      <c r="EV124" s="175">
        <f>IF(ER165=0,"sd",SUM(EV121:EV123))</f>
        <v>131</v>
      </c>
      <c r="EW124" s="177"/>
      <c r="EX124" s="179">
        <f>EG124+ES124</f>
        <v>15099.6935885713992</v>
      </c>
      <c r="EY124" s="176" t="s">
        <v>329</v>
      </c>
      <c r="EZ124" s="202" t="str">
        <f t="array" ref="EZ124">IF(EZ134=0,"sd",SUM(IF(EX115:EX164&gt;1,(EX115:EX164)^2))/(EZ116*EZ128)-EZ120)</f>
        <v>sd</v>
      </c>
    </row>
    <row r="125" spans="1:156" ht="12.75" customHeight="1">
      <c r="A125" s="9"/>
      <c r="J125" s="89" t="n">
        <v>10</v>
      </c>
      <c r="K125" s="187" t="str">
        <f aca="1">IFERROR(INDEX(RTO3SF_ORD,J125,1),"sd")</f>
        <v>ALAMO</v>
      </c>
      <c r="L125" s="188">
        <f aca="1">IFERROR(INDEX(RTO3SF_ORD,J125,2),"sd")</f>
        <v>0.0004</v>
      </c>
      <c r="M125" s="188" t="str">
        <f aca="1">IF(M$4&gt;$J125,"",IF($F$120&gt;$G$120,"ns",IF($B$127&gt;$C$127,"ns",IF(ABS($L125-INDEX(RTO1SF_ORD,M$4,2))&gt;$B$135,"s","ns"))))</f>
        <v>ns</v>
      </c>
      <c r="N125" s="188" t="str">
        <f aca="1">IF(N$4&gt;$J125,"",IF($F$120&gt;$G$120,"ns",IF($B$127&gt;$C$127,"ns",IF(ABS($L125-INDEX(RTO1SF_ORD,N$4,2))&gt;$B$135,"s","ns"))))</f>
        <v>ns</v>
      </c>
      <c r="O125" s="188" t="str">
        <f aca="1">IF(O$4&gt;$J125,"",IF($F$120&gt;$G$120,"ns",IF($B$127&gt;$C$127,"ns",IF(ABS($L125-INDEX(RTO1SF_ORD,O$4,2))&gt;$B$135,"s","ns"))))</f>
        <v>ns</v>
      </c>
      <c r="P125" s="188" t="str">
        <f aca="1">IF(P$4&gt;$J125,"",IF($F$120&gt;$G$120,"ns",IF($B$127&gt;$C$127,"ns",IF(ABS($L125-INDEX(RTO1SF_ORD,P$4,2))&gt;$B$135,"s","ns"))))</f>
        <v>ns</v>
      </c>
      <c r="Q125" s="188" t="str">
        <f aca="1">IF(Q$4&gt;$J125,"",IF($F$120&gt;$G$120,"ns",IF($B$127&gt;$C$127,"ns",IF(ABS($L125-INDEX(RTO1SF_ORD,Q$4,2))&gt;$B$135,"s","ns"))))</f>
        <v>ns</v>
      </c>
      <c r="R125" s="188" t="str">
        <f aca="1">IF(R$4&gt;$J125,"",IF($F$120&gt;$G$120,"ns",IF($B$127&gt;$C$127,"ns",IF(ABS($L125-INDEX(RTO1SF_ORD,R$4,2))&gt;$B$135,"s","ns"))))</f>
        <v>ns</v>
      </c>
      <c r="S125" s="188" t="str">
        <f aca="1">IF(S$4&gt;$J125,"",IF($F$120&gt;$G$120,"ns",IF($B$127&gt;$C$127,"ns",IF(ABS($L125-INDEX(RTO1SF_ORD,S$4,2))&gt;$B$135,"s","ns"))))</f>
        <v>ns</v>
      </c>
      <c r="T125" s="188" t="str">
        <f aca="1">IF(T$4&gt;$J125,"",IF($F$120&gt;$G$120,"ns",IF($B$127&gt;$C$127,"ns",IF(ABS($L125-INDEX(RTO1SF_ORD,T$4,2))&gt;$B$135,"s","ns"))))</f>
        <v>ns</v>
      </c>
      <c r="U125" s="188" t="str">
        <f aca="1">IF(U$4&gt;$J125,"",IF($F$120&gt;$G$120,"ns",IF($B$127&gt;$C$127,"ns",IF(ABS($L125-INDEX(RTO1SF_ORD,U$4,2))&gt;$B$135,"s","ns"))))</f>
        <v>ns</v>
      </c>
      <c r="V125" s="188" t="str">
        <f aca="1">IF(V$4&gt;$J125,"",IF($F$120&gt;$G$120,"ns",IF($B$127&gt;$C$127,"ns",IF(ABS($L125-INDEX(RTO1SF_ORD,V$4,2))&gt;$B$135,"s","ns"))))</f>
        <v>ns</v>
      </c>
      <c r="W125" s="188" t="str">
        <f aca="1">IF(W$4&gt;$J125,"",IF($F$120&gt;$G$120,"ns",IF($B$127&gt;$C$127,"ns",IF(ABS($L125-INDEX(RTO1SF_ORD,W$4,2))&gt;$B$135,"s","ns"))))</f>
        <v/>
      </c>
      <c r="X125" s="188" t="str">
        <f aca="1">IF(X$4&gt;$J125,"",IF($F$120&gt;$G$120,"ns",IF($B$127&gt;$C$127,"ns",IF(ABS($L125-INDEX(RTO1SF_ORD,X$4,2))&gt;$B$135,"s","ns"))))</f>
        <v/>
      </c>
      <c r="Y125" s="188" t="str">
        <f aca="1">IF(Y$4&gt;$J125,"",IF($F$120&gt;$G$120,"ns",IF($B$127&gt;$C$127,"ns",IF(ABS($L125-INDEX(RTO1SF_ORD,Y$4,2))&gt;$B$135,"s","ns"))))</f>
        <v/>
      </c>
      <c r="Z125" s="188" t="str">
        <f aca="1">IF(Z$4&gt;$J125,"",IF($F$120&gt;$G$120,"ns",IF($B$127&gt;$C$127,"ns",IF(ABS($L125-INDEX(RTO1SF_ORD,Z$4,2))&gt;$B$135,"s","ns"))))</f>
        <v/>
      </c>
      <c r="AA125" s="188" t="str">
        <f aca="1">IF(AA$4&gt;$J125,"",IF($F$120&gt;$G$120,"ns",IF($B$127&gt;$C$127,"ns",IF(ABS($L125-INDEX(RTO1SF_ORD,AA$4,2))&gt;$B$135,"s","ns"))))</f>
        <v/>
      </c>
      <c r="AB125" s="188" t="str">
        <f aca="1">IF(AB$4&gt;$J125,"",IF($F$120&gt;$G$120,"ns",IF($B$127&gt;$C$127,"ns",IF(ABS($L125-INDEX(RTO1SF_ORD,AB$4,2))&gt;$B$135,"s","ns"))))</f>
        <v/>
      </c>
      <c r="AC125" s="188" t="str">
        <f aca="1">IF(AC$4&gt;$J125,"",IF($F$120&gt;$G$120,"ns",IF($B$127&gt;$C$127,"ns",IF(ABS($L125-INDEX(RTO1SF_ORD,AC$4,2))&gt;$B$135,"s","ns"))))</f>
        <v/>
      </c>
      <c r="AD125" s="188" t="str">
        <f aca="1">IF(AD$4&gt;$J125,"",IF($F$120&gt;$G$120,"ns",IF($B$127&gt;$C$127,"ns",IF(ABS($L125-INDEX(RTO1SF_ORD,AD$4,2))&gt;$B$135,"s","ns"))))</f>
        <v/>
      </c>
      <c r="AE125" s="188" t="str">
        <f aca="1">IF(AE$4&gt;$J125,"",IF($F$120&gt;$G$120,"ns",IF($B$127&gt;$C$127,"ns",IF(ABS($L125-INDEX(RTO1SF_ORD,AE$4,2))&gt;$B$135,"s","ns"))))</f>
        <v/>
      </c>
      <c r="AF125" s="188" t="str">
        <f aca="1">IF(AF$4&gt;$J125,"",IF($F$120&gt;$G$120,"ns",IF($B$127&gt;$C$127,"ns",IF(ABS($L125-INDEX(RTO1SF_ORD,AF$4,2))&gt;$B$135,"s","ns"))))</f>
        <v/>
      </c>
      <c r="AG125" s="188" t="str">
        <f aca="1">IF(AG$4&gt;$J125,"",IF($F$120&gt;$G$120,"ns",IF($B$127&gt;$C$127,"ns",IF(ABS($L125-INDEX(RTO1SF_ORD,AG$4,2))&gt;$B$135,"s","ns"))))</f>
        <v/>
      </c>
      <c r="AH125" s="188" t="str">
        <f aca="1">IF(AH$4&gt;$J125,"",IF($F$120&gt;$G$120,"ns",IF($B$127&gt;$C$127,"ns",IF(ABS($L125-INDEX(RTO1SF_ORD,AH$4,2))&gt;$B$135,"s","ns"))))</f>
        <v/>
      </c>
      <c r="AI125" s="188" t="str">
        <f aca="1">IF(AI$4&gt;$J125,"",IF($F$120&gt;$G$120,"ns",IF($B$127&gt;$C$127,"ns",IF(ABS($L125-INDEX(RTO1SF_ORD,AI$4,2))&gt;$B$135,"s","ns"))))</f>
        <v/>
      </c>
      <c r="AJ125" s="188" t="str">
        <f aca="1">IF(AJ$4&gt;$J125,"",IF($F$120&gt;$G$120,"ns",IF($B$127&gt;$C$127,"ns",IF(ABS($L125-INDEX(RTO1SF_ORD,AJ$4,2))&gt;$B$135,"s","ns"))))</f>
        <v/>
      </c>
      <c r="AK125" s="188" t="str">
        <f aca="1">IF(AK$4&gt;$J125,"",IF($F$120&gt;$G$120,"ns",IF($B$127&gt;$C$127,"ns",IF(ABS($L125-INDEX(RTO1SF_ORD,AK$4,2))&gt;$B$135,"s","ns"))))</f>
        <v/>
      </c>
      <c r="AL125" s="188" t="str">
        <f aca="1">IF(AL$4&gt;$J125,"",IF($F$120&gt;$G$120,"ns",IF($B$127&gt;$C$127,"ns",IF(ABS($L125-INDEX(RTO1SF_ORD,AL$4,2))&gt;$B$135,"s","ns"))))</f>
        <v/>
      </c>
      <c r="AM125" s="188" t="str">
        <f aca="1">IF(AM$4&gt;$J125,"",IF($F$120&gt;$G$120,"ns",IF($B$127&gt;$C$127,"ns",IF(ABS($L125-INDEX(RTO1SF_ORD,AM$4,2))&gt;$B$135,"s","ns"))))</f>
        <v/>
      </c>
      <c r="AN125" s="188" t="str">
        <f aca="1">IF(AN$4&gt;$J125,"",IF($F$120&gt;$G$120,"ns",IF($B$127&gt;$C$127,"ns",IF(ABS($L125-INDEX(RTO1SF_ORD,AN$4,2))&gt;$B$135,"s","ns"))))</f>
        <v/>
      </c>
      <c r="AO125" s="188" t="str">
        <f aca="1">IF(AO$4&gt;$J125,"",IF($F$120&gt;$G$120,"ns",IF($B$127&gt;$C$127,"ns",IF(ABS($L125-INDEX(RTO1SF_ORD,AO$4,2))&gt;$B$135,"s","ns"))))</f>
        <v/>
      </c>
      <c r="AP125" s="188" t="str">
        <f aca="1">IF(AP$4&gt;$J125,"",IF($F$120&gt;$G$120,"ns",IF($B$127&gt;$C$127,"ns",IF(ABS($L125-INDEX(RTO1SF_ORD,AP$4,2))&gt;$B$135,"s","ns"))))</f>
        <v/>
      </c>
      <c r="AQ125" s="188" t="str">
        <f aca="1">IF(AQ$4&gt;$J125,"",IF($F$120&gt;$G$120,"ns",IF($B$127&gt;$C$127,"ns",IF(ABS($L125-INDEX(RTO1SF_ORD,AQ$4,2))&gt;$B$135,"s","ns"))))</f>
        <v/>
      </c>
      <c r="AR125" s="188" t="str">
        <f aca="1">IF(AR$4&gt;$J125,"",IF($F$120&gt;$G$120,"ns",IF($B$127&gt;$C$127,"ns",IF(ABS($L125-INDEX(RTO1SF_ORD,AR$4,2))&gt;$B$135,"s","ns"))))</f>
        <v/>
      </c>
      <c r="AS125" s="188" t="str">
        <f aca="1">IF(AS$4&gt;$J125,"",IF($F$120&gt;$G$120,"ns",IF($B$127&gt;$C$127,"ns",IF(ABS($L125-INDEX(RTO1SF_ORD,AS$4,2))&gt;$B$135,"s","ns"))))</f>
        <v/>
      </c>
      <c r="AT125" s="188" t="str">
        <f aca="1">IF(AT$4&gt;$J125,"",IF($F$120&gt;$G$120,"ns",IF($B$127&gt;$C$127,"ns",IF(ABS($L125-INDEX(RTO1SF_ORD,AT$4,2))&gt;$B$135,"s","ns"))))</f>
        <v/>
      </c>
      <c r="AU125" s="188" t="str">
        <f aca="1">IF(AU$4&gt;$J125,"",IF($F$120&gt;$G$120,"ns",IF($B$127&gt;$C$127,"ns",IF(ABS($L125-INDEX(RTO1SF_ORD,AU$4,2))&gt;$B$135,"s","ns"))))</f>
        <v/>
      </c>
      <c r="AV125" s="188" t="str">
        <f aca="1">IF(AV$4&gt;$J125,"",IF($F$120&gt;$G$120,"ns",IF($B$127&gt;$C$127,"ns",IF(ABS($L125-INDEX(RTO1SF_ORD,AV$4,2))&gt;$B$135,"s","ns"))))</f>
        <v/>
      </c>
      <c r="AW125" s="188" t="str">
        <f aca="1">IF(AW$4&gt;$J125,"",IF($F$120&gt;$G$120,"ns",IF($B$127&gt;$C$127,"ns",IF(ABS($L125-INDEX(RTO1SF_ORD,AW$4,2))&gt;$B$135,"s","ns"))))</f>
        <v/>
      </c>
      <c r="AX125" s="188" t="str">
        <f aca="1">IF(AX$4&gt;$J125,"",IF($F$120&gt;$G$120,"ns",IF($B$127&gt;$C$127,"ns",IF(ABS($L125-INDEX(RTO1SF_ORD,AX$4,2))&gt;$B$135,"s","ns"))))</f>
        <v/>
      </c>
      <c r="AY125" s="188" t="str">
        <f aca="1">IF(AY$4&gt;$J125,"",IF($F$120&gt;$G$120,"ns",IF($B$127&gt;$C$127,"ns",IF(ABS($L125-INDEX(RTO1SF_ORD,AY$4,2))&gt;$B$135,"s","ns"))))</f>
        <v/>
      </c>
      <c r="AZ125" s="188" t="str">
        <f aca="1">IF(AZ$4&gt;$J125,"",IF($F$120&gt;$G$120,"ns",IF($B$127&gt;$C$127,"ns",IF(ABS($L125-INDEX(RTO1SF_ORD,AZ$4,2))&gt;$B$135,"s","ns"))))</f>
        <v/>
      </c>
      <c r="BA125" s="188" t="str">
        <f aca="1">IF(BA$4&gt;$J125,"",IF($F$120&gt;$G$120,"ns",IF($B$127&gt;$C$127,"ns",IF(ABS($L125-INDEX(RTO1SF_ORD,BA$4,2))&gt;$B$135,"s","ns"))))</f>
        <v/>
      </c>
      <c r="BB125" s="188" t="str">
        <f aca="1">IF(BB$4&gt;$J125,"",IF($F$120&gt;$G$120,"ns",IF($B$127&gt;$C$127,"ns",IF(ABS($L125-INDEX(RTO1SF_ORD,BB$4,2))&gt;$B$135,"s","ns"))))</f>
        <v/>
      </c>
      <c r="BC125" s="188" t="str">
        <f aca="1">IF(BC$4&gt;$J125,"",IF($F$120&gt;$G$120,"ns",IF($B$127&gt;$C$127,"ns",IF(ABS($L125-INDEX(RTO1SF_ORD,BC$4,2))&gt;$B$135,"s","ns"))))</f>
        <v/>
      </c>
      <c r="BD125" s="188" t="str">
        <f aca="1">IF(BD$4&gt;$J125,"",IF($F$120&gt;$G$120,"ns",IF($B$127&gt;$C$127,"ns",IF(ABS($L125-INDEX(RTO1SF_ORD,BD$4,2))&gt;$B$135,"s","ns"))))</f>
        <v/>
      </c>
      <c r="BE125" s="188" t="str">
        <f aca="1">IF(BE$4&gt;$J125,"",IF($F$120&gt;$G$120,"ns",IF($B$127&gt;$C$127,"ns",IF(ABS($L125-INDEX(RTO1SF_ORD,BE$4,2))&gt;$B$135,"s","ns"))))</f>
        <v/>
      </c>
      <c r="BF125" s="188" t="str">
        <f aca="1">IF(BF$4&gt;$J125,"",IF($F$120&gt;$G$120,"ns",IF($B$127&gt;$C$127,"ns",IF(ABS($L125-INDEX(RTO1SF_ORD,BF$4,2))&gt;$B$135,"s","ns"))))</f>
        <v/>
      </c>
      <c r="BG125" s="188" t="str">
        <f aca="1">IF(BG$4&gt;$J125,"",IF($F$120&gt;$G$120,"ns",IF($B$127&gt;$C$127,"ns",IF(ABS($L125-INDEX(RTO1SF_ORD,BG$4,2))&gt;$B$135,"s","ns"))))</f>
        <v/>
      </c>
      <c r="BH125" s="188" t="str">
        <f aca="1">IF(BH$4&gt;$J125,"",IF($F$120&gt;$G$120,"ns",IF($B$127&gt;$C$127,"ns",IF(ABS($L125-INDEX(RTO1SF_ORD,BH$4,2))&gt;$B$135,"s","ns"))))</f>
        <v/>
      </c>
      <c r="BI125" s="188" t="str">
        <f aca="1">IF(BI$4&gt;$J125,"",IF($F$120&gt;$G$120,"ns",IF($B$127&gt;$C$127,"ns",IF(ABS($L125-INDEX(RTO1SF_ORD,BI$4,2))&gt;$B$135,"s","ns"))))</f>
        <v/>
      </c>
      <c r="BJ125" s="188" t="str">
        <f aca="1">IF(BJ$4&gt;$J125,"",IF($F$120&gt;$G$120,"ns",IF($B$127&gt;$C$127,"ns",IF(ABS($L125-INDEX(RTO1SF_ORD,BJ$4,2))&gt;$B$135,"s","ns"))))</f>
        <v/>
      </c>
      <c r="BM125" s="9"/>
      <c r="BS125" s="10"/>
      <c r="BT125" s="10"/>
      <c r="BV125" s="89" t="n">
        <v>10</v>
      </c>
      <c r="BW125" s="187" t="str">
        <f aca="1">IFERROR(INDEX(RTO3CF_ORD,BV125,1),"sd")</f>
        <v>K FAVORITO II</v>
      </c>
      <c r="BX125" s="188">
        <f aca="1">IFERROR(INDEX(RTO3CF_ORD,BV125,2),"sd")</f>
        <v>4217.60114285714008</v>
      </c>
      <c r="BY125" s="186" t="str">
        <f aca="1">IF(BY$4&gt;$BV125,"",IF($BR$120&gt;$BS$120,"ns",IF($BN$127&gt;$BO$127,"ns",IF(ABS($BX125-INDEX(RTO1CF_ORD,BY$4,2))&gt;$BN$135,"s","ns"))))</f>
        <v>ns</v>
      </c>
      <c r="BZ125" s="186" t="str">
        <f aca="1">IF(BZ$4&gt;$BV125,"",IF($BR$120&gt;$BS$120,"ns",IF($BN$127&gt;$BO$127,"ns",IF(ABS($BX125-INDEX(RTO1CF_ORD,BZ$4,2))&gt;$BN$135,"s","ns"))))</f>
        <v>ns</v>
      </c>
      <c r="CA125" s="186" t="str">
        <f aca="1">IF(CA$4&gt;$BV125,"",IF($BR$120&gt;$BS$120,"ns",IF($BN$127&gt;$BO$127,"ns",IF(ABS($BX125-INDEX(RTO1CF_ORD,CA$4,2))&gt;$BN$135,"s","ns"))))</f>
        <v>ns</v>
      </c>
      <c r="CB125" s="186" t="str">
        <f aca="1">IF(CB$4&gt;$BV125,"",IF($BR$120&gt;$BS$120,"ns",IF($BN$127&gt;$BO$127,"ns",IF(ABS($BX125-INDEX(RTO1CF_ORD,CB$4,2))&gt;$BN$135,"s","ns"))))</f>
        <v>ns</v>
      </c>
      <c r="CC125" s="186" t="str">
        <f aca="1">IF(CC$4&gt;$BV125,"",IF($BR$120&gt;$BS$120,"ns",IF($BN$127&gt;$BO$127,"ns",IF(ABS($BX125-INDEX(RTO1CF_ORD,CC$4,2))&gt;$BN$135,"s","ns"))))</f>
        <v>ns</v>
      </c>
      <c r="CD125" s="186" t="str">
        <f aca="1">IF(CD$4&gt;$BV125,"",IF($BR$120&gt;$BS$120,"ns",IF($BN$127&gt;$BO$127,"ns",IF(ABS($BX125-INDEX(RTO1CF_ORD,CD$4,2))&gt;$BN$135,"s","ns"))))</f>
        <v>ns</v>
      </c>
      <c r="CE125" s="186" t="str">
        <f aca="1">IF(CE$4&gt;$BV125,"",IF($BR$120&gt;$BS$120,"ns",IF($BN$127&gt;$BO$127,"ns",IF(ABS($BX125-INDEX(RTO1CF_ORD,CE$4,2))&gt;$BN$135,"s","ns"))))</f>
        <v>ns</v>
      </c>
      <c r="CF125" s="186" t="str">
        <f aca="1">IF(CF$4&gt;$BV125,"",IF($BR$120&gt;$BS$120,"ns",IF($BN$127&gt;$BO$127,"ns",IF(ABS($BX125-INDEX(RTO1CF_ORD,CF$4,2))&gt;$BN$135,"s","ns"))))</f>
        <v>ns</v>
      </c>
      <c r="CG125" s="186" t="str">
        <f aca="1">IF(CG$4&gt;$BV125,"",IF($BR$120&gt;$BS$120,"ns",IF($BN$127&gt;$BO$127,"ns",IF(ABS($BX125-INDEX(RTO1CF_ORD,CG$4,2))&gt;$BN$135,"s","ns"))))</f>
        <v>ns</v>
      </c>
      <c r="CH125" s="186" t="str">
        <f aca="1">IF(CH$4&gt;$BV125,"",IF($BR$120&gt;$BS$120,"ns",IF($BN$127&gt;$BO$127,"ns",IF(ABS($BX125-INDEX(RTO1CF_ORD,CH$4,2))&gt;$BN$135,"s","ns"))))</f>
        <v>ns</v>
      </c>
      <c r="CI125" s="186" t="str">
        <f aca="1">IF(CI$4&gt;$BV125,"",IF($BR$120&gt;$BS$120,"ns",IF($BN$127&gt;$BO$127,"ns",IF(ABS($BX125-INDEX(RTO1CF_ORD,CI$4,2))&gt;$BN$135,"s","ns"))))</f>
        <v/>
      </c>
      <c r="CJ125" s="186" t="str">
        <f aca="1">IF(CJ$4&gt;$BV125,"",IF($BR$120&gt;$BS$120,"ns",IF($BN$127&gt;$BO$127,"ns",IF(ABS($BX125-INDEX(RTO1CF_ORD,CJ$4,2))&gt;$BN$135,"s","ns"))))</f>
        <v/>
      </c>
      <c r="CK125" s="186" t="str">
        <f aca="1">IF(CK$4&gt;$BV125,"",IF($BR$120&gt;$BS$120,"ns",IF($BN$127&gt;$BO$127,"ns",IF(ABS($BX125-INDEX(RTO1CF_ORD,CK$4,2))&gt;$BN$135,"s","ns"))))</f>
        <v/>
      </c>
      <c r="CL125" s="186" t="str">
        <f aca="1">IF(CL$4&gt;$BV125,"",IF($BR$120&gt;$BS$120,"ns",IF($BN$127&gt;$BO$127,"ns",IF(ABS($BX125-INDEX(RTO1CF_ORD,CL$4,2))&gt;$BN$135,"s","ns"))))</f>
        <v/>
      </c>
      <c r="CM125" s="186" t="str">
        <f aca="1">IF(CM$4&gt;$BV125,"",IF($BR$120&gt;$BS$120,"ns",IF($BN$127&gt;$BO$127,"ns",IF(ABS($BX125-INDEX(RTO1CF_ORD,CM$4,2))&gt;$BN$135,"s","ns"))))</f>
        <v/>
      </c>
      <c r="CN125" s="186" t="str">
        <f aca="1">IF(CN$4&gt;$BV125,"",IF($BR$120&gt;$BS$120,"ns",IF($BN$127&gt;$BO$127,"ns",IF(ABS($BX125-INDEX(RTO1CF_ORD,CN$4,2))&gt;$BN$135,"s","ns"))))</f>
        <v/>
      </c>
      <c r="CO125" s="186" t="str">
        <f aca="1">IF(CO$4&gt;$BV125,"",IF($BR$120&gt;$BS$120,"ns",IF($BN$127&gt;$BO$127,"ns",IF(ABS($BX125-INDEX(RTO1CF_ORD,CO$4,2))&gt;$BN$135,"s","ns"))))</f>
        <v/>
      </c>
      <c r="CP125" s="186" t="str">
        <f aca="1">IF(CP$4&gt;$BV125,"",IF($BR$120&gt;$BS$120,"ns",IF($BN$127&gt;$BO$127,"ns",IF(ABS($BX125-INDEX(RTO1CF_ORD,CP$4,2))&gt;$BN$135,"s","ns"))))</f>
        <v/>
      </c>
      <c r="CQ125" s="186" t="str">
        <f aca="1">IF(CQ$4&gt;$BV125,"",IF($BR$120&gt;$BS$120,"ns",IF($BN$127&gt;$BO$127,"ns",IF(ABS($BX125-INDEX(RTO1CF_ORD,CQ$4,2))&gt;$BN$135,"s","ns"))))</f>
        <v/>
      </c>
      <c r="CR125" s="186" t="str">
        <f aca="1">IF(CR$4&gt;$BV125,"",IF($BR$120&gt;$BS$120,"ns",IF($BN$127&gt;$BO$127,"ns",IF(ABS($BX125-INDEX(RTO1CF_ORD,CR$4,2))&gt;$BN$135,"s","ns"))))</f>
        <v/>
      </c>
      <c r="CS125" s="186" t="str">
        <f aca="1">IF(CS$4&gt;$BV125,"",IF($BR$120&gt;$BS$120,"ns",IF($BN$127&gt;$BO$127,"ns",IF(ABS($BX125-INDEX(RTO1CF_ORD,CS$4,2))&gt;$BN$135,"s","ns"))))</f>
        <v/>
      </c>
      <c r="CT125" s="186" t="str">
        <f aca="1">IF(CT$4&gt;$BV125,"",IF($BR$120&gt;$BS$120,"ns",IF($BN$127&gt;$BO$127,"ns",IF(ABS($BX125-INDEX(RTO1CF_ORD,CT$4,2))&gt;$BN$135,"s","ns"))))</f>
        <v/>
      </c>
      <c r="CU125" s="186" t="str">
        <f aca="1">IF(CU$4&gt;$BV125,"",IF($BR$120&gt;$BS$120,"ns",IF($BN$127&gt;$BO$127,"ns",IF(ABS($BX125-INDEX(RTO1CF_ORD,CU$4,2))&gt;$BN$135,"s","ns"))))</f>
        <v/>
      </c>
      <c r="CV125" s="186" t="str">
        <f aca="1">IF(CV$4&gt;$BV125,"",IF($BR$120&gt;$BS$120,"ns",IF($BN$127&gt;$BO$127,"ns",IF(ABS($BX125-INDEX(RTO1CF_ORD,CV$4,2))&gt;$BN$135,"s","ns"))))</f>
        <v/>
      </c>
      <c r="CW125" s="186" t="str">
        <f aca="1">IF(CW$4&gt;$BV125,"",IF($BR$120&gt;$BS$120,"ns",IF($BN$127&gt;$BO$127,"ns",IF(ABS($BX125-INDEX(RTO1CF_ORD,CW$4,2))&gt;$BN$135,"s","ns"))))</f>
        <v/>
      </c>
      <c r="CX125" s="186" t="str">
        <f aca="1">IF(CX$4&gt;$BV125,"",IF($BR$120&gt;$BS$120,"ns",IF($BN$127&gt;$BO$127,"ns",IF(ABS($BX125-INDEX(RTO1CF_ORD,CX$4,2))&gt;$BN$135,"s","ns"))))</f>
        <v/>
      </c>
      <c r="CY125" s="186" t="str">
        <f aca="1">IF(CY$4&gt;$BV125,"",IF($BR$120&gt;$BS$120,"ns",IF($BN$127&gt;$BO$127,"ns",IF(ABS($BX125-INDEX(RTO1CF_ORD,CY$4,2))&gt;$BN$135,"s","ns"))))</f>
        <v/>
      </c>
      <c r="CZ125" s="186" t="str">
        <f aca="1">IF(CZ$4&gt;$BV125,"",IF($BR$120&gt;$BS$120,"ns",IF($BN$127&gt;$BO$127,"ns",IF(ABS($BX125-INDEX(RTO1CF_ORD,CZ$4,2))&gt;$BN$135,"s","ns"))))</f>
        <v/>
      </c>
      <c r="DA125" s="186" t="str">
        <f aca="1">IF(DA$4&gt;$BV125,"",IF($BR$120&gt;$BS$120,"ns",IF($BN$127&gt;$BO$127,"ns",IF(ABS($BX125-INDEX(RTO1CF_ORD,DA$4,2))&gt;$BN$135,"s","ns"))))</f>
        <v/>
      </c>
      <c r="DB125" s="186" t="str">
        <f aca="1">IF(DB$4&gt;$BV125,"",IF($BR$120&gt;$BS$120,"ns",IF($BN$127&gt;$BO$127,"ns",IF(ABS($BX125-INDEX(RTO1CF_ORD,DB$4,2))&gt;$BN$135,"s","ns"))))</f>
        <v/>
      </c>
      <c r="DC125" s="186" t="str">
        <f aca="1">IF(DC$4&gt;$BV125,"",IF($BR$120&gt;$BS$120,"ns",IF($BN$127&gt;$BO$127,"ns",IF(ABS($BX125-INDEX(RTO1CF_ORD,DC$4,2))&gt;$BN$135,"s","ns"))))</f>
        <v/>
      </c>
      <c r="DD125" s="186" t="str">
        <f aca="1">IF(DD$4&gt;$BV125,"",IF($BR$120&gt;$BS$120,"ns",IF($BN$127&gt;$BO$127,"ns",IF(ABS($BX125-INDEX(RTO1CF_ORD,DD$4,2))&gt;$BN$135,"s","ns"))))</f>
        <v/>
      </c>
      <c r="DE125" s="186" t="str">
        <f aca="1">IF(DE$4&gt;$BV125,"",IF($BR$120&gt;$BS$120,"ns",IF($BN$127&gt;$BO$127,"ns",IF(ABS($BX125-INDEX(RTO1CF_ORD,DE$4,2))&gt;$BN$135,"s","ns"))))</f>
        <v/>
      </c>
      <c r="DF125" s="186" t="str">
        <f aca="1">IF(DF$4&gt;$BV125,"",IF($BR$120&gt;$BS$120,"ns",IF($BN$127&gt;$BO$127,"ns",IF(ABS($BX125-INDEX(RTO1CF_ORD,DF$4,2))&gt;$BN$135,"s","ns"))))</f>
        <v/>
      </c>
      <c r="DG125" s="186" t="str">
        <f aca="1">IF(DG$4&gt;$BV125,"",IF($BR$120&gt;$BS$120,"ns",IF($BN$127&gt;$BO$127,"ns",IF(ABS($BX125-INDEX(RTO1CF_ORD,DG$4,2))&gt;$BN$135,"s","ns"))))</f>
        <v/>
      </c>
      <c r="DH125" s="186" t="str">
        <f aca="1">IF(DH$4&gt;$BV125,"",IF($BR$120&gt;$BS$120,"ns",IF($BN$127&gt;$BO$127,"ns",IF(ABS($BX125-INDEX(RTO1CF_ORD,DH$4,2))&gt;$BN$135,"s","ns"))))</f>
        <v/>
      </c>
      <c r="DI125" s="186" t="str">
        <f aca="1">IF(DI$4&gt;$BV125,"",IF($BR$120&gt;$BS$120,"ns",IF($BN$127&gt;$BO$127,"ns",IF(ABS($BX125-INDEX(RTO1CF_ORD,DI$4,2))&gt;$BN$135,"s","ns"))))</f>
        <v/>
      </c>
      <c r="DJ125" s="186" t="str">
        <f aca="1">IF(DJ$4&gt;$BV125,"",IF($BR$120&gt;$BS$120,"ns",IF($BN$127&gt;$BO$127,"ns",IF(ABS($BX125-INDEX(RTO1CF_ORD,DJ$4,2))&gt;$BN$135,"s","ns"))))</f>
        <v/>
      </c>
      <c r="DK125" s="186" t="str">
        <f aca="1">IF(DK$4&gt;$BV125,"",IF($BR$120&gt;$BS$120,"ns",IF($BN$127&gt;$BO$127,"ns",IF(ABS($BX125-INDEX(RTO1CF_ORD,DK$4,2))&gt;$BN$135,"s","ns"))))</f>
        <v/>
      </c>
      <c r="DL125" s="186" t="str">
        <f aca="1">IF(DL$4&gt;$BV125,"",IF($BR$120&gt;$BS$120,"ns",IF($BN$127&gt;$BO$127,"ns",IF(ABS($BX125-INDEX(RTO1CF_ORD,DL$4,2))&gt;$BN$135,"s","ns"))))</f>
        <v/>
      </c>
      <c r="DM125" s="186" t="str">
        <f aca="1">IF(DM$4&gt;$BV125,"",IF($BR$120&gt;$BS$120,"ns",IF($BN$127&gt;$BO$127,"ns",IF(ABS($BX125-INDEX(RTO1CF_ORD,DM$4,2))&gt;$BN$135,"s","ns"))))</f>
        <v/>
      </c>
      <c r="DN125" s="186" t="str">
        <f aca="1">IF(DN$4&gt;$BV125,"",IF($BR$120&gt;$BS$120,"ns",IF($BN$127&gt;$BO$127,"ns",IF(ABS($BX125-INDEX(RTO1CF_ORD,DN$4,2))&gt;$BN$135,"s","ns"))))</f>
        <v/>
      </c>
      <c r="DO125" s="186" t="str">
        <f aca="1">IF(DO$4&gt;$BV125,"",IF($BR$120&gt;$BS$120,"ns",IF($BN$127&gt;$BO$127,"ns",IF(ABS($BX125-INDEX(RTO1CF_ORD,DO$4,2))&gt;$BN$135,"s","ns"))))</f>
        <v/>
      </c>
      <c r="DP125" s="186" t="str">
        <f aca="1">IF(DP$4&gt;$BV125,"",IF($BR$120&gt;$BS$120,"ns",IF($BN$127&gt;$BO$127,"ns",IF(ABS($BX125-INDEX(RTO1CF_ORD,DP$4,2))&gt;$BN$135,"s","ns"))))</f>
        <v/>
      </c>
      <c r="DQ125" s="186" t="str">
        <f aca="1">IF(DQ$4&gt;$BV125,"",IF($BR$120&gt;$BS$120,"ns",IF($BN$127&gt;$BO$127,"ns",IF(ABS($BX125-INDEX(RTO1CF_ORD,DQ$4,2))&gt;$BN$135,"s","ns"))))</f>
        <v/>
      </c>
      <c r="DR125" s="186" t="str">
        <f aca="1">IF(DR$4&gt;$BV125,"",IF($BR$120&gt;$BS$120,"ns",IF($BN$127&gt;$BO$127,"ns",IF(ABS($BX125-INDEX(RTO1CF_ORD,DR$4,2))&gt;$BN$135,"s","ns"))))</f>
        <v/>
      </c>
      <c r="DS125" s="186" t="str">
        <f aca="1">IF(DS$4&gt;$BV125,"",IF($BR$120&gt;$BS$120,"ns",IF($BN$127&gt;$BO$127,"ns",IF(ABS($BX125-INDEX(RTO1CF_ORD,DS$4,2))&gt;$BN$135,"s","ns"))))</f>
        <v/>
      </c>
      <c r="DT125" s="186" t="str">
        <f aca="1">IF(DT$4&gt;$BV125,"",IF($BR$120&gt;$BS$120,"ns",IF($BN$127&gt;$BO$127,"ns",IF(ABS($BX125-INDEX(RTO1CF_ORD,DT$4,2))&gt;$BN$135,"s","ns"))))</f>
        <v/>
      </c>
      <c r="DU125" s="186" t="str">
        <f aca="1">IF(DU$4&gt;$BV125,"",IF($BR$120&gt;$BS$120,"ns",IF($BN$127&gt;$BO$127,"ns",IF(ABS($BX125-INDEX(RTO1CF_ORD,DU$4,2))&gt;$BN$135,"s","ns"))))</f>
        <v/>
      </c>
      <c r="DV125" s="186" t="str">
        <f aca="1">IF(DV$4&gt;$BV125,"",IF($BR$120&gt;$BS$120,"ns",IF($BN$127&gt;$BO$127,"ns",IF(ABS($BX125-INDEX(RTO1CF_ORD,DV$4,2))&gt;$BN$135,"s","ns"))))</f>
        <v/>
      </c>
      <c r="DW125" s="158"/>
      <c r="DX125" s="158"/>
      <c r="DZ125" s="176">
        <f>DZ124+1</f>
        <v>11</v>
      </c>
      <c r="EA125" s="178" t="str">
        <f aca="1">IFERROR(INDEX(RTO3CV,$DZ125,1),0)</f>
        <v>BIOCERES 1008</v>
      </c>
      <c r="EB125" s="179">
        <f aca="1">IFERROR(INDEX(RTO3SF,$DZ125,EB$3),0)</f>
        <v>0</v>
      </c>
      <c r="EC125" s="179">
        <f aca="1">IFERROR(INDEX(RTO3SF,$DZ125,EC$3),0)</f>
        <v>0</v>
      </c>
      <c r="ED125" s="179">
        <f aca="1">IFERROR(INDEX(RTO3SF,$DZ125,ED$3),0)</f>
        <v>0</v>
      </c>
      <c r="EE125" s="179">
        <f aca="1">IFERROR(INDEX(RTO3SF,$DZ125,EE$3),0)</f>
        <v>0</v>
      </c>
      <c r="EF125" s="179">
        <f>_xlfn.COUNTIFS(EB125:EE125,"&gt;1")</f>
        <v>0</v>
      </c>
      <c r="EG125" s="179">
        <f>IFERROR(_xlfn.SUMIFS(EB125:EE125,EB125:EE125,"&gt;1"),0)</f>
        <v>0</v>
      </c>
      <c r="EH125" s="176"/>
      <c r="EI125" s="176" t="s">
        <v>329</v>
      </c>
      <c r="EJ125" s="175" t="str">
        <f t="array" ref="EJ125">IF(EF165=0,"sd",SUM(IF(EG115:EG164&gt;1,(EG115:EG164)^2))/EJ116-EJ120)</f>
        <v>sd</v>
      </c>
      <c r="EK125" s="177"/>
      <c r="EL125" s="176">
        <f>EL124+1</f>
        <v>11</v>
      </c>
      <c r="EM125" s="178" t="str">
        <f aca="1">IFERROR(INDEX(RTO3CV,$EL125,1),0)</f>
        <v>BIOCERES 1008</v>
      </c>
      <c r="EN125" s="179">
        <f aca="1">IFERROR(INDEX(RTO3CF,$EL125,'ANVA-MDS'!EB$3),0)</f>
        <v>3956.90969142857011</v>
      </c>
      <c r="EO125" s="179">
        <f aca="1">IFERROR(INDEX(RTO3CF,$EL125,'ANVA-MDS'!EC$3),0)</f>
        <v>2719.63446857142981</v>
      </c>
      <c r="EP125" s="179">
        <f aca="1">IFERROR(INDEX(RTO3CF,$EL125,'ANVA-MDS'!ED$3),0)</f>
        <v>3166.80118857142998</v>
      </c>
      <c r="EQ125" s="179">
        <f aca="1">IFERROR(INDEX(RTO3CF,$EL125,'ANVA-MDS'!EE$3),0)</f>
        <v>0</v>
      </c>
      <c r="ER125" s="179">
        <f>_xlfn.COUNTIFS(EN125:EQ125,"&gt;1")</f>
        <v>3</v>
      </c>
      <c r="ES125" s="179">
        <f>IFERROR(_xlfn.SUMIFS(EN125:EQ125,EN125:EQ125,"&gt;1"),0)</f>
        <v>9843.3453485714308</v>
      </c>
      <c r="ET125" s="176"/>
      <c r="EU125" s="176" t="s">
        <v>329</v>
      </c>
      <c r="EV125" s="175">
        <f t="array" ref="EV125">IF(ER165=0,"sd",SUM(IF(ES115:ES164&gt;1,(ES115:ES164)^2))/EV116-EV120)</f>
        <v>40791558.0224001035</v>
      </c>
      <c r="EW125" s="177"/>
      <c r="EX125" s="179">
        <f>EG125+ES125</f>
        <v>9843.3453485714308</v>
      </c>
      <c r="EY125" s="313" t="s">
        <v>330</v>
      </c>
      <c r="EZ125" s="202" t="str">
        <f t="array" ref="EZ125">IF(EZ134=0,"sd",(SUM(IF(EB166:EE166&gt;1,(EB166:EE166)^2))+SUM(IF(EN166:EQ166&gt;1,(EN166:EQ166)^2)))/EZ115-EZ132-EZ120)</f>
        <v>sd</v>
      </c>
    </row>
    <row r="126" spans="1:156" ht="12.75" customHeight="1">
      <c r="A126" s="284" t="s">
        <v>331</v>
      </c>
      <c r="J126" s="89" t="n">
        <v>11</v>
      </c>
      <c r="K126" s="187" t="str">
        <f aca="1">IFERROR(INDEX(RTO3SF_ORD,J126,1),"sd")</f>
        <v>BIOCERES 1008</v>
      </c>
      <c r="L126" s="188">
        <f aca="1">IFERROR(INDEX(RTO3SF_ORD,J126,2),"sd")</f>
        <v>0.000390000000000000036</v>
      </c>
      <c r="M126" s="188" t="str">
        <f aca="1">IF(M$4&gt;$J126,"",IF($F$120&gt;$G$120,"ns",IF($B$127&gt;$C$127,"ns",IF(ABS($L126-INDEX(RTO1SF_ORD,M$4,2))&gt;$B$135,"s","ns"))))</f>
        <v>ns</v>
      </c>
      <c r="N126" s="188" t="str">
        <f aca="1">IF(N$4&gt;$J126,"",IF($F$120&gt;$G$120,"ns",IF($B$127&gt;$C$127,"ns",IF(ABS($L126-INDEX(RTO1SF_ORD,N$4,2))&gt;$B$135,"s","ns"))))</f>
        <v>ns</v>
      </c>
      <c r="O126" s="188" t="str">
        <f aca="1">IF(O$4&gt;$J126,"",IF($F$120&gt;$G$120,"ns",IF($B$127&gt;$C$127,"ns",IF(ABS($L126-INDEX(RTO1SF_ORD,O$4,2))&gt;$B$135,"s","ns"))))</f>
        <v>ns</v>
      </c>
      <c r="P126" s="188" t="str">
        <f aca="1">IF(P$4&gt;$J126,"",IF($F$120&gt;$G$120,"ns",IF($B$127&gt;$C$127,"ns",IF(ABS($L126-INDEX(RTO1SF_ORD,P$4,2))&gt;$B$135,"s","ns"))))</f>
        <v>ns</v>
      </c>
      <c r="Q126" s="188" t="str">
        <f aca="1">IF(Q$4&gt;$J126,"",IF($F$120&gt;$G$120,"ns",IF($B$127&gt;$C$127,"ns",IF(ABS($L126-INDEX(RTO1SF_ORD,Q$4,2))&gt;$B$135,"s","ns"))))</f>
        <v>ns</v>
      </c>
      <c r="R126" s="188" t="str">
        <f aca="1">IF(R$4&gt;$J126,"",IF($F$120&gt;$G$120,"ns",IF($B$127&gt;$C$127,"ns",IF(ABS($L126-INDEX(RTO1SF_ORD,R$4,2))&gt;$B$135,"s","ns"))))</f>
        <v>ns</v>
      </c>
      <c r="S126" s="188" t="str">
        <f aca="1">IF(S$4&gt;$J126,"",IF($F$120&gt;$G$120,"ns",IF($B$127&gt;$C$127,"ns",IF(ABS($L126-INDEX(RTO1SF_ORD,S$4,2))&gt;$B$135,"s","ns"))))</f>
        <v>ns</v>
      </c>
      <c r="T126" s="188" t="str">
        <f aca="1">IF(T$4&gt;$J126,"",IF($F$120&gt;$G$120,"ns",IF($B$127&gt;$C$127,"ns",IF(ABS($L126-INDEX(RTO1SF_ORD,T$4,2))&gt;$B$135,"s","ns"))))</f>
        <v>ns</v>
      </c>
      <c r="U126" s="188" t="str">
        <f aca="1">IF(U$4&gt;$J126,"",IF($F$120&gt;$G$120,"ns",IF($B$127&gt;$C$127,"ns",IF(ABS($L126-INDEX(RTO1SF_ORD,U$4,2))&gt;$B$135,"s","ns"))))</f>
        <v>ns</v>
      </c>
      <c r="V126" s="188" t="str">
        <f aca="1">IF(V$4&gt;$J126,"",IF($F$120&gt;$G$120,"ns",IF($B$127&gt;$C$127,"ns",IF(ABS($L126-INDEX(RTO1SF_ORD,V$4,2))&gt;$B$135,"s","ns"))))</f>
        <v>ns</v>
      </c>
      <c r="W126" s="188" t="str">
        <f aca="1">IF(W$4&gt;$J126,"",IF($F$120&gt;$G$120,"ns",IF($B$127&gt;$C$127,"ns",IF(ABS($L126-INDEX(RTO1SF_ORD,W$4,2))&gt;$B$135,"s","ns"))))</f>
        <v>ns</v>
      </c>
      <c r="X126" s="188" t="str">
        <f aca="1">IF(X$4&gt;$J126,"",IF($F$120&gt;$G$120,"ns",IF($B$127&gt;$C$127,"ns",IF(ABS($L126-INDEX(RTO1SF_ORD,X$4,2))&gt;$B$135,"s","ns"))))</f>
        <v/>
      </c>
      <c r="Y126" s="188" t="str">
        <f aca="1">IF(Y$4&gt;$J126,"",IF($F$120&gt;$G$120,"ns",IF($B$127&gt;$C$127,"ns",IF(ABS($L126-INDEX(RTO1SF_ORD,Y$4,2))&gt;$B$135,"s","ns"))))</f>
        <v/>
      </c>
      <c r="Z126" s="188" t="str">
        <f aca="1">IF(Z$4&gt;$J126,"",IF($F$120&gt;$G$120,"ns",IF($B$127&gt;$C$127,"ns",IF(ABS($L126-INDEX(RTO1SF_ORD,Z$4,2))&gt;$B$135,"s","ns"))))</f>
        <v/>
      </c>
      <c r="AA126" s="188" t="str">
        <f aca="1">IF(AA$4&gt;$J126,"",IF($F$120&gt;$G$120,"ns",IF($B$127&gt;$C$127,"ns",IF(ABS($L126-INDEX(RTO1SF_ORD,AA$4,2))&gt;$B$135,"s","ns"))))</f>
        <v/>
      </c>
      <c r="AB126" s="188" t="str">
        <f aca="1">IF(AB$4&gt;$J126,"",IF($F$120&gt;$G$120,"ns",IF($B$127&gt;$C$127,"ns",IF(ABS($L126-INDEX(RTO1SF_ORD,AB$4,2))&gt;$B$135,"s","ns"))))</f>
        <v/>
      </c>
      <c r="AC126" s="188" t="str">
        <f aca="1">IF(AC$4&gt;$J126,"",IF($F$120&gt;$G$120,"ns",IF($B$127&gt;$C$127,"ns",IF(ABS($L126-INDEX(RTO1SF_ORD,AC$4,2))&gt;$B$135,"s","ns"))))</f>
        <v/>
      </c>
      <c r="AD126" s="188" t="str">
        <f aca="1">IF(AD$4&gt;$J126,"",IF($F$120&gt;$G$120,"ns",IF($B$127&gt;$C$127,"ns",IF(ABS($L126-INDEX(RTO1SF_ORD,AD$4,2))&gt;$B$135,"s","ns"))))</f>
        <v/>
      </c>
      <c r="AE126" s="188" t="str">
        <f aca="1">IF(AE$4&gt;$J126,"",IF($F$120&gt;$G$120,"ns",IF($B$127&gt;$C$127,"ns",IF(ABS($L126-INDEX(RTO1SF_ORD,AE$4,2))&gt;$B$135,"s","ns"))))</f>
        <v/>
      </c>
      <c r="AF126" s="188" t="str">
        <f aca="1">IF(AF$4&gt;$J126,"",IF($F$120&gt;$G$120,"ns",IF($B$127&gt;$C$127,"ns",IF(ABS($L126-INDEX(RTO1SF_ORD,AF$4,2))&gt;$B$135,"s","ns"))))</f>
        <v/>
      </c>
      <c r="AG126" s="188" t="str">
        <f aca="1">IF(AG$4&gt;$J126,"",IF($F$120&gt;$G$120,"ns",IF($B$127&gt;$C$127,"ns",IF(ABS($L126-INDEX(RTO1SF_ORD,AG$4,2))&gt;$B$135,"s","ns"))))</f>
        <v/>
      </c>
      <c r="AH126" s="188" t="str">
        <f aca="1">IF(AH$4&gt;$J126,"",IF($F$120&gt;$G$120,"ns",IF($B$127&gt;$C$127,"ns",IF(ABS($L126-INDEX(RTO1SF_ORD,AH$4,2))&gt;$B$135,"s","ns"))))</f>
        <v/>
      </c>
      <c r="AI126" s="188" t="str">
        <f aca="1">IF(AI$4&gt;$J126,"",IF($F$120&gt;$G$120,"ns",IF($B$127&gt;$C$127,"ns",IF(ABS($L126-INDEX(RTO1SF_ORD,AI$4,2))&gt;$B$135,"s","ns"))))</f>
        <v/>
      </c>
      <c r="AJ126" s="188" t="str">
        <f aca="1">IF(AJ$4&gt;$J126,"",IF($F$120&gt;$G$120,"ns",IF($B$127&gt;$C$127,"ns",IF(ABS($L126-INDEX(RTO1SF_ORD,AJ$4,2))&gt;$B$135,"s","ns"))))</f>
        <v/>
      </c>
      <c r="AK126" s="188" t="str">
        <f aca="1">IF(AK$4&gt;$J126,"",IF($F$120&gt;$G$120,"ns",IF($B$127&gt;$C$127,"ns",IF(ABS($L126-INDEX(RTO1SF_ORD,AK$4,2))&gt;$B$135,"s","ns"))))</f>
        <v/>
      </c>
      <c r="AL126" s="188" t="str">
        <f aca="1">IF(AL$4&gt;$J126,"",IF($F$120&gt;$G$120,"ns",IF($B$127&gt;$C$127,"ns",IF(ABS($L126-INDEX(RTO1SF_ORD,AL$4,2))&gt;$B$135,"s","ns"))))</f>
        <v/>
      </c>
      <c r="AM126" s="188" t="str">
        <f aca="1">IF(AM$4&gt;$J126,"",IF($F$120&gt;$G$120,"ns",IF($B$127&gt;$C$127,"ns",IF(ABS($L126-INDEX(RTO1SF_ORD,AM$4,2))&gt;$B$135,"s","ns"))))</f>
        <v/>
      </c>
      <c r="AN126" s="188" t="str">
        <f aca="1">IF(AN$4&gt;$J126,"",IF($F$120&gt;$G$120,"ns",IF($B$127&gt;$C$127,"ns",IF(ABS($L126-INDEX(RTO1SF_ORD,AN$4,2))&gt;$B$135,"s","ns"))))</f>
        <v/>
      </c>
      <c r="AO126" s="188" t="str">
        <f aca="1">IF(AO$4&gt;$J126,"",IF($F$120&gt;$G$120,"ns",IF($B$127&gt;$C$127,"ns",IF(ABS($L126-INDEX(RTO1SF_ORD,AO$4,2))&gt;$B$135,"s","ns"))))</f>
        <v/>
      </c>
      <c r="AP126" s="188" t="str">
        <f aca="1">IF(AP$4&gt;$J126,"",IF($F$120&gt;$G$120,"ns",IF($B$127&gt;$C$127,"ns",IF(ABS($L126-INDEX(RTO1SF_ORD,AP$4,2))&gt;$B$135,"s","ns"))))</f>
        <v/>
      </c>
      <c r="AQ126" s="188" t="str">
        <f aca="1">IF(AQ$4&gt;$J126,"",IF($F$120&gt;$G$120,"ns",IF($B$127&gt;$C$127,"ns",IF(ABS($L126-INDEX(RTO1SF_ORD,AQ$4,2))&gt;$B$135,"s","ns"))))</f>
        <v/>
      </c>
      <c r="AR126" s="188" t="str">
        <f aca="1">IF(AR$4&gt;$J126,"",IF($F$120&gt;$G$120,"ns",IF($B$127&gt;$C$127,"ns",IF(ABS($L126-INDEX(RTO1SF_ORD,AR$4,2))&gt;$B$135,"s","ns"))))</f>
        <v/>
      </c>
      <c r="AS126" s="188" t="str">
        <f aca="1">IF(AS$4&gt;$J126,"",IF($F$120&gt;$G$120,"ns",IF($B$127&gt;$C$127,"ns",IF(ABS($L126-INDEX(RTO1SF_ORD,AS$4,2))&gt;$B$135,"s","ns"))))</f>
        <v/>
      </c>
      <c r="AT126" s="188" t="str">
        <f aca="1">IF(AT$4&gt;$J126,"",IF($F$120&gt;$G$120,"ns",IF($B$127&gt;$C$127,"ns",IF(ABS($L126-INDEX(RTO1SF_ORD,AT$4,2))&gt;$B$135,"s","ns"))))</f>
        <v/>
      </c>
      <c r="AU126" s="188" t="str">
        <f aca="1">IF(AU$4&gt;$J126,"",IF($F$120&gt;$G$120,"ns",IF($B$127&gt;$C$127,"ns",IF(ABS($L126-INDEX(RTO1SF_ORD,AU$4,2))&gt;$B$135,"s","ns"))))</f>
        <v/>
      </c>
      <c r="AV126" s="188" t="str">
        <f aca="1">IF(AV$4&gt;$J126,"",IF($F$120&gt;$G$120,"ns",IF($B$127&gt;$C$127,"ns",IF(ABS($L126-INDEX(RTO1SF_ORD,AV$4,2))&gt;$B$135,"s","ns"))))</f>
        <v/>
      </c>
      <c r="AW126" s="188" t="str">
        <f aca="1">IF(AW$4&gt;$J126,"",IF($F$120&gt;$G$120,"ns",IF($B$127&gt;$C$127,"ns",IF(ABS($L126-INDEX(RTO1SF_ORD,AW$4,2))&gt;$B$135,"s","ns"))))</f>
        <v/>
      </c>
      <c r="AX126" s="188" t="str">
        <f aca="1">IF(AX$4&gt;$J126,"",IF($F$120&gt;$G$120,"ns",IF($B$127&gt;$C$127,"ns",IF(ABS($L126-INDEX(RTO1SF_ORD,AX$4,2))&gt;$B$135,"s","ns"))))</f>
        <v/>
      </c>
      <c r="AY126" s="188" t="str">
        <f aca="1">IF(AY$4&gt;$J126,"",IF($F$120&gt;$G$120,"ns",IF($B$127&gt;$C$127,"ns",IF(ABS($L126-INDEX(RTO1SF_ORD,AY$4,2))&gt;$B$135,"s","ns"))))</f>
        <v/>
      </c>
      <c r="AZ126" s="188" t="str">
        <f aca="1">IF(AZ$4&gt;$J126,"",IF($F$120&gt;$G$120,"ns",IF($B$127&gt;$C$127,"ns",IF(ABS($L126-INDEX(RTO1SF_ORD,AZ$4,2))&gt;$B$135,"s","ns"))))</f>
        <v/>
      </c>
      <c r="BA126" s="188" t="str">
        <f aca="1">IF(BA$4&gt;$J126,"",IF($F$120&gt;$G$120,"ns",IF($B$127&gt;$C$127,"ns",IF(ABS($L126-INDEX(RTO1SF_ORD,BA$4,2))&gt;$B$135,"s","ns"))))</f>
        <v/>
      </c>
      <c r="BB126" s="188" t="str">
        <f aca="1">IF(BB$4&gt;$J126,"",IF($F$120&gt;$G$120,"ns",IF($B$127&gt;$C$127,"ns",IF(ABS($L126-INDEX(RTO1SF_ORD,BB$4,2))&gt;$B$135,"s","ns"))))</f>
        <v/>
      </c>
      <c r="BC126" s="188" t="str">
        <f aca="1">IF(BC$4&gt;$J126,"",IF($F$120&gt;$G$120,"ns",IF($B$127&gt;$C$127,"ns",IF(ABS($L126-INDEX(RTO1SF_ORD,BC$4,2))&gt;$B$135,"s","ns"))))</f>
        <v/>
      </c>
      <c r="BD126" s="188" t="str">
        <f aca="1">IF(BD$4&gt;$J126,"",IF($F$120&gt;$G$120,"ns",IF($B$127&gt;$C$127,"ns",IF(ABS($L126-INDEX(RTO1SF_ORD,BD$4,2))&gt;$B$135,"s","ns"))))</f>
        <v/>
      </c>
      <c r="BE126" s="188" t="str">
        <f aca="1">IF(BE$4&gt;$J126,"",IF($F$120&gt;$G$120,"ns",IF($B$127&gt;$C$127,"ns",IF(ABS($L126-INDEX(RTO1SF_ORD,BE$4,2))&gt;$B$135,"s","ns"))))</f>
        <v/>
      </c>
      <c r="BF126" s="188" t="str">
        <f aca="1">IF(BF$4&gt;$J126,"",IF($F$120&gt;$G$120,"ns",IF($B$127&gt;$C$127,"ns",IF(ABS($L126-INDEX(RTO1SF_ORD,BF$4,2))&gt;$B$135,"s","ns"))))</f>
        <v/>
      </c>
      <c r="BG126" s="188" t="str">
        <f aca="1">IF(BG$4&gt;$J126,"",IF($F$120&gt;$G$120,"ns",IF($B$127&gt;$C$127,"ns",IF(ABS($L126-INDEX(RTO1SF_ORD,BG$4,2))&gt;$B$135,"s","ns"))))</f>
        <v/>
      </c>
      <c r="BH126" s="188" t="str">
        <f aca="1">IF(BH$4&gt;$J126,"",IF($F$120&gt;$G$120,"ns",IF($B$127&gt;$C$127,"ns",IF(ABS($L126-INDEX(RTO1SF_ORD,BH$4,2))&gt;$B$135,"s","ns"))))</f>
        <v/>
      </c>
      <c r="BI126" s="188" t="str">
        <f aca="1">IF(BI$4&gt;$J126,"",IF($F$120&gt;$G$120,"ns",IF($B$127&gt;$C$127,"ns",IF(ABS($L126-INDEX(RTO1SF_ORD,BI$4,2))&gt;$B$135,"s","ns"))))</f>
        <v/>
      </c>
      <c r="BJ126" s="188" t="str">
        <f aca="1">IF(BJ$4&gt;$J126,"",IF($F$120&gt;$G$120,"ns",IF($B$127&gt;$C$127,"ns",IF(ABS($L126-INDEX(RTO1SF_ORD,BJ$4,2))&gt;$B$135,"s","ns"))))</f>
        <v/>
      </c>
      <c r="BM126" s="284" t="s">
        <v>331</v>
      </c>
      <c r="BS126" s="10"/>
      <c r="BT126" s="10"/>
      <c r="BV126" s="89" t="n">
        <v>11</v>
      </c>
      <c r="BW126" s="187" t="str">
        <f aca="1">IFERROR(INDEX(RTO3CF_ORD,BV126,1),"sd")</f>
        <v>B PRETAL</v>
      </c>
      <c r="BX126" s="188">
        <f aca="1">IFERROR(INDEX(RTO3CF_ORD,BV126,2),"sd")</f>
        <v>4217.11848380952961</v>
      </c>
      <c r="BY126" s="186" t="str">
        <f aca="1">IF(BY$4&gt;$BV126,"",IF($BR$120&gt;$BS$120,"ns",IF($BN$127&gt;$BO$127,"ns",IF(ABS($BX126-INDEX(RTO1CF_ORD,BY$4,2))&gt;$BN$135,"s","ns"))))</f>
        <v>ns</v>
      </c>
      <c r="BZ126" s="186" t="str">
        <f aca="1">IF(BZ$4&gt;$BV126,"",IF($BR$120&gt;$BS$120,"ns",IF($BN$127&gt;$BO$127,"ns",IF(ABS($BX126-INDEX(RTO1CF_ORD,BZ$4,2))&gt;$BN$135,"s","ns"))))</f>
        <v>ns</v>
      </c>
      <c r="CA126" s="186" t="str">
        <f aca="1">IF(CA$4&gt;$BV126,"",IF($BR$120&gt;$BS$120,"ns",IF($BN$127&gt;$BO$127,"ns",IF(ABS($BX126-INDEX(RTO1CF_ORD,CA$4,2))&gt;$BN$135,"s","ns"))))</f>
        <v>ns</v>
      </c>
      <c r="CB126" s="186" t="str">
        <f aca="1">IF(CB$4&gt;$BV126,"",IF($BR$120&gt;$BS$120,"ns",IF($BN$127&gt;$BO$127,"ns",IF(ABS($BX126-INDEX(RTO1CF_ORD,CB$4,2))&gt;$BN$135,"s","ns"))))</f>
        <v>ns</v>
      </c>
      <c r="CC126" s="186" t="str">
        <f aca="1">IF(CC$4&gt;$BV126,"",IF($BR$120&gt;$BS$120,"ns",IF($BN$127&gt;$BO$127,"ns",IF(ABS($BX126-INDEX(RTO1CF_ORD,CC$4,2))&gt;$BN$135,"s","ns"))))</f>
        <v>ns</v>
      </c>
      <c r="CD126" s="186" t="str">
        <f aca="1">IF(CD$4&gt;$BV126,"",IF($BR$120&gt;$BS$120,"ns",IF($BN$127&gt;$BO$127,"ns",IF(ABS($BX126-INDEX(RTO1CF_ORD,CD$4,2))&gt;$BN$135,"s","ns"))))</f>
        <v>ns</v>
      </c>
      <c r="CE126" s="186" t="str">
        <f aca="1">IF(CE$4&gt;$BV126,"",IF($BR$120&gt;$BS$120,"ns",IF($BN$127&gt;$BO$127,"ns",IF(ABS($BX126-INDEX(RTO1CF_ORD,CE$4,2))&gt;$BN$135,"s","ns"))))</f>
        <v>ns</v>
      </c>
      <c r="CF126" s="186" t="str">
        <f aca="1">IF(CF$4&gt;$BV126,"",IF($BR$120&gt;$BS$120,"ns",IF($BN$127&gt;$BO$127,"ns",IF(ABS($BX126-INDEX(RTO1CF_ORD,CF$4,2))&gt;$BN$135,"s","ns"))))</f>
        <v>ns</v>
      </c>
      <c r="CG126" s="186" t="str">
        <f aca="1">IF(CG$4&gt;$BV126,"",IF($BR$120&gt;$BS$120,"ns",IF($BN$127&gt;$BO$127,"ns",IF(ABS($BX126-INDEX(RTO1CF_ORD,CG$4,2))&gt;$BN$135,"s","ns"))))</f>
        <v>ns</v>
      </c>
      <c r="CH126" s="186" t="str">
        <f aca="1">IF(CH$4&gt;$BV126,"",IF($BR$120&gt;$BS$120,"ns",IF($BN$127&gt;$BO$127,"ns",IF(ABS($BX126-INDEX(RTO1CF_ORD,CH$4,2))&gt;$BN$135,"s","ns"))))</f>
        <v>ns</v>
      </c>
      <c r="CI126" s="186" t="str">
        <f aca="1">IF(CI$4&gt;$BV126,"",IF($BR$120&gt;$BS$120,"ns",IF($BN$127&gt;$BO$127,"ns",IF(ABS($BX126-INDEX(RTO1CF_ORD,CI$4,2))&gt;$BN$135,"s","ns"))))</f>
        <v>ns</v>
      </c>
      <c r="CJ126" s="186" t="str">
        <f aca="1">IF(CJ$4&gt;$BV126,"",IF($BR$120&gt;$BS$120,"ns",IF($BN$127&gt;$BO$127,"ns",IF(ABS($BX126-INDEX(RTO1CF_ORD,CJ$4,2))&gt;$BN$135,"s","ns"))))</f>
        <v/>
      </c>
      <c r="CK126" s="186" t="str">
        <f aca="1">IF(CK$4&gt;$BV126,"",IF($BR$120&gt;$BS$120,"ns",IF($BN$127&gt;$BO$127,"ns",IF(ABS($BX126-INDEX(RTO1CF_ORD,CK$4,2))&gt;$BN$135,"s","ns"))))</f>
        <v/>
      </c>
      <c r="CL126" s="186" t="str">
        <f aca="1">IF(CL$4&gt;$BV126,"",IF($BR$120&gt;$BS$120,"ns",IF($BN$127&gt;$BO$127,"ns",IF(ABS($BX126-INDEX(RTO1CF_ORD,CL$4,2))&gt;$BN$135,"s","ns"))))</f>
        <v/>
      </c>
      <c r="CM126" s="186" t="str">
        <f aca="1">IF(CM$4&gt;$BV126,"",IF($BR$120&gt;$BS$120,"ns",IF($BN$127&gt;$BO$127,"ns",IF(ABS($BX126-INDEX(RTO1CF_ORD,CM$4,2))&gt;$BN$135,"s","ns"))))</f>
        <v/>
      </c>
      <c r="CN126" s="186" t="str">
        <f aca="1">IF(CN$4&gt;$BV126,"",IF($BR$120&gt;$BS$120,"ns",IF($BN$127&gt;$BO$127,"ns",IF(ABS($BX126-INDEX(RTO1CF_ORD,CN$4,2))&gt;$BN$135,"s","ns"))))</f>
        <v/>
      </c>
      <c r="CO126" s="186" t="str">
        <f aca="1">IF(CO$4&gt;$BV126,"",IF($BR$120&gt;$BS$120,"ns",IF($BN$127&gt;$BO$127,"ns",IF(ABS($BX126-INDEX(RTO1CF_ORD,CO$4,2))&gt;$BN$135,"s","ns"))))</f>
        <v/>
      </c>
      <c r="CP126" s="186" t="str">
        <f aca="1">IF(CP$4&gt;$BV126,"",IF($BR$120&gt;$BS$120,"ns",IF($BN$127&gt;$BO$127,"ns",IF(ABS($BX126-INDEX(RTO1CF_ORD,CP$4,2))&gt;$BN$135,"s","ns"))))</f>
        <v/>
      </c>
      <c r="CQ126" s="186" t="str">
        <f aca="1">IF(CQ$4&gt;$BV126,"",IF($BR$120&gt;$BS$120,"ns",IF($BN$127&gt;$BO$127,"ns",IF(ABS($BX126-INDEX(RTO1CF_ORD,CQ$4,2))&gt;$BN$135,"s","ns"))))</f>
        <v/>
      </c>
      <c r="CR126" s="186" t="str">
        <f aca="1">IF(CR$4&gt;$BV126,"",IF($BR$120&gt;$BS$120,"ns",IF($BN$127&gt;$BO$127,"ns",IF(ABS($BX126-INDEX(RTO1CF_ORD,CR$4,2))&gt;$BN$135,"s","ns"))))</f>
        <v/>
      </c>
      <c r="CS126" s="186" t="str">
        <f aca="1">IF(CS$4&gt;$BV126,"",IF($BR$120&gt;$BS$120,"ns",IF($BN$127&gt;$BO$127,"ns",IF(ABS($BX126-INDEX(RTO1CF_ORD,CS$4,2))&gt;$BN$135,"s","ns"))))</f>
        <v/>
      </c>
      <c r="CT126" s="186" t="str">
        <f aca="1">IF(CT$4&gt;$BV126,"",IF($BR$120&gt;$BS$120,"ns",IF($BN$127&gt;$BO$127,"ns",IF(ABS($BX126-INDEX(RTO1CF_ORD,CT$4,2))&gt;$BN$135,"s","ns"))))</f>
        <v/>
      </c>
      <c r="CU126" s="186" t="str">
        <f aca="1">IF(CU$4&gt;$BV126,"",IF($BR$120&gt;$BS$120,"ns",IF($BN$127&gt;$BO$127,"ns",IF(ABS($BX126-INDEX(RTO1CF_ORD,CU$4,2))&gt;$BN$135,"s","ns"))))</f>
        <v/>
      </c>
      <c r="CV126" s="186" t="str">
        <f aca="1">IF(CV$4&gt;$BV126,"",IF($BR$120&gt;$BS$120,"ns",IF($BN$127&gt;$BO$127,"ns",IF(ABS($BX126-INDEX(RTO1CF_ORD,CV$4,2))&gt;$BN$135,"s","ns"))))</f>
        <v/>
      </c>
      <c r="CW126" s="186" t="str">
        <f aca="1">IF(CW$4&gt;$BV126,"",IF($BR$120&gt;$BS$120,"ns",IF($BN$127&gt;$BO$127,"ns",IF(ABS($BX126-INDEX(RTO1CF_ORD,CW$4,2))&gt;$BN$135,"s","ns"))))</f>
        <v/>
      </c>
      <c r="CX126" s="186" t="str">
        <f aca="1">IF(CX$4&gt;$BV126,"",IF($BR$120&gt;$BS$120,"ns",IF($BN$127&gt;$BO$127,"ns",IF(ABS($BX126-INDEX(RTO1CF_ORD,CX$4,2))&gt;$BN$135,"s","ns"))))</f>
        <v/>
      </c>
      <c r="CY126" s="186" t="str">
        <f aca="1">IF(CY$4&gt;$BV126,"",IF($BR$120&gt;$BS$120,"ns",IF($BN$127&gt;$BO$127,"ns",IF(ABS($BX126-INDEX(RTO1CF_ORD,CY$4,2))&gt;$BN$135,"s","ns"))))</f>
        <v/>
      </c>
      <c r="CZ126" s="186" t="str">
        <f aca="1">IF(CZ$4&gt;$BV126,"",IF($BR$120&gt;$BS$120,"ns",IF($BN$127&gt;$BO$127,"ns",IF(ABS($BX126-INDEX(RTO1CF_ORD,CZ$4,2))&gt;$BN$135,"s","ns"))))</f>
        <v/>
      </c>
      <c r="DA126" s="186" t="str">
        <f aca="1">IF(DA$4&gt;$BV126,"",IF($BR$120&gt;$BS$120,"ns",IF($BN$127&gt;$BO$127,"ns",IF(ABS($BX126-INDEX(RTO1CF_ORD,DA$4,2))&gt;$BN$135,"s","ns"))))</f>
        <v/>
      </c>
      <c r="DB126" s="186" t="str">
        <f aca="1">IF(DB$4&gt;$BV126,"",IF($BR$120&gt;$BS$120,"ns",IF($BN$127&gt;$BO$127,"ns",IF(ABS($BX126-INDEX(RTO1CF_ORD,DB$4,2))&gt;$BN$135,"s","ns"))))</f>
        <v/>
      </c>
      <c r="DC126" s="186" t="str">
        <f aca="1">IF(DC$4&gt;$BV126,"",IF($BR$120&gt;$BS$120,"ns",IF($BN$127&gt;$BO$127,"ns",IF(ABS($BX126-INDEX(RTO1CF_ORD,DC$4,2))&gt;$BN$135,"s","ns"))))</f>
        <v/>
      </c>
      <c r="DD126" s="186" t="str">
        <f aca="1">IF(DD$4&gt;$BV126,"",IF($BR$120&gt;$BS$120,"ns",IF($BN$127&gt;$BO$127,"ns",IF(ABS($BX126-INDEX(RTO1CF_ORD,DD$4,2))&gt;$BN$135,"s","ns"))))</f>
        <v/>
      </c>
      <c r="DE126" s="186" t="str">
        <f aca="1">IF(DE$4&gt;$BV126,"",IF($BR$120&gt;$BS$120,"ns",IF($BN$127&gt;$BO$127,"ns",IF(ABS($BX126-INDEX(RTO1CF_ORD,DE$4,2))&gt;$BN$135,"s","ns"))))</f>
        <v/>
      </c>
      <c r="DF126" s="186" t="str">
        <f aca="1">IF(DF$4&gt;$BV126,"",IF($BR$120&gt;$BS$120,"ns",IF($BN$127&gt;$BO$127,"ns",IF(ABS($BX126-INDEX(RTO1CF_ORD,DF$4,2))&gt;$BN$135,"s","ns"))))</f>
        <v/>
      </c>
      <c r="DG126" s="186" t="str">
        <f aca="1">IF(DG$4&gt;$BV126,"",IF($BR$120&gt;$BS$120,"ns",IF($BN$127&gt;$BO$127,"ns",IF(ABS($BX126-INDEX(RTO1CF_ORD,DG$4,2))&gt;$BN$135,"s","ns"))))</f>
        <v/>
      </c>
      <c r="DH126" s="186" t="str">
        <f aca="1">IF(DH$4&gt;$BV126,"",IF($BR$120&gt;$BS$120,"ns",IF($BN$127&gt;$BO$127,"ns",IF(ABS($BX126-INDEX(RTO1CF_ORD,DH$4,2))&gt;$BN$135,"s","ns"))))</f>
        <v/>
      </c>
      <c r="DI126" s="186" t="str">
        <f aca="1">IF(DI$4&gt;$BV126,"",IF($BR$120&gt;$BS$120,"ns",IF($BN$127&gt;$BO$127,"ns",IF(ABS($BX126-INDEX(RTO1CF_ORD,DI$4,2))&gt;$BN$135,"s","ns"))))</f>
        <v/>
      </c>
      <c r="DJ126" s="186" t="str">
        <f aca="1">IF(DJ$4&gt;$BV126,"",IF($BR$120&gt;$BS$120,"ns",IF($BN$127&gt;$BO$127,"ns",IF(ABS($BX126-INDEX(RTO1CF_ORD,DJ$4,2))&gt;$BN$135,"s","ns"))))</f>
        <v/>
      </c>
      <c r="DK126" s="186" t="str">
        <f aca="1">IF(DK$4&gt;$BV126,"",IF($BR$120&gt;$BS$120,"ns",IF($BN$127&gt;$BO$127,"ns",IF(ABS($BX126-INDEX(RTO1CF_ORD,DK$4,2))&gt;$BN$135,"s","ns"))))</f>
        <v/>
      </c>
      <c r="DL126" s="186" t="str">
        <f aca="1">IF(DL$4&gt;$BV126,"",IF($BR$120&gt;$BS$120,"ns",IF($BN$127&gt;$BO$127,"ns",IF(ABS($BX126-INDEX(RTO1CF_ORD,DL$4,2))&gt;$BN$135,"s","ns"))))</f>
        <v/>
      </c>
      <c r="DM126" s="186" t="str">
        <f aca="1">IF(DM$4&gt;$BV126,"",IF($BR$120&gt;$BS$120,"ns",IF($BN$127&gt;$BO$127,"ns",IF(ABS($BX126-INDEX(RTO1CF_ORD,DM$4,2))&gt;$BN$135,"s","ns"))))</f>
        <v/>
      </c>
      <c r="DN126" s="186" t="str">
        <f aca="1">IF(DN$4&gt;$BV126,"",IF($BR$120&gt;$BS$120,"ns",IF($BN$127&gt;$BO$127,"ns",IF(ABS($BX126-INDEX(RTO1CF_ORD,DN$4,2))&gt;$BN$135,"s","ns"))))</f>
        <v/>
      </c>
      <c r="DO126" s="186" t="str">
        <f aca="1">IF(DO$4&gt;$BV126,"",IF($BR$120&gt;$BS$120,"ns",IF($BN$127&gt;$BO$127,"ns",IF(ABS($BX126-INDEX(RTO1CF_ORD,DO$4,2))&gt;$BN$135,"s","ns"))))</f>
        <v/>
      </c>
      <c r="DP126" s="186" t="str">
        <f aca="1">IF(DP$4&gt;$BV126,"",IF($BR$120&gt;$BS$120,"ns",IF($BN$127&gt;$BO$127,"ns",IF(ABS($BX126-INDEX(RTO1CF_ORD,DP$4,2))&gt;$BN$135,"s","ns"))))</f>
        <v/>
      </c>
      <c r="DQ126" s="186" t="str">
        <f aca="1">IF(DQ$4&gt;$BV126,"",IF($BR$120&gt;$BS$120,"ns",IF($BN$127&gt;$BO$127,"ns",IF(ABS($BX126-INDEX(RTO1CF_ORD,DQ$4,2))&gt;$BN$135,"s","ns"))))</f>
        <v/>
      </c>
      <c r="DR126" s="186" t="str">
        <f aca="1">IF(DR$4&gt;$BV126,"",IF($BR$120&gt;$BS$120,"ns",IF($BN$127&gt;$BO$127,"ns",IF(ABS($BX126-INDEX(RTO1CF_ORD,DR$4,2))&gt;$BN$135,"s","ns"))))</f>
        <v/>
      </c>
      <c r="DS126" s="186" t="str">
        <f aca="1">IF(DS$4&gt;$BV126,"",IF($BR$120&gt;$BS$120,"ns",IF($BN$127&gt;$BO$127,"ns",IF(ABS($BX126-INDEX(RTO1CF_ORD,DS$4,2))&gt;$BN$135,"s","ns"))))</f>
        <v/>
      </c>
      <c r="DT126" s="186" t="str">
        <f aca="1">IF(DT$4&gt;$BV126,"",IF($BR$120&gt;$BS$120,"ns",IF($BN$127&gt;$BO$127,"ns",IF(ABS($BX126-INDEX(RTO1CF_ORD,DT$4,2))&gt;$BN$135,"s","ns"))))</f>
        <v/>
      </c>
      <c r="DU126" s="186" t="str">
        <f aca="1">IF(DU$4&gt;$BV126,"",IF($BR$120&gt;$BS$120,"ns",IF($BN$127&gt;$BO$127,"ns",IF(ABS($BX126-INDEX(RTO1CF_ORD,DU$4,2))&gt;$BN$135,"s","ns"))))</f>
        <v/>
      </c>
      <c r="DV126" s="186" t="str">
        <f aca="1">IF(DV$4&gt;$BV126,"",IF($BR$120&gt;$BS$120,"ns",IF($BN$127&gt;$BO$127,"ns",IF(ABS($BX126-INDEX(RTO1CF_ORD,DV$4,2))&gt;$BN$135,"s","ns"))))</f>
        <v/>
      </c>
      <c r="DW126" s="158"/>
      <c r="DX126" s="158"/>
      <c r="DZ126" s="176">
        <f>DZ125+1</f>
        <v>12</v>
      </c>
      <c r="EA126" s="178" t="str">
        <f aca="1">IFERROR(INDEX(RTO3CV,$DZ126,1),0)</f>
        <v>GINGKO</v>
      </c>
      <c r="EB126" s="179">
        <f aca="1">IFERROR(INDEX(RTO3SF,$DZ126,EB$3),0)</f>
        <v>0</v>
      </c>
      <c r="EC126" s="179">
        <f aca="1">IFERROR(INDEX(RTO3SF,$DZ126,EC$3),0)</f>
        <v>0</v>
      </c>
      <c r="ED126" s="179">
        <f aca="1">IFERROR(INDEX(RTO3SF,$DZ126,ED$3),0)</f>
        <v>0</v>
      </c>
      <c r="EE126" s="179">
        <f aca="1">IFERROR(INDEX(RTO3SF,$DZ126,EE$3),0)</f>
        <v>0</v>
      </c>
      <c r="EF126" s="179">
        <f>_xlfn.COUNTIFS(EB126:EE126,"&gt;1")</f>
        <v>0</v>
      </c>
      <c r="EG126" s="179">
        <f>IFERROR(_xlfn.SUMIFS(EB126:EE126,EB126:EE126,"&gt;1"),0)</f>
        <v>0</v>
      </c>
      <c r="EH126" s="176"/>
      <c r="EI126" s="176" t="s">
        <v>332</v>
      </c>
      <c r="EJ126" s="175" t="str">
        <f t="array" ref="EJ126">IF(EF165=0,"sd",SUM(IF(EB166:EE166&gt;1,(EB166:EE166)^2))/EJ115-EJ120)</f>
        <v>sd</v>
      </c>
      <c r="EK126" s="177"/>
      <c r="EL126" s="176">
        <f>EL125+1</f>
        <v>12</v>
      </c>
      <c r="EM126" s="178" t="str">
        <f aca="1">IFERROR(INDEX(RTO3CV,$EL126,1),0)</f>
        <v>GINGKO</v>
      </c>
      <c r="EN126" s="179">
        <f aca="1">IFERROR(INDEX(RTO3CF,$EL126,'ANVA-MDS'!EB$3),0)</f>
        <v>3530.86774857143018</v>
      </c>
      <c r="EO126" s="179">
        <f aca="1">IFERROR(INDEX(RTO3CF,$EL126,'ANVA-MDS'!EC$3),0)</f>
        <v>3897.65376000000015</v>
      </c>
      <c r="EP126" s="179">
        <f aca="1">IFERROR(INDEX(RTO3CF,$EL126,'ANVA-MDS'!ED$3),0)</f>
        <v>4589.54496000000017</v>
      </c>
      <c r="EQ126" s="179">
        <f aca="1">IFERROR(INDEX(RTO3CF,$EL126,'ANVA-MDS'!EE$3),0)</f>
        <v>0</v>
      </c>
      <c r="ER126" s="179">
        <f>_xlfn.COUNTIFS(EN126:EQ126,"&gt;1")</f>
        <v>3</v>
      </c>
      <c r="ES126" s="179">
        <f>IFERROR(_xlfn.SUMIFS(EN126:EQ126,EN126:EQ126,"&gt;1"),0)</f>
        <v>12018.0664685714</v>
      </c>
      <c r="ET126" s="176"/>
      <c r="EU126" s="176" t="s">
        <v>332</v>
      </c>
      <c r="EV126" s="175">
        <f t="array" ref="EV126">IF(ER165=0,"sd",SUM(IF(EN166:EQ166&gt;1,(EN166:EQ166)^2))/EV115-EV120)</f>
        <v>6393298.69200014975</v>
      </c>
      <c r="EW126" s="177"/>
      <c r="EX126" s="179">
        <f>EG126+ES126</f>
        <v>12018.0664685714</v>
      </c>
      <c r="EY126" s="176" t="s">
        <v>333</v>
      </c>
      <c r="EZ126" s="202" t="str">
        <f>IF(EZ134=0,"sd",EZ127-EZ124-EZ132-EZ125-EZ133)</f>
        <v>sd</v>
      </c>
    </row>
    <row r="127" spans="1:156" ht="12.75" customHeight="1">
      <c r="A127" s="9"/>
      <c r="B127" s="173" t="str">
        <f>'ANVA-MDS'!EJ130</f>
        <v>sd</v>
      </c>
      <c r="C127" s="119" t="n">
        <v>0.15</v>
      </c>
      <c r="D127" s="7" t="str">
        <f>IF(B127&gt;C127,"ns","*")</f>
        <v>ns</v>
      </c>
      <c r="J127" s="89" t="n">
        <v>12</v>
      </c>
      <c r="K127" s="187" t="str">
        <f aca="1">IFERROR(INDEX(RTO3SF_ORD,J127,1),"sd")</f>
        <v>GINGKO</v>
      </c>
      <c r="L127" s="188">
        <f aca="1">IFERROR(INDEX(RTO3SF_ORD,J127,2),"sd")</f>
        <v>0.000380000000000000071</v>
      </c>
      <c r="M127" s="188" t="str">
        <f aca="1">IF(M$4&gt;$J127,"",IF($F$120&gt;$G$120,"ns",IF($B$127&gt;$C$127,"ns",IF(ABS($L127-INDEX(RTO1SF_ORD,M$4,2))&gt;$B$135,"s","ns"))))</f>
        <v>ns</v>
      </c>
      <c r="N127" s="188" t="str">
        <f aca="1">IF(N$4&gt;$J127,"",IF($F$120&gt;$G$120,"ns",IF($B$127&gt;$C$127,"ns",IF(ABS($L127-INDEX(RTO1SF_ORD,N$4,2))&gt;$B$135,"s","ns"))))</f>
        <v>ns</v>
      </c>
      <c r="O127" s="188" t="str">
        <f aca="1">IF(O$4&gt;$J127,"",IF($F$120&gt;$G$120,"ns",IF($B$127&gt;$C$127,"ns",IF(ABS($L127-INDEX(RTO1SF_ORD,O$4,2))&gt;$B$135,"s","ns"))))</f>
        <v>ns</v>
      </c>
      <c r="P127" s="188" t="str">
        <f aca="1">IF(P$4&gt;$J127,"",IF($F$120&gt;$G$120,"ns",IF($B$127&gt;$C$127,"ns",IF(ABS($L127-INDEX(RTO1SF_ORD,P$4,2))&gt;$B$135,"s","ns"))))</f>
        <v>ns</v>
      </c>
      <c r="Q127" s="188" t="str">
        <f aca="1">IF(Q$4&gt;$J127,"",IF($F$120&gt;$G$120,"ns",IF($B$127&gt;$C$127,"ns",IF(ABS($L127-INDEX(RTO1SF_ORD,Q$4,2))&gt;$B$135,"s","ns"))))</f>
        <v>ns</v>
      </c>
      <c r="R127" s="188" t="str">
        <f aca="1">IF(R$4&gt;$J127,"",IF($F$120&gt;$G$120,"ns",IF($B$127&gt;$C$127,"ns",IF(ABS($L127-INDEX(RTO1SF_ORD,R$4,2))&gt;$B$135,"s","ns"))))</f>
        <v>ns</v>
      </c>
      <c r="S127" s="188" t="str">
        <f aca="1">IF(S$4&gt;$J127,"",IF($F$120&gt;$G$120,"ns",IF($B$127&gt;$C$127,"ns",IF(ABS($L127-INDEX(RTO1SF_ORD,S$4,2))&gt;$B$135,"s","ns"))))</f>
        <v>ns</v>
      </c>
      <c r="T127" s="188" t="str">
        <f aca="1">IF(T$4&gt;$J127,"",IF($F$120&gt;$G$120,"ns",IF($B$127&gt;$C$127,"ns",IF(ABS($L127-INDEX(RTO1SF_ORD,T$4,2))&gt;$B$135,"s","ns"))))</f>
        <v>ns</v>
      </c>
      <c r="U127" s="188" t="str">
        <f aca="1">IF(U$4&gt;$J127,"",IF($F$120&gt;$G$120,"ns",IF($B$127&gt;$C$127,"ns",IF(ABS($L127-INDEX(RTO1SF_ORD,U$4,2))&gt;$B$135,"s","ns"))))</f>
        <v>ns</v>
      </c>
      <c r="V127" s="188" t="str">
        <f aca="1">IF(V$4&gt;$J127,"",IF($F$120&gt;$G$120,"ns",IF($B$127&gt;$C$127,"ns",IF(ABS($L127-INDEX(RTO1SF_ORD,V$4,2))&gt;$B$135,"s","ns"))))</f>
        <v>ns</v>
      </c>
      <c r="W127" s="188" t="str">
        <f aca="1">IF(W$4&gt;$J127,"",IF($F$120&gt;$G$120,"ns",IF($B$127&gt;$C$127,"ns",IF(ABS($L127-INDEX(RTO1SF_ORD,W$4,2))&gt;$B$135,"s","ns"))))</f>
        <v>ns</v>
      </c>
      <c r="X127" s="188" t="str">
        <f aca="1">IF(X$4&gt;$J127,"",IF($F$120&gt;$G$120,"ns",IF($B$127&gt;$C$127,"ns",IF(ABS($L127-INDEX(RTO1SF_ORD,X$4,2))&gt;$B$135,"s","ns"))))</f>
        <v>ns</v>
      </c>
      <c r="Y127" s="188" t="str">
        <f aca="1">IF(Y$4&gt;$J127,"",IF($F$120&gt;$G$120,"ns",IF($B$127&gt;$C$127,"ns",IF(ABS($L127-INDEX(RTO1SF_ORD,Y$4,2))&gt;$B$135,"s","ns"))))</f>
        <v/>
      </c>
      <c r="Z127" s="188" t="str">
        <f aca="1">IF(Z$4&gt;$J127,"",IF($F$120&gt;$G$120,"ns",IF($B$127&gt;$C$127,"ns",IF(ABS($L127-INDEX(RTO1SF_ORD,Z$4,2))&gt;$B$135,"s","ns"))))</f>
        <v/>
      </c>
      <c r="AA127" s="188" t="str">
        <f aca="1">IF(AA$4&gt;$J127,"",IF($F$120&gt;$G$120,"ns",IF($B$127&gt;$C$127,"ns",IF(ABS($L127-INDEX(RTO1SF_ORD,AA$4,2))&gt;$B$135,"s","ns"))))</f>
        <v/>
      </c>
      <c r="AB127" s="188" t="str">
        <f aca="1">IF(AB$4&gt;$J127,"",IF($F$120&gt;$G$120,"ns",IF($B$127&gt;$C$127,"ns",IF(ABS($L127-INDEX(RTO1SF_ORD,AB$4,2))&gt;$B$135,"s","ns"))))</f>
        <v/>
      </c>
      <c r="AC127" s="188" t="str">
        <f aca="1">IF(AC$4&gt;$J127,"",IF($F$120&gt;$G$120,"ns",IF($B$127&gt;$C$127,"ns",IF(ABS($L127-INDEX(RTO1SF_ORD,AC$4,2))&gt;$B$135,"s","ns"))))</f>
        <v/>
      </c>
      <c r="AD127" s="188" t="str">
        <f aca="1">IF(AD$4&gt;$J127,"",IF($F$120&gt;$G$120,"ns",IF($B$127&gt;$C$127,"ns",IF(ABS($L127-INDEX(RTO1SF_ORD,AD$4,2))&gt;$B$135,"s","ns"))))</f>
        <v/>
      </c>
      <c r="AE127" s="188" t="str">
        <f aca="1">IF(AE$4&gt;$J127,"",IF($F$120&gt;$G$120,"ns",IF($B$127&gt;$C$127,"ns",IF(ABS($L127-INDEX(RTO1SF_ORD,AE$4,2))&gt;$B$135,"s","ns"))))</f>
        <v/>
      </c>
      <c r="AF127" s="188" t="str">
        <f aca="1">IF(AF$4&gt;$J127,"",IF($F$120&gt;$G$120,"ns",IF($B$127&gt;$C$127,"ns",IF(ABS($L127-INDEX(RTO1SF_ORD,AF$4,2))&gt;$B$135,"s","ns"))))</f>
        <v/>
      </c>
      <c r="AG127" s="188" t="str">
        <f aca="1">IF(AG$4&gt;$J127,"",IF($F$120&gt;$G$120,"ns",IF($B$127&gt;$C$127,"ns",IF(ABS($L127-INDEX(RTO1SF_ORD,AG$4,2))&gt;$B$135,"s","ns"))))</f>
        <v/>
      </c>
      <c r="AH127" s="188" t="str">
        <f aca="1">IF(AH$4&gt;$J127,"",IF($F$120&gt;$G$120,"ns",IF($B$127&gt;$C$127,"ns",IF(ABS($L127-INDEX(RTO1SF_ORD,AH$4,2))&gt;$B$135,"s","ns"))))</f>
        <v/>
      </c>
      <c r="AI127" s="188" t="str">
        <f aca="1">IF(AI$4&gt;$J127,"",IF($F$120&gt;$G$120,"ns",IF($B$127&gt;$C$127,"ns",IF(ABS($L127-INDEX(RTO1SF_ORD,AI$4,2))&gt;$B$135,"s","ns"))))</f>
        <v/>
      </c>
      <c r="AJ127" s="188" t="str">
        <f aca="1">IF(AJ$4&gt;$J127,"",IF($F$120&gt;$G$120,"ns",IF($B$127&gt;$C$127,"ns",IF(ABS($L127-INDEX(RTO1SF_ORD,AJ$4,2))&gt;$B$135,"s","ns"))))</f>
        <v/>
      </c>
      <c r="AK127" s="188" t="str">
        <f aca="1">IF(AK$4&gt;$J127,"",IF($F$120&gt;$G$120,"ns",IF($B$127&gt;$C$127,"ns",IF(ABS($L127-INDEX(RTO1SF_ORD,AK$4,2))&gt;$B$135,"s","ns"))))</f>
        <v/>
      </c>
      <c r="AL127" s="188" t="str">
        <f aca="1">IF(AL$4&gt;$J127,"",IF($F$120&gt;$G$120,"ns",IF($B$127&gt;$C$127,"ns",IF(ABS($L127-INDEX(RTO1SF_ORD,AL$4,2))&gt;$B$135,"s","ns"))))</f>
        <v/>
      </c>
      <c r="AM127" s="188" t="str">
        <f aca="1">IF(AM$4&gt;$J127,"",IF($F$120&gt;$G$120,"ns",IF($B$127&gt;$C$127,"ns",IF(ABS($L127-INDEX(RTO1SF_ORD,AM$4,2))&gt;$B$135,"s","ns"))))</f>
        <v/>
      </c>
      <c r="AN127" s="188" t="str">
        <f aca="1">IF(AN$4&gt;$J127,"",IF($F$120&gt;$G$120,"ns",IF($B$127&gt;$C$127,"ns",IF(ABS($L127-INDEX(RTO1SF_ORD,AN$4,2))&gt;$B$135,"s","ns"))))</f>
        <v/>
      </c>
      <c r="AO127" s="188" t="str">
        <f aca="1">IF(AO$4&gt;$J127,"",IF($F$120&gt;$G$120,"ns",IF($B$127&gt;$C$127,"ns",IF(ABS($L127-INDEX(RTO1SF_ORD,AO$4,2))&gt;$B$135,"s","ns"))))</f>
        <v/>
      </c>
      <c r="AP127" s="188" t="str">
        <f aca="1">IF(AP$4&gt;$J127,"",IF($F$120&gt;$G$120,"ns",IF($B$127&gt;$C$127,"ns",IF(ABS($L127-INDEX(RTO1SF_ORD,AP$4,2))&gt;$B$135,"s","ns"))))</f>
        <v/>
      </c>
      <c r="AQ127" s="188" t="str">
        <f aca="1">IF(AQ$4&gt;$J127,"",IF($F$120&gt;$G$120,"ns",IF($B$127&gt;$C$127,"ns",IF(ABS($L127-INDEX(RTO1SF_ORD,AQ$4,2))&gt;$B$135,"s","ns"))))</f>
        <v/>
      </c>
      <c r="AR127" s="188" t="str">
        <f aca="1">IF(AR$4&gt;$J127,"",IF($F$120&gt;$G$120,"ns",IF($B$127&gt;$C$127,"ns",IF(ABS($L127-INDEX(RTO1SF_ORD,AR$4,2))&gt;$B$135,"s","ns"))))</f>
        <v/>
      </c>
      <c r="AS127" s="188" t="str">
        <f aca="1">IF(AS$4&gt;$J127,"",IF($F$120&gt;$G$120,"ns",IF($B$127&gt;$C$127,"ns",IF(ABS($L127-INDEX(RTO1SF_ORD,AS$4,2))&gt;$B$135,"s","ns"))))</f>
        <v/>
      </c>
      <c r="AT127" s="188" t="str">
        <f aca="1">IF(AT$4&gt;$J127,"",IF($F$120&gt;$G$120,"ns",IF($B$127&gt;$C$127,"ns",IF(ABS($L127-INDEX(RTO1SF_ORD,AT$4,2))&gt;$B$135,"s","ns"))))</f>
        <v/>
      </c>
      <c r="AU127" s="188" t="str">
        <f aca="1">IF(AU$4&gt;$J127,"",IF($F$120&gt;$G$120,"ns",IF($B$127&gt;$C$127,"ns",IF(ABS($L127-INDEX(RTO1SF_ORD,AU$4,2))&gt;$B$135,"s","ns"))))</f>
        <v/>
      </c>
      <c r="AV127" s="188" t="str">
        <f aca="1">IF(AV$4&gt;$J127,"",IF($F$120&gt;$G$120,"ns",IF($B$127&gt;$C$127,"ns",IF(ABS($L127-INDEX(RTO1SF_ORD,AV$4,2))&gt;$B$135,"s","ns"))))</f>
        <v/>
      </c>
      <c r="AW127" s="188" t="str">
        <f aca="1">IF(AW$4&gt;$J127,"",IF($F$120&gt;$G$120,"ns",IF($B$127&gt;$C$127,"ns",IF(ABS($L127-INDEX(RTO1SF_ORD,AW$4,2))&gt;$B$135,"s","ns"))))</f>
        <v/>
      </c>
      <c r="AX127" s="188" t="str">
        <f aca="1">IF(AX$4&gt;$J127,"",IF($F$120&gt;$G$120,"ns",IF($B$127&gt;$C$127,"ns",IF(ABS($L127-INDEX(RTO1SF_ORD,AX$4,2))&gt;$B$135,"s","ns"))))</f>
        <v/>
      </c>
      <c r="AY127" s="188" t="str">
        <f aca="1">IF(AY$4&gt;$J127,"",IF($F$120&gt;$G$120,"ns",IF($B$127&gt;$C$127,"ns",IF(ABS($L127-INDEX(RTO1SF_ORD,AY$4,2))&gt;$B$135,"s","ns"))))</f>
        <v/>
      </c>
      <c r="AZ127" s="188" t="str">
        <f aca="1">IF(AZ$4&gt;$J127,"",IF($F$120&gt;$G$120,"ns",IF($B$127&gt;$C$127,"ns",IF(ABS($L127-INDEX(RTO1SF_ORD,AZ$4,2))&gt;$B$135,"s","ns"))))</f>
        <v/>
      </c>
      <c r="BA127" s="188" t="str">
        <f aca="1">IF(BA$4&gt;$J127,"",IF($F$120&gt;$G$120,"ns",IF($B$127&gt;$C$127,"ns",IF(ABS($L127-INDEX(RTO1SF_ORD,BA$4,2))&gt;$B$135,"s","ns"))))</f>
        <v/>
      </c>
      <c r="BB127" s="188" t="str">
        <f aca="1">IF(BB$4&gt;$J127,"",IF($F$120&gt;$G$120,"ns",IF($B$127&gt;$C$127,"ns",IF(ABS($L127-INDEX(RTO1SF_ORD,BB$4,2))&gt;$B$135,"s","ns"))))</f>
        <v/>
      </c>
      <c r="BC127" s="188" t="str">
        <f aca="1">IF(BC$4&gt;$J127,"",IF($F$120&gt;$G$120,"ns",IF($B$127&gt;$C$127,"ns",IF(ABS($L127-INDEX(RTO1SF_ORD,BC$4,2))&gt;$B$135,"s","ns"))))</f>
        <v/>
      </c>
      <c r="BD127" s="188" t="str">
        <f aca="1">IF(BD$4&gt;$J127,"",IF($F$120&gt;$G$120,"ns",IF($B$127&gt;$C$127,"ns",IF(ABS($L127-INDEX(RTO1SF_ORD,BD$4,2))&gt;$B$135,"s","ns"))))</f>
        <v/>
      </c>
      <c r="BE127" s="188" t="str">
        <f aca="1">IF(BE$4&gt;$J127,"",IF($F$120&gt;$G$120,"ns",IF($B$127&gt;$C$127,"ns",IF(ABS($L127-INDEX(RTO1SF_ORD,BE$4,2))&gt;$B$135,"s","ns"))))</f>
        <v/>
      </c>
      <c r="BF127" s="188" t="str">
        <f aca="1">IF(BF$4&gt;$J127,"",IF($F$120&gt;$G$120,"ns",IF($B$127&gt;$C$127,"ns",IF(ABS($L127-INDEX(RTO1SF_ORD,BF$4,2))&gt;$B$135,"s","ns"))))</f>
        <v/>
      </c>
      <c r="BG127" s="188" t="str">
        <f aca="1">IF(BG$4&gt;$J127,"",IF($F$120&gt;$G$120,"ns",IF($B$127&gt;$C$127,"ns",IF(ABS($L127-INDEX(RTO1SF_ORD,BG$4,2))&gt;$B$135,"s","ns"))))</f>
        <v/>
      </c>
      <c r="BH127" s="188" t="str">
        <f aca="1">IF(BH$4&gt;$J127,"",IF($F$120&gt;$G$120,"ns",IF($B$127&gt;$C$127,"ns",IF(ABS($L127-INDEX(RTO1SF_ORD,BH$4,2))&gt;$B$135,"s","ns"))))</f>
        <v/>
      </c>
      <c r="BI127" s="188" t="str">
        <f aca="1">IF(BI$4&gt;$J127,"",IF($F$120&gt;$G$120,"ns",IF($B$127&gt;$C$127,"ns",IF(ABS($L127-INDEX(RTO1SF_ORD,BI$4,2))&gt;$B$135,"s","ns"))))</f>
        <v/>
      </c>
      <c r="BJ127" s="188" t="str">
        <f aca="1">IF(BJ$4&gt;$J127,"",IF($F$120&gt;$G$120,"ns",IF($B$127&gt;$C$127,"ns",IF(ABS($L127-INDEX(RTO1SF_ORD,BJ$4,2))&gt;$B$135,"s","ns"))))</f>
        <v/>
      </c>
      <c r="BM127" s="9"/>
      <c r="BN127" s="173">
        <f>'ANVA-MDS'!EV130</f>
        <v>0.170503491666914009</v>
      </c>
      <c r="BO127" s="119" t="n">
        <v>0.15</v>
      </c>
      <c r="BP127" s="7" t="str">
        <f>IF(BN127&gt;BO127,"ns","*")</f>
        <v>ns</v>
      </c>
      <c r="BS127" s="10"/>
      <c r="BT127" s="10"/>
      <c r="BV127" s="89" t="n">
        <v>12</v>
      </c>
      <c r="BW127" s="187" t="str">
        <f aca="1">IFERROR(INDEX(RTO3CF_ORD,BV127,1),"sd")</f>
        <v>AROMO</v>
      </c>
      <c r="BX127" s="188">
        <f aca="1">IFERROR(INDEX(RTO3CF_ORD,BV127,2),"sd")</f>
        <v>4069.46948571428993</v>
      </c>
      <c r="BY127" s="186" t="str">
        <f aca="1">IF(BY$4&gt;$BV127,"",IF($BR$120&gt;$BS$120,"ns",IF($BN$127&gt;$BO$127,"ns",IF(ABS($BX127-INDEX(RTO1CF_ORD,BY$4,2))&gt;$BN$135,"s","ns"))))</f>
        <v>ns</v>
      </c>
      <c r="BZ127" s="186" t="str">
        <f aca="1">IF(BZ$4&gt;$BV127,"",IF($BR$120&gt;$BS$120,"ns",IF($BN$127&gt;$BO$127,"ns",IF(ABS($BX127-INDEX(RTO1CF_ORD,BZ$4,2))&gt;$BN$135,"s","ns"))))</f>
        <v>ns</v>
      </c>
      <c r="CA127" s="186" t="str">
        <f aca="1">IF(CA$4&gt;$BV127,"",IF($BR$120&gt;$BS$120,"ns",IF($BN$127&gt;$BO$127,"ns",IF(ABS($BX127-INDEX(RTO1CF_ORD,CA$4,2))&gt;$BN$135,"s","ns"))))</f>
        <v>ns</v>
      </c>
      <c r="CB127" s="186" t="str">
        <f aca="1">IF(CB$4&gt;$BV127,"",IF($BR$120&gt;$BS$120,"ns",IF($BN$127&gt;$BO$127,"ns",IF(ABS($BX127-INDEX(RTO1CF_ORD,CB$4,2))&gt;$BN$135,"s","ns"))))</f>
        <v>ns</v>
      </c>
      <c r="CC127" s="186" t="str">
        <f aca="1">IF(CC$4&gt;$BV127,"",IF($BR$120&gt;$BS$120,"ns",IF($BN$127&gt;$BO$127,"ns",IF(ABS($BX127-INDEX(RTO1CF_ORD,CC$4,2))&gt;$BN$135,"s","ns"))))</f>
        <v>ns</v>
      </c>
      <c r="CD127" s="186" t="str">
        <f aca="1">IF(CD$4&gt;$BV127,"",IF($BR$120&gt;$BS$120,"ns",IF($BN$127&gt;$BO$127,"ns",IF(ABS($BX127-INDEX(RTO1CF_ORD,CD$4,2))&gt;$BN$135,"s","ns"))))</f>
        <v>ns</v>
      </c>
      <c r="CE127" s="186" t="str">
        <f aca="1">IF(CE$4&gt;$BV127,"",IF($BR$120&gt;$BS$120,"ns",IF($BN$127&gt;$BO$127,"ns",IF(ABS($BX127-INDEX(RTO1CF_ORD,CE$4,2))&gt;$BN$135,"s","ns"))))</f>
        <v>ns</v>
      </c>
      <c r="CF127" s="186" t="str">
        <f aca="1">IF(CF$4&gt;$BV127,"",IF($BR$120&gt;$BS$120,"ns",IF($BN$127&gt;$BO$127,"ns",IF(ABS($BX127-INDEX(RTO1CF_ORD,CF$4,2))&gt;$BN$135,"s","ns"))))</f>
        <v>ns</v>
      </c>
      <c r="CG127" s="186" t="str">
        <f aca="1">IF(CG$4&gt;$BV127,"",IF($BR$120&gt;$BS$120,"ns",IF($BN$127&gt;$BO$127,"ns",IF(ABS($BX127-INDEX(RTO1CF_ORD,CG$4,2))&gt;$BN$135,"s","ns"))))</f>
        <v>ns</v>
      </c>
      <c r="CH127" s="186" t="str">
        <f aca="1">IF(CH$4&gt;$BV127,"",IF($BR$120&gt;$BS$120,"ns",IF($BN$127&gt;$BO$127,"ns",IF(ABS($BX127-INDEX(RTO1CF_ORD,CH$4,2))&gt;$BN$135,"s","ns"))))</f>
        <v>ns</v>
      </c>
      <c r="CI127" s="186" t="str">
        <f aca="1">IF(CI$4&gt;$BV127,"",IF($BR$120&gt;$BS$120,"ns",IF($BN$127&gt;$BO$127,"ns",IF(ABS($BX127-INDEX(RTO1CF_ORD,CI$4,2))&gt;$BN$135,"s","ns"))))</f>
        <v>ns</v>
      </c>
      <c r="CJ127" s="186" t="str">
        <f aca="1">IF(CJ$4&gt;$BV127,"",IF($BR$120&gt;$BS$120,"ns",IF($BN$127&gt;$BO$127,"ns",IF(ABS($BX127-INDEX(RTO1CF_ORD,CJ$4,2))&gt;$BN$135,"s","ns"))))</f>
        <v>ns</v>
      </c>
      <c r="CK127" s="186" t="str">
        <f aca="1">IF(CK$4&gt;$BV127,"",IF($BR$120&gt;$BS$120,"ns",IF($BN$127&gt;$BO$127,"ns",IF(ABS($BX127-INDEX(RTO1CF_ORD,CK$4,2))&gt;$BN$135,"s","ns"))))</f>
        <v/>
      </c>
      <c r="CL127" s="186" t="str">
        <f aca="1">IF(CL$4&gt;$BV127,"",IF($BR$120&gt;$BS$120,"ns",IF($BN$127&gt;$BO$127,"ns",IF(ABS($BX127-INDEX(RTO1CF_ORD,CL$4,2))&gt;$BN$135,"s","ns"))))</f>
        <v/>
      </c>
      <c r="CM127" s="186" t="str">
        <f aca="1">IF(CM$4&gt;$BV127,"",IF($BR$120&gt;$BS$120,"ns",IF($BN$127&gt;$BO$127,"ns",IF(ABS($BX127-INDEX(RTO1CF_ORD,CM$4,2))&gt;$BN$135,"s","ns"))))</f>
        <v/>
      </c>
      <c r="CN127" s="186" t="str">
        <f aca="1">IF(CN$4&gt;$BV127,"",IF($BR$120&gt;$BS$120,"ns",IF($BN$127&gt;$BO$127,"ns",IF(ABS($BX127-INDEX(RTO1CF_ORD,CN$4,2))&gt;$BN$135,"s","ns"))))</f>
        <v/>
      </c>
      <c r="CO127" s="186" t="str">
        <f aca="1">IF(CO$4&gt;$BV127,"",IF($BR$120&gt;$BS$120,"ns",IF($BN$127&gt;$BO$127,"ns",IF(ABS($BX127-INDEX(RTO1CF_ORD,CO$4,2))&gt;$BN$135,"s","ns"))))</f>
        <v/>
      </c>
      <c r="CP127" s="186" t="str">
        <f aca="1">IF(CP$4&gt;$BV127,"",IF($BR$120&gt;$BS$120,"ns",IF($BN$127&gt;$BO$127,"ns",IF(ABS($BX127-INDEX(RTO1CF_ORD,CP$4,2))&gt;$BN$135,"s","ns"))))</f>
        <v/>
      </c>
      <c r="CQ127" s="186" t="str">
        <f aca="1">IF(CQ$4&gt;$BV127,"",IF($BR$120&gt;$BS$120,"ns",IF($BN$127&gt;$BO$127,"ns",IF(ABS($BX127-INDEX(RTO1CF_ORD,CQ$4,2))&gt;$BN$135,"s","ns"))))</f>
        <v/>
      </c>
      <c r="CR127" s="186" t="str">
        <f aca="1">IF(CR$4&gt;$BV127,"",IF($BR$120&gt;$BS$120,"ns",IF($BN$127&gt;$BO$127,"ns",IF(ABS($BX127-INDEX(RTO1CF_ORD,CR$4,2))&gt;$BN$135,"s","ns"))))</f>
        <v/>
      </c>
      <c r="CS127" s="186" t="str">
        <f aca="1">IF(CS$4&gt;$BV127,"",IF($BR$120&gt;$BS$120,"ns",IF($BN$127&gt;$BO$127,"ns",IF(ABS($BX127-INDEX(RTO1CF_ORD,CS$4,2))&gt;$BN$135,"s","ns"))))</f>
        <v/>
      </c>
      <c r="CT127" s="186" t="str">
        <f aca="1">IF(CT$4&gt;$BV127,"",IF($BR$120&gt;$BS$120,"ns",IF($BN$127&gt;$BO$127,"ns",IF(ABS($BX127-INDEX(RTO1CF_ORD,CT$4,2))&gt;$BN$135,"s","ns"))))</f>
        <v/>
      </c>
      <c r="CU127" s="186" t="str">
        <f aca="1">IF(CU$4&gt;$BV127,"",IF($BR$120&gt;$BS$120,"ns",IF($BN$127&gt;$BO$127,"ns",IF(ABS($BX127-INDEX(RTO1CF_ORD,CU$4,2))&gt;$BN$135,"s","ns"))))</f>
        <v/>
      </c>
      <c r="CV127" s="186" t="str">
        <f aca="1">IF(CV$4&gt;$BV127,"",IF($BR$120&gt;$BS$120,"ns",IF($BN$127&gt;$BO$127,"ns",IF(ABS($BX127-INDEX(RTO1CF_ORD,CV$4,2))&gt;$BN$135,"s","ns"))))</f>
        <v/>
      </c>
      <c r="CW127" s="186" t="str">
        <f aca="1">IF(CW$4&gt;$BV127,"",IF($BR$120&gt;$BS$120,"ns",IF($BN$127&gt;$BO$127,"ns",IF(ABS($BX127-INDEX(RTO1CF_ORD,CW$4,2))&gt;$BN$135,"s","ns"))))</f>
        <v/>
      </c>
      <c r="CX127" s="186" t="str">
        <f aca="1">IF(CX$4&gt;$BV127,"",IF($BR$120&gt;$BS$120,"ns",IF($BN$127&gt;$BO$127,"ns",IF(ABS($BX127-INDEX(RTO1CF_ORD,CX$4,2))&gt;$BN$135,"s","ns"))))</f>
        <v/>
      </c>
      <c r="CY127" s="186" t="str">
        <f aca="1">IF(CY$4&gt;$BV127,"",IF($BR$120&gt;$BS$120,"ns",IF($BN$127&gt;$BO$127,"ns",IF(ABS($BX127-INDEX(RTO1CF_ORD,CY$4,2))&gt;$BN$135,"s","ns"))))</f>
        <v/>
      </c>
      <c r="CZ127" s="186" t="str">
        <f aca="1">IF(CZ$4&gt;$BV127,"",IF($BR$120&gt;$BS$120,"ns",IF($BN$127&gt;$BO$127,"ns",IF(ABS($BX127-INDEX(RTO1CF_ORD,CZ$4,2))&gt;$BN$135,"s","ns"))))</f>
        <v/>
      </c>
      <c r="DA127" s="186" t="str">
        <f aca="1">IF(DA$4&gt;$BV127,"",IF($BR$120&gt;$BS$120,"ns",IF($BN$127&gt;$BO$127,"ns",IF(ABS($BX127-INDEX(RTO1CF_ORD,DA$4,2))&gt;$BN$135,"s","ns"))))</f>
        <v/>
      </c>
      <c r="DB127" s="186" t="str">
        <f aca="1">IF(DB$4&gt;$BV127,"",IF($BR$120&gt;$BS$120,"ns",IF($BN$127&gt;$BO$127,"ns",IF(ABS($BX127-INDEX(RTO1CF_ORD,DB$4,2))&gt;$BN$135,"s","ns"))))</f>
        <v/>
      </c>
      <c r="DC127" s="186" t="str">
        <f aca="1">IF(DC$4&gt;$BV127,"",IF($BR$120&gt;$BS$120,"ns",IF($BN$127&gt;$BO$127,"ns",IF(ABS($BX127-INDEX(RTO1CF_ORD,DC$4,2))&gt;$BN$135,"s","ns"))))</f>
        <v/>
      </c>
      <c r="DD127" s="186" t="str">
        <f aca="1">IF(DD$4&gt;$BV127,"",IF($BR$120&gt;$BS$120,"ns",IF($BN$127&gt;$BO$127,"ns",IF(ABS($BX127-INDEX(RTO1CF_ORD,DD$4,2))&gt;$BN$135,"s","ns"))))</f>
        <v/>
      </c>
      <c r="DE127" s="186" t="str">
        <f aca="1">IF(DE$4&gt;$BV127,"",IF($BR$120&gt;$BS$120,"ns",IF($BN$127&gt;$BO$127,"ns",IF(ABS($BX127-INDEX(RTO1CF_ORD,DE$4,2))&gt;$BN$135,"s","ns"))))</f>
        <v/>
      </c>
      <c r="DF127" s="186" t="str">
        <f aca="1">IF(DF$4&gt;$BV127,"",IF($BR$120&gt;$BS$120,"ns",IF($BN$127&gt;$BO$127,"ns",IF(ABS($BX127-INDEX(RTO1CF_ORD,DF$4,2))&gt;$BN$135,"s","ns"))))</f>
        <v/>
      </c>
      <c r="DG127" s="186" t="str">
        <f aca="1">IF(DG$4&gt;$BV127,"",IF($BR$120&gt;$BS$120,"ns",IF($BN$127&gt;$BO$127,"ns",IF(ABS($BX127-INDEX(RTO1CF_ORD,DG$4,2))&gt;$BN$135,"s","ns"))))</f>
        <v/>
      </c>
      <c r="DH127" s="186" t="str">
        <f aca="1">IF(DH$4&gt;$BV127,"",IF($BR$120&gt;$BS$120,"ns",IF($BN$127&gt;$BO$127,"ns",IF(ABS($BX127-INDEX(RTO1CF_ORD,DH$4,2))&gt;$BN$135,"s","ns"))))</f>
        <v/>
      </c>
      <c r="DI127" s="186" t="str">
        <f aca="1">IF(DI$4&gt;$BV127,"",IF($BR$120&gt;$BS$120,"ns",IF($BN$127&gt;$BO$127,"ns",IF(ABS($BX127-INDEX(RTO1CF_ORD,DI$4,2))&gt;$BN$135,"s","ns"))))</f>
        <v/>
      </c>
      <c r="DJ127" s="186" t="str">
        <f aca="1">IF(DJ$4&gt;$BV127,"",IF($BR$120&gt;$BS$120,"ns",IF($BN$127&gt;$BO$127,"ns",IF(ABS($BX127-INDEX(RTO1CF_ORD,DJ$4,2))&gt;$BN$135,"s","ns"))))</f>
        <v/>
      </c>
      <c r="DK127" s="186" t="str">
        <f aca="1">IF(DK$4&gt;$BV127,"",IF($BR$120&gt;$BS$120,"ns",IF($BN$127&gt;$BO$127,"ns",IF(ABS($BX127-INDEX(RTO1CF_ORD,DK$4,2))&gt;$BN$135,"s","ns"))))</f>
        <v/>
      </c>
      <c r="DL127" s="186" t="str">
        <f aca="1">IF(DL$4&gt;$BV127,"",IF($BR$120&gt;$BS$120,"ns",IF($BN$127&gt;$BO$127,"ns",IF(ABS($BX127-INDEX(RTO1CF_ORD,DL$4,2))&gt;$BN$135,"s","ns"))))</f>
        <v/>
      </c>
      <c r="DM127" s="186" t="str">
        <f aca="1">IF(DM$4&gt;$BV127,"",IF($BR$120&gt;$BS$120,"ns",IF($BN$127&gt;$BO$127,"ns",IF(ABS($BX127-INDEX(RTO1CF_ORD,DM$4,2))&gt;$BN$135,"s","ns"))))</f>
        <v/>
      </c>
      <c r="DN127" s="186" t="str">
        <f aca="1">IF(DN$4&gt;$BV127,"",IF($BR$120&gt;$BS$120,"ns",IF($BN$127&gt;$BO$127,"ns",IF(ABS($BX127-INDEX(RTO1CF_ORD,DN$4,2))&gt;$BN$135,"s","ns"))))</f>
        <v/>
      </c>
      <c r="DO127" s="186" t="str">
        <f aca="1">IF(DO$4&gt;$BV127,"",IF($BR$120&gt;$BS$120,"ns",IF($BN$127&gt;$BO$127,"ns",IF(ABS($BX127-INDEX(RTO1CF_ORD,DO$4,2))&gt;$BN$135,"s","ns"))))</f>
        <v/>
      </c>
      <c r="DP127" s="186" t="str">
        <f aca="1">IF(DP$4&gt;$BV127,"",IF($BR$120&gt;$BS$120,"ns",IF($BN$127&gt;$BO$127,"ns",IF(ABS($BX127-INDEX(RTO1CF_ORD,DP$4,2))&gt;$BN$135,"s","ns"))))</f>
        <v/>
      </c>
      <c r="DQ127" s="186" t="str">
        <f aca="1">IF(DQ$4&gt;$BV127,"",IF($BR$120&gt;$BS$120,"ns",IF($BN$127&gt;$BO$127,"ns",IF(ABS($BX127-INDEX(RTO1CF_ORD,DQ$4,2))&gt;$BN$135,"s","ns"))))</f>
        <v/>
      </c>
      <c r="DR127" s="186" t="str">
        <f aca="1">IF(DR$4&gt;$BV127,"",IF($BR$120&gt;$BS$120,"ns",IF($BN$127&gt;$BO$127,"ns",IF(ABS($BX127-INDEX(RTO1CF_ORD,DR$4,2))&gt;$BN$135,"s","ns"))))</f>
        <v/>
      </c>
      <c r="DS127" s="186" t="str">
        <f aca="1">IF(DS$4&gt;$BV127,"",IF($BR$120&gt;$BS$120,"ns",IF($BN$127&gt;$BO$127,"ns",IF(ABS($BX127-INDEX(RTO1CF_ORD,DS$4,2))&gt;$BN$135,"s","ns"))))</f>
        <v/>
      </c>
      <c r="DT127" s="186" t="str">
        <f aca="1">IF(DT$4&gt;$BV127,"",IF($BR$120&gt;$BS$120,"ns",IF($BN$127&gt;$BO$127,"ns",IF(ABS($BX127-INDEX(RTO1CF_ORD,DT$4,2))&gt;$BN$135,"s","ns"))))</f>
        <v/>
      </c>
      <c r="DU127" s="186" t="str">
        <f aca="1">IF(DU$4&gt;$BV127,"",IF($BR$120&gt;$BS$120,"ns",IF($BN$127&gt;$BO$127,"ns",IF(ABS($BX127-INDEX(RTO1CF_ORD,DU$4,2))&gt;$BN$135,"s","ns"))))</f>
        <v/>
      </c>
      <c r="DV127" s="186" t="str">
        <f aca="1">IF(DV$4&gt;$BV127,"",IF($BR$120&gt;$BS$120,"ns",IF($BN$127&gt;$BO$127,"ns",IF(ABS($BX127-INDEX(RTO1CF_ORD,DV$4,2))&gt;$BN$135,"s","ns"))))</f>
        <v/>
      </c>
      <c r="DW127" s="158"/>
      <c r="DX127" s="158"/>
      <c r="DZ127" s="176">
        <f>DZ126+1</f>
        <v>13</v>
      </c>
      <c r="EA127" s="178" t="str">
        <f aca="1">IFERROR(INDEX(RTO3CV,$DZ127,1),0)</f>
        <v>B AIMARA</v>
      </c>
      <c r="EB127" s="179">
        <f aca="1">IFERROR(INDEX(RTO3SF,$DZ127,EB$3),0)</f>
        <v>0</v>
      </c>
      <c r="EC127" s="179">
        <f aca="1">IFERROR(INDEX(RTO3SF,$DZ127,EC$3),0)</f>
        <v>0</v>
      </c>
      <c r="ED127" s="179">
        <f aca="1">IFERROR(INDEX(RTO3SF,$DZ127,ED$3),0)</f>
        <v>0</v>
      </c>
      <c r="EE127" s="179">
        <f aca="1">IFERROR(INDEX(RTO3SF,$DZ127,EE$3),0)</f>
        <v>0</v>
      </c>
      <c r="EF127" s="179">
        <f>_xlfn.COUNTIFS(EB127:EE127,"&gt;1")</f>
        <v>0</v>
      </c>
      <c r="EG127" s="179">
        <f>IFERROR(_xlfn.SUMIFS(EB127:EE127,EB127:EE127,"&gt;1"),0)</f>
        <v>0</v>
      </c>
      <c r="EH127" s="176"/>
      <c r="EI127" s="176" t="s">
        <v>333</v>
      </c>
      <c r="EJ127" s="175" t="str">
        <f>IF(EF165=0,"sd",EJ128-EJ126-EJ125)</f>
        <v>sd</v>
      </c>
      <c r="EK127" s="177"/>
      <c r="EL127" s="176">
        <f>EL126+1</f>
        <v>13</v>
      </c>
      <c r="EM127" s="178" t="str">
        <f aca="1">IFERROR(INDEX(RTO3CV,$EL127,1),0)</f>
        <v>B AIMARA</v>
      </c>
      <c r="EN127" s="179">
        <f aca="1">IFERROR(INDEX(RTO3CF,$EL127,'ANVA-MDS'!EB$3),0)</f>
        <v>3711.70800000000008</v>
      </c>
      <c r="EO127" s="179">
        <f aca="1">IFERROR(INDEX(RTO3CF,$EL127,'ANVA-MDS'!EC$3),0)</f>
        <v>4622.77652571429007</v>
      </c>
      <c r="EP127" s="179">
        <f aca="1">IFERROR(INDEX(RTO3CF,$EL127,'ANVA-MDS'!ED$3),0)</f>
        <v>4721.51680000000033</v>
      </c>
      <c r="EQ127" s="179">
        <f aca="1">IFERROR(INDEX(RTO3CF,$EL127,'ANVA-MDS'!EE$3),0)</f>
        <v>0</v>
      </c>
      <c r="ER127" s="179">
        <f>_xlfn.COUNTIFS(EN127:EQ127,"&gt;1")</f>
        <v>3</v>
      </c>
      <c r="ES127" s="179">
        <f>IFERROR(_xlfn.SUMIFS(EN127:EQ127,EN127:EQ127,"&gt;1"),0)</f>
        <v>13056.0013257143</v>
      </c>
      <c r="ET127" s="176"/>
      <c r="EU127" s="176" t="s">
        <v>333</v>
      </c>
      <c r="EV127" s="175">
        <f>IF(ER165=0,"sd",EV128-EV126-EV125)</f>
        <v>35482737.9599898979</v>
      </c>
      <c r="EW127" s="177"/>
      <c r="EX127" s="179">
        <f>EG127+ES127</f>
        <v>13056.0013257143</v>
      </c>
      <c r="EY127" s="176" t="s">
        <v>334</v>
      </c>
      <c r="EZ127" s="202" t="str">
        <f t="array" ref="EZ127">IF(EZ134=0,"sd",_xlfn.VAR.P(IF(EB115:EE164&gt;1,EB115:EE164),IF(EN115:EQ164&gt;1,EN115:EQ164))*EZ117)</f>
        <v>sd</v>
      </c>
    </row>
    <row r="128" spans="1:156" ht="12.75" customHeight="1">
      <c r="A128" s="8"/>
      <c r="J128" s="89" t="n">
        <v>13</v>
      </c>
      <c r="K128" s="187" t="str">
        <f aca="1">IFERROR(INDEX(RTO3SF_ORD,J128,1),"sd")</f>
        <v>B AIMARA</v>
      </c>
      <c r="L128" s="188">
        <f aca="1">IFERROR(INDEX(RTO3SF_ORD,J128,2),"sd")</f>
        <v>0.000370000000000000062</v>
      </c>
      <c r="M128" s="188" t="str">
        <f aca="1">IF(M$4&gt;$J128,"",IF($F$120&gt;$G$120,"ns",IF($B$127&gt;$C$127,"ns",IF(ABS($L128-INDEX(RTO1SF_ORD,M$4,2))&gt;$B$135,"s","ns"))))</f>
        <v>ns</v>
      </c>
      <c r="N128" s="188" t="str">
        <f aca="1">IF(N$4&gt;$J128,"",IF($F$120&gt;$G$120,"ns",IF($B$127&gt;$C$127,"ns",IF(ABS($L128-INDEX(RTO1SF_ORD,N$4,2))&gt;$B$135,"s","ns"))))</f>
        <v>ns</v>
      </c>
      <c r="O128" s="188" t="str">
        <f aca="1">IF(O$4&gt;$J128,"",IF($F$120&gt;$G$120,"ns",IF($B$127&gt;$C$127,"ns",IF(ABS($L128-INDEX(RTO1SF_ORD,O$4,2))&gt;$B$135,"s","ns"))))</f>
        <v>ns</v>
      </c>
      <c r="P128" s="188" t="str">
        <f aca="1">IF(P$4&gt;$J128,"",IF($F$120&gt;$G$120,"ns",IF($B$127&gt;$C$127,"ns",IF(ABS($L128-INDEX(RTO1SF_ORD,P$4,2))&gt;$B$135,"s","ns"))))</f>
        <v>ns</v>
      </c>
      <c r="Q128" s="188" t="str">
        <f aca="1">IF(Q$4&gt;$J128,"",IF($F$120&gt;$G$120,"ns",IF($B$127&gt;$C$127,"ns",IF(ABS($L128-INDEX(RTO1SF_ORD,Q$4,2))&gt;$B$135,"s","ns"))))</f>
        <v>ns</v>
      </c>
      <c r="R128" s="188" t="str">
        <f aca="1">IF(R$4&gt;$J128,"",IF($F$120&gt;$G$120,"ns",IF($B$127&gt;$C$127,"ns",IF(ABS($L128-INDEX(RTO1SF_ORD,R$4,2))&gt;$B$135,"s","ns"))))</f>
        <v>ns</v>
      </c>
      <c r="S128" s="188" t="str">
        <f aca="1">IF(S$4&gt;$J128,"",IF($F$120&gt;$G$120,"ns",IF($B$127&gt;$C$127,"ns",IF(ABS($L128-INDEX(RTO1SF_ORD,S$4,2))&gt;$B$135,"s","ns"))))</f>
        <v>ns</v>
      </c>
      <c r="T128" s="188" t="str">
        <f aca="1">IF(T$4&gt;$J128,"",IF($F$120&gt;$G$120,"ns",IF($B$127&gt;$C$127,"ns",IF(ABS($L128-INDEX(RTO1SF_ORD,T$4,2))&gt;$B$135,"s","ns"))))</f>
        <v>ns</v>
      </c>
      <c r="U128" s="188" t="str">
        <f aca="1">IF(U$4&gt;$J128,"",IF($F$120&gt;$G$120,"ns",IF($B$127&gt;$C$127,"ns",IF(ABS($L128-INDEX(RTO1SF_ORD,U$4,2))&gt;$B$135,"s","ns"))))</f>
        <v>ns</v>
      </c>
      <c r="V128" s="188" t="str">
        <f aca="1">IF(V$4&gt;$J128,"",IF($F$120&gt;$G$120,"ns",IF($B$127&gt;$C$127,"ns",IF(ABS($L128-INDEX(RTO1SF_ORD,V$4,2))&gt;$B$135,"s","ns"))))</f>
        <v>ns</v>
      </c>
      <c r="W128" s="188" t="str">
        <f aca="1">IF(W$4&gt;$J128,"",IF($F$120&gt;$G$120,"ns",IF($B$127&gt;$C$127,"ns",IF(ABS($L128-INDEX(RTO1SF_ORD,W$4,2))&gt;$B$135,"s","ns"))))</f>
        <v>ns</v>
      </c>
      <c r="X128" s="188" t="str">
        <f aca="1">IF(X$4&gt;$J128,"",IF($F$120&gt;$G$120,"ns",IF($B$127&gt;$C$127,"ns",IF(ABS($L128-INDEX(RTO1SF_ORD,X$4,2))&gt;$B$135,"s","ns"))))</f>
        <v>ns</v>
      </c>
      <c r="Y128" s="188" t="str">
        <f aca="1">IF(Y$4&gt;$J128,"",IF($F$120&gt;$G$120,"ns",IF($B$127&gt;$C$127,"ns",IF(ABS($L128-INDEX(RTO1SF_ORD,Y$4,2))&gt;$B$135,"s","ns"))))</f>
        <v>ns</v>
      </c>
      <c r="Z128" s="188" t="str">
        <f aca="1">IF(Z$4&gt;$J128,"",IF($F$120&gt;$G$120,"ns",IF($B$127&gt;$C$127,"ns",IF(ABS($L128-INDEX(RTO1SF_ORD,Z$4,2))&gt;$B$135,"s","ns"))))</f>
        <v/>
      </c>
      <c r="AA128" s="188" t="str">
        <f aca="1">IF(AA$4&gt;$J128,"",IF($F$120&gt;$G$120,"ns",IF($B$127&gt;$C$127,"ns",IF(ABS($L128-INDEX(RTO1SF_ORD,AA$4,2))&gt;$B$135,"s","ns"))))</f>
        <v/>
      </c>
      <c r="AB128" s="188" t="str">
        <f aca="1">IF(AB$4&gt;$J128,"",IF($F$120&gt;$G$120,"ns",IF($B$127&gt;$C$127,"ns",IF(ABS($L128-INDEX(RTO1SF_ORD,AB$4,2))&gt;$B$135,"s","ns"))))</f>
        <v/>
      </c>
      <c r="AC128" s="188" t="str">
        <f aca="1">IF(AC$4&gt;$J128,"",IF($F$120&gt;$G$120,"ns",IF($B$127&gt;$C$127,"ns",IF(ABS($L128-INDEX(RTO1SF_ORD,AC$4,2))&gt;$B$135,"s","ns"))))</f>
        <v/>
      </c>
      <c r="AD128" s="188" t="str">
        <f aca="1">IF(AD$4&gt;$J128,"",IF($F$120&gt;$G$120,"ns",IF($B$127&gt;$C$127,"ns",IF(ABS($L128-INDEX(RTO1SF_ORD,AD$4,2))&gt;$B$135,"s","ns"))))</f>
        <v/>
      </c>
      <c r="AE128" s="188" t="str">
        <f aca="1">IF(AE$4&gt;$J128,"",IF($F$120&gt;$G$120,"ns",IF($B$127&gt;$C$127,"ns",IF(ABS($L128-INDEX(RTO1SF_ORD,AE$4,2))&gt;$B$135,"s","ns"))))</f>
        <v/>
      </c>
      <c r="AF128" s="188" t="str">
        <f aca="1">IF(AF$4&gt;$J128,"",IF($F$120&gt;$G$120,"ns",IF($B$127&gt;$C$127,"ns",IF(ABS($L128-INDEX(RTO1SF_ORD,AF$4,2))&gt;$B$135,"s","ns"))))</f>
        <v/>
      </c>
      <c r="AG128" s="188" t="str">
        <f aca="1">IF(AG$4&gt;$J128,"",IF($F$120&gt;$G$120,"ns",IF($B$127&gt;$C$127,"ns",IF(ABS($L128-INDEX(RTO1SF_ORD,AG$4,2))&gt;$B$135,"s","ns"))))</f>
        <v/>
      </c>
      <c r="AH128" s="188" t="str">
        <f aca="1">IF(AH$4&gt;$J128,"",IF($F$120&gt;$G$120,"ns",IF($B$127&gt;$C$127,"ns",IF(ABS($L128-INDEX(RTO1SF_ORD,AH$4,2))&gt;$B$135,"s","ns"))))</f>
        <v/>
      </c>
      <c r="AI128" s="188" t="str">
        <f aca="1">IF(AI$4&gt;$J128,"",IF($F$120&gt;$G$120,"ns",IF($B$127&gt;$C$127,"ns",IF(ABS($L128-INDEX(RTO1SF_ORD,AI$4,2))&gt;$B$135,"s","ns"))))</f>
        <v/>
      </c>
      <c r="AJ128" s="188" t="str">
        <f aca="1">IF(AJ$4&gt;$J128,"",IF($F$120&gt;$G$120,"ns",IF($B$127&gt;$C$127,"ns",IF(ABS($L128-INDEX(RTO1SF_ORD,AJ$4,2))&gt;$B$135,"s","ns"))))</f>
        <v/>
      </c>
      <c r="AK128" s="188" t="str">
        <f aca="1">IF(AK$4&gt;$J128,"",IF($F$120&gt;$G$120,"ns",IF($B$127&gt;$C$127,"ns",IF(ABS($L128-INDEX(RTO1SF_ORD,AK$4,2))&gt;$B$135,"s","ns"))))</f>
        <v/>
      </c>
      <c r="AL128" s="188" t="str">
        <f aca="1">IF(AL$4&gt;$J128,"",IF($F$120&gt;$G$120,"ns",IF($B$127&gt;$C$127,"ns",IF(ABS($L128-INDEX(RTO1SF_ORD,AL$4,2))&gt;$B$135,"s","ns"))))</f>
        <v/>
      </c>
      <c r="AM128" s="188" t="str">
        <f aca="1">IF(AM$4&gt;$J128,"",IF($F$120&gt;$G$120,"ns",IF($B$127&gt;$C$127,"ns",IF(ABS($L128-INDEX(RTO1SF_ORD,AM$4,2))&gt;$B$135,"s","ns"))))</f>
        <v/>
      </c>
      <c r="AN128" s="188" t="str">
        <f aca="1">IF(AN$4&gt;$J128,"",IF($F$120&gt;$G$120,"ns",IF($B$127&gt;$C$127,"ns",IF(ABS($L128-INDEX(RTO1SF_ORD,AN$4,2))&gt;$B$135,"s","ns"))))</f>
        <v/>
      </c>
      <c r="AO128" s="188" t="str">
        <f aca="1">IF(AO$4&gt;$J128,"",IF($F$120&gt;$G$120,"ns",IF($B$127&gt;$C$127,"ns",IF(ABS($L128-INDEX(RTO1SF_ORD,AO$4,2))&gt;$B$135,"s","ns"))))</f>
        <v/>
      </c>
      <c r="AP128" s="188" t="str">
        <f aca="1">IF(AP$4&gt;$J128,"",IF($F$120&gt;$G$120,"ns",IF($B$127&gt;$C$127,"ns",IF(ABS($L128-INDEX(RTO1SF_ORD,AP$4,2))&gt;$B$135,"s","ns"))))</f>
        <v/>
      </c>
      <c r="AQ128" s="188" t="str">
        <f aca="1">IF(AQ$4&gt;$J128,"",IF($F$120&gt;$G$120,"ns",IF($B$127&gt;$C$127,"ns",IF(ABS($L128-INDEX(RTO1SF_ORD,AQ$4,2))&gt;$B$135,"s","ns"))))</f>
        <v/>
      </c>
      <c r="AR128" s="188" t="str">
        <f aca="1">IF(AR$4&gt;$J128,"",IF($F$120&gt;$G$120,"ns",IF($B$127&gt;$C$127,"ns",IF(ABS($L128-INDEX(RTO1SF_ORD,AR$4,2))&gt;$B$135,"s","ns"))))</f>
        <v/>
      </c>
      <c r="AS128" s="188" t="str">
        <f aca="1">IF(AS$4&gt;$J128,"",IF($F$120&gt;$G$120,"ns",IF($B$127&gt;$C$127,"ns",IF(ABS($L128-INDEX(RTO1SF_ORD,AS$4,2))&gt;$B$135,"s","ns"))))</f>
        <v/>
      </c>
      <c r="AT128" s="188" t="str">
        <f aca="1">IF(AT$4&gt;$J128,"",IF($F$120&gt;$G$120,"ns",IF($B$127&gt;$C$127,"ns",IF(ABS($L128-INDEX(RTO1SF_ORD,AT$4,2))&gt;$B$135,"s","ns"))))</f>
        <v/>
      </c>
      <c r="AU128" s="188" t="str">
        <f aca="1">IF(AU$4&gt;$J128,"",IF($F$120&gt;$G$120,"ns",IF($B$127&gt;$C$127,"ns",IF(ABS($L128-INDEX(RTO1SF_ORD,AU$4,2))&gt;$B$135,"s","ns"))))</f>
        <v/>
      </c>
      <c r="AV128" s="188" t="str">
        <f aca="1">IF(AV$4&gt;$J128,"",IF($F$120&gt;$G$120,"ns",IF($B$127&gt;$C$127,"ns",IF(ABS($L128-INDEX(RTO1SF_ORD,AV$4,2))&gt;$B$135,"s","ns"))))</f>
        <v/>
      </c>
      <c r="AW128" s="188" t="str">
        <f aca="1">IF(AW$4&gt;$J128,"",IF($F$120&gt;$G$120,"ns",IF($B$127&gt;$C$127,"ns",IF(ABS($L128-INDEX(RTO1SF_ORD,AW$4,2))&gt;$B$135,"s","ns"))))</f>
        <v/>
      </c>
      <c r="AX128" s="188" t="str">
        <f aca="1">IF(AX$4&gt;$J128,"",IF($F$120&gt;$G$120,"ns",IF($B$127&gt;$C$127,"ns",IF(ABS($L128-INDEX(RTO1SF_ORD,AX$4,2))&gt;$B$135,"s","ns"))))</f>
        <v/>
      </c>
      <c r="AY128" s="188" t="str">
        <f aca="1">IF(AY$4&gt;$J128,"",IF($F$120&gt;$G$120,"ns",IF($B$127&gt;$C$127,"ns",IF(ABS($L128-INDEX(RTO1SF_ORD,AY$4,2))&gt;$B$135,"s","ns"))))</f>
        <v/>
      </c>
      <c r="AZ128" s="188" t="str">
        <f aca="1">IF(AZ$4&gt;$J128,"",IF($F$120&gt;$G$120,"ns",IF($B$127&gt;$C$127,"ns",IF(ABS($L128-INDEX(RTO1SF_ORD,AZ$4,2))&gt;$B$135,"s","ns"))))</f>
        <v/>
      </c>
      <c r="BA128" s="188" t="str">
        <f aca="1">IF(BA$4&gt;$J128,"",IF($F$120&gt;$G$120,"ns",IF($B$127&gt;$C$127,"ns",IF(ABS($L128-INDEX(RTO1SF_ORD,BA$4,2))&gt;$B$135,"s","ns"))))</f>
        <v/>
      </c>
      <c r="BB128" s="188" t="str">
        <f aca="1">IF(BB$4&gt;$J128,"",IF($F$120&gt;$G$120,"ns",IF($B$127&gt;$C$127,"ns",IF(ABS($L128-INDEX(RTO1SF_ORD,BB$4,2))&gt;$B$135,"s","ns"))))</f>
        <v/>
      </c>
      <c r="BC128" s="188" t="str">
        <f aca="1">IF(BC$4&gt;$J128,"",IF($F$120&gt;$G$120,"ns",IF($B$127&gt;$C$127,"ns",IF(ABS($L128-INDEX(RTO1SF_ORD,BC$4,2))&gt;$B$135,"s","ns"))))</f>
        <v/>
      </c>
      <c r="BD128" s="188" t="str">
        <f aca="1">IF(BD$4&gt;$J128,"",IF($F$120&gt;$G$120,"ns",IF($B$127&gt;$C$127,"ns",IF(ABS($L128-INDEX(RTO1SF_ORD,BD$4,2))&gt;$B$135,"s","ns"))))</f>
        <v/>
      </c>
      <c r="BE128" s="188" t="str">
        <f aca="1">IF(BE$4&gt;$J128,"",IF($F$120&gt;$G$120,"ns",IF($B$127&gt;$C$127,"ns",IF(ABS($L128-INDEX(RTO1SF_ORD,BE$4,2))&gt;$B$135,"s","ns"))))</f>
        <v/>
      </c>
      <c r="BF128" s="188" t="str">
        <f aca="1">IF(BF$4&gt;$J128,"",IF($F$120&gt;$G$120,"ns",IF($B$127&gt;$C$127,"ns",IF(ABS($L128-INDEX(RTO1SF_ORD,BF$4,2))&gt;$B$135,"s","ns"))))</f>
        <v/>
      </c>
      <c r="BG128" s="188" t="str">
        <f aca="1">IF(BG$4&gt;$J128,"",IF($F$120&gt;$G$120,"ns",IF($B$127&gt;$C$127,"ns",IF(ABS($L128-INDEX(RTO1SF_ORD,BG$4,2))&gt;$B$135,"s","ns"))))</f>
        <v/>
      </c>
      <c r="BH128" s="188" t="str">
        <f aca="1">IF(BH$4&gt;$J128,"",IF($F$120&gt;$G$120,"ns",IF($B$127&gt;$C$127,"ns",IF(ABS($L128-INDEX(RTO1SF_ORD,BH$4,2))&gt;$B$135,"s","ns"))))</f>
        <v/>
      </c>
      <c r="BI128" s="188" t="str">
        <f aca="1">IF(BI$4&gt;$J128,"",IF($F$120&gt;$G$120,"ns",IF($B$127&gt;$C$127,"ns",IF(ABS($L128-INDEX(RTO1SF_ORD,BI$4,2))&gt;$B$135,"s","ns"))))</f>
        <v/>
      </c>
      <c r="BJ128" s="188" t="str">
        <f aca="1">IF(BJ$4&gt;$J128,"",IF($F$120&gt;$G$120,"ns",IF($B$127&gt;$C$127,"ns",IF(ABS($L128-INDEX(RTO1SF_ORD,BJ$4,2))&gt;$B$135,"s","ns"))))</f>
        <v/>
      </c>
      <c r="BS128" s="10"/>
      <c r="BT128" s="10"/>
      <c r="BV128" s="89" t="n">
        <v>13</v>
      </c>
      <c r="BW128" s="187" t="str">
        <f aca="1">IFERROR(INDEX(RTO3CF_ORD,BV128,1),"sd")</f>
        <v>BAGUETTE 525</v>
      </c>
      <c r="BX128" s="188">
        <f aca="1">IFERROR(INDEX(RTO3CF_ORD,BV128,2),"sd")</f>
        <v>4044.09175238094986</v>
      </c>
      <c r="BY128" s="186" t="str">
        <f aca="1">IF(BY$4&gt;$BV128,"",IF($BR$120&gt;$BS$120,"ns",IF($BN$127&gt;$BO$127,"ns",IF(ABS($BX128-INDEX(RTO1CF_ORD,BY$4,2))&gt;$BN$135,"s","ns"))))</f>
        <v>ns</v>
      </c>
      <c r="BZ128" s="186" t="str">
        <f aca="1">IF(BZ$4&gt;$BV128,"",IF($BR$120&gt;$BS$120,"ns",IF($BN$127&gt;$BO$127,"ns",IF(ABS($BX128-INDEX(RTO1CF_ORD,BZ$4,2))&gt;$BN$135,"s","ns"))))</f>
        <v>ns</v>
      </c>
      <c r="CA128" s="186" t="str">
        <f aca="1">IF(CA$4&gt;$BV128,"",IF($BR$120&gt;$BS$120,"ns",IF($BN$127&gt;$BO$127,"ns",IF(ABS($BX128-INDEX(RTO1CF_ORD,CA$4,2))&gt;$BN$135,"s","ns"))))</f>
        <v>ns</v>
      </c>
      <c r="CB128" s="186" t="str">
        <f aca="1">IF(CB$4&gt;$BV128,"",IF($BR$120&gt;$BS$120,"ns",IF($BN$127&gt;$BO$127,"ns",IF(ABS($BX128-INDEX(RTO1CF_ORD,CB$4,2))&gt;$BN$135,"s","ns"))))</f>
        <v>ns</v>
      </c>
      <c r="CC128" s="186" t="str">
        <f aca="1">IF(CC$4&gt;$BV128,"",IF($BR$120&gt;$BS$120,"ns",IF($BN$127&gt;$BO$127,"ns",IF(ABS($BX128-INDEX(RTO1CF_ORD,CC$4,2))&gt;$BN$135,"s","ns"))))</f>
        <v>ns</v>
      </c>
      <c r="CD128" s="186" t="str">
        <f aca="1">IF(CD$4&gt;$BV128,"",IF($BR$120&gt;$BS$120,"ns",IF($BN$127&gt;$BO$127,"ns",IF(ABS($BX128-INDEX(RTO1CF_ORD,CD$4,2))&gt;$BN$135,"s","ns"))))</f>
        <v>ns</v>
      </c>
      <c r="CE128" s="186" t="str">
        <f aca="1">IF(CE$4&gt;$BV128,"",IF($BR$120&gt;$BS$120,"ns",IF($BN$127&gt;$BO$127,"ns",IF(ABS($BX128-INDEX(RTO1CF_ORD,CE$4,2))&gt;$BN$135,"s","ns"))))</f>
        <v>ns</v>
      </c>
      <c r="CF128" s="186" t="str">
        <f aca="1">IF(CF$4&gt;$BV128,"",IF($BR$120&gt;$BS$120,"ns",IF($BN$127&gt;$BO$127,"ns",IF(ABS($BX128-INDEX(RTO1CF_ORD,CF$4,2))&gt;$BN$135,"s","ns"))))</f>
        <v>ns</v>
      </c>
      <c r="CG128" s="186" t="str">
        <f aca="1">IF(CG$4&gt;$BV128,"",IF($BR$120&gt;$BS$120,"ns",IF($BN$127&gt;$BO$127,"ns",IF(ABS($BX128-INDEX(RTO1CF_ORD,CG$4,2))&gt;$BN$135,"s","ns"))))</f>
        <v>ns</v>
      </c>
      <c r="CH128" s="186" t="str">
        <f aca="1">IF(CH$4&gt;$BV128,"",IF($BR$120&gt;$BS$120,"ns",IF($BN$127&gt;$BO$127,"ns",IF(ABS($BX128-INDEX(RTO1CF_ORD,CH$4,2))&gt;$BN$135,"s","ns"))))</f>
        <v>ns</v>
      </c>
      <c r="CI128" s="186" t="str">
        <f aca="1">IF(CI$4&gt;$BV128,"",IF($BR$120&gt;$BS$120,"ns",IF($BN$127&gt;$BO$127,"ns",IF(ABS($BX128-INDEX(RTO1CF_ORD,CI$4,2))&gt;$BN$135,"s","ns"))))</f>
        <v>ns</v>
      </c>
      <c r="CJ128" s="186" t="str">
        <f aca="1">IF(CJ$4&gt;$BV128,"",IF($BR$120&gt;$BS$120,"ns",IF($BN$127&gt;$BO$127,"ns",IF(ABS($BX128-INDEX(RTO1CF_ORD,CJ$4,2))&gt;$BN$135,"s","ns"))))</f>
        <v>ns</v>
      </c>
      <c r="CK128" s="186" t="str">
        <f aca="1">IF(CK$4&gt;$BV128,"",IF($BR$120&gt;$BS$120,"ns",IF($BN$127&gt;$BO$127,"ns",IF(ABS($BX128-INDEX(RTO1CF_ORD,CK$4,2))&gt;$BN$135,"s","ns"))))</f>
        <v>ns</v>
      </c>
      <c r="CL128" s="186" t="str">
        <f aca="1">IF(CL$4&gt;$BV128,"",IF($BR$120&gt;$BS$120,"ns",IF($BN$127&gt;$BO$127,"ns",IF(ABS($BX128-INDEX(RTO1CF_ORD,CL$4,2))&gt;$BN$135,"s","ns"))))</f>
        <v/>
      </c>
      <c r="CM128" s="186" t="str">
        <f aca="1">IF(CM$4&gt;$BV128,"",IF($BR$120&gt;$BS$120,"ns",IF($BN$127&gt;$BO$127,"ns",IF(ABS($BX128-INDEX(RTO1CF_ORD,CM$4,2))&gt;$BN$135,"s","ns"))))</f>
        <v/>
      </c>
      <c r="CN128" s="186" t="str">
        <f aca="1">IF(CN$4&gt;$BV128,"",IF($BR$120&gt;$BS$120,"ns",IF($BN$127&gt;$BO$127,"ns",IF(ABS($BX128-INDEX(RTO1CF_ORD,CN$4,2))&gt;$BN$135,"s","ns"))))</f>
        <v/>
      </c>
      <c r="CO128" s="186" t="str">
        <f aca="1">IF(CO$4&gt;$BV128,"",IF($BR$120&gt;$BS$120,"ns",IF($BN$127&gt;$BO$127,"ns",IF(ABS($BX128-INDEX(RTO1CF_ORD,CO$4,2))&gt;$BN$135,"s","ns"))))</f>
        <v/>
      </c>
      <c r="CP128" s="186" t="str">
        <f aca="1">IF(CP$4&gt;$BV128,"",IF($BR$120&gt;$BS$120,"ns",IF($BN$127&gt;$BO$127,"ns",IF(ABS($BX128-INDEX(RTO1CF_ORD,CP$4,2))&gt;$BN$135,"s","ns"))))</f>
        <v/>
      </c>
      <c r="CQ128" s="186" t="str">
        <f aca="1">IF(CQ$4&gt;$BV128,"",IF($BR$120&gt;$BS$120,"ns",IF($BN$127&gt;$BO$127,"ns",IF(ABS($BX128-INDEX(RTO1CF_ORD,CQ$4,2))&gt;$BN$135,"s","ns"))))</f>
        <v/>
      </c>
      <c r="CR128" s="186" t="str">
        <f aca="1">IF(CR$4&gt;$BV128,"",IF($BR$120&gt;$BS$120,"ns",IF($BN$127&gt;$BO$127,"ns",IF(ABS($BX128-INDEX(RTO1CF_ORD,CR$4,2))&gt;$BN$135,"s","ns"))))</f>
        <v/>
      </c>
      <c r="CS128" s="186" t="str">
        <f aca="1">IF(CS$4&gt;$BV128,"",IF($BR$120&gt;$BS$120,"ns",IF($BN$127&gt;$BO$127,"ns",IF(ABS($BX128-INDEX(RTO1CF_ORD,CS$4,2))&gt;$BN$135,"s","ns"))))</f>
        <v/>
      </c>
      <c r="CT128" s="186" t="str">
        <f aca="1">IF(CT$4&gt;$BV128,"",IF($BR$120&gt;$BS$120,"ns",IF($BN$127&gt;$BO$127,"ns",IF(ABS($BX128-INDEX(RTO1CF_ORD,CT$4,2))&gt;$BN$135,"s","ns"))))</f>
        <v/>
      </c>
      <c r="CU128" s="186" t="str">
        <f aca="1">IF(CU$4&gt;$BV128,"",IF($BR$120&gt;$BS$120,"ns",IF($BN$127&gt;$BO$127,"ns",IF(ABS($BX128-INDEX(RTO1CF_ORD,CU$4,2))&gt;$BN$135,"s","ns"))))</f>
        <v/>
      </c>
      <c r="CV128" s="186" t="str">
        <f aca="1">IF(CV$4&gt;$BV128,"",IF($BR$120&gt;$BS$120,"ns",IF($BN$127&gt;$BO$127,"ns",IF(ABS($BX128-INDEX(RTO1CF_ORD,CV$4,2))&gt;$BN$135,"s","ns"))))</f>
        <v/>
      </c>
      <c r="CW128" s="186" t="str">
        <f aca="1">IF(CW$4&gt;$BV128,"",IF($BR$120&gt;$BS$120,"ns",IF($BN$127&gt;$BO$127,"ns",IF(ABS($BX128-INDEX(RTO1CF_ORD,CW$4,2))&gt;$BN$135,"s","ns"))))</f>
        <v/>
      </c>
      <c r="CX128" s="186" t="str">
        <f aca="1">IF(CX$4&gt;$BV128,"",IF($BR$120&gt;$BS$120,"ns",IF($BN$127&gt;$BO$127,"ns",IF(ABS($BX128-INDEX(RTO1CF_ORD,CX$4,2))&gt;$BN$135,"s","ns"))))</f>
        <v/>
      </c>
      <c r="CY128" s="186" t="str">
        <f aca="1">IF(CY$4&gt;$BV128,"",IF($BR$120&gt;$BS$120,"ns",IF($BN$127&gt;$BO$127,"ns",IF(ABS($BX128-INDEX(RTO1CF_ORD,CY$4,2))&gt;$BN$135,"s","ns"))))</f>
        <v/>
      </c>
      <c r="CZ128" s="186" t="str">
        <f aca="1">IF(CZ$4&gt;$BV128,"",IF($BR$120&gt;$BS$120,"ns",IF($BN$127&gt;$BO$127,"ns",IF(ABS($BX128-INDEX(RTO1CF_ORD,CZ$4,2))&gt;$BN$135,"s","ns"))))</f>
        <v/>
      </c>
      <c r="DA128" s="186" t="str">
        <f aca="1">IF(DA$4&gt;$BV128,"",IF($BR$120&gt;$BS$120,"ns",IF($BN$127&gt;$BO$127,"ns",IF(ABS($BX128-INDEX(RTO1CF_ORD,DA$4,2))&gt;$BN$135,"s","ns"))))</f>
        <v/>
      </c>
      <c r="DB128" s="186" t="str">
        <f aca="1">IF(DB$4&gt;$BV128,"",IF($BR$120&gt;$BS$120,"ns",IF($BN$127&gt;$BO$127,"ns",IF(ABS($BX128-INDEX(RTO1CF_ORD,DB$4,2))&gt;$BN$135,"s","ns"))))</f>
        <v/>
      </c>
      <c r="DC128" s="186" t="str">
        <f aca="1">IF(DC$4&gt;$BV128,"",IF($BR$120&gt;$BS$120,"ns",IF($BN$127&gt;$BO$127,"ns",IF(ABS($BX128-INDEX(RTO1CF_ORD,DC$4,2))&gt;$BN$135,"s","ns"))))</f>
        <v/>
      </c>
      <c r="DD128" s="186" t="str">
        <f aca="1">IF(DD$4&gt;$BV128,"",IF($BR$120&gt;$BS$120,"ns",IF($BN$127&gt;$BO$127,"ns",IF(ABS($BX128-INDEX(RTO1CF_ORD,DD$4,2))&gt;$BN$135,"s","ns"))))</f>
        <v/>
      </c>
      <c r="DE128" s="186" t="str">
        <f aca="1">IF(DE$4&gt;$BV128,"",IF($BR$120&gt;$BS$120,"ns",IF($BN$127&gt;$BO$127,"ns",IF(ABS($BX128-INDEX(RTO1CF_ORD,DE$4,2))&gt;$BN$135,"s","ns"))))</f>
        <v/>
      </c>
      <c r="DF128" s="186" t="str">
        <f aca="1">IF(DF$4&gt;$BV128,"",IF($BR$120&gt;$BS$120,"ns",IF($BN$127&gt;$BO$127,"ns",IF(ABS($BX128-INDEX(RTO1CF_ORD,DF$4,2))&gt;$BN$135,"s","ns"))))</f>
        <v/>
      </c>
      <c r="DG128" s="186" t="str">
        <f aca="1">IF(DG$4&gt;$BV128,"",IF($BR$120&gt;$BS$120,"ns",IF($BN$127&gt;$BO$127,"ns",IF(ABS($BX128-INDEX(RTO1CF_ORD,DG$4,2))&gt;$BN$135,"s","ns"))))</f>
        <v/>
      </c>
      <c r="DH128" s="186" t="str">
        <f aca="1">IF(DH$4&gt;$BV128,"",IF($BR$120&gt;$BS$120,"ns",IF($BN$127&gt;$BO$127,"ns",IF(ABS($BX128-INDEX(RTO1CF_ORD,DH$4,2))&gt;$BN$135,"s","ns"))))</f>
        <v/>
      </c>
      <c r="DI128" s="186" t="str">
        <f aca="1">IF(DI$4&gt;$BV128,"",IF($BR$120&gt;$BS$120,"ns",IF($BN$127&gt;$BO$127,"ns",IF(ABS($BX128-INDEX(RTO1CF_ORD,DI$4,2))&gt;$BN$135,"s","ns"))))</f>
        <v/>
      </c>
      <c r="DJ128" s="186" t="str">
        <f aca="1">IF(DJ$4&gt;$BV128,"",IF($BR$120&gt;$BS$120,"ns",IF($BN$127&gt;$BO$127,"ns",IF(ABS($BX128-INDEX(RTO1CF_ORD,DJ$4,2))&gt;$BN$135,"s","ns"))))</f>
        <v/>
      </c>
      <c r="DK128" s="186" t="str">
        <f aca="1">IF(DK$4&gt;$BV128,"",IF($BR$120&gt;$BS$120,"ns",IF($BN$127&gt;$BO$127,"ns",IF(ABS($BX128-INDEX(RTO1CF_ORD,DK$4,2))&gt;$BN$135,"s","ns"))))</f>
        <v/>
      </c>
      <c r="DL128" s="186" t="str">
        <f aca="1">IF(DL$4&gt;$BV128,"",IF($BR$120&gt;$BS$120,"ns",IF($BN$127&gt;$BO$127,"ns",IF(ABS($BX128-INDEX(RTO1CF_ORD,DL$4,2))&gt;$BN$135,"s","ns"))))</f>
        <v/>
      </c>
      <c r="DM128" s="186" t="str">
        <f aca="1">IF(DM$4&gt;$BV128,"",IF($BR$120&gt;$BS$120,"ns",IF($BN$127&gt;$BO$127,"ns",IF(ABS($BX128-INDEX(RTO1CF_ORD,DM$4,2))&gt;$BN$135,"s","ns"))))</f>
        <v/>
      </c>
      <c r="DN128" s="186" t="str">
        <f aca="1">IF(DN$4&gt;$BV128,"",IF($BR$120&gt;$BS$120,"ns",IF($BN$127&gt;$BO$127,"ns",IF(ABS($BX128-INDEX(RTO1CF_ORD,DN$4,2))&gt;$BN$135,"s","ns"))))</f>
        <v/>
      </c>
      <c r="DO128" s="186" t="str">
        <f aca="1">IF(DO$4&gt;$BV128,"",IF($BR$120&gt;$BS$120,"ns",IF($BN$127&gt;$BO$127,"ns",IF(ABS($BX128-INDEX(RTO1CF_ORD,DO$4,2))&gt;$BN$135,"s","ns"))))</f>
        <v/>
      </c>
      <c r="DP128" s="186" t="str">
        <f aca="1">IF(DP$4&gt;$BV128,"",IF($BR$120&gt;$BS$120,"ns",IF($BN$127&gt;$BO$127,"ns",IF(ABS($BX128-INDEX(RTO1CF_ORD,DP$4,2))&gt;$BN$135,"s","ns"))))</f>
        <v/>
      </c>
      <c r="DQ128" s="186" t="str">
        <f aca="1">IF(DQ$4&gt;$BV128,"",IF($BR$120&gt;$BS$120,"ns",IF($BN$127&gt;$BO$127,"ns",IF(ABS($BX128-INDEX(RTO1CF_ORD,DQ$4,2))&gt;$BN$135,"s","ns"))))</f>
        <v/>
      </c>
      <c r="DR128" s="186" t="str">
        <f aca="1">IF(DR$4&gt;$BV128,"",IF($BR$120&gt;$BS$120,"ns",IF($BN$127&gt;$BO$127,"ns",IF(ABS($BX128-INDEX(RTO1CF_ORD,DR$4,2))&gt;$BN$135,"s","ns"))))</f>
        <v/>
      </c>
      <c r="DS128" s="186" t="str">
        <f aca="1">IF(DS$4&gt;$BV128,"",IF($BR$120&gt;$BS$120,"ns",IF($BN$127&gt;$BO$127,"ns",IF(ABS($BX128-INDEX(RTO1CF_ORD,DS$4,2))&gt;$BN$135,"s","ns"))))</f>
        <v/>
      </c>
      <c r="DT128" s="186" t="str">
        <f aca="1">IF(DT$4&gt;$BV128,"",IF($BR$120&gt;$BS$120,"ns",IF($BN$127&gt;$BO$127,"ns",IF(ABS($BX128-INDEX(RTO1CF_ORD,DT$4,2))&gt;$BN$135,"s","ns"))))</f>
        <v/>
      </c>
      <c r="DU128" s="186" t="str">
        <f aca="1">IF(DU$4&gt;$BV128,"",IF($BR$120&gt;$BS$120,"ns",IF($BN$127&gt;$BO$127,"ns",IF(ABS($BX128-INDEX(RTO1CF_ORD,DU$4,2))&gt;$BN$135,"s","ns"))))</f>
        <v/>
      </c>
      <c r="DV128" s="186" t="str">
        <f aca="1">IF(DV$4&gt;$BV128,"",IF($BR$120&gt;$BS$120,"ns",IF($BN$127&gt;$BO$127,"ns",IF(ABS($BX128-INDEX(RTO1CF_ORD,DV$4,2))&gt;$BN$135,"s","ns"))))</f>
        <v/>
      </c>
      <c r="DW128" s="158"/>
      <c r="DX128" s="158"/>
      <c r="DZ128" s="176">
        <f>DZ127+1</f>
        <v>14</v>
      </c>
      <c r="EA128" s="178" t="str">
        <f aca="1">IFERROR(INDEX(RTO3CV,$DZ128,1),0)</f>
        <v>B BRAVIO CL2</v>
      </c>
      <c r="EB128" s="179">
        <f aca="1">IFERROR(INDEX(RTO3SF,$DZ128,EB$3),0)</f>
        <v>0</v>
      </c>
      <c r="EC128" s="179">
        <f aca="1">IFERROR(INDEX(RTO3SF,$DZ128,EC$3),0)</f>
        <v>0</v>
      </c>
      <c r="ED128" s="179">
        <f aca="1">IFERROR(INDEX(RTO3SF,$DZ128,ED$3),0)</f>
        <v>0</v>
      </c>
      <c r="EE128" s="179">
        <f aca="1">IFERROR(INDEX(RTO3SF,$DZ128,EE$3),0)</f>
        <v>0</v>
      </c>
      <c r="EF128" s="179">
        <f>_xlfn.COUNTIFS(EB128:EE128,"&gt;1")</f>
        <v>0</v>
      </c>
      <c r="EG128" s="179">
        <f>IFERROR(_xlfn.SUMIFS(EB128:EE128,EB128:EE128,"&gt;1"),0)</f>
        <v>0</v>
      </c>
      <c r="EH128" s="176"/>
      <c r="EI128" s="176" t="s">
        <v>334</v>
      </c>
      <c r="EJ128" s="175" t="str">
        <f t="array" ref="EJ128">IF(EF165=0,"sd",SUM(IF(EB115:EE164&gt;1,(EB115:EE164)^2))-EJ120)</f>
        <v>sd</v>
      </c>
      <c r="EK128" s="177"/>
      <c r="EL128" s="176">
        <f>EL127+1</f>
        <v>14</v>
      </c>
      <c r="EM128" s="178" t="str">
        <f aca="1">IFERROR(INDEX(RTO3CV,$EL128,1),0)</f>
        <v>B BRAVIO CL2</v>
      </c>
      <c r="EN128" s="179">
        <f aca="1">IFERROR(INDEX(RTO3CF,$EL128,'ANVA-MDS'!EB$3),0)</f>
        <v>3323.96063999999978</v>
      </c>
      <c r="EO128" s="179">
        <f aca="1">IFERROR(INDEX(RTO3CF,$EL128,'ANVA-MDS'!EC$3),0)</f>
        <v>3543.36186285713984</v>
      </c>
      <c r="EP128" s="179">
        <f aca="1">IFERROR(INDEX(RTO3CF,$EL128,'ANVA-MDS'!ED$3),0)</f>
        <v>3307.52626285713995</v>
      </c>
      <c r="EQ128" s="179">
        <f aca="1">IFERROR(INDEX(RTO3CF,$EL128,'ANVA-MDS'!EE$3),0)</f>
        <v>0</v>
      </c>
      <c r="ER128" s="179">
        <f>_xlfn.COUNTIFS(EN128:EQ128,"&gt;1")</f>
        <v>3</v>
      </c>
      <c r="ES128" s="179">
        <f>IFERROR(_xlfn.SUMIFS(EN128:EQ128,EN128:EQ128,"&gt;1"),0)</f>
        <v>10174.8487657142996</v>
      </c>
      <c r="ET128" s="176"/>
      <c r="EU128" s="176" t="s">
        <v>334</v>
      </c>
      <c r="EV128" s="175">
        <f t="array" ref="EV128">IF(ER165=0,"sd",SUM(IF(EN115:EQ164&gt;1,(EN115:EQ164)^2))-EV120)</f>
        <v>82667594.6743901074</v>
      </c>
      <c r="EW128" s="177"/>
      <c r="EX128" s="179">
        <f>EG128+ES128</f>
        <v>10174.8487657142996</v>
      </c>
      <c r="EY128" s="314" t="s">
        <v>335</v>
      </c>
      <c r="EZ128" s="202" t="str">
        <f>IF(EZ134=0,"sd",IF(EF165=0,0,1)+IF(ER165=0,0,1))</f>
        <v>sd</v>
      </c>
    </row>
    <row r="129" spans="1:156" ht="12.75" customHeight="1">
      <c r="A129" s="284" t="s">
        <v>336</v>
      </c>
      <c r="J129" s="89" t="n">
        <v>14</v>
      </c>
      <c r="K129" s="187" t="str">
        <f aca="1">IFERROR(INDEX(RTO3SF_ORD,J129,1),"sd")</f>
        <v>B BRAVIO CL2</v>
      </c>
      <c r="L129" s="188">
        <f aca="1">IFERROR(INDEX(RTO3SF_ORD,J129,2),"sd")</f>
        <v>0.000360000000000000053</v>
      </c>
      <c r="M129" s="188" t="str">
        <f aca="1">IF(M$4&gt;$J129,"",IF($F$120&gt;$G$120,"ns",IF($B$127&gt;$C$127,"ns",IF(ABS($L129-INDEX(RTO1SF_ORD,M$4,2))&gt;$B$135,"s","ns"))))</f>
        <v>ns</v>
      </c>
      <c r="N129" s="188" t="str">
        <f aca="1">IF(N$4&gt;$J129,"",IF($F$120&gt;$G$120,"ns",IF($B$127&gt;$C$127,"ns",IF(ABS($L129-INDEX(RTO1SF_ORD,N$4,2))&gt;$B$135,"s","ns"))))</f>
        <v>ns</v>
      </c>
      <c r="O129" s="188" t="str">
        <f aca="1">IF(O$4&gt;$J129,"",IF($F$120&gt;$G$120,"ns",IF($B$127&gt;$C$127,"ns",IF(ABS($L129-INDEX(RTO1SF_ORD,O$4,2))&gt;$B$135,"s","ns"))))</f>
        <v>ns</v>
      </c>
      <c r="P129" s="188" t="str">
        <f aca="1">IF(P$4&gt;$J129,"",IF($F$120&gt;$G$120,"ns",IF($B$127&gt;$C$127,"ns",IF(ABS($L129-INDEX(RTO1SF_ORD,P$4,2))&gt;$B$135,"s","ns"))))</f>
        <v>ns</v>
      </c>
      <c r="Q129" s="188" t="str">
        <f aca="1">IF(Q$4&gt;$J129,"",IF($F$120&gt;$G$120,"ns",IF($B$127&gt;$C$127,"ns",IF(ABS($L129-INDEX(RTO1SF_ORD,Q$4,2))&gt;$B$135,"s","ns"))))</f>
        <v>ns</v>
      </c>
      <c r="R129" s="188" t="str">
        <f aca="1">IF(R$4&gt;$J129,"",IF($F$120&gt;$G$120,"ns",IF($B$127&gt;$C$127,"ns",IF(ABS($L129-INDEX(RTO1SF_ORD,R$4,2))&gt;$B$135,"s","ns"))))</f>
        <v>ns</v>
      </c>
      <c r="S129" s="188" t="str">
        <f aca="1">IF(S$4&gt;$J129,"",IF($F$120&gt;$G$120,"ns",IF($B$127&gt;$C$127,"ns",IF(ABS($L129-INDEX(RTO1SF_ORD,S$4,2))&gt;$B$135,"s","ns"))))</f>
        <v>ns</v>
      </c>
      <c r="T129" s="188" t="str">
        <f aca="1">IF(T$4&gt;$J129,"",IF($F$120&gt;$G$120,"ns",IF($B$127&gt;$C$127,"ns",IF(ABS($L129-INDEX(RTO1SF_ORD,T$4,2))&gt;$B$135,"s","ns"))))</f>
        <v>ns</v>
      </c>
      <c r="U129" s="188" t="str">
        <f aca="1">IF(U$4&gt;$J129,"",IF($F$120&gt;$G$120,"ns",IF($B$127&gt;$C$127,"ns",IF(ABS($L129-INDEX(RTO1SF_ORD,U$4,2))&gt;$B$135,"s","ns"))))</f>
        <v>ns</v>
      </c>
      <c r="V129" s="188" t="str">
        <f aca="1">IF(V$4&gt;$J129,"",IF($F$120&gt;$G$120,"ns",IF($B$127&gt;$C$127,"ns",IF(ABS($L129-INDEX(RTO1SF_ORD,V$4,2))&gt;$B$135,"s","ns"))))</f>
        <v>ns</v>
      </c>
      <c r="W129" s="188" t="str">
        <f aca="1">IF(W$4&gt;$J129,"",IF($F$120&gt;$G$120,"ns",IF($B$127&gt;$C$127,"ns",IF(ABS($L129-INDEX(RTO1SF_ORD,W$4,2))&gt;$B$135,"s","ns"))))</f>
        <v>ns</v>
      </c>
      <c r="X129" s="188" t="str">
        <f aca="1">IF(X$4&gt;$J129,"",IF($F$120&gt;$G$120,"ns",IF($B$127&gt;$C$127,"ns",IF(ABS($L129-INDEX(RTO1SF_ORD,X$4,2))&gt;$B$135,"s","ns"))))</f>
        <v>ns</v>
      </c>
      <c r="Y129" s="188" t="str">
        <f aca="1">IF(Y$4&gt;$J129,"",IF($F$120&gt;$G$120,"ns",IF($B$127&gt;$C$127,"ns",IF(ABS($L129-INDEX(RTO1SF_ORD,Y$4,2))&gt;$B$135,"s","ns"))))</f>
        <v>ns</v>
      </c>
      <c r="Z129" s="188" t="str">
        <f aca="1">IF(Z$4&gt;$J129,"",IF($F$120&gt;$G$120,"ns",IF($B$127&gt;$C$127,"ns",IF(ABS($L129-INDEX(RTO1SF_ORD,Z$4,2))&gt;$B$135,"s","ns"))))</f>
        <v>ns</v>
      </c>
      <c r="AA129" s="188" t="str">
        <f aca="1">IF(AA$4&gt;$J129,"",IF($F$120&gt;$G$120,"ns",IF($B$127&gt;$C$127,"ns",IF(ABS($L129-INDEX(RTO1SF_ORD,AA$4,2))&gt;$B$135,"s","ns"))))</f>
        <v/>
      </c>
      <c r="AB129" s="188" t="str">
        <f aca="1">IF(AB$4&gt;$J129,"",IF($F$120&gt;$G$120,"ns",IF($B$127&gt;$C$127,"ns",IF(ABS($L129-INDEX(RTO1SF_ORD,AB$4,2))&gt;$B$135,"s","ns"))))</f>
        <v/>
      </c>
      <c r="AC129" s="188" t="str">
        <f aca="1">IF(AC$4&gt;$J129,"",IF($F$120&gt;$G$120,"ns",IF($B$127&gt;$C$127,"ns",IF(ABS($L129-INDEX(RTO1SF_ORD,AC$4,2))&gt;$B$135,"s","ns"))))</f>
        <v/>
      </c>
      <c r="AD129" s="188" t="str">
        <f aca="1">IF(AD$4&gt;$J129,"",IF($F$120&gt;$G$120,"ns",IF($B$127&gt;$C$127,"ns",IF(ABS($L129-INDEX(RTO1SF_ORD,AD$4,2))&gt;$B$135,"s","ns"))))</f>
        <v/>
      </c>
      <c r="AE129" s="188" t="str">
        <f aca="1">IF(AE$4&gt;$J129,"",IF($F$120&gt;$G$120,"ns",IF($B$127&gt;$C$127,"ns",IF(ABS($L129-INDEX(RTO1SF_ORD,AE$4,2))&gt;$B$135,"s","ns"))))</f>
        <v/>
      </c>
      <c r="AF129" s="188" t="str">
        <f aca="1">IF(AF$4&gt;$J129,"",IF($F$120&gt;$G$120,"ns",IF($B$127&gt;$C$127,"ns",IF(ABS($L129-INDEX(RTO1SF_ORD,AF$4,2))&gt;$B$135,"s","ns"))))</f>
        <v/>
      </c>
      <c r="AG129" s="188" t="str">
        <f aca="1">IF(AG$4&gt;$J129,"",IF($F$120&gt;$G$120,"ns",IF($B$127&gt;$C$127,"ns",IF(ABS($L129-INDEX(RTO1SF_ORD,AG$4,2))&gt;$B$135,"s","ns"))))</f>
        <v/>
      </c>
      <c r="AH129" s="188" t="str">
        <f aca="1">IF(AH$4&gt;$J129,"",IF($F$120&gt;$G$120,"ns",IF($B$127&gt;$C$127,"ns",IF(ABS($L129-INDEX(RTO1SF_ORD,AH$4,2))&gt;$B$135,"s","ns"))))</f>
        <v/>
      </c>
      <c r="AI129" s="188" t="str">
        <f aca="1">IF(AI$4&gt;$J129,"",IF($F$120&gt;$G$120,"ns",IF($B$127&gt;$C$127,"ns",IF(ABS($L129-INDEX(RTO1SF_ORD,AI$4,2))&gt;$B$135,"s","ns"))))</f>
        <v/>
      </c>
      <c r="AJ129" s="188" t="str">
        <f aca="1">IF(AJ$4&gt;$J129,"",IF($F$120&gt;$G$120,"ns",IF($B$127&gt;$C$127,"ns",IF(ABS($L129-INDEX(RTO1SF_ORD,AJ$4,2))&gt;$B$135,"s","ns"))))</f>
        <v/>
      </c>
      <c r="AK129" s="188" t="str">
        <f aca="1">IF(AK$4&gt;$J129,"",IF($F$120&gt;$G$120,"ns",IF($B$127&gt;$C$127,"ns",IF(ABS($L129-INDEX(RTO1SF_ORD,AK$4,2))&gt;$B$135,"s","ns"))))</f>
        <v/>
      </c>
      <c r="AL129" s="188" t="str">
        <f aca="1">IF(AL$4&gt;$J129,"",IF($F$120&gt;$G$120,"ns",IF($B$127&gt;$C$127,"ns",IF(ABS($L129-INDEX(RTO1SF_ORD,AL$4,2))&gt;$B$135,"s","ns"))))</f>
        <v/>
      </c>
      <c r="AM129" s="188" t="str">
        <f aca="1">IF(AM$4&gt;$J129,"",IF($F$120&gt;$G$120,"ns",IF($B$127&gt;$C$127,"ns",IF(ABS($L129-INDEX(RTO1SF_ORD,AM$4,2))&gt;$B$135,"s","ns"))))</f>
        <v/>
      </c>
      <c r="AN129" s="188" t="str">
        <f aca="1">IF(AN$4&gt;$J129,"",IF($F$120&gt;$G$120,"ns",IF($B$127&gt;$C$127,"ns",IF(ABS($L129-INDEX(RTO1SF_ORD,AN$4,2))&gt;$B$135,"s","ns"))))</f>
        <v/>
      </c>
      <c r="AO129" s="188" t="str">
        <f aca="1">IF(AO$4&gt;$J129,"",IF($F$120&gt;$G$120,"ns",IF($B$127&gt;$C$127,"ns",IF(ABS($L129-INDEX(RTO1SF_ORD,AO$4,2))&gt;$B$135,"s","ns"))))</f>
        <v/>
      </c>
      <c r="AP129" s="188" t="str">
        <f aca="1">IF(AP$4&gt;$J129,"",IF($F$120&gt;$G$120,"ns",IF($B$127&gt;$C$127,"ns",IF(ABS($L129-INDEX(RTO1SF_ORD,AP$4,2))&gt;$B$135,"s","ns"))))</f>
        <v/>
      </c>
      <c r="AQ129" s="188" t="str">
        <f aca="1">IF(AQ$4&gt;$J129,"",IF($F$120&gt;$G$120,"ns",IF($B$127&gt;$C$127,"ns",IF(ABS($L129-INDEX(RTO1SF_ORD,AQ$4,2))&gt;$B$135,"s","ns"))))</f>
        <v/>
      </c>
      <c r="AR129" s="188" t="str">
        <f aca="1">IF(AR$4&gt;$J129,"",IF($F$120&gt;$G$120,"ns",IF($B$127&gt;$C$127,"ns",IF(ABS($L129-INDEX(RTO1SF_ORD,AR$4,2))&gt;$B$135,"s","ns"))))</f>
        <v/>
      </c>
      <c r="AS129" s="188" t="str">
        <f aca="1">IF(AS$4&gt;$J129,"",IF($F$120&gt;$G$120,"ns",IF($B$127&gt;$C$127,"ns",IF(ABS($L129-INDEX(RTO1SF_ORD,AS$4,2))&gt;$B$135,"s","ns"))))</f>
        <v/>
      </c>
      <c r="AT129" s="188" t="str">
        <f aca="1">IF(AT$4&gt;$J129,"",IF($F$120&gt;$G$120,"ns",IF($B$127&gt;$C$127,"ns",IF(ABS($L129-INDEX(RTO1SF_ORD,AT$4,2))&gt;$B$135,"s","ns"))))</f>
        <v/>
      </c>
      <c r="AU129" s="188" t="str">
        <f aca="1">IF(AU$4&gt;$J129,"",IF($F$120&gt;$G$120,"ns",IF($B$127&gt;$C$127,"ns",IF(ABS($L129-INDEX(RTO1SF_ORD,AU$4,2))&gt;$B$135,"s","ns"))))</f>
        <v/>
      </c>
      <c r="AV129" s="188" t="str">
        <f aca="1">IF(AV$4&gt;$J129,"",IF($F$120&gt;$G$120,"ns",IF($B$127&gt;$C$127,"ns",IF(ABS($L129-INDEX(RTO1SF_ORD,AV$4,2))&gt;$B$135,"s","ns"))))</f>
        <v/>
      </c>
      <c r="AW129" s="188" t="str">
        <f aca="1">IF(AW$4&gt;$J129,"",IF($F$120&gt;$G$120,"ns",IF($B$127&gt;$C$127,"ns",IF(ABS($L129-INDEX(RTO1SF_ORD,AW$4,2))&gt;$B$135,"s","ns"))))</f>
        <v/>
      </c>
      <c r="AX129" s="188" t="str">
        <f aca="1">IF(AX$4&gt;$J129,"",IF($F$120&gt;$G$120,"ns",IF($B$127&gt;$C$127,"ns",IF(ABS($L129-INDEX(RTO1SF_ORD,AX$4,2))&gt;$B$135,"s","ns"))))</f>
        <v/>
      </c>
      <c r="AY129" s="188" t="str">
        <f aca="1">IF(AY$4&gt;$J129,"",IF($F$120&gt;$G$120,"ns",IF($B$127&gt;$C$127,"ns",IF(ABS($L129-INDEX(RTO1SF_ORD,AY$4,2))&gt;$B$135,"s","ns"))))</f>
        <v/>
      </c>
      <c r="AZ129" s="188" t="str">
        <f aca="1">IF(AZ$4&gt;$J129,"",IF($F$120&gt;$G$120,"ns",IF($B$127&gt;$C$127,"ns",IF(ABS($L129-INDEX(RTO1SF_ORD,AZ$4,2))&gt;$B$135,"s","ns"))))</f>
        <v/>
      </c>
      <c r="BA129" s="188" t="str">
        <f aca="1">IF(BA$4&gt;$J129,"",IF($F$120&gt;$G$120,"ns",IF($B$127&gt;$C$127,"ns",IF(ABS($L129-INDEX(RTO1SF_ORD,BA$4,2))&gt;$B$135,"s","ns"))))</f>
        <v/>
      </c>
      <c r="BB129" s="188" t="str">
        <f aca="1">IF(BB$4&gt;$J129,"",IF($F$120&gt;$G$120,"ns",IF($B$127&gt;$C$127,"ns",IF(ABS($L129-INDEX(RTO1SF_ORD,BB$4,2))&gt;$B$135,"s","ns"))))</f>
        <v/>
      </c>
      <c r="BC129" s="188" t="str">
        <f aca="1">IF(BC$4&gt;$J129,"",IF($F$120&gt;$G$120,"ns",IF($B$127&gt;$C$127,"ns",IF(ABS($L129-INDEX(RTO1SF_ORD,BC$4,2))&gt;$B$135,"s","ns"))))</f>
        <v/>
      </c>
      <c r="BD129" s="188" t="str">
        <f aca="1">IF(BD$4&gt;$J129,"",IF($F$120&gt;$G$120,"ns",IF($B$127&gt;$C$127,"ns",IF(ABS($L129-INDEX(RTO1SF_ORD,BD$4,2))&gt;$B$135,"s","ns"))))</f>
        <v/>
      </c>
      <c r="BE129" s="188" t="str">
        <f aca="1">IF(BE$4&gt;$J129,"",IF($F$120&gt;$G$120,"ns",IF($B$127&gt;$C$127,"ns",IF(ABS($L129-INDEX(RTO1SF_ORD,BE$4,2))&gt;$B$135,"s","ns"))))</f>
        <v/>
      </c>
      <c r="BF129" s="188" t="str">
        <f aca="1">IF(BF$4&gt;$J129,"",IF($F$120&gt;$G$120,"ns",IF($B$127&gt;$C$127,"ns",IF(ABS($L129-INDEX(RTO1SF_ORD,BF$4,2))&gt;$B$135,"s","ns"))))</f>
        <v/>
      </c>
      <c r="BG129" s="188" t="str">
        <f aca="1">IF(BG$4&gt;$J129,"",IF($F$120&gt;$G$120,"ns",IF($B$127&gt;$C$127,"ns",IF(ABS($L129-INDEX(RTO1SF_ORD,BG$4,2))&gt;$B$135,"s","ns"))))</f>
        <v/>
      </c>
      <c r="BH129" s="188" t="str">
        <f aca="1">IF(BH$4&gt;$J129,"",IF($F$120&gt;$G$120,"ns",IF($B$127&gt;$C$127,"ns",IF(ABS($L129-INDEX(RTO1SF_ORD,BH$4,2))&gt;$B$135,"s","ns"))))</f>
        <v/>
      </c>
      <c r="BI129" s="188" t="str">
        <f aca="1">IF(BI$4&gt;$J129,"",IF($F$120&gt;$G$120,"ns",IF($B$127&gt;$C$127,"ns",IF(ABS($L129-INDEX(RTO1SF_ORD,BI$4,2))&gt;$B$135,"s","ns"))))</f>
        <v/>
      </c>
      <c r="BJ129" s="188" t="str">
        <f aca="1">IF(BJ$4&gt;$J129,"",IF($F$120&gt;$G$120,"ns",IF($B$127&gt;$C$127,"ns",IF(ABS($L129-INDEX(RTO1SF_ORD,BJ$4,2))&gt;$B$135,"s","ns"))))</f>
        <v/>
      </c>
      <c r="BM129" s="284" t="s">
        <v>336</v>
      </c>
      <c r="BS129" s="10"/>
      <c r="BT129" s="10"/>
      <c r="BV129" s="89" t="n">
        <v>14</v>
      </c>
      <c r="BW129" s="187" t="str">
        <f aca="1">IFERROR(INDEX(RTO3CF_ORD,BV129,1),"sd")</f>
        <v>ACA 917</v>
      </c>
      <c r="BX129" s="188">
        <f aca="1">IFERROR(INDEX(RTO3CF_ORD,BV129,2),"sd")</f>
        <v>4014.52806857143014</v>
      </c>
      <c r="BY129" s="186" t="str">
        <f aca="1">IF(BY$4&gt;$BV129,"",IF($BR$120&gt;$BS$120,"ns",IF($BN$127&gt;$BO$127,"ns",IF(ABS($BX129-INDEX(RTO1CF_ORD,BY$4,2))&gt;$BN$135,"s","ns"))))</f>
        <v>ns</v>
      </c>
      <c r="BZ129" s="186" t="str">
        <f aca="1">IF(BZ$4&gt;$BV129,"",IF($BR$120&gt;$BS$120,"ns",IF($BN$127&gt;$BO$127,"ns",IF(ABS($BX129-INDEX(RTO1CF_ORD,BZ$4,2))&gt;$BN$135,"s","ns"))))</f>
        <v>ns</v>
      </c>
      <c r="CA129" s="186" t="str">
        <f aca="1">IF(CA$4&gt;$BV129,"",IF($BR$120&gt;$BS$120,"ns",IF($BN$127&gt;$BO$127,"ns",IF(ABS($BX129-INDEX(RTO1CF_ORD,CA$4,2))&gt;$BN$135,"s","ns"))))</f>
        <v>ns</v>
      </c>
      <c r="CB129" s="186" t="str">
        <f aca="1">IF(CB$4&gt;$BV129,"",IF($BR$120&gt;$BS$120,"ns",IF($BN$127&gt;$BO$127,"ns",IF(ABS($BX129-INDEX(RTO1CF_ORD,CB$4,2))&gt;$BN$135,"s","ns"))))</f>
        <v>ns</v>
      </c>
      <c r="CC129" s="186" t="str">
        <f aca="1">IF(CC$4&gt;$BV129,"",IF($BR$120&gt;$BS$120,"ns",IF($BN$127&gt;$BO$127,"ns",IF(ABS($BX129-INDEX(RTO1CF_ORD,CC$4,2))&gt;$BN$135,"s","ns"))))</f>
        <v>ns</v>
      </c>
      <c r="CD129" s="186" t="str">
        <f aca="1">IF(CD$4&gt;$BV129,"",IF($BR$120&gt;$BS$120,"ns",IF($BN$127&gt;$BO$127,"ns",IF(ABS($BX129-INDEX(RTO1CF_ORD,CD$4,2))&gt;$BN$135,"s","ns"))))</f>
        <v>ns</v>
      </c>
      <c r="CE129" s="186" t="str">
        <f aca="1">IF(CE$4&gt;$BV129,"",IF($BR$120&gt;$BS$120,"ns",IF($BN$127&gt;$BO$127,"ns",IF(ABS($BX129-INDEX(RTO1CF_ORD,CE$4,2))&gt;$BN$135,"s","ns"))))</f>
        <v>ns</v>
      </c>
      <c r="CF129" s="186" t="str">
        <f aca="1">IF(CF$4&gt;$BV129,"",IF($BR$120&gt;$BS$120,"ns",IF($BN$127&gt;$BO$127,"ns",IF(ABS($BX129-INDEX(RTO1CF_ORD,CF$4,2))&gt;$BN$135,"s","ns"))))</f>
        <v>ns</v>
      </c>
      <c r="CG129" s="186" t="str">
        <f aca="1">IF(CG$4&gt;$BV129,"",IF($BR$120&gt;$BS$120,"ns",IF($BN$127&gt;$BO$127,"ns",IF(ABS($BX129-INDEX(RTO1CF_ORD,CG$4,2))&gt;$BN$135,"s","ns"))))</f>
        <v>ns</v>
      </c>
      <c r="CH129" s="186" t="str">
        <f aca="1">IF(CH$4&gt;$BV129,"",IF($BR$120&gt;$BS$120,"ns",IF($BN$127&gt;$BO$127,"ns",IF(ABS($BX129-INDEX(RTO1CF_ORD,CH$4,2))&gt;$BN$135,"s","ns"))))</f>
        <v>ns</v>
      </c>
      <c r="CI129" s="186" t="str">
        <f aca="1">IF(CI$4&gt;$BV129,"",IF($BR$120&gt;$BS$120,"ns",IF($BN$127&gt;$BO$127,"ns",IF(ABS($BX129-INDEX(RTO1CF_ORD,CI$4,2))&gt;$BN$135,"s","ns"))))</f>
        <v>ns</v>
      </c>
      <c r="CJ129" s="186" t="str">
        <f aca="1">IF(CJ$4&gt;$BV129,"",IF($BR$120&gt;$BS$120,"ns",IF($BN$127&gt;$BO$127,"ns",IF(ABS($BX129-INDEX(RTO1CF_ORD,CJ$4,2))&gt;$BN$135,"s","ns"))))</f>
        <v>ns</v>
      </c>
      <c r="CK129" s="186" t="str">
        <f aca="1">IF(CK$4&gt;$BV129,"",IF($BR$120&gt;$BS$120,"ns",IF($BN$127&gt;$BO$127,"ns",IF(ABS($BX129-INDEX(RTO1CF_ORD,CK$4,2))&gt;$BN$135,"s","ns"))))</f>
        <v>ns</v>
      </c>
      <c r="CL129" s="186" t="str">
        <f aca="1">IF(CL$4&gt;$BV129,"",IF($BR$120&gt;$BS$120,"ns",IF($BN$127&gt;$BO$127,"ns",IF(ABS($BX129-INDEX(RTO1CF_ORD,CL$4,2))&gt;$BN$135,"s","ns"))))</f>
        <v>ns</v>
      </c>
      <c r="CM129" s="186" t="str">
        <f aca="1">IF(CM$4&gt;$BV129,"",IF($BR$120&gt;$BS$120,"ns",IF($BN$127&gt;$BO$127,"ns",IF(ABS($BX129-INDEX(RTO1CF_ORD,CM$4,2))&gt;$BN$135,"s","ns"))))</f>
        <v/>
      </c>
      <c r="CN129" s="186" t="str">
        <f aca="1">IF(CN$4&gt;$BV129,"",IF($BR$120&gt;$BS$120,"ns",IF($BN$127&gt;$BO$127,"ns",IF(ABS($BX129-INDEX(RTO1CF_ORD,CN$4,2))&gt;$BN$135,"s","ns"))))</f>
        <v/>
      </c>
      <c r="CO129" s="186" t="str">
        <f aca="1">IF(CO$4&gt;$BV129,"",IF($BR$120&gt;$BS$120,"ns",IF($BN$127&gt;$BO$127,"ns",IF(ABS($BX129-INDEX(RTO1CF_ORD,CO$4,2))&gt;$BN$135,"s","ns"))))</f>
        <v/>
      </c>
      <c r="CP129" s="186" t="str">
        <f aca="1">IF(CP$4&gt;$BV129,"",IF($BR$120&gt;$BS$120,"ns",IF($BN$127&gt;$BO$127,"ns",IF(ABS($BX129-INDEX(RTO1CF_ORD,CP$4,2))&gt;$BN$135,"s","ns"))))</f>
        <v/>
      </c>
      <c r="CQ129" s="186" t="str">
        <f aca="1">IF(CQ$4&gt;$BV129,"",IF($BR$120&gt;$BS$120,"ns",IF($BN$127&gt;$BO$127,"ns",IF(ABS($BX129-INDEX(RTO1CF_ORD,CQ$4,2))&gt;$BN$135,"s","ns"))))</f>
        <v/>
      </c>
      <c r="CR129" s="186" t="str">
        <f aca="1">IF(CR$4&gt;$BV129,"",IF($BR$120&gt;$BS$120,"ns",IF($BN$127&gt;$BO$127,"ns",IF(ABS($BX129-INDEX(RTO1CF_ORD,CR$4,2))&gt;$BN$135,"s","ns"))))</f>
        <v/>
      </c>
      <c r="CS129" s="186" t="str">
        <f aca="1">IF(CS$4&gt;$BV129,"",IF($BR$120&gt;$BS$120,"ns",IF($BN$127&gt;$BO$127,"ns",IF(ABS($BX129-INDEX(RTO1CF_ORD,CS$4,2))&gt;$BN$135,"s","ns"))))</f>
        <v/>
      </c>
      <c r="CT129" s="186" t="str">
        <f aca="1">IF(CT$4&gt;$BV129,"",IF($BR$120&gt;$BS$120,"ns",IF($BN$127&gt;$BO$127,"ns",IF(ABS($BX129-INDEX(RTO1CF_ORD,CT$4,2))&gt;$BN$135,"s","ns"))))</f>
        <v/>
      </c>
      <c r="CU129" s="186" t="str">
        <f aca="1">IF(CU$4&gt;$BV129,"",IF($BR$120&gt;$BS$120,"ns",IF($BN$127&gt;$BO$127,"ns",IF(ABS($BX129-INDEX(RTO1CF_ORD,CU$4,2))&gt;$BN$135,"s","ns"))))</f>
        <v/>
      </c>
      <c r="CV129" s="186" t="str">
        <f aca="1">IF(CV$4&gt;$BV129,"",IF($BR$120&gt;$BS$120,"ns",IF($BN$127&gt;$BO$127,"ns",IF(ABS($BX129-INDEX(RTO1CF_ORD,CV$4,2))&gt;$BN$135,"s","ns"))))</f>
        <v/>
      </c>
      <c r="CW129" s="186" t="str">
        <f aca="1">IF(CW$4&gt;$BV129,"",IF($BR$120&gt;$BS$120,"ns",IF($BN$127&gt;$BO$127,"ns",IF(ABS($BX129-INDEX(RTO1CF_ORD,CW$4,2))&gt;$BN$135,"s","ns"))))</f>
        <v/>
      </c>
      <c r="CX129" s="186" t="str">
        <f aca="1">IF(CX$4&gt;$BV129,"",IF($BR$120&gt;$BS$120,"ns",IF($BN$127&gt;$BO$127,"ns",IF(ABS($BX129-INDEX(RTO1CF_ORD,CX$4,2))&gt;$BN$135,"s","ns"))))</f>
        <v/>
      </c>
      <c r="CY129" s="186" t="str">
        <f aca="1">IF(CY$4&gt;$BV129,"",IF($BR$120&gt;$BS$120,"ns",IF($BN$127&gt;$BO$127,"ns",IF(ABS($BX129-INDEX(RTO1CF_ORD,CY$4,2))&gt;$BN$135,"s","ns"))))</f>
        <v/>
      </c>
      <c r="CZ129" s="186" t="str">
        <f aca="1">IF(CZ$4&gt;$BV129,"",IF($BR$120&gt;$BS$120,"ns",IF($BN$127&gt;$BO$127,"ns",IF(ABS($BX129-INDEX(RTO1CF_ORD,CZ$4,2))&gt;$BN$135,"s","ns"))))</f>
        <v/>
      </c>
      <c r="DA129" s="186" t="str">
        <f aca="1">IF(DA$4&gt;$BV129,"",IF($BR$120&gt;$BS$120,"ns",IF($BN$127&gt;$BO$127,"ns",IF(ABS($BX129-INDEX(RTO1CF_ORD,DA$4,2))&gt;$BN$135,"s","ns"))))</f>
        <v/>
      </c>
      <c r="DB129" s="186" t="str">
        <f aca="1">IF(DB$4&gt;$BV129,"",IF($BR$120&gt;$BS$120,"ns",IF($BN$127&gt;$BO$127,"ns",IF(ABS($BX129-INDEX(RTO1CF_ORD,DB$4,2))&gt;$BN$135,"s","ns"))))</f>
        <v/>
      </c>
      <c r="DC129" s="186" t="str">
        <f aca="1">IF(DC$4&gt;$BV129,"",IF($BR$120&gt;$BS$120,"ns",IF($BN$127&gt;$BO$127,"ns",IF(ABS($BX129-INDEX(RTO1CF_ORD,DC$4,2))&gt;$BN$135,"s","ns"))))</f>
        <v/>
      </c>
      <c r="DD129" s="186" t="str">
        <f aca="1">IF(DD$4&gt;$BV129,"",IF($BR$120&gt;$BS$120,"ns",IF($BN$127&gt;$BO$127,"ns",IF(ABS($BX129-INDEX(RTO1CF_ORD,DD$4,2))&gt;$BN$135,"s","ns"))))</f>
        <v/>
      </c>
      <c r="DE129" s="186" t="str">
        <f aca="1">IF(DE$4&gt;$BV129,"",IF($BR$120&gt;$BS$120,"ns",IF($BN$127&gt;$BO$127,"ns",IF(ABS($BX129-INDEX(RTO1CF_ORD,DE$4,2))&gt;$BN$135,"s","ns"))))</f>
        <v/>
      </c>
      <c r="DF129" s="186" t="str">
        <f aca="1">IF(DF$4&gt;$BV129,"",IF($BR$120&gt;$BS$120,"ns",IF($BN$127&gt;$BO$127,"ns",IF(ABS($BX129-INDEX(RTO1CF_ORD,DF$4,2))&gt;$BN$135,"s","ns"))))</f>
        <v/>
      </c>
      <c r="DG129" s="186" t="str">
        <f aca="1">IF(DG$4&gt;$BV129,"",IF($BR$120&gt;$BS$120,"ns",IF($BN$127&gt;$BO$127,"ns",IF(ABS($BX129-INDEX(RTO1CF_ORD,DG$4,2))&gt;$BN$135,"s","ns"))))</f>
        <v/>
      </c>
      <c r="DH129" s="186" t="str">
        <f aca="1">IF(DH$4&gt;$BV129,"",IF($BR$120&gt;$BS$120,"ns",IF($BN$127&gt;$BO$127,"ns",IF(ABS($BX129-INDEX(RTO1CF_ORD,DH$4,2))&gt;$BN$135,"s","ns"))))</f>
        <v/>
      </c>
      <c r="DI129" s="186" t="str">
        <f aca="1">IF(DI$4&gt;$BV129,"",IF($BR$120&gt;$BS$120,"ns",IF($BN$127&gt;$BO$127,"ns",IF(ABS($BX129-INDEX(RTO1CF_ORD,DI$4,2))&gt;$BN$135,"s","ns"))))</f>
        <v/>
      </c>
      <c r="DJ129" s="186" t="str">
        <f aca="1">IF(DJ$4&gt;$BV129,"",IF($BR$120&gt;$BS$120,"ns",IF($BN$127&gt;$BO$127,"ns",IF(ABS($BX129-INDEX(RTO1CF_ORD,DJ$4,2))&gt;$BN$135,"s","ns"))))</f>
        <v/>
      </c>
      <c r="DK129" s="186" t="str">
        <f aca="1">IF(DK$4&gt;$BV129,"",IF($BR$120&gt;$BS$120,"ns",IF($BN$127&gt;$BO$127,"ns",IF(ABS($BX129-INDEX(RTO1CF_ORD,DK$4,2))&gt;$BN$135,"s","ns"))))</f>
        <v/>
      </c>
      <c r="DL129" s="186" t="str">
        <f aca="1">IF(DL$4&gt;$BV129,"",IF($BR$120&gt;$BS$120,"ns",IF($BN$127&gt;$BO$127,"ns",IF(ABS($BX129-INDEX(RTO1CF_ORD,DL$4,2))&gt;$BN$135,"s","ns"))))</f>
        <v/>
      </c>
      <c r="DM129" s="186" t="str">
        <f aca="1">IF(DM$4&gt;$BV129,"",IF($BR$120&gt;$BS$120,"ns",IF($BN$127&gt;$BO$127,"ns",IF(ABS($BX129-INDEX(RTO1CF_ORD,DM$4,2))&gt;$BN$135,"s","ns"))))</f>
        <v/>
      </c>
      <c r="DN129" s="186" t="str">
        <f aca="1">IF(DN$4&gt;$BV129,"",IF($BR$120&gt;$BS$120,"ns",IF($BN$127&gt;$BO$127,"ns",IF(ABS($BX129-INDEX(RTO1CF_ORD,DN$4,2))&gt;$BN$135,"s","ns"))))</f>
        <v/>
      </c>
      <c r="DO129" s="186" t="str">
        <f aca="1">IF(DO$4&gt;$BV129,"",IF($BR$120&gt;$BS$120,"ns",IF($BN$127&gt;$BO$127,"ns",IF(ABS($BX129-INDEX(RTO1CF_ORD,DO$4,2))&gt;$BN$135,"s","ns"))))</f>
        <v/>
      </c>
      <c r="DP129" s="186" t="str">
        <f aca="1">IF(DP$4&gt;$BV129,"",IF($BR$120&gt;$BS$120,"ns",IF($BN$127&gt;$BO$127,"ns",IF(ABS($BX129-INDEX(RTO1CF_ORD,DP$4,2))&gt;$BN$135,"s","ns"))))</f>
        <v/>
      </c>
      <c r="DQ129" s="186" t="str">
        <f aca="1">IF(DQ$4&gt;$BV129,"",IF($BR$120&gt;$BS$120,"ns",IF($BN$127&gt;$BO$127,"ns",IF(ABS($BX129-INDEX(RTO1CF_ORD,DQ$4,2))&gt;$BN$135,"s","ns"))))</f>
        <v/>
      </c>
      <c r="DR129" s="186" t="str">
        <f aca="1">IF(DR$4&gt;$BV129,"",IF($BR$120&gt;$BS$120,"ns",IF($BN$127&gt;$BO$127,"ns",IF(ABS($BX129-INDEX(RTO1CF_ORD,DR$4,2))&gt;$BN$135,"s","ns"))))</f>
        <v/>
      </c>
      <c r="DS129" s="186" t="str">
        <f aca="1">IF(DS$4&gt;$BV129,"",IF($BR$120&gt;$BS$120,"ns",IF($BN$127&gt;$BO$127,"ns",IF(ABS($BX129-INDEX(RTO1CF_ORD,DS$4,2))&gt;$BN$135,"s","ns"))))</f>
        <v/>
      </c>
      <c r="DT129" s="186" t="str">
        <f aca="1">IF(DT$4&gt;$BV129,"",IF($BR$120&gt;$BS$120,"ns",IF($BN$127&gt;$BO$127,"ns",IF(ABS($BX129-INDEX(RTO1CF_ORD,DT$4,2))&gt;$BN$135,"s","ns"))))</f>
        <v/>
      </c>
      <c r="DU129" s="186" t="str">
        <f aca="1">IF(DU$4&gt;$BV129,"",IF($BR$120&gt;$BS$120,"ns",IF($BN$127&gt;$BO$127,"ns",IF(ABS($BX129-INDEX(RTO1CF_ORD,DU$4,2))&gt;$BN$135,"s","ns"))))</f>
        <v/>
      </c>
      <c r="DV129" s="186" t="str">
        <f aca="1">IF(DV$4&gt;$BV129,"",IF($BR$120&gt;$BS$120,"ns",IF($BN$127&gt;$BO$127,"ns",IF(ABS($BX129-INDEX(RTO1CF_ORD,DV$4,2))&gt;$BN$135,"s","ns"))))</f>
        <v/>
      </c>
      <c r="DW129" s="158"/>
      <c r="DX129" s="158"/>
      <c r="DZ129" s="176">
        <f>DZ128+1</f>
        <v>15</v>
      </c>
      <c r="EA129" s="178" t="str">
        <f aca="1">IFERROR(INDEX(RTO3CV,$DZ129,1),0)</f>
        <v>B COLIHUE</v>
      </c>
      <c r="EB129" s="179">
        <f aca="1">IFERROR(INDEX(RTO3SF,$DZ129,EB$3),0)</f>
        <v>0</v>
      </c>
      <c r="EC129" s="179">
        <f aca="1">IFERROR(INDEX(RTO3SF,$DZ129,EC$3),0)</f>
        <v>0</v>
      </c>
      <c r="ED129" s="179">
        <f aca="1">IFERROR(INDEX(RTO3SF,$DZ129,ED$3),0)</f>
        <v>0</v>
      </c>
      <c r="EE129" s="179">
        <f aca="1">IFERROR(INDEX(RTO3SF,$DZ129,EE$3),0)</f>
        <v>0</v>
      </c>
      <c r="EF129" s="179">
        <f>_xlfn.COUNTIFS(EB129:EE129,"&gt;1")</f>
        <v>0</v>
      </c>
      <c r="EG129" s="179">
        <f>IFERROR(_xlfn.SUMIFS(EB129:EE129,EB129:EE129,"&gt;1"),0)</f>
        <v>0</v>
      </c>
      <c r="EH129" s="176"/>
      <c r="EI129" s="176" t="s">
        <v>337</v>
      </c>
      <c r="EJ129" s="175" t="str">
        <f>IF(EF165=0,"sd",EJ127/EJ123)</f>
        <v>sd</v>
      </c>
      <c r="EK129" s="177"/>
      <c r="EL129" s="176">
        <f>EL128+1</f>
        <v>15</v>
      </c>
      <c r="EM129" s="178" t="str">
        <f aca="1">IFERROR(INDEX(RTO3CV,$EL129,1),0)</f>
        <v>B COLIHUE</v>
      </c>
      <c r="EN129" s="179">
        <f aca="1">IFERROR(INDEX(RTO3CF,$EL129,'ANVA-MDS'!EB$3),0)</f>
        <v>4756.75200000000041</v>
      </c>
      <c r="EO129" s="179">
        <f aca="1">IFERROR(INDEX(RTO3CF,$EL129,'ANVA-MDS'!EC$3),0)</f>
        <v>4937.09379428571992</v>
      </c>
      <c r="EP129" s="179">
        <f aca="1">IFERROR(INDEX(RTO3CF,$EL129,'ANVA-MDS'!ED$3),0)</f>
        <v>3315.01782857143007</v>
      </c>
      <c r="EQ129" s="179">
        <f aca="1">IFERROR(INDEX(RTO3CF,$EL129,'ANVA-MDS'!EE$3),0)</f>
        <v>0</v>
      </c>
      <c r="ER129" s="179">
        <f>_xlfn.COUNTIFS(EN129:EQ129,"&gt;1")</f>
        <v>3</v>
      </c>
      <c r="ES129" s="179">
        <f>IFERROR(_xlfn.SUMIFS(EN129:EQ129,EN129:EQ129,"&gt;1"),0)</f>
        <v>13008.8636228571995</v>
      </c>
      <c r="ET129" s="176"/>
      <c r="EU129" s="176" t="s">
        <v>337</v>
      </c>
      <c r="EV129" s="175">
        <f>IF(ER165=0,"sd",EV127/EV123)</f>
        <v>412589.976278951974</v>
      </c>
      <c r="EW129" s="177"/>
      <c r="EX129" s="179">
        <f>EG129+ES129</f>
        <v>13008.8636228571995</v>
      </c>
      <c r="EY129" s="314" t="s">
        <v>338</v>
      </c>
      <c r="EZ129" s="202" t="str">
        <f>IF(EZ134=0,"sd",EZ128-1)</f>
        <v>sd</v>
      </c>
    </row>
    <row r="130" spans="2:156" ht="12.75" customHeight="1">
      <c r="B130" s="162" t="str">
        <f>'ANVA-MDS'!EJ134</f>
        <v>sd</v>
      </c>
      <c r="J130" s="89" t="n">
        <v>15</v>
      </c>
      <c r="K130" s="187" t="str">
        <f aca="1">IFERROR(INDEX(RTO3SF_ORD,J130,1),"sd")</f>
        <v>B COLIHUE</v>
      </c>
      <c r="L130" s="188">
        <f aca="1">IFERROR(INDEX(RTO3SF_ORD,J130,2),"sd")</f>
        <v>0.000350000000000000044</v>
      </c>
      <c r="M130" s="188" t="str">
        <f aca="1">IF(M$4&gt;$J130,"",IF($F$120&gt;$G$120,"ns",IF($B$127&gt;$C$127,"ns",IF(ABS($L130-INDEX(RTO1SF_ORD,M$4,2))&gt;$B$135,"s","ns"))))</f>
        <v>ns</v>
      </c>
      <c r="N130" s="188" t="str">
        <f aca="1">IF(N$4&gt;$J130,"",IF($F$120&gt;$G$120,"ns",IF($B$127&gt;$C$127,"ns",IF(ABS($L130-INDEX(RTO1SF_ORD,N$4,2))&gt;$B$135,"s","ns"))))</f>
        <v>ns</v>
      </c>
      <c r="O130" s="188" t="str">
        <f aca="1">IF(O$4&gt;$J130,"",IF($F$120&gt;$G$120,"ns",IF($B$127&gt;$C$127,"ns",IF(ABS($L130-INDEX(RTO1SF_ORD,O$4,2))&gt;$B$135,"s","ns"))))</f>
        <v>ns</v>
      </c>
      <c r="P130" s="188" t="str">
        <f aca="1">IF(P$4&gt;$J130,"",IF($F$120&gt;$G$120,"ns",IF($B$127&gt;$C$127,"ns",IF(ABS($L130-INDEX(RTO1SF_ORD,P$4,2))&gt;$B$135,"s","ns"))))</f>
        <v>ns</v>
      </c>
      <c r="Q130" s="188" t="str">
        <f aca="1">IF(Q$4&gt;$J130,"",IF($F$120&gt;$G$120,"ns",IF($B$127&gt;$C$127,"ns",IF(ABS($L130-INDEX(RTO1SF_ORD,Q$4,2))&gt;$B$135,"s","ns"))))</f>
        <v>ns</v>
      </c>
      <c r="R130" s="188" t="str">
        <f aca="1">IF(R$4&gt;$J130,"",IF($F$120&gt;$G$120,"ns",IF($B$127&gt;$C$127,"ns",IF(ABS($L130-INDEX(RTO1SF_ORD,R$4,2))&gt;$B$135,"s","ns"))))</f>
        <v>ns</v>
      </c>
      <c r="S130" s="188" t="str">
        <f aca="1">IF(S$4&gt;$J130,"",IF($F$120&gt;$G$120,"ns",IF($B$127&gt;$C$127,"ns",IF(ABS($L130-INDEX(RTO1SF_ORD,S$4,2))&gt;$B$135,"s","ns"))))</f>
        <v>ns</v>
      </c>
      <c r="T130" s="188" t="str">
        <f aca="1">IF(T$4&gt;$J130,"",IF($F$120&gt;$G$120,"ns",IF($B$127&gt;$C$127,"ns",IF(ABS($L130-INDEX(RTO1SF_ORD,T$4,2))&gt;$B$135,"s","ns"))))</f>
        <v>ns</v>
      </c>
      <c r="U130" s="188" t="str">
        <f aca="1">IF(U$4&gt;$J130,"",IF($F$120&gt;$G$120,"ns",IF($B$127&gt;$C$127,"ns",IF(ABS($L130-INDEX(RTO1SF_ORD,U$4,2))&gt;$B$135,"s","ns"))))</f>
        <v>ns</v>
      </c>
      <c r="V130" s="188" t="str">
        <f aca="1">IF(V$4&gt;$J130,"",IF($F$120&gt;$G$120,"ns",IF($B$127&gt;$C$127,"ns",IF(ABS($L130-INDEX(RTO1SF_ORD,V$4,2))&gt;$B$135,"s","ns"))))</f>
        <v>ns</v>
      </c>
      <c r="W130" s="188" t="str">
        <f aca="1">IF(W$4&gt;$J130,"",IF($F$120&gt;$G$120,"ns",IF($B$127&gt;$C$127,"ns",IF(ABS($L130-INDEX(RTO1SF_ORD,W$4,2))&gt;$B$135,"s","ns"))))</f>
        <v>ns</v>
      </c>
      <c r="X130" s="188" t="str">
        <f aca="1">IF(X$4&gt;$J130,"",IF($F$120&gt;$G$120,"ns",IF($B$127&gt;$C$127,"ns",IF(ABS($L130-INDEX(RTO1SF_ORD,X$4,2))&gt;$B$135,"s","ns"))))</f>
        <v>ns</v>
      </c>
      <c r="Y130" s="188" t="str">
        <f aca="1">IF(Y$4&gt;$J130,"",IF($F$120&gt;$G$120,"ns",IF($B$127&gt;$C$127,"ns",IF(ABS($L130-INDEX(RTO1SF_ORD,Y$4,2))&gt;$B$135,"s","ns"))))</f>
        <v>ns</v>
      </c>
      <c r="Z130" s="188" t="str">
        <f aca="1">IF(Z$4&gt;$J130,"",IF($F$120&gt;$G$120,"ns",IF($B$127&gt;$C$127,"ns",IF(ABS($L130-INDEX(RTO1SF_ORD,Z$4,2))&gt;$B$135,"s","ns"))))</f>
        <v>ns</v>
      </c>
      <c r="AA130" s="188" t="str">
        <f aca="1">IF(AA$4&gt;$J130,"",IF($F$120&gt;$G$120,"ns",IF($B$127&gt;$C$127,"ns",IF(ABS($L130-INDEX(RTO1SF_ORD,AA$4,2))&gt;$B$135,"s","ns"))))</f>
        <v>ns</v>
      </c>
      <c r="AB130" s="188" t="str">
        <f aca="1">IF(AB$4&gt;$J130,"",IF($F$120&gt;$G$120,"ns",IF($B$127&gt;$C$127,"ns",IF(ABS($L130-INDEX(RTO1SF_ORD,AB$4,2))&gt;$B$135,"s","ns"))))</f>
        <v/>
      </c>
      <c r="AC130" s="188" t="str">
        <f aca="1">IF(AC$4&gt;$J130,"",IF($F$120&gt;$G$120,"ns",IF($B$127&gt;$C$127,"ns",IF(ABS($L130-INDEX(RTO1SF_ORD,AC$4,2))&gt;$B$135,"s","ns"))))</f>
        <v/>
      </c>
      <c r="AD130" s="188" t="str">
        <f aca="1">IF(AD$4&gt;$J130,"",IF($F$120&gt;$G$120,"ns",IF($B$127&gt;$C$127,"ns",IF(ABS($L130-INDEX(RTO1SF_ORD,AD$4,2))&gt;$B$135,"s","ns"))))</f>
        <v/>
      </c>
      <c r="AE130" s="188" t="str">
        <f aca="1">IF(AE$4&gt;$J130,"",IF($F$120&gt;$G$120,"ns",IF($B$127&gt;$C$127,"ns",IF(ABS($L130-INDEX(RTO1SF_ORD,AE$4,2))&gt;$B$135,"s","ns"))))</f>
        <v/>
      </c>
      <c r="AF130" s="188" t="str">
        <f aca="1">IF(AF$4&gt;$J130,"",IF($F$120&gt;$G$120,"ns",IF($B$127&gt;$C$127,"ns",IF(ABS($L130-INDEX(RTO1SF_ORD,AF$4,2))&gt;$B$135,"s","ns"))))</f>
        <v/>
      </c>
      <c r="AG130" s="188" t="str">
        <f aca="1">IF(AG$4&gt;$J130,"",IF($F$120&gt;$G$120,"ns",IF($B$127&gt;$C$127,"ns",IF(ABS($L130-INDEX(RTO1SF_ORD,AG$4,2))&gt;$B$135,"s","ns"))))</f>
        <v/>
      </c>
      <c r="AH130" s="188" t="str">
        <f aca="1">IF(AH$4&gt;$J130,"",IF($F$120&gt;$G$120,"ns",IF($B$127&gt;$C$127,"ns",IF(ABS($L130-INDEX(RTO1SF_ORD,AH$4,2))&gt;$B$135,"s","ns"))))</f>
        <v/>
      </c>
      <c r="AI130" s="188" t="str">
        <f aca="1">IF(AI$4&gt;$J130,"",IF($F$120&gt;$G$120,"ns",IF($B$127&gt;$C$127,"ns",IF(ABS($L130-INDEX(RTO1SF_ORD,AI$4,2))&gt;$B$135,"s","ns"))))</f>
        <v/>
      </c>
      <c r="AJ130" s="188" t="str">
        <f aca="1">IF(AJ$4&gt;$J130,"",IF($F$120&gt;$G$120,"ns",IF($B$127&gt;$C$127,"ns",IF(ABS($L130-INDEX(RTO1SF_ORD,AJ$4,2))&gt;$B$135,"s","ns"))))</f>
        <v/>
      </c>
      <c r="AK130" s="188" t="str">
        <f aca="1">IF(AK$4&gt;$J130,"",IF($F$120&gt;$G$120,"ns",IF($B$127&gt;$C$127,"ns",IF(ABS($L130-INDEX(RTO1SF_ORD,AK$4,2))&gt;$B$135,"s","ns"))))</f>
        <v/>
      </c>
      <c r="AL130" s="188" t="str">
        <f aca="1">IF(AL$4&gt;$J130,"",IF($F$120&gt;$G$120,"ns",IF($B$127&gt;$C$127,"ns",IF(ABS($L130-INDEX(RTO1SF_ORD,AL$4,2))&gt;$B$135,"s","ns"))))</f>
        <v/>
      </c>
      <c r="AM130" s="188" t="str">
        <f aca="1">IF(AM$4&gt;$J130,"",IF($F$120&gt;$G$120,"ns",IF($B$127&gt;$C$127,"ns",IF(ABS($L130-INDEX(RTO1SF_ORD,AM$4,2))&gt;$B$135,"s","ns"))))</f>
        <v/>
      </c>
      <c r="AN130" s="188" t="str">
        <f aca="1">IF(AN$4&gt;$J130,"",IF($F$120&gt;$G$120,"ns",IF($B$127&gt;$C$127,"ns",IF(ABS($L130-INDEX(RTO1SF_ORD,AN$4,2))&gt;$B$135,"s","ns"))))</f>
        <v/>
      </c>
      <c r="AO130" s="188" t="str">
        <f aca="1">IF(AO$4&gt;$J130,"",IF($F$120&gt;$G$120,"ns",IF($B$127&gt;$C$127,"ns",IF(ABS($L130-INDEX(RTO1SF_ORD,AO$4,2))&gt;$B$135,"s","ns"))))</f>
        <v/>
      </c>
      <c r="AP130" s="188" t="str">
        <f aca="1">IF(AP$4&gt;$J130,"",IF($F$120&gt;$G$120,"ns",IF($B$127&gt;$C$127,"ns",IF(ABS($L130-INDEX(RTO1SF_ORD,AP$4,2))&gt;$B$135,"s","ns"))))</f>
        <v/>
      </c>
      <c r="AQ130" s="188" t="str">
        <f aca="1">IF(AQ$4&gt;$J130,"",IF($F$120&gt;$G$120,"ns",IF($B$127&gt;$C$127,"ns",IF(ABS($L130-INDEX(RTO1SF_ORD,AQ$4,2))&gt;$B$135,"s","ns"))))</f>
        <v/>
      </c>
      <c r="AR130" s="188" t="str">
        <f aca="1">IF(AR$4&gt;$J130,"",IF($F$120&gt;$G$120,"ns",IF($B$127&gt;$C$127,"ns",IF(ABS($L130-INDEX(RTO1SF_ORD,AR$4,2))&gt;$B$135,"s","ns"))))</f>
        <v/>
      </c>
      <c r="AS130" s="188" t="str">
        <f aca="1">IF(AS$4&gt;$J130,"",IF($F$120&gt;$G$120,"ns",IF($B$127&gt;$C$127,"ns",IF(ABS($L130-INDEX(RTO1SF_ORD,AS$4,2))&gt;$B$135,"s","ns"))))</f>
        <v/>
      </c>
      <c r="AT130" s="188" t="str">
        <f aca="1">IF(AT$4&gt;$J130,"",IF($F$120&gt;$G$120,"ns",IF($B$127&gt;$C$127,"ns",IF(ABS($L130-INDEX(RTO1SF_ORD,AT$4,2))&gt;$B$135,"s","ns"))))</f>
        <v/>
      </c>
      <c r="AU130" s="188" t="str">
        <f aca="1">IF(AU$4&gt;$J130,"",IF($F$120&gt;$G$120,"ns",IF($B$127&gt;$C$127,"ns",IF(ABS($L130-INDEX(RTO1SF_ORD,AU$4,2))&gt;$B$135,"s","ns"))))</f>
        <v/>
      </c>
      <c r="AV130" s="188" t="str">
        <f aca="1">IF(AV$4&gt;$J130,"",IF($F$120&gt;$G$120,"ns",IF($B$127&gt;$C$127,"ns",IF(ABS($L130-INDEX(RTO1SF_ORD,AV$4,2))&gt;$B$135,"s","ns"))))</f>
        <v/>
      </c>
      <c r="AW130" s="188" t="str">
        <f aca="1">IF(AW$4&gt;$J130,"",IF($F$120&gt;$G$120,"ns",IF($B$127&gt;$C$127,"ns",IF(ABS($L130-INDEX(RTO1SF_ORD,AW$4,2))&gt;$B$135,"s","ns"))))</f>
        <v/>
      </c>
      <c r="AX130" s="188" t="str">
        <f aca="1">IF(AX$4&gt;$J130,"",IF($F$120&gt;$G$120,"ns",IF($B$127&gt;$C$127,"ns",IF(ABS($L130-INDEX(RTO1SF_ORD,AX$4,2))&gt;$B$135,"s","ns"))))</f>
        <v/>
      </c>
      <c r="AY130" s="188" t="str">
        <f aca="1">IF(AY$4&gt;$J130,"",IF($F$120&gt;$G$120,"ns",IF($B$127&gt;$C$127,"ns",IF(ABS($L130-INDEX(RTO1SF_ORD,AY$4,2))&gt;$B$135,"s","ns"))))</f>
        <v/>
      </c>
      <c r="AZ130" s="188" t="str">
        <f aca="1">IF(AZ$4&gt;$J130,"",IF($F$120&gt;$G$120,"ns",IF($B$127&gt;$C$127,"ns",IF(ABS($L130-INDEX(RTO1SF_ORD,AZ$4,2))&gt;$B$135,"s","ns"))))</f>
        <v/>
      </c>
      <c r="BA130" s="188" t="str">
        <f aca="1">IF(BA$4&gt;$J130,"",IF($F$120&gt;$G$120,"ns",IF($B$127&gt;$C$127,"ns",IF(ABS($L130-INDEX(RTO1SF_ORD,BA$4,2))&gt;$B$135,"s","ns"))))</f>
        <v/>
      </c>
      <c r="BB130" s="188" t="str">
        <f aca="1">IF(BB$4&gt;$J130,"",IF($F$120&gt;$G$120,"ns",IF($B$127&gt;$C$127,"ns",IF(ABS($L130-INDEX(RTO1SF_ORD,BB$4,2))&gt;$B$135,"s","ns"))))</f>
        <v/>
      </c>
      <c r="BC130" s="188" t="str">
        <f aca="1">IF(BC$4&gt;$J130,"",IF($F$120&gt;$G$120,"ns",IF($B$127&gt;$C$127,"ns",IF(ABS($L130-INDEX(RTO1SF_ORD,BC$4,2))&gt;$B$135,"s","ns"))))</f>
        <v/>
      </c>
      <c r="BD130" s="188" t="str">
        <f aca="1">IF(BD$4&gt;$J130,"",IF($F$120&gt;$G$120,"ns",IF($B$127&gt;$C$127,"ns",IF(ABS($L130-INDEX(RTO1SF_ORD,BD$4,2))&gt;$B$135,"s","ns"))))</f>
        <v/>
      </c>
      <c r="BE130" s="188" t="str">
        <f aca="1">IF(BE$4&gt;$J130,"",IF($F$120&gt;$G$120,"ns",IF($B$127&gt;$C$127,"ns",IF(ABS($L130-INDEX(RTO1SF_ORD,BE$4,2))&gt;$B$135,"s","ns"))))</f>
        <v/>
      </c>
      <c r="BF130" s="188" t="str">
        <f aca="1">IF(BF$4&gt;$J130,"",IF($F$120&gt;$G$120,"ns",IF($B$127&gt;$C$127,"ns",IF(ABS($L130-INDEX(RTO1SF_ORD,BF$4,2))&gt;$B$135,"s","ns"))))</f>
        <v/>
      </c>
      <c r="BG130" s="188" t="str">
        <f aca="1">IF(BG$4&gt;$J130,"",IF($F$120&gt;$G$120,"ns",IF($B$127&gt;$C$127,"ns",IF(ABS($L130-INDEX(RTO1SF_ORD,BG$4,2))&gt;$B$135,"s","ns"))))</f>
        <v/>
      </c>
      <c r="BH130" s="188" t="str">
        <f aca="1">IF(BH$4&gt;$J130,"",IF($F$120&gt;$G$120,"ns",IF($B$127&gt;$C$127,"ns",IF(ABS($L130-INDEX(RTO1SF_ORD,BH$4,2))&gt;$B$135,"s","ns"))))</f>
        <v/>
      </c>
      <c r="BI130" s="188" t="str">
        <f aca="1">IF(BI$4&gt;$J130,"",IF($F$120&gt;$G$120,"ns",IF($B$127&gt;$C$127,"ns",IF(ABS($L130-INDEX(RTO1SF_ORD,BI$4,2))&gt;$B$135,"s","ns"))))</f>
        <v/>
      </c>
      <c r="BJ130" s="188" t="str">
        <f aca="1">IF(BJ$4&gt;$J130,"",IF($F$120&gt;$G$120,"ns",IF($B$127&gt;$C$127,"ns",IF(ABS($L130-INDEX(RTO1SF_ORD,BJ$4,2))&gt;$B$135,"s","ns"))))</f>
        <v/>
      </c>
      <c r="BM130" s="9"/>
      <c r="BN130" s="162">
        <f>'ANVA-MDS'!EV134</f>
        <v>0.493440727083801978</v>
      </c>
      <c r="BS130" s="10"/>
      <c r="BT130" s="10"/>
      <c r="BV130" s="89" t="n">
        <v>15</v>
      </c>
      <c r="BW130" s="187" t="str">
        <f aca="1">IFERROR(INDEX(RTO3CF_ORD,BV130,1),"sd")</f>
        <v>GINGKO</v>
      </c>
      <c r="BX130" s="188">
        <f aca="1">IFERROR(INDEX(RTO3CF_ORD,BV130,2),"sd")</f>
        <v>4006.02215619048002</v>
      </c>
      <c r="BY130" s="186" t="str">
        <f aca="1">IF(BY$4&gt;$BV130,"",IF($BR$120&gt;$BS$120,"ns",IF($BN$127&gt;$BO$127,"ns",IF(ABS($BX130-INDEX(RTO1CF_ORD,BY$4,2))&gt;$BN$135,"s","ns"))))</f>
        <v>ns</v>
      </c>
      <c r="BZ130" s="186" t="str">
        <f aca="1">IF(BZ$4&gt;$BV130,"",IF($BR$120&gt;$BS$120,"ns",IF($BN$127&gt;$BO$127,"ns",IF(ABS($BX130-INDEX(RTO1CF_ORD,BZ$4,2))&gt;$BN$135,"s","ns"))))</f>
        <v>ns</v>
      </c>
      <c r="CA130" s="186" t="str">
        <f aca="1">IF(CA$4&gt;$BV130,"",IF($BR$120&gt;$BS$120,"ns",IF($BN$127&gt;$BO$127,"ns",IF(ABS($BX130-INDEX(RTO1CF_ORD,CA$4,2))&gt;$BN$135,"s","ns"))))</f>
        <v>ns</v>
      </c>
      <c r="CB130" s="186" t="str">
        <f aca="1">IF(CB$4&gt;$BV130,"",IF($BR$120&gt;$BS$120,"ns",IF($BN$127&gt;$BO$127,"ns",IF(ABS($BX130-INDEX(RTO1CF_ORD,CB$4,2))&gt;$BN$135,"s","ns"))))</f>
        <v>ns</v>
      </c>
      <c r="CC130" s="186" t="str">
        <f aca="1">IF(CC$4&gt;$BV130,"",IF($BR$120&gt;$BS$120,"ns",IF($BN$127&gt;$BO$127,"ns",IF(ABS($BX130-INDEX(RTO1CF_ORD,CC$4,2))&gt;$BN$135,"s","ns"))))</f>
        <v>ns</v>
      </c>
      <c r="CD130" s="186" t="str">
        <f aca="1">IF(CD$4&gt;$BV130,"",IF($BR$120&gt;$BS$120,"ns",IF($BN$127&gt;$BO$127,"ns",IF(ABS($BX130-INDEX(RTO1CF_ORD,CD$4,2))&gt;$BN$135,"s","ns"))))</f>
        <v>ns</v>
      </c>
      <c r="CE130" s="186" t="str">
        <f aca="1">IF(CE$4&gt;$BV130,"",IF($BR$120&gt;$BS$120,"ns",IF($BN$127&gt;$BO$127,"ns",IF(ABS($BX130-INDEX(RTO1CF_ORD,CE$4,2))&gt;$BN$135,"s","ns"))))</f>
        <v>ns</v>
      </c>
      <c r="CF130" s="186" t="str">
        <f aca="1">IF(CF$4&gt;$BV130,"",IF($BR$120&gt;$BS$120,"ns",IF($BN$127&gt;$BO$127,"ns",IF(ABS($BX130-INDEX(RTO1CF_ORD,CF$4,2))&gt;$BN$135,"s","ns"))))</f>
        <v>ns</v>
      </c>
      <c r="CG130" s="186" t="str">
        <f aca="1">IF(CG$4&gt;$BV130,"",IF($BR$120&gt;$BS$120,"ns",IF($BN$127&gt;$BO$127,"ns",IF(ABS($BX130-INDEX(RTO1CF_ORD,CG$4,2))&gt;$BN$135,"s","ns"))))</f>
        <v>ns</v>
      </c>
      <c r="CH130" s="186" t="str">
        <f aca="1">IF(CH$4&gt;$BV130,"",IF($BR$120&gt;$BS$120,"ns",IF($BN$127&gt;$BO$127,"ns",IF(ABS($BX130-INDEX(RTO1CF_ORD,CH$4,2))&gt;$BN$135,"s","ns"))))</f>
        <v>ns</v>
      </c>
      <c r="CI130" s="186" t="str">
        <f aca="1">IF(CI$4&gt;$BV130,"",IF($BR$120&gt;$BS$120,"ns",IF($BN$127&gt;$BO$127,"ns",IF(ABS($BX130-INDEX(RTO1CF_ORD,CI$4,2))&gt;$BN$135,"s","ns"))))</f>
        <v>ns</v>
      </c>
      <c r="CJ130" s="186" t="str">
        <f aca="1">IF(CJ$4&gt;$BV130,"",IF($BR$120&gt;$BS$120,"ns",IF($BN$127&gt;$BO$127,"ns",IF(ABS($BX130-INDEX(RTO1CF_ORD,CJ$4,2))&gt;$BN$135,"s","ns"))))</f>
        <v>ns</v>
      </c>
      <c r="CK130" s="186" t="str">
        <f aca="1">IF(CK$4&gt;$BV130,"",IF($BR$120&gt;$BS$120,"ns",IF($BN$127&gt;$BO$127,"ns",IF(ABS($BX130-INDEX(RTO1CF_ORD,CK$4,2))&gt;$BN$135,"s","ns"))))</f>
        <v>ns</v>
      </c>
      <c r="CL130" s="186" t="str">
        <f aca="1">IF(CL$4&gt;$BV130,"",IF($BR$120&gt;$BS$120,"ns",IF($BN$127&gt;$BO$127,"ns",IF(ABS($BX130-INDEX(RTO1CF_ORD,CL$4,2))&gt;$BN$135,"s","ns"))))</f>
        <v>ns</v>
      </c>
      <c r="CM130" s="186" t="str">
        <f aca="1">IF(CM$4&gt;$BV130,"",IF($BR$120&gt;$BS$120,"ns",IF($BN$127&gt;$BO$127,"ns",IF(ABS($BX130-INDEX(RTO1CF_ORD,CM$4,2))&gt;$BN$135,"s","ns"))))</f>
        <v>ns</v>
      </c>
      <c r="CN130" s="186" t="str">
        <f aca="1">IF(CN$4&gt;$BV130,"",IF($BR$120&gt;$BS$120,"ns",IF($BN$127&gt;$BO$127,"ns",IF(ABS($BX130-INDEX(RTO1CF_ORD,CN$4,2))&gt;$BN$135,"s","ns"))))</f>
        <v/>
      </c>
      <c r="CO130" s="186" t="str">
        <f aca="1">IF(CO$4&gt;$BV130,"",IF($BR$120&gt;$BS$120,"ns",IF($BN$127&gt;$BO$127,"ns",IF(ABS($BX130-INDEX(RTO1CF_ORD,CO$4,2))&gt;$BN$135,"s","ns"))))</f>
        <v/>
      </c>
      <c r="CP130" s="186" t="str">
        <f aca="1">IF(CP$4&gt;$BV130,"",IF($BR$120&gt;$BS$120,"ns",IF($BN$127&gt;$BO$127,"ns",IF(ABS($BX130-INDEX(RTO1CF_ORD,CP$4,2))&gt;$BN$135,"s","ns"))))</f>
        <v/>
      </c>
      <c r="CQ130" s="186" t="str">
        <f aca="1">IF(CQ$4&gt;$BV130,"",IF($BR$120&gt;$BS$120,"ns",IF($BN$127&gt;$BO$127,"ns",IF(ABS($BX130-INDEX(RTO1CF_ORD,CQ$4,2))&gt;$BN$135,"s","ns"))))</f>
        <v/>
      </c>
      <c r="CR130" s="186" t="str">
        <f aca="1">IF(CR$4&gt;$BV130,"",IF($BR$120&gt;$BS$120,"ns",IF($BN$127&gt;$BO$127,"ns",IF(ABS($BX130-INDEX(RTO1CF_ORD,CR$4,2))&gt;$BN$135,"s","ns"))))</f>
        <v/>
      </c>
      <c r="CS130" s="186" t="str">
        <f aca="1">IF(CS$4&gt;$BV130,"",IF($BR$120&gt;$BS$120,"ns",IF($BN$127&gt;$BO$127,"ns",IF(ABS($BX130-INDEX(RTO1CF_ORD,CS$4,2))&gt;$BN$135,"s","ns"))))</f>
        <v/>
      </c>
      <c r="CT130" s="186" t="str">
        <f aca="1">IF(CT$4&gt;$BV130,"",IF($BR$120&gt;$BS$120,"ns",IF($BN$127&gt;$BO$127,"ns",IF(ABS($BX130-INDEX(RTO1CF_ORD,CT$4,2))&gt;$BN$135,"s","ns"))))</f>
        <v/>
      </c>
      <c r="CU130" s="186" t="str">
        <f aca="1">IF(CU$4&gt;$BV130,"",IF($BR$120&gt;$BS$120,"ns",IF($BN$127&gt;$BO$127,"ns",IF(ABS($BX130-INDEX(RTO1CF_ORD,CU$4,2))&gt;$BN$135,"s","ns"))))</f>
        <v/>
      </c>
      <c r="CV130" s="186" t="str">
        <f aca="1">IF(CV$4&gt;$BV130,"",IF($BR$120&gt;$BS$120,"ns",IF($BN$127&gt;$BO$127,"ns",IF(ABS($BX130-INDEX(RTO1CF_ORD,CV$4,2))&gt;$BN$135,"s","ns"))))</f>
        <v/>
      </c>
      <c r="CW130" s="186" t="str">
        <f aca="1">IF(CW$4&gt;$BV130,"",IF($BR$120&gt;$BS$120,"ns",IF($BN$127&gt;$BO$127,"ns",IF(ABS($BX130-INDEX(RTO1CF_ORD,CW$4,2))&gt;$BN$135,"s","ns"))))</f>
        <v/>
      </c>
      <c r="CX130" s="186" t="str">
        <f aca="1">IF(CX$4&gt;$BV130,"",IF($BR$120&gt;$BS$120,"ns",IF($BN$127&gt;$BO$127,"ns",IF(ABS($BX130-INDEX(RTO1CF_ORD,CX$4,2))&gt;$BN$135,"s","ns"))))</f>
        <v/>
      </c>
      <c r="CY130" s="186" t="str">
        <f aca="1">IF(CY$4&gt;$BV130,"",IF($BR$120&gt;$BS$120,"ns",IF($BN$127&gt;$BO$127,"ns",IF(ABS($BX130-INDEX(RTO1CF_ORD,CY$4,2))&gt;$BN$135,"s","ns"))))</f>
        <v/>
      </c>
      <c r="CZ130" s="186" t="str">
        <f aca="1">IF(CZ$4&gt;$BV130,"",IF($BR$120&gt;$BS$120,"ns",IF($BN$127&gt;$BO$127,"ns",IF(ABS($BX130-INDEX(RTO1CF_ORD,CZ$4,2))&gt;$BN$135,"s","ns"))))</f>
        <v/>
      </c>
      <c r="DA130" s="186" t="str">
        <f aca="1">IF(DA$4&gt;$BV130,"",IF($BR$120&gt;$BS$120,"ns",IF($BN$127&gt;$BO$127,"ns",IF(ABS($BX130-INDEX(RTO1CF_ORD,DA$4,2))&gt;$BN$135,"s","ns"))))</f>
        <v/>
      </c>
      <c r="DB130" s="186" t="str">
        <f aca="1">IF(DB$4&gt;$BV130,"",IF($BR$120&gt;$BS$120,"ns",IF($BN$127&gt;$BO$127,"ns",IF(ABS($BX130-INDEX(RTO1CF_ORD,DB$4,2))&gt;$BN$135,"s","ns"))))</f>
        <v/>
      </c>
      <c r="DC130" s="186" t="str">
        <f aca="1">IF(DC$4&gt;$BV130,"",IF($BR$120&gt;$BS$120,"ns",IF($BN$127&gt;$BO$127,"ns",IF(ABS($BX130-INDEX(RTO1CF_ORD,DC$4,2))&gt;$BN$135,"s","ns"))))</f>
        <v/>
      </c>
      <c r="DD130" s="186" t="str">
        <f aca="1">IF(DD$4&gt;$BV130,"",IF($BR$120&gt;$BS$120,"ns",IF($BN$127&gt;$BO$127,"ns",IF(ABS($BX130-INDEX(RTO1CF_ORD,DD$4,2))&gt;$BN$135,"s","ns"))))</f>
        <v/>
      </c>
      <c r="DE130" s="186" t="str">
        <f aca="1">IF(DE$4&gt;$BV130,"",IF($BR$120&gt;$BS$120,"ns",IF($BN$127&gt;$BO$127,"ns",IF(ABS($BX130-INDEX(RTO1CF_ORD,DE$4,2))&gt;$BN$135,"s","ns"))))</f>
        <v/>
      </c>
      <c r="DF130" s="186" t="str">
        <f aca="1">IF(DF$4&gt;$BV130,"",IF($BR$120&gt;$BS$120,"ns",IF($BN$127&gt;$BO$127,"ns",IF(ABS($BX130-INDEX(RTO1CF_ORD,DF$4,2))&gt;$BN$135,"s","ns"))))</f>
        <v/>
      </c>
      <c r="DG130" s="186" t="str">
        <f aca="1">IF(DG$4&gt;$BV130,"",IF($BR$120&gt;$BS$120,"ns",IF($BN$127&gt;$BO$127,"ns",IF(ABS($BX130-INDEX(RTO1CF_ORD,DG$4,2))&gt;$BN$135,"s","ns"))))</f>
        <v/>
      </c>
      <c r="DH130" s="186" t="str">
        <f aca="1">IF(DH$4&gt;$BV130,"",IF($BR$120&gt;$BS$120,"ns",IF($BN$127&gt;$BO$127,"ns",IF(ABS($BX130-INDEX(RTO1CF_ORD,DH$4,2))&gt;$BN$135,"s","ns"))))</f>
        <v/>
      </c>
      <c r="DI130" s="186" t="str">
        <f aca="1">IF(DI$4&gt;$BV130,"",IF($BR$120&gt;$BS$120,"ns",IF($BN$127&gt;$BO$127,"ns",IF(ABS($BX130-INDEX(RTO1CF_ORD,DI$4,2))&gt;$BN$135,"s","ns"))))</f>
        <v/>
      </c>
      <c r="DJ130" s="186" t="str">
        <f aca="1">IF(DJ$4&gt;$BV130,"",IF($BR$120&gt;$BS$120,"ns",IF($BN$127&gt;$BO$127,"ns",IF(ABS($BX130-INDEX(RTO1CF_ORD,DJ$4,2))&gt;$BN$135,"s","ns"))))</f>
        <v/>
      </c>
      <c r="DK130" s="186" t="str">
        <f aca="1">IF(DK$4&gt;$BV130,"",IF($BR$120&gt;$BS$120,"ns",IF($BN$127&gt;$BO$127,"ns",IF(ABS($BX130-INDEX(RTO1CF_ORD,DK$4,2))&gt;$BN$135,"s","ns"))))</f>
        <v/>
      </c>
      <c r="DL130" s="186" t="str">
        <f aca="1">IF(DL$4&gt;$BV130,"",IF($BR$120&gt;$BS$120,"ns",IF($BN$127&gt;$BO$127,"ns",IF(ABS($BX130-INDEX(RTO1CF_ORD,DL$4,2))&gt;$BN$135,"s","ns"))))</f>
        <v/>
      </c>
      <c r="DM130" s="186" t="str">
        <f aca="1">IF(DM$4&gt;$BV130,"",IF($BR$120&gt;$BS$120,"ns",IF($BN$127&gt;$BO$127,"ns",IF(ABS($BX130-INDEX(RTO1CF_ORD,DM$4,2))&gt;$BN$135,"s","ns"))))</f>
        <v/>
      </c>
      <c r="DN130" s="186" t="str">
        <f aca="1">IF(DN$4&gt;$BV130,"",IF($BR$120&gt;$BS$120,"ns",IF($BN$127&gt;$BO$127,"ns",IF(ABS($BX130-INDEX(RTO1CF_ORD,DN$4,2))&gt;$BN$135,"s","ns"))))</f>
        <v/>
      </c>
      <c r="DO130" s="186" t="str">
        <f aca="1">IF(DO$4&gt;$BV130,"",IF($BR$120&gt;$BS$120,"ns",IF($BN$127&gt;$BO$127,"ns",IF(ABS($BX130-INDEX(RTO1CF_ORD,DO$4,2))&gt;$BN$135,"s","ns"))))</f>
        <v/>
      </c>
      <c r="DP130" s="186" t="str">
        <f aca="1">IF(DP$4&gt;$BV130,"",IF($BR$120&gt;$BS$120,"ns",IF($BN$127&gt;$BO$127,"ns",IF(ABS($BX130-INDEX(RTO1CF_ORD,DP$4,2))&gt;$BN$135,"s","ns"))))</f>
        <v/>
      </c>
      <c r="DQ130" s="186" t="str">
        <f aca="1">IF(DQ$4&gt;$BV130,"",IF($BR$120&gt;$BS$120,"ns",IF($BN$127&gt;$BO$127,"ns",IF(ABS($BX130-INDEX(RTO1CF_ORD,DQ$4,2))&gt;$BN$135,"s","ns"))))</f>
        <v/>
      </c>
      <c r="DR130" s="186" t="str">
        <f aca="1">IF(DR$4&gt;$BV130,"",IF($BR$120&gt;$BS$120,"ns",IF($BN$127&gt;$BO$127,"ns",IF(ABS($BX130-INDEX(RTO1CF_ORD,DR$4,2))&gt;$BN$135,"s","ns"))))</f>
        <v/>
      </c>
      <c r="DS130" s="186" t="str">
        <f aca="1">IF(DS$4&gt;$BV130,"",IF($BR$120&gt;$BS$120,"ns",IF($BN$127&gt;$BO$127,"ns",IF(ABS($BX130-INDEX(RTO1CF_ORD,DS$4,2))&gt;$BN$135,"s","ns"))))</f>
        <v/>
      </c>
      <c r="DT130" s="186" t="str">
        <f aca="1">IF(DT$4&gt;$BV130,"",IF($BR$120&gt;$BS$120,"ns",IF($BN$127&gt;$BO$127,"ns",IF(ABS($BX130-INDEX(RTO1CF_ORD,DT$4,2))&gt;$BN$135,"s","ns"))))</f>
        <v/>
      </c>
      <c r="DU130" s="186" t="str">
        <f aca="1">IF(DU$4&gt;$BV130,"",IF($BR$120&gt;$BS$120,"ns",IF($BN$127&gt;$BO$127,"ns",IF(ABS($BX130-INDEX(RTO1CF_ORD,DU$4,2))&gt;$BN$135,"s","ns"))))</f>
        <v/>
      </c>
      <c r="DV130" s="186" t="str">
        <f aca="1">IF(DV$4&gt;$BV130,"",IF($BR$120&gt;$BS$120,"ns",IF($BN$127&gt;$BO$127,"ns",IF(ABS($BX130-INDEX(RTO1CF_ORD,DV$4,2))&gt;$BN$135,"s","ns"))))</f>
        <v/>
      </c>
      <c r="DW130" s="158"/>
      <c r="DX130" s="158"/>
      <c r="DZ130" s="176">
        <f>DZ129+1</f>
        <v>16</v>
      </c>
      <c r="EA130" s="178" t="str">
        <f aca="1">IFERROR(INDEX(RTO3CV,$DZ130,1),0)</f>
        <v>B FULGOR</v>
      </c>
      <c r="EB130" s="179">
        <f aca="1">IFERROR(INDEX(RTO3SF,$DZ130,EB$3),0)</f>
        <v>0</v>
      </c>
      <c r="EC130" s="179">
        <f aca="1">IFERROR(INDEX(RTO3SF,$DZ130,EC$3),0)</f>
        <v>0</v>
      </c>
      <c r="ED130" s="179">
        <f aca="1">IFERROR(INDEX(RTO3SF,$DZ130,ED$3),0)</f>
        <v>0</v>
      </c>
      <c r="EE130" s="179">
        <f aca="1">IFERROR(INDEX(RTO3SF,$DZ130,EE$3),0)</f>
        <v>0</v>
      </c>
      <c r="EF130" s="179">
        <f>_xlfn.COUNTIFS(EB130:EE130,"&gt;1")</f>
        <v>0</v>
      </c>
      <c r="EG130" s="179">
        <f>IFERROR(_xlfn.SUMIFS(EB130:EE130,EB130:EE130,"&gt;1"),0)</f>
        <v>0</v>
      </c>
      <c r="EH130" s="176"/>
      <c r="EI130" s="176" t="s">
        <v>339</v>
      </c>
      <c r="EJ130" s="184" t="str">
        <f>IF(EF165=0,"sd",SQRT(EJ129)/EJ119)</f>
        <v>sd</v>
      </c>
      <c r="EK130" s="177"/>
      <c r="EL130" s="176">
        <f>EL129+1</f>
        <v>16</v>
      </c>
      <c r="EM130" s="178" t="str">
        <f aca="1">IFERROR(INDEX(RTO3CV,$EL130,1),0)</f>
        <v>B FULGOR</v>
      </c>
      <c r="EN130" s="179">
        <f aca="1">IFERROR(INDEX(RTO3CF,$EL130,'ANVA-MDS'!EB$3),0)</f>
        <v>4075.77782857142984</v>
      </c>
      <c r="EO130" s="179">
        <f aca="1">IFERROR(INDEX(RTO3CF,$EL130,'ANVA-MDS'!EC$3),0)</f>
        <v>3145.79571428570989</v>
      </c>
      <c r="EP130" s="179">
        <f aca="1">IFERROR(INDEX(RTO3CF,$EL130,'ANVA-MDS'!ED$3),0)</f>
        <v>2764.62308571429003</v>
      </c>
      <c r="EQ130" s="179">
        <f aca="1">IFERROR(INDEX(RTO3CF,$EL130,'ANVA-MDS'!EE$3),0)</f>
        <v>0</v>
      </c>
      <c r="ER130" s="179">
        <f>_xlfn.COUNTIFS(EN130:EQ130,"&gt;1")</f>
        <v>3</v>
      </c>
      <c r="ES130" s="179">
        <f>IFERROR(_xlfn.SUMIFS(EN130:EQ130,EN130:EQ130,"&gt;1"),0)</f>
        <v>9986.19662857142976</v>
      </c>
      <c r="ET130" s="176"/>
      <c r="EU130" s="176" t="s">
        <v>339</v>
      </c>
      <c r="EV130" s="184">
        <f>IF(ER165=0,"sd",SQRT(EV129)/EV119)</f>
        <v>0.170503491666914009</v>
      </c>
      <c r="EW130" s="177"/>
      <c r="EX130" s="179">
        <f>EG130+ES130</f>
        <v>9986.19662857142976</v>
      </c>
      <c r="EY130" s="314" t="s">
        <v>340</v>
      </c>
      <c r="EZ130" s="202" t="str">
        <f>IF(EZ134=0,"sd",EZ129*EZ121)</f>
        <v>sd</v>
      </c>
    </row>
    <row r="131" spans="1:156" ht="12.75" customHeight="1">
      <c r="A131" s="9"/>
      <c r="J131" s="89" t="n">
        <v>16</v>
      </c>
      <c r="K131" s="187" t="str">
        <f aca="1">IFERROR(INDEX(RTO3SF_ORD,J131,1),"sd")</f>
        <v>B FULGOR</v>
      </c>
      <c r="L131" s="188">
        <f aca="1">IFERROR(INDEX(RTO3SF_ORD,J131,2),"sd")</f>
        <v>0.000340000000000000036</v>
      </c>
      <c r="M131" s="188" t="str">
        <f aca="1">IF(M$4&gt;$J131,"",IF($F$120&gt;$G$120,"ns",IF($B$127&gt;$C$127,"ns",IF(ABS($L131-INDEX(RTO1SF_ORD,M$4,2))&gt;$B$135,"s","ns"))))</f>
        <v>ns</v>
      </c>
      <c r="N131" s="188" t="str">
        <f aca="1">IF(N$4&gt;$J131,"",IF($F$120&gt;$G$120,"ns",IF($B$127&gt;$C$127,"ns",IF(ABS($L131-INDEX(RTO1SF_ORD,N$4,2))&gt;$B$135,"s","ns"))))</f>
        <v>ns</v>
      </c>
      <c r="O131" s="188" t="str">
        <f aca="1">IF(O$4&gt;$J131,"",IF($F$120&gt;$G$120,"ns",IF($B$127&gt;$C$127,"ns",IF(ABS($L131-INDEX(RTO1SF_ORD,O$4,2))&gt;$B$135,"s","ns"))))</f>
        <v>ns</v>
      </c>
      <c r="P131" s="188" t="str">
        <f aca="1">IF(P$4&gt;$J131,"",IF($F$120&gt;$G$120,"ns",IF($B$127&gt;$C$127,"ns",IF(ABS($L131-INDEX(RTO1SF_ORD,P$4,2))&gt;$B$135,"s","ns"))))</f>
        <v>ns</v>
      </c>
      <c r="Q131" s="188" t="str">
        <f aca="1">IF(Q$4&gt;$J131,"",IF($F$120&gt;$G$120,"ns",IF($B$127&gt;$C$127,"ns",IF(ABS($L131-INDEX(RTO1SF_ORD,Q$4,2))&gt;$B$135,"s","ns"))))</f>
        <v>ns</v>
      </c>
      <c r="R131" s="188" t="str">
        <f aca="1">IF(R$4&gt;$J131,"",IF($F$120&gt;$G$120,"ns",IF($B$127&gt;$C$127,"ns",IF(ABS($L131-INDEX(RTO1SF_ORD,R$4,2))&gt;$B$135,"s","ns"))))</f>
        <v>ns</v>
      </c>
      <c r="S131" s="188" t="str">
        <f aca="1">IF(S$4&gt;$J131,"",IF($F$120&gt;$G$120,"ns",IF($B$127&gt;$C$127,"ns",IF(ABS($L131-INDEX(RTO1SF_ORD,S$4,2))&gt;$B$135,"s","ns"))))</f>
        <v>ns</v>
      </c>
      <c r="T131" s="188" t="str">
        <f aca="1">IF(T$4&gt;$J131,"",IF($F$120&gt;$G$120,"ns",IF($B$127&gt;$C$127,"ns",IF(ABS($L131-INDEX(RTO1SF_ORD,T$4,2))&gt;$B$135,"s","ns"))))</f>
        <v>ns</v>
      </c>
      <c r="U131" s="188" t="str">
        <f aca="1">IF(U$4&gt;$J131,"",IF($F$120&gt;$G$120,"ns",IF($B$127&gt;$C$127,"ns",IF(ABS($L131-INDEX(RTO1SF_ORD,U$4,2))&gt;$B$135,"s","ns"))))</f>
        <v>ns</v>
      </c>
      <c r="V131" s="188" t="str">
        <f aca="1">IF(V$4&gt;$J131,"",IF($F$120&gt;$G$120,"ns",IF($B$127&gt;$C$127,"ns",IF(ABS($L131-INDEX(RTO1SF_ORD,V$4,2))&gt;$B$135,"s","ns"))))</f>
        <v>ns</v>
      </c>
      <c r="W131" s="188" t="str">
        <f aca="1">IF(W$4&gt;$J131,"",IF($F$120&gt;$G$120,"ns",IF($B$127&gt;$C$127,"ns",IF(ABS($L131-INDEX(RTO1SF_ORD,W$4,2))&gt;$B$135,"s","ns"))))</f>
        <v>ns</v>
      </c>
      <c r="X131" s="188" t="str">
        <f aca="1">IF(X$4&gt;$J131,"",IF($F$120&gt;$G$120,"ns",IF($B$127&gt;$C$127,"ns",IF(ABS($L131-INDEX(RTO1SF_ORD,X$4,2))&gt;$B$135,"s","ns"))))</f>
        <v>ns</v>
      </c>
      <c r="Y131" s="188" t="str">
        <f aca="1">IF(Y$4&gt;$J131,"",IF($F$120&gt;$G$120,"ns",IF($B$127&gt;$C$127,"ns",IF(ABS($L131-INDEX(RTO1SF_ORD,Y$4,2))&gt;$B$135,"s","ns"))))</f>
        <v>ns</v>
      </c>
      <c r="Z131" s="188" t="str">
        <f aca="1">IF(Z$4&gt;$J131,"",IF($F$120&gt;$G$120,"ns",IF($B$127&gt;$C$127,"ns",IF(ABS($L131-INDEX(RTO1SF_ORD,Z$4,2))&gt;$B$135,"s","ns"))))</f>
        <v>ns</v>
      </c>
      <c r="AA131" s="188" t="str">
        <f aca="1">IF(AA$4&gt;$J131,"",IF($F$120&gt;$G$120,"ns",IF($B$127&gt;$C$127,"ns",IF(ABS($L131-INDEX(RTO1SF_ORD,AA$4,2))&gt;$B$135,"s","ns"))))</f>
        <v>ns</v>
      </c>
      <c r="AB131" s="188" t="str">
        <f aca="1">IF(AB$4&gt;$J131,"",IF($F$120&gt;$G$120,"ns",IF($B$127&gt;$C$127,"ns",IF(ABS($L131-INDEX(RTO1SF_ORD,AB$4,2))&gt;$B$135,"s","ns"))))</f>
        <v>ns</v>
      </c>
      <c r="AC131" s="188" t="str">
        <f aca="1">IF(AC$4&gt;$J131,"",IF($F$120&gt;$G$120,"ns",IF($B$127&gt;$C$127,"ns",IF(ABS($L131-INDEX(RTO1SF_ORD,AC$4,2))&gt;$B$135,"s","ns"))))</f>
        <v/>
      </c>
      <c r="AD131" s="188" t="str">
        <f aca="1">IF(AD$4&gt;$J131,"",IF($F$120&gt;$G$120,"ns",IF($B$127&gt;$C$127,"ns",IF(ABS($L131-INDEX(RTO1SF_ORD,AD$4,2))&gt;$B$135,"s","ns"))))</f>
        <v/>
      </c>
      <c r="AE131" s="188" t="str">
        <f aca="1">IF(AE$4&gt;$J131,"",IF($F$120&gt;$G$120,"ns",IF($B$127&gt;$C$127,"ns",IF(ABS($L131-INDEX(RTO1SF_ORD,AE$4,2))&gt;$B$135,"s","ns"))))</f>
        <v/>
      </c>
      <c r="AF131" s="188" t="str">
        <f aca="1">IF(AF$4&gt;$J131,"",IF($F$120&gt;$G$120,"ns",IF($B$127&gt;$C$127,"ns",IF(ABS($L131-INDEX(RTO1SF_ORD,AF$4,2))&gt;$B$135,"s","ns"))))</f>
        <v/>
      </c>
      <c r="AG131" s="188" t="str">
        <f aca="1">IF(AG$4&gt;$J131,"",IF($F$120&gt;$G$120,"ns",IF($B$127&gt;$C$127,"ns",IF(ABS($L131-INDEX(RTO1SF_ORD,AG$4,2))&gt;$B$135,"s","ns"))))</f>
        <v/>
      </c>
      <c r="AH131" s="188" t="str">
        <f aca="1">IF(AH$4&gt;$J131,"",IF($F$120&gt;$G$120,"ns",IF($B$127&gt;$C$127,"ns",IF(ABS($L131-INDEX(RTO1SF_ORD,AH$4,2))&gt;$B$135,"s","ns"))))</f>
        <v/>
      </c>
      <c r="AI131" s="188" t="str">
        <f aca="1">IF(AI$4&gt;$J131,"",IF($F$120&gt;$G$120,"ns",IF($B$127&gt;$C$127,"ns",IF(ABS($L131-INDEX(RTO1SF_ORD,AI$4,2))&gt;$B$135,"s","ns"))))</f>
        <v/>
      </c>
      <c r="AJ131" s="188" t="str">
        <f aca="1">IF(AJ$4&gt;$J131,"",IF($F$120&gt;$G$120,"ns",IF($B$127&gt;$C$127,"ns",IF(ABS($L131-INDEX(RTO1SF_ORD,AJ$4,2))&gt;$B$135,"s","ns"))))</f>
        <v/>
      </c>
      <c r="AK131" s="188" t="str">
        <f aca="1">IF(AK$4&gt;$J131,"",IF($F$120&gt;$G$120,"ns",IF($B$127&gt;$C$127,"ns",IF(ABS($L131-INDEX(RTO1SF_ORD,AK$4,2))&gt;$B$135,"s","ns"))))</f>
        <v/>
      </c>
      <c r="AL131" s="188" t="str">
        <f aca="1">IF(AL$4&gt;$J131,"",IF($F$120&gt;$G$120,"ns",IF($B$127&gt;$C$127,"ns",IF(ABS($L131-INDEX(RTO1SF_ORD,AL$4,2))&gt;$B$135,"s","ns"))))</f>
        <v/>
      </c>
      <c r="AM131" s="188" t="str">
        <f aca="1">IF(AM$4&gt;$J131,"",IF($F$120&gt;$G$120,"ns",IF($B$127&gt;$C$127,"ns",IF(ABS($L131-INDEX(RTO1SF_ORD,AM$4,2))&gt;$B$135,"s","ns"))))</f>
        <v/>
      </c>
      <c r="AN131" s="188" t="str">
        <f aca="1">IF(AN$4&gt;$J131,"",IF($F$120&gt;$G$120,"ns",IF($B$127&gt;$C$127,"ns",IF(ABS($L131-INDEX(RTO1SF_ORD,AN$4,2))&gt;$B$135,"s","ns"))))</f>
        <v/>
      </c>
      <c r="AO131" s="188" t="str">
        <f aca="1">IF(AO$4&gt;$J131,"",IF($F$120&gt;$G$120,"ns",IF($B$127&gt;$C$127,"ns",IF(ABS($L131-INDEX(RTO1SF_ORD,AO$4,2))&gt;$B$135,"s","ns"))))</f>
        <v/>
      </c>
      <c r="AP131" s="188" t="str">
        <f aca="1">IF(AP$4&gt;$J131,"",IF($F$120&gt;$G$120,"ns",IF($B$127&gt;$C$127,"ns",IF(ABS($L131-INDEX(RTO1SF_ORD,AP$4,2))&gt;$B$135,"s","ns"))))</f>
        <v/>
      </c>
      <c r="AQ131" s="188" t="str">
        <f aca="1">IF(AQ$4&gt;$J131,"",IF($F$120&gt;$G$120,"ns",IF($B$127&gt;$C$127,"ns",IF(ABS($L131-INDEX(RTO1SF_ORD,AQ$4,2))&gt;$B$135,"s","ns"))))</f>
        <v/>
      </c>
      <c r="AR131" s="188" t="str">
        <f aca="1">IF(AR$4&gt;$J131,"",IF($F$120&gt;$G$120,"ns",IF($B$127&gt;$C$127,"ns",IF(ABS($L131-INDEX(RTO1SF_ORD,AR$4,2))&gt;$B$135,"s","ns"))))</f>
        <v/>
      </c>
      <c r="AS131" s="188" t="str">
        <f aca="1">IF(AS$4&gt;$J131,"",IF($F$120&gt;$G$120,"ns",IF($B$127&gt;$C$127,"ns",IF(ABS($L131-INDEX(RTO1SF_ORD,AS$4,2))&gt;$B$135,"s","ns"))))</f>
        <v/>
      </c>
      <c r="AT131" s="188" t="str">
        <f aca="1">IF(AT$4&gt;$J131,"",IF($F$120&gt;$G$120,"ns",IF($B$127&gt;$C$127,"ns",IF(ABS($L131-INDEX(RTO1SF_ORD,AT$4,2))&gt;$B$135,"s","ns"))))</f>
        <v/>
      </c>
      <c r="AU131" s="188" t="str">
        <f aca="1">IF(AU$4&gt;$J131,"",IF($F$120&gt;$G$120,"ns",IF($B$127&gt;$C$127,"ns",IF(ABS($L131-INDEX(RTO1SF_ORD,AU$4,2))&gt;$B$135,"s","ns"))))</f>
        <v/>
      </c>
      <c r="AV131" s="188" t="str">
        <f aca="1">IF(AV$4&gt;$J131,"",IF($F$120&gt;$G$120,"ns",IF($B$127&gt;$C$127,"ns",IF(ABS($L131-INDEX(RTO1SF_ORD,AV$4,2))&gt;$B$135,"s","ns"))))</f>
        <v/>
      </c>
      <c r="AW131" s="188" t="str">
        <f aca="1">IF(AW$4&gt;$J131,"",IF($F$120&gt;$G$120,"ns",IF($B$127&gt;$C$127,"ns",IF(ABS($L131-INDEX(RTO1SF_ORD,AW$4,2))&gt;$B$135,"s","ns"))))</f>
        <v/>
      </c>
      <c r="AX131" s="188" t="str">
        <f aca="1">IF(AX$4&gt;$J131,"",IF($F$120&gt;$G$120,"ns",IF($B$127&gt;$C$127,"ns",IF(ABS($L131-INDEX(RTO1SF_ORD,AX$4,2))&gt;$B$135,"s","ns"))))</f>
        <v/>
      </c>
      <c r="AY131" s="188" t="str">
        <f aca="1">IF(AY$4&gt;$J131,"",IF($F$120&gt;$G$120,"ns",IF($B$127&gt;$C$127,"ns",IF(ABS($L131-INDEX(RTO1SF_ORD,AY$4,2))&gt;$B$135,"s","ns"))))</f>
        <v/>
      </c>
      <c r="AZ131" s="188" t="str">
        <f aca="1">IF(AZ$4&gt;$J131,"",IF($F$120&gt;$G$120,"ns",IF($B$127&gt;$C$127,"ns",IF(ABS($L131-INDEX(RTO1SF_ORD,AZ$4,2))&gt;$B$135,"s","ns"))))</f>
        <v/>
      </c>
      <c r="BA131" s="188" t="str">
        <f aca="1">IF(BA$4&gt;$J131,"",IF($F$120&gt;$G$120,"ns",IF($B$127&gt;$C$127,"ns",IF(ABS($L131-INDEX(RTO1SF_ORD,BA$4,2))&gt;$B$135,"s","ns"))))</f>
        <v/>
      </c>
      <c r="BB131" s="188" t="str">
        <f aca="1">IF(BB$4&gt;$J131,"",IF($F$120&gt;$G$120,"ns",IF($B$127&gt;$C$127,"ns",IF(ABS($L131-INDEX(RTO1SF_ORD,BB$4,2))&gt;$B$135,"s","ns"))))</f>
        <v/>
      </c>
      <c r="BC131" s="188" t="str">
        <f aca="1">IF(BC$4&gt;$J131,"",IF($F$120&gt;$G$120,"ns",IF($B$127&gt;$C$127,"ns",IF(ABS($L131-INDEX(RTO1SF_ORD,BC$4,2))&gt;$B$135,"s","ns"))))</f>
        <v/>
      </c>
      <c r="BD131" s="188" t="str">
        <f aca="1">IF(BD$4&gt;$J131,"",IF($F$120&gt;$G$120,"ns",IF($B$127&gt;$C$127,"ns",IF(ABS($L131-INDEX(RTO1SF_ORD,BD$4,2))&gt;$B$135,"s","ns"))))</f>
        <v/>
      </c>
      <c r="BE131" s="188" t="str">
        <f aca="1">IF(BE$4&gt;$J131,"",IF($F$120&gt;$G$120,"ns",IF($B$127&gt;$C$127,"ns",IF(ABS($L131-INDEX(RTO1SF_ORD,BE$4,2))&gt;$B$135,"s","ns"))))</f>
        <v/>
      </c>
      <c r="BF131" s="188" t="str">
        <f aca="1">IF(BF$4&gt;$J131,"",IF($F$120&gt;$G$120,"ns",IF($B$127&gt;$C$127,"ns",IF(ABS($L131-INDEX(RTO1SF_ORD,BF$4,2))&gt;$B$135,"s","ns"))))</f>
        <v/>
      </c>
      <c r="BG131" s="188" t="str">
        <f aca="1">IF(BG$4&gt;$J131,"",IF($F$120&gt;$G$120,"ns",IF($B$127&gt;$C$127,"ns",IF(ABS($L131-INDEX(RTO1SF_ORD,BG$4,2))&gt;$B$135,"s","ns"))))</f>
        <v/>
      </c>
      <c r="BH131" s="188" t="str">
        <f aca="1">IF(BH$4&gt;$J131,"",IF($F$120&gt;$G$120,"ns",IF($B$127&gt;$C$127,"ns",IF(ABS($L131-INDEX(RTO1SF_ORD,BH$4,2))&gt;$B$135,"s","ns"))))</f>
        <v/>
      </c>
      <c r="BI131" s="188" t="str">
        <f aca="1">IF(BI$4&gt;$J131,"",IF($F$120&gt;$G$120,"ns",IF($B$127&gt;$C$127,"ns",IF(ABS($L131-INDEX(RTO1SF_ORD,BI$4,2))&gt;$B$135,"s","ns"))))</f>
        <v/>
      </c>
      <c r="BJ131" s="188" t="str">
        <f aca="1">IF(BJ$4&gt;$J131,"",IF($F$120&gt;$G$120,"ns",IF($B$127&gt;$C$127,"ns",IF(ABS($L131-INDEX(RTO1SF_ORD,BJ$4,2))&gt;$B$135,"s","ns"))))</f>
        <v/>
      </c>
      <c r="BM131" s="9"/>
      <c r="BS131" s="10"/>
      <c r="BT131" s="10"/>
      <c r="BV131" s="89" t="n">
        <v>16</v>
      </c>
      <c r="BW131" s="187" t="str">
        <f aca="1">IFERROR(INDEX(RTO3CF_ORD,BV131,1),"sd")</f>
        <v>B SAETA</v>
      </c>
      <c r="BX131" s="188">
        <f aca="1">IFERROR(INDEX(RTO3CF_ORD,BV131,2),"sd")</f>
        <v>3950.47714285713982</v>
      </c>
      <c r="BY131" s="186" t="str">
        <f aca="1">IF(BY$4&gt;$BV131,"",IF($BR$120&gt;$BS$120,"ns",IF($BN$127&gt;$BO$127,"ns",IF(ABS($BX131-INDEX(RTO1CF_ORD,BY$4,2))&gt;$BN$135,"s","ns"))))</f>
        <v>ns</v>
      </c>
      <c r="BZ131" s="186" t="str">
        <f aca="1">IF(BZ$4&gt;$BV131,"",IF($BR$120&gt;$BS$120,"ns",IF($BN$127&gt;$BO$127,"ns",IF(ABS($BX131-INDEX(RTO1CF_ORD,BZ$4,2))&gt;$BN$135,"s","ns"))))</f>
        <v>ns</v>
      </c>
      <c r="CA131" s="186" t="str">
        <f aca="1">IF(CA$4&gt;$BV131,"",IF($BR$120&gt;$BS$120,"ns",IF($BN$127&gt;$BO$127,"ns",IF(ABS($BX131-INDEX(RTO1CF_ORD,CA$4,2))&gt;$BN$135,"s","ns"))))</f>
        <v>ns</v>
      </c>
      <c r="CB131" s="186" t="str">
        <f aca="1">IF(CB$4&gt;$BV131,"",IF($BR$120&gt;$BS$120,"ns",IF($BN$127&gt;$BO$127,"ns",IF(ABS($BX131-INDEX(RTO1CF_ORD,CB$4,2))&gt;$BN$135,"s","ns"))))</f>
        <v>ns</v>
      </c>
      <c r="CC131" s="186" t="str">
        <f aca="1">IF(CC$4&gt;$BV131,"",IF($BR$120&gt;$BS$120,"ns",IF($BN$127&gt;$BO$127,"ns",IF(ABS($BX131-INDEX(RTO1CF_ORD,CC$4,2))&gt;$BN$135,"s","ns"))))</f>
        <v>ns</v>
      </c>
      <c r="CD131" s="186" t="str">
        <f aca="1">IF(CD$4&gt;$BV131,"",IF($BR$120&gt;$BS$120,"ns",IF($BN$127&gt;$BO$127,"ns",IF(ABS($BX131-INDEX(RTO1CF_ORD,CD$4,2))&gt;$BN$135,"s","ns"))))</f>
        <v>ns</v>
      </c>
      <c r="CE131" s="186" t="str">
        <f aca="1">IF(CE$4&gt;$BV131,"",IF($BR$120&gt;$BS$120,"ns",IF($BN$127&gt;$BO$127,"ns",IF(ABS($BX131-INDEX(RTO1CF_ORD,CE$4,2))&gt;$BN$135,"s","ns"))))</f>
        <v>ns</v>
      </c>
      <c r="CF131" s="186" t="str">
        <f aca="1">IF(CF$4&gt;$BV131,"",IF($BR$120&gt;$BS$120,"ns",IF($BN$127&gt;$BO$127,"ns",IF(ABS($BX131-INDEX(RTO1CF_ORD,CF$4,2))&gt;$BN$135,"s","ns"))))</f>
        <v>ns</v>
      </c>
      <c r="CG131" s="186" t="str">
        <f aca="1">IF(CG$4&gt;$BV131,"",IF($BR$120&gt;$BS$120,"ns",IF($BN$127&gt;$BO$127,"ns",IF(ABS($BX131-INDEX(RTO1CF_ORD,CG$4,2))&gt;$BN$135,"s","ns"))))</f>
        <v>ns</v>
      </c>
      <c r="CH131" s="186" t="str">
        <f aca="1">IF(CH$4&gt;$BV131,"",IF($BR$120&gt;$BS$120,"ns",IF($BN$127&gt;$BO$127,"ns",IF(ABS($BX131-INDEX(RTO1CF_ORD,CH$4,2))&gt;$BN$135,"s","ns"))))</f>
        <v>ns</v>
      </c>
      <c r="CI131" s="186" t="str">
        <f aca="1">IF(CI$4&gt;$BV131,"",IF($BR$120&gt;$BS$120,"ns",IF($BN$127&gt;$BO$127,"ns",IF(ABS($BX131-INDEX(RTO1CF_ORD,CI$4,2))&gt;$BN$135,"s","ns"))))</f>
        <v>ns</v>
      </c>
      <c r="CJ131" s="186" t="str">
        <f aca="1">IF(CJ$4&gt;$BV131,"",IF($BR$120&gt;$BS$120,"ns",IF($BN$127&gt;$BO$127,"ns",IF(ABS($BX131-INDEX(RTO1CF_ORD,CJ$4,2))&gt;$BN$135,"s","ns"))))</f>
        <v>ns</v>
      </c>
      <c r="CK131" s="186" t="str">
        <f aca="1">IF(CK$4&gt;$BV131,"",IF($BR$120&gt;$BS$120,"ns",IF($BN$127&gt;$BO$127,"ns",IF(ABS($BX131-INDEX(RTO1CF_ORD,CK$4,2))&gt;$BN$135,"s","ns"))))</f>
        <v>ns</v>
      </c>
      <c r="CL131" s="186" t="str">
        <f aca="1">IF(CL$4&gt;$BV131,"",IF($BR$120&gt;$BS$120,"ns",IF($BN$127&gt;$BO$127,"ns",IF(ABS($BX131-INDEX(RTO1CF_ORD,CL$4,2))&gt;$BN$135,"s","ns"))))</f>
        <v>ns</v>
      </c>
      <c r="CM131" s="186" t="str">
        <f aca="1">IF(CM$4&gt;$BV131,"",IF($BR$120&gt;$BS$120,"ns",IF($BN$127&gt;$BO$127,"ns",IF(ABS($BX131-INDEX(RTO1CF_ORD,CM$4,2))&gt;$BN$135,"s","ns"))))</f>
        <v>ns</v>
      </c>
      <c r="CN131" s="186" t="str">
        <f aca="1">IF(CN$4&gt;$BV131,"",IF($BR$120&gt;$BS$120,"ns",IF($BN$127&gt;$BO$127,"ns",IF(ABS($BX131-INDEX(RTO1CF_ORD,CN$4,2))&gt;$BN$135,"s","ns"))))</f>
        <v>ns</v>
      </c>
      <c r="CO131" s="186" t="str">
        <f aca="1">IF(CO$4&gt;$BV131,"",IF($BR$120&gt;$BS$120,"ns",IF($BN$127&gt;$BO$127,"ns",IF(ABS($BX131-INDEX(RTO1CF_ORD,CO$4,2))&gt;$BN$135,"s","ns"))))</f>
        <v/>
      </c>
      <c r="CP131" s="186" t="str">
        <f aca="1">IF(CP$4&gt;$BV131,"",IF($BR$120&gt;$BS$120,"ns",IF($BN$127&gt;$BO$127,"ns",IF(ABS($BX131-INDEX(RTO1CF_ORD,CP$4,2))&gt;$BN$135,"s","ns"))))</f>
        <v/>
      </c>
      <c r="CQ131" s="186" t="str">
        <f aca="1">IF(CQ$4&gt;$BV131,"",IF($BR$120&gt;$BS$120,"ns",IF($BN$127&gt;$BO$127,"ns",IF(ABS($BX131-INDEX(RTO1CF_ORD,CQ$4,2))&gt;$BN$135,"s","ns"))))</f>
        <v/>
      </c>
      <c r="CR131" s="186" t="str">
        <f aca="1">IF(CR$4&gt;$BV131,"",IF($BR$120&gt;$BS$120,"ns",IF($BN$127&gt;$BO$127,"ns",IF(ABS($BX131-INDEX(RTO1CF_ORD,CR$4,2))&gt;$BN$135,"s","ns"))))</f>
        <v/>
      </c>
      <c r="CS131" s="186" t="str">
        <f aca="1">IF(CS$4&gt;$BV131,"",IF($BR$120&gt;$BS$120,"ns",IF($BN$127&gt;$BO$127,"ns",IF(ABS($BX131-INDEX(RTO1CF_ORD,CS$4,2))&gt;$BN$135,"s","ns"))))</f>
        <v/>
      </c>
      <c r="CT131" s="186" t="str">
        <f aca="1">IF(CT$4&gt;$BV131,"",IF($BR$120&gt;$BS$120,"ns",IF($BN$127&gt;$BO$127,"ns",IF(ABS($BX131-INDEX(RTO1CF_ORD,CT$4,2))&gt;$BN$135,"s","ns"))))</f>
        <v/>
      </c>
      <c r="CU131" s="186" t="str">
        <f aca="1">IF(CU$4&gt;$BV131,"",IF($BR$120&gt;$BS$120,"ns",IF($BN$127&gt;$BO$127,"ns",IF(ABS($BX131-INDEX(RTO1CF_ORD,CU$4,2))&gt;$BN$135,"s","ns"))))</f>
        <v/>
      </c>
      <c r="CV131" s="186" t="str">
        <f aca="1">IF(CV$4&gt;$BV131,"",IF($BR$120&gt;$BS$120,"ns",IF($BN$127&gt;$BO$127,"ns",IF(ABS($BX131-INDEX(RTO1CF_ORD,CV$4,2))&gt;$BN$135,"s","ns"))))</f>
        <v/>
      </c>
      <c r="CW131" s="186" t="str">
        <f aca="1">IF(CW$4&gt;$BV131,"",IF($BR$120&gt;$BS$120,"ns",IF($BN$127&gt;$BO$127,"ns",IF(ABS($BX131-INDEX(RTO1CF_ORD,CW$4,2))&gt;$BN$135,"s","ns"))))</f>
        <v/>
      </c>
      <c r="CX131" s="186" t="str">
        <f aca="1">IF(CX$4&gt;$BV131,"",IF($BR$120&gt;$BS$120,"ns",IF($BN$127&gt;$BO$127,"ns",IF(ABS($BX131-INDEX(RTO1CF_ORD,CX$4,2))&gt;$BN$135,"s","ns"))))</f>
        <v/>
      </c>
      <c r="CY131" s="186" t="str">
        <f aca="1">IF(CY$4&gt;$BV131,"",IF($BR$120&gt;$BS$120,"ns",IF($BN$127&gt;$BO$127,"ns",IF(ABS($BX131-INDEX(RTO1CF_ORD,CY$4,2))&gt;$BN$135,"s","ns"))))</f>
        <v/>
      </c>
      <c r="CZ131" s="186" t="str">
        <f aca="1">IF(CZ$4&gt;$BV131,"",IF($BR$120&gt;$BS$120,"ns",IF($BN$127&gt;$BO$127,"ns",IF(ABS($BX131-INDEX(RTO1CF_ORD,CZ$4,2))&gt;$BN$135,"s","ns"))))</f>
        <v/>
      </c>
      <c r="DA131" s="186" t="str">
        <f aca="1">IF(DA$4&gt;$BV131,"",IF($BR$120&gt;$BS$120,"ns",IF($BN$127&gt;$BO$127,"ns",IF(ABS($BX131-INDEX(RTO1CF_ORD,DA$4,2))&gt;$BN$135,"s","ns"))))</f>
        <v/>
      </c>
      <c r="DB131" s="186" t="str">
        <f aca="1">IF(DB$4&gt;$BV131,"",IF($BR$120&gt;$BS$120,"ns",IF($BN$127&gt;$BO$127,"ns",IF(ABS($BX131-INDEX(RTO1CF_ORD,DB$4,2))&gt;$BN$135,"s","ns"))))</f>
        <v/>
      </c>
      <c r="DC131" s="186" t="str">
        <f aca="1">IF(DC$4&gt;$BV131,"",IF($BR$120&gt;$BS$120,"ns",IF($BN$127&gt;$BO$127,"ns",IF(ABS($BX131-INDEX(RTO1CF_ORD,DC$4,2))&gt;$BN$135,"s","ns"))))</f>
        <v/>
      </c>
      <c r="DD131" s="186" t="str">
        <f aca="1">IF(DD$4&gt;$BV131,"",IF($BR$120&gt;$BS$120,"ns",IF($BN$127&gt;$BO$127,"ns",IF(ABS($BX131-INDEX(RTO1CF_ORD,DD$4,2))&gt;$BN$135,"s","ns"))))</f>
        <v/>
      </c>
      <c r="DE131" s="186" t="str">
        <f aca="1">IF(DE$4&gt;$BV131,"",IF($BR$120&gt;$BS$120,"ns",IF($BN$127&gt;$BO$127,"ns",IF(ABS($BX131-INDEX(RTO1CF_ORD,DE$4,2))&gt;$BN$135,"s","ns"))))</f>
        <v/>
      </c>
      <c r="DF131" s="186" t="str">
        <f aca="1">IF(DF$4&gt;$BV131,"",IF($BR$120&gt;$BS$120,"ns",IF($BN$127&gt;$BO$127,"ns",IF(ABS($BX131-INDEX(RTO1CF_ORD,DF$4,2))&gt;$BN$135,"s","ns"))))</f>
        <v/>
      </c>
      <c r="DG131" s="186" t="str">
        <f aca="1">IF(DG$4&gt;$BV131,"",IF($BR$120&gt;$BS$120,"ns",IF($BN$127&gt;$BO$127,"ns",IF(ABS($BX131-INDEX(RTO1CF_ORD,DG$4,2))&gt;$BN$135,"s","ns"))))</f>
        <v/>
      </c>
      <c r="DH131" s="186" t="str">
        <f aca="1">IF(DH$4&gt;$BV131,"",IF($BR$120&gt;$BS$120,"ns",IF($BN$127&gt;$BO$127,"ns",IF(ABS($BX131-INDEX(RTO1CF_ORD,DH$4,2))&gt;$BN$135,"s","ns"))))</f>
        <v/>
      </c>
      <c r="DI131" s="186" t="str">
        <f aca="1">IF(DI$4&gt;$BV131,"",IF($BR$120&gt;$BS$120,"ns",IF($BN$127&gt;$BO$127,"ns",IF(ABS($BX131-INDEX(RTO1CF_ORD,DI$4,2))&gt;$BN$135,"s","ns"))))</f>
        <v/>
      </c>
      <c r="DJ131" s="186" t="str">
        <f aca="1">IF(DJ$4&gt;$BV131,"",IF($BR$120&gt;$BS$120,"ns",IF($BN$127&gt;$BO$127,"ns",IF(ABS($BX131-INDEX(RTO1CF_ORD,DJ$4,2))&gt;$BN$135,"s","ns"))))</f>
        <v/>
      </c>
      <c r="DK131" s="186" t="str">
        <f aca="1">IF(DK$4&gt;$BV131,"",IF($BR$120&gt;$BS$120,"ns",IF($BN$127&gt;$BO$127,"ns",IF(ABS($BX131-INDEX(RTO1CF_ORD,DK$4,2))&gt;$BN$135,"s","ns"))))</f>
        <v/>
      </c>
      <c r="DL131" s="186" t="str">
        <f aca="1">IF(DL$4&gt;$BV131,"",IF($BR$120&gt;$BS$120,"ns",IF($BN$127&gt;$BO$127,"ns",IF(ABS($BX131-INDEX(RTO1CF_ORD,DL$4,2))&gt;$BN$135,"s","ns"))))</f>
        <v/>
      </c>
      <c r="DM131" s="186" t="str">
        <f aca="1">IF(DM$4&gt;$BV131,"",IF($BR$120&gt;$BS$120,"ns",IF($BN$127&gt;$BO$127,"ns",IF(ABS($BX131-INDEX(RTO1CF_ORD,DM$4,2))&gt;$BN$135,"s","ns"))))</f>
        <v/>
      </c>
      <c r="DN131" s="186" t="str">
        <f aca="1">IF(DN$4&gt;$BV131,"",IF($BR$120&gt;$BS$120,"ns",IF($BN$127&gt;$BO$127,"ns",IF(ABS($BX131-INDEX(RTO1CF_ORD,DN$4,2))&gt;$BN$135,"s","ns"))))</f>
        <v/>
      </c>
      <c r="DO131" s="186" t="str">
        <f aca="1">IF(DO$4&gt;$BV131,"",IF($BR$120&gt;$BS$120,"ns",IF($BN$127&gt;$BO$127,"ns",IF(ABS($BX131-INDEX(RTO1CF_ORD,DO$4,2))&gt;$BN$135,"s","ns"))))</f>
        <v/>
      </c>
      <c r="DP131" s="186" t="str">
        <f aca="1">IF(DP$4&gt;$BV131,"",IF($BR$120&gt;$BS$120,"ns",IF($BN$127&gt;$BO$127,"ns",IF(ABS($BX131-INDEX(RTO1CF_ORD,DP$4,2))&gt;$BN$135,"s","ns"))))</f>
        <v/>
      </c>
      <c r="DQ131" s="186" t="str">
        <f aca="1">IF(DQ$4&gt;$BV131,"",IF($BR$120&gt;$BS$120,"ns",IF($BN$127&gt;$BO$127,"ns",IF(ABS($BX131-INDEX(RTO1CF_ORD,DQ$4,2))&gt;$BN$135,"s","ns"))))</f>
        <v/>
      </c>
      <c r="DR131" s="186" t="str">
        <f aca="1">IF(DR$4&gt;$BV131,"",IF($BR$120&gt;$BS$120,"ns",IF($BN$127&gt;$BO$127,"ns",IF(ABS($BX131-INDEX(RTO1CF_ORD,DR$4,2))&gt;$BN$135,"s","ns"))))</f>
        <v/>
      </c>
      <c r="DS131" s="186" t="str">
        <f aca="1">IF(DS$4&gt;$BV131,"",IF($BR$120&gt;$BS$120,"ns",IF($BN$127&gt;$BO$127,"ns",IF(ABS($BX131-INDEX(RTO1CF_ORD,DS$4,2))&gt;$BN$135,"s","ns"))))</f>
        <v/>
      </c>
      <c r="DT131" s="186" t="str">
        <f aca="1">IF(DT$4&gt;$BV131,"",IF($BR$120&gt;$BS$120,"ns",IF($BN$127&gt;$BO$127,"ns",IF(ABS($BX131-INDEX(RTO1CF_ORD,DT$4,2))&gt;$BN$135,"s","ns"))))</f>
        <v/>
      </c>
      <c r="DU131" s="186" t="str">
        <f aca="1">IF(DU$4&gt;$BV131,"",IF($BR$120&gt;$BS$120,"ns",IF($BN$127&gt;$BO$127,"ns",IF(ABS($BX131-INDEX(RTO1CF_ORD,DU$4,2))&gt;$BN$135,"s","ns"))))</f>
        <v/>
      </c>
      <c r="DV131" s="186" t="str">
        <f aca="1">IF(DV$4&gt;$BV131,"",IF($BR$120&gt;$BS$120,"ns",IF($BN$127&gt;$BO$127,"ns",IF(ABS($BX131-INDEX(RTO1CF_ORD,DV$4,2))&gt;$BN$135,"s","ns"))))</f>
        <v/>
      </c>
      <c r="DW131" s="158"/>
      <c r="DX131" s="158"/>
      <c r="DZ131" s="176">
        <f>DZ130+1</f>
        <v>17</v>
      </c>
      <c r="EA131" s="178" t="str">
        <f aca="1">IFERROR(INDEX(RTO3CV,$DZ131,1),0)</f>
        <v>B MUTISIA</v>
      </c>
      <c r="EB131" s="179">
        <f aca="1">IFERROR(INDEX(RTO3SF,$DZ131,EB$3),0)</f>
        <v>0</v>
      </c>
      <c r="EC131" s="179">
        <f aca="1">IFERROR(INDEX(RTO3SF,$DZ131,EC$3),0)</f>
        <v>0</v>
      </c>
      <c r="ED131" s="179">
        <f aca="1">IFERROR(INDEX(RTO3SF,$DZ131,ED$3),0)</f>
        <v>0</v>
      </c>
      <c r="EE131" s="179">
        <f aca="1">IFERROR(INDEX(RTO3SF,$DZ131,EE$3),0)</f>
        <v>0</v>
      </c>
      <c r="EF131" s="179">
        <f>_xlfn.COUNTIFS(EB131:EE131,"&gt;1")</f>
        <v>0</v>
      </c>
      <c r="EG131" s="179">
        <f>IFERROR(_xlfn.SUMIFS(EB131:EE131,EB131:EE131,"&gt;1"),0)</f>
        <v>0</v>
      </c>
      <c r="EH131" s="176"/>
      <c r="EI131" s="176" t="s">
        <v>341</v>
      </c>
      <c r="EJ131" s="175" t="str">
        <f>IF(EF165=0,"sd",SQRT(EJ129/EJ116))</f>
        <v>sd</v>
      </c>
      <c r="EK131" s="177"/>
      <c r="EL131" s="176">
        <f>EL130+1</f>
        <v>17</v>
      </c>
      <c r="EM131" s="178" t="str">
        <f aca="1">IFERROR(INDEX(RTO3CV,$EL131,1),0)</f>
        <v>B MUTISIA</v>
      </c>
      <c r="EN131" s="179">
        <f aca="1">IFERROR(INDEX(RTO3CF,$EL131,'ANVA-MDS'!EB$3),0)</f>
        <v>3569.27836571428998</v>
      </c>
      <c r="EO131" s="179">
        <f aca="1">IFERROR(INDEX(RTO3CF,$EL131,'ANVA-MDS'!EC$3),0)</f>
        <v>1843.57888000000003</v>
      </c>
      <c r="EP131" s="179">
        <f aca="1">IFERROR(INDEX(RTO3CF,$EL131,'ANVA-MDS'!ED$3),0)</f>
        <v>2778.6681371428599</v>
      </c>
      <c r="EQ131" s="179">
        <f aca="1">IFERROR(INDEX(RTO3CF,$EL131,'ANVA-MDS'!EE$3),0)</f>
        <v>0</v>
      </c>
      <c r="ER131" s="179">
        <f>_xlfn.COUNTIFS(EN131:EQ131,"&gt;1")</f>
        <v>3</v>
      </c>
      <c r="ES131" s="179">
        <f>IFERROR(_xlfn.SUMIFS(EN131:EQ131,EN131:EQ131,"&gt;1"),0)</f>
        <v>8191.52538285715036</v>
      </c>
      <c r="ET131" s="176"/>
      <c r="EU131" s="176" t="s">
        <v>341</v>
      </c>
      <c r="EV131" s="175">
        <f>IF(ER165=0,"sd",SQRT(EV129/EV116))</f>
        <v>370.850363479643988</v>
      </c>
      <c r="EW131" s="177"/>
      <c r="EX131" s="179">
        <f>EG131+ES131</f>
        <v>8191.52538285715036</v>
      </c>
      <c r="EY131" s="176" t="s">
        <v>328</v>
      </c>
      <c r="EZ131" s="202" t="str">
        <f>IF(EZ134=0,"sd",EZ121+EZ122+EZ123+EZ129+EZ130)</f>
        <v>sd</v>
      </c>
    </row>
    <row r="132" spans="1:156" ht="12.75" customHeight="1">
      <c r="A132" s="9"/>
      <c r="J132" s="89" t="n">
        <v>17</v>
      </c>
      <c r="K132" s="187" t="str">
        <f aca="1">IFERROR(INDEX(RTO3SF_ORD,J132,1),"sd")</f>
        <v>B MUTISIA</v>
      </c>
      <c r="L132" s="188">
        <f aca="1">IFERROR(INDEX(RTO3SF_ORD,J132,2),"sd")</f>
        <v>0.000330000000000000027</v>
      </c>
      <c r="M132" s="188" t="str">
        <f aca="1">IF(M$4&gt;$J132,"",IF($F$120&gt;$G$120,"ns",IF($B$127&gt;$C$127,"ns",IF(ABS($L132-INDEX(RTO1SF_ORD,M$4,2))&gt;$B$135,"s","ns"))))</f>
        <v>ns</v>
      </c>
      <c r="N132" s="188" t="str">
        <f aca="1">IF(N$4&gt;$J132,"",IF($F$120&gt;$G$120,"ns",IF($B$127&gt;$C$127,"ns",IF(ABS($L132-INDEX(RTO1SF_ORD,N$4,2))&gt;$B$135,"s","ns"))))</f>
        <v>ns</v>
      </c>
      <c r="O132" s="188" t="str">
        <f aca="1">IF(O$4&gt;$J132,"",IF($F$120&gt;$G$120,"ns",IF($B$127&gt;$C$127,"ns",IF(ABS($L132-INDEX(RTO1SF_ORD,O$4,2))&gt;$B$135,"s","ns"))))</f>
        <v>ns</v>
      </c>
      <c r="P132" s="188" t="str">
        <f aca="1">IF(P$4&gt;$J132,"",IF($F$120&gt;$G$120,"ns",IF($B$127&gt;$C$127,"ns",IF(ABS($L132-INDEX(RTO1SF_ORD,P$4,2))&gt;$B$135,"s","ns"))))</f>
        <v>ns</v>
      </c>
      <c r="Q132" s="188" t="str">
        <f aca="1">IF(Q$4&gt;$J132,"",IF($F$120&gt;$G$120,"ns",IF($B$127&gt;$C$127,"ns",IF(ABS($L132-INDEX(RTO1SF_ORD,Q$4,2))&gt;$B$135,"s","ns"))))</f>
        <v>ns</v>
      </c>
      <c r="R132" s="188" t="str">
        <f aca="1">IF(R$4&gt;$J132,"",IF($F$120&gt;$G$120,"ns",IF($B$127&gt;$C$127,"ns",IF(ABS($L132-INDEX(RTO1SF_ORD,R$4,2))&gt;$B$135,"s","ns"))))</f>
        <v>ns</v>
      </c>
      <c r="S132" s="188" t="str">
        <f aca="1">IF(S$4&gt;$J132,"",IF($F$120&gt;$G$120,"ns",IF($B$127&gt;$C$127,"ns",IF(ABS($L132-INDEX(RTO1SF_ORD,S$4,2))&gt;$B$135,"s","ns"))))</f>
        <v>ns</v>
      </c>
      <c r="T132" s="188" t="str">
        <f aca="1">IF(T$4&gt;$J132,"",IF($F$120&gt;$G$120,"ns",IF($B$127&gt;$C$127,"ns",IF(ABS($L132-INDEX(RTO1SF_ORD,T$4,2))&gt;$B$135,"s","ns"))))</f>
        <v>ns</v>
      </c>
      <c r="U132" s="188" t="str">
        <f aca="1">IF(U$4&gt;$J132,"",IF($F$120&gt;$G$120,"ns",IF($B$127&gt;$C$127,"ns",IF(ABS($L132-INDEX(RTO1SF_ORD,U$4,2))&gt;$B$135,"s","ns"))))</f>
        <v>ns</v>
      </c>
      <c r="V132" s="188" t="str">
        <f aca="1">IF(V$4&gt;$J132,"",IF($F$120&gt;$G$120,"ns",IF($B$127&gt;$C$127,"ns",IF(ABS($L132-INDEX(RTO1SF_ORD,V$4,2))&gt;$B$135,"s","ns"))))</f>
        <v>ns</v>
      </c>
      <c r="W132" s="188" t="str">
        <f aca="1">IF(W$4&gt;$J132,"",IF($F$120&gt;$G$120,"ns",IF($B$127&gt;$C$127,"ns",IF(ABS($L132-INDEX(RTO1SF_ORD,W$4,2))&gt;$B$135,"s","ns"))))</f>
        <v>ns</v>
      </c>
      <c r="X132" s="188" t="str">
        <f aca="1">IF(X$4&gt;$J132,"",IF($F$120&gt;$G$120,"ns",IF($B$127&gt;$C$127,"ns",IF(ABS($L132-INDEX(RTO1SF_ORD,X$4,2))&gt;$B$135,"s","ns"))))</f>
        <v>ns</v>
      </c>
      <c r="Y132" s="188" t="str">
        <f aca="1">IF(Y$4&gt;$J132,"",IF($F$120&gt;$G$120,"ns",IF($B$127&gt;$C$127,"ns",IF(ABS($L132-INDEX(RTO1SF_ORD,Y$4,2))&gt;$B$135,"s","ns"))))</f>
        <v>ns</v>
      </c>
      <c r="Z132" s="188" t="str">
        <f aca="1">IF(Z$4&gt;$J132,"",IF($F$120&gt;$G$120,"ns",IF($B$127&gt;$C$127,"ns",IF(ABS($L132-INDEX(RTO1SF_ORD,Z$4,2))&gt;$B$135,"s","ns"))))</f>
        <v>ns</v>
      </c>
      <c r="AA132" s="188" t="str">
        <f aca="1">IF(AA$4&gt;$J132,"",IF($F$120&gt;$G$120,"ns",IF($B$127&gt;$C$127,"ns",IF(ABS($L132-INDEX(RTO1SF_ORD,AA$4,2))&gt;$B$135,"s","ns"))))</f>
        <v>ns</v>
      </c>
      <c r="AB132" s="188" t="str">
        <f aca="1">IF(AB$4&gt;$J132,"",IF($F$120&gt;$G$120,"ns",IF($B$127&gt;$C$127,"ns",IF(ABS($L132-INDEX(RTO1SF_ORD,AB$4,2))&gt;$B$135,"s","ns"))))</f>
        <v>ns</v>
      </c>
      <c r="AC132" s="188" t="str">
        <f aca="1">IF(AC$4&gt;$J132,"",IF($F$120&gt;$G$120,"ns",IF($B$127&gt;$C$127,"ns",IF(ABS($L132-INDEX(RTO1SF_ORD,AC$4,2))&gt;$B$135,"s","ns"))))</f>
        <v>ns</v>
      </c>
      <c r="AD132" s="188" t="str">
        <f aca="1">IF(AD$4&gt;$J132,"",IF($F$120&gt;$G$120,"ns",IF($B$127&gt;$C$127,"ns",IF(ABS($L132-INDEX(RTO1SF_ORD,AD$4,2))&gt;$B$135,"s","ns"))))</f>
        <v/>
      </c>
      <c r="AE132" s="188" t="str">
        <f aca="1">IF(AE$4&gt;$J132,"",IF($F$120&gt;$G$120,"ns",IF($B$127&gt;$C$127,"ns",IF(ABS($L132-INDEX(RTO1SF_ORD,AE$4,2))&gt;$B$135,"s","ns"))))</f>
        <v/>
      </c>
      <c r="AF132" s="188" t="str">
        <f aca="1">IF(AF$4&gt;$J132,"",IF($F$120&gt;$G$120,"ns",IF($B$127&gt;$C$127,"ns",IF(ABS($L132-INDEX(RTO1SF_ORD,AF$4,2))&gt;$B$135,"s","ns"))))</f>
        <v/>
      </c>
      <c r="AG132" s="188" t="str">
        <f aca="1">IF(AG$4&gt;$J132,"",IF($F$120&gt;$G$120,"ns",IF($B$127&gt;$C$127,"ns",IF(ABS($L132-INDEX(RTO1SF_ORD,AG$4,2))&gt;$B$135,"s","ns"))))</f>
        <v/>
      </c>
      <c r="AH132" s="188" t="str">
        <f aca="1">IF(AH$4&gt;$J132,"",IF($F$120&gt;$G$120,"ns",IF($B$127&gt;$C$127,"ns",IF(ABS($L132-INDEX(RTO1SF_ORD,AH$4,2))&gt;$B$135,"s","ns"))))</f>
        <v/>
      </c>
      <c r="AI132" s="188" t="str">
        <f aca="1">IF(AI$4&gt;$J132,"",IF($F$120&gt;$G$120,"ns",IF($B$127&gt;$C$127,"ns",IF(ABS($L132-INDEX(RTO1SF_ORD,AI$4,2))&gt;$B$135,"s","ns"))))</f>
        <v/>
      </c>
      <c r="AJ132" s="188" t="str">
        <f aca="1">IF(AJ$4&gt;$J132,"",IF($F$120&gt;$G$120,"ns",IF($B$127&gt;$C$127,"ns",IF(ABS($L132-INDEX(RTO1SF_ORD,AJ$4,2))&gt;$B$135,"s","ns"))))</f>
        <v/>
      </c>
      <c r="AK132" s="188" t="str">
        <f aca="1">IF(AK$4&gt;$J132,"",IF($F$120&gt;$G$120,"ns",IF($B$127&gt;$C$127,"ns",IF(ABS($L132-INDEX(RTO1SF_ORD,AK$4,2))&gt;$B$135,"s","ns"))))</f>
        <v/>
      </c>
      <c r="AL132" s="188" t="str">
        <f aca="1">IF(AL$4&gt;$J132,"",IF($F$120&gt;$G$120,"ns",IF($B$127&gt;$C$127,"ns",IF(ABS($L132-INDEX(RTO1SF_ORD,AL$4,2))&gt;$B$135,"s","ns"))))</f>
        <v/>
      </c>
      <c r="AM132" s="188" t="str">
        <f aca="1">IF(AM$4&gt;$J132,"",IF($F$120&gt;$G$120,"ns",IF($B$127&gt;$C$127,"ns",IF(ABS($L132-INDEX(RTO1SF_ORD,AM$4,2))&gt;$B$135,"s","ns"))))</f>
        <v/>
      </c>
      <c r="AN132" s="188" t="str">
        <f aca="1">IF(AN$4&gt;$J132,"",IF($F$120&gt;$G$120,"ns",IF($B$127&gt;$C$127,"ns",IF(ABS($L132-INDEX(RTO1SF_ORD,AN$4,2))&gt;$B$135,"s","ns"))))</f>
        <v/>
      </c>
      <c r="AO132" s="188" t="str">
        <f aca="1">IF(AO$4&gt;$J132,"",IF($F$120&gt;$G$120,"ns",IF($B$127&gt;$C$127,"ns",IF(ABS($L132-INDEX(RTO1SF_ORD,AO$4,2))&gt;$B$135,"s","ns"))))</f>
        <v/>
      </c>
      <c r="AP132" s="188" t="str">
        <f aca="1">IF(AP$4&gt;$J132,"",IF($F$120&gt;$G$120,"ns",IF($B$127&gt;$C$127,"ns",IF(ABS($L132-INDEX(RTO1SF_ORD,AP$4,2))&gt;$B$135,"s","ns"))))</f>
        <v/>
      </c>
      <c r="AQ132" s="188" t="str">
        <f aca="1">IF(AQ$4&gt;$J132,"",IF($F$120&gt;$G$120,"ns",IF($B$127&gt;$C$127,"ns",IF(ABS($L132-INDEX(RTO1SF_ORD,AQ$4,2))&gt;$B$135,"s","ns"))))</f>
        <v/>
      </c>
      <c r="AR132" s="188" t="str">
        <f aca="1">IF(AR$4&gt;$J132,"",IF($F$120&gt;$G$120,"ns",IF($B$127&gt;$C$127,"ns",IF(ABS($L132-INDEX(RTO1SF_ORD,AR$4,2))&gt;$B$135,"s","ns"))))</f>
        <v/>
      </c>
      <c r="AS132" s="188" t="str">
        <f aca="1">IF(AS$4&gt;$J132,"",IF($F$120&gt;$G$120,"ns",IF($B$127&gt;$C$127,"ns",IF(ABS($L132-INDEX(RTO1SF_ORD,AS$4,2))&gt;$B$135,"s","ns"))))</f>
        <v/>
      </c>
      <c r="AT132" s="188" t="str">
        <f aca="1">IF(AT$4&gt;$J132,"",IF($F$120&gt;$G$120,"ns",IF($B$127&gt;$C$127,"ns",IF(ABS($L132-INDEX(RTO1SF_ORD,AT$4,2))&gt;$B$135,"s","ns"))))</f>
        <v/>
      </c>
      <c r="AU132" s="188" t="str">
        <f aca="1">IF(AU$4&gt;$J132,"",IF($F$120&gt;$G$120,"ns",IF($B$127&gt;$C$127,"ns",IF(ABS($L132-INDEX(RTO1SF_ORD,AU$4,2))&gt;$B$135,"s","ns"))))</f>
        <v/>
      </c>
      <c r="AV132" s="188" t="str">
        <f aca="1">IF(AV$4&gt;$J132,"",IF($F$120&gt;$G$120,"ns",IF($B$127&gt;$C$127,"ns",IF(ABS($L132-INDEX(RTO1SF_ORD,AV$4,2))&gt;$B$135,"s","ns"))))</f>
        <v/>
      </c>
      <c r="AW132" s="188" t="str">
        <f aca="1">IF(AW$4&gt;$J132,"",IF($F$120&gt;$G$120,"ns",IF($B$127&gt;$C$127,"ns",IF(ABS($L132-INDEX(RTO1SF_ORD,AW$4,2))&gt;$B$135,"s","ns"))))</f>
        <v/>
      </c>
      <c r="AX132" s="188" t="str">
        <f aca="1">IF(AX$4&gt;$J132,"",IF($F$120&gt;$G$120,"ns",IF($B$127&gt;$C$127,"ns",IF(ABS($L132-INDEX(RTO1SF_ORD,AX$4,2))&gt;$B$135,"s","ns"))))</f>
        <v/>
      </c>
      <c r="AY132" s="188" t="str">
        <f aca="1">IF(AY$4&gt;$J132,"",IF($F$120&gt;$G$120,"ns",IF($B$127&gt;$C$127,"ns",IF(ABS($L132-INDEX(RTO1SF_ORD,AY$4,2))&gt;$B$135,"s","ns"))))</f>
        <v/>
      </c>
      <c r="AZ132" s="188" t="str">
        <f aca="1">IF(AZ$4&gt;$J132,"",IF($F$120&gt;$G$120,"ns",IF($B$127&gt;$C$127,"ns",IF(ABS($L132-INDEX(RTO1SF_ORD,AZ$4,2))&gt;$B$135,"s","ns"))))</f>
        <v/>
      </c>
      <c r="BA132" s="188" t="str">
        <f aca="1">IF(BA$4&gt;$J132,"",IF($F$120&gt;$G$120,"ns",IF($B$127&gt;$C$127,"ns",IF(ABS($L132-INDEX(RTO1SF_ORD,BA$4,2))&gt;$B$135,"s","ns"))))</f>
        <v/>
      </c>
      <c r="BB132" s="188" t="str">
        <f aca="1">IF(BB$4&gt;$J132,"",IF($F$120&gt;$G$120,"ns",IF($B$127&gt;$C$127,"ns",IF(ABS($L132-INDEX(RTO1SF_ORD,BB$4,2))&gt;$B$135,"s","ns"))))</f>
        <v/>
      </c>
      <c r="BC132" s="188" t="str">
        <f aca="1">IF(BC$4&gt;$J132,"",IF($F$120&gt;$G$120,"ns",IF($B$127&gt;$C$127,"ns",IF(ABS($L132-INDEX(RTO1SF_ORD,BC$4,2))&gt;$B$135,"s","ns"))))</f>
        <v/>
      </c>
      <c r="BD132" s="188" t="str">
        <f aca="1">IF(BD$4&gt;$J132,"",IF($F$120&gt;$G$120,"ns",IF($B$127&gt;$C$127,"ns",IF(ABS($L132-INDEX(RTO1SF_ORD,BD$4,2))&gt;$B$135,"s","ns"))))</f>
        <v/>
      </c>
      <c r="BE132" s="188" t="str">
        <f aca="1">IF(BE$4&gt;$J132,"",IF($F$120&gt;$G$120,"ns",IF($B$127&gt;$C$127,"ns",IF(ABS($L132-INDEX(RTO1SF_ORD,BE$4,2))&gt;$B$135,"s","ns"))))</f>
        <v/>
      </c>
      <c r="BF132" s="188" t="str">
        <f aca="1">IF(BF$4&gt;$J132,"",IF($F$120&gt;$G$120,"ns",IF($B$127&gt;$C$127,"ns",IF(ABS($L132-INDEX(RTO1SF_ORD,BF$4,2))&gt;$B$135,"s","ns"))))</f>
        <v/>
      </c>
      <c r="BG132" s="188" t="str">
        <f aca="1">IF(BG$4&gt;$J132,"",IF($F$120&gt;$G$120,"ns",IF($B$127&gt;$C$127,"ns",IF(ABS($L132-INDEX(RTO1SF_ORD,BG$4,2))&gt;$B$135,"s","ns"))))</f>
        <v/>
      </c>
      <c r="BH132" s="188" t="str">
        <f aca="1">IF(BH$4&gt;$J132,"",IF($F$120&gt;$G$120,"ns",IF($B$127&gt;$C$127,"ns",IF(ABS($L132-INDEX(RTO1SF_ORD,BH$4,2))&gt;$B$135,"s","ns"))))</f>
        <v/>
      </c>
      <c r="BI132" s="188" t="str">
        <f aca="1">IF(BI$4&gt;$J132,"",IF($F$120&gt;$G$120,"ns",IF($B$127&gt;$C$127,"ns",IF(ABS($L132-INDEX(RTO1SF_ORD,BI$4,2))&gt;$B$135,"s","ns"))))</f>
        <v/>
      </c>
      <c r="BJ132" s="188" t="str">
        <f aca="1">IF(BJ$4&gt;$J132,"",IF($F$120&gt;$G$120,"ns",IF($B$127&gt;$C$127,"ns",IF(ABS($L132-INDEX(RTO1SF_ORD,BJ$4,2))&gt;$B$135,"s","ns"))))</f>
        <v/>
      </c>
      <c r="BM132" s="9"/>
      <c r="BS132" s="10"/>
      <c r="BT132" s="10"/>
      <c r="BV132" s="89" t="n">
        <v>17</v>
      </c>
      <c r="BW132" s="187">
        <f aca="1">IFERROR(INDEX(RTO3CF_ORD,BV132,1),"sd")</f>
        <v>460</v>
      </c>
      <c r="BX132" s="188">
        <f aca="1">IFERROR(INDEX(RTO3CF_ORD,BV132,2),"sd")</f>
        <v>3919.38594666666995</v>
      </c>
      <c r="BY132" s="186" t="str">
        <f aca="1">IF(BY$4&gt;$BV132,"",IF($BR$120&gt;$BS$120,"ns",IF($BN$127&gt;$BO$127,"ns",IF(ABS($BX132-INDEX(RTO1CF_ORD,BY$4,2))&gt;$BN$135,"s","ns"))))</f>
        <v>ns</v>
      </c>
      <c r="BZ132" s="186" t="str">
        <f aca="1">IF(BZ$4&gt;$BV132,"",IF($BR$120&gt;$BS$120,"ns",IF($BN$127&gt;$BO$127,"ns",IF(ABS($BX132-INDEX(RTO1CF_ORD,BZ$4,2))&gt;$BN$135,"s","ns"))))</f>
        <v>ns</v>
      </c>
      <c r="CA132" s="186" t="str">
        <f aca="1">IF(CA$4&gt;$BV132,"",IF($BR$120&gt;$BS$120,"ns",IF($BN$127&gt;$BO$127,"ns",IF(ABS($BX132-INDEX(RTO1CF_ORD,CA$4,2))&gt;$BN$135,"s","ns"))))</f>
        <v>ns</v>
      </c>
      <c r="CB132" s="186" t="str">
        <f aca="1">IF(CB$4&gt;$BV132,"",IF($BR$120&gt;$BS$120,"ns",IF($BN$127&gt;$BO$127,"ns",IF(ABS($BX132-INDEX(RTO1CF_ORD,CB$4,2))&gt;$BN$135,"s","ns"))))</f>
        <v>ns</v>
      </c>
      <c r="CC132" s="186" t="str">
        <f aca="1">IF(CC$4&gt;$BV132,"",IF($BR$120&gt;$BS$120,"ns",IF($BN$127&gt;$BO$127,"ns",IF(ABS($BX132-INDEX(RTO1CF_ORD,CC$4,2))&gt;$BN$135,"s","ns"))))</f>
        <v>ns</v>
      </c>
      <c r="CD132" s="186" t="str">
        <f aca="1">IF(CD$4&gt;$BV132,"",IF($BR$120&gt;$BS$120,"ns",IF($BN$127&gt;$BO$127,"ns",IF(ABS($BX132-INDEX(RTO1CF_ORD,CD$4,2))&gt;$BN$135,"s","ns"))))</f>
        <v>ns</v>
      </c>
      <c r="CE132" s="186" t="str">
        <f aca="1">IF(CE$4&gt;$BV132,"",IF($BR$120&gt;$BS$120,"ns",IF($BN$127&gt;$BO$127,"ns",IF(ABS($BX132-INDEX(RTO1CF_ORD,CE$4,2))&gt;$BN$135,"s","ns"))))</f>
        <v>ns</v>
      </c>
      <c r="CF132" s="186" t="str">
        <f aca="1">IF(CF$4&gt;$BV132,"",IF($BR$120&gt;$BS$120,"ns",IF($BN$127&gt;$BO$127,"ns",IF(ABS($BX132-INDEX(RTO1CF_ORD,CF$4,2))&gt;$BN$135,"s","ns"))))</f>
        <v>ns</v>
      </c>
      <c r="CG132" s="186" t="str">
        <f aca="1">IF(CG$4&gt;$BV132,"",IF($BR$120&gt;$BS$120,"ns",IF($BN$127&gt;$BO$127,"ns",IF(ABS($BX132-INDEX(RTO1CF_ORD,CG$4,2))&gt;$BN$135,"s","ns"))))</f>
        <v>ns</v>
      </c>
      <c r="CH132" s="186" t="str">
        <f aca="1">IF(CH$4&gt;$BV132,"",IF($BR$120&gt;$BS$120,"ns",IF($BN$127&gt;$BO$127,"ns",IF(ABS($BX132-INDEX(RTO1CF_ORD,CH$4,2))&gt;$BN$135,"s","ns"))))</f>
        <v>ns</v>
      </c>
      <c r="CI132" s="186" t="str">
        <f aca="1">IF(CI$4&gt;$BV132,"",IF($BR$120&gt;$BS$120,"ns",IF($BN$127&gt;$BO$127,"ns",IF(ABS($BX132-INDEX(RTO1CF_ORD,CI$4,2))&gt;$BN$135,"s","ns"))))</f>
        <v>ns</v>
      </c>
      <c r="CJ132" s="186" t="str">
        <f aca="1">IF(CJ$4&gt;$BV132,"",IF($BR$120&gt;$BS$120,"ns",IF($BN$127&gt;$BO$127,"ns",IF(ABS($BX132-INDEX(RTO1CF_ORD,CJ$4,2))&gt;$BN$135,"s","ns"))))</f>
        <v>ns</v>
      </c>
      <c r="CK132" s="186" t="str">
        <f aca="1">IF(CK$4&gt;$BV132,"",IF($BR$120&gt;$BS$120,"ns",IF($BN$127&gt;$BO$127,"ns",IF(ABS($BX132-INDEX(RTO1CF_ORD,CK$4,2))&gt;$BN$135,"s","ns"))))</f>
        <v>ns</v>
      </c>
      <c r="CL132" s="186" t="str">
        <f aca="1">IF(CL$4&gt;$BV132,"",IF($BR$120&gt;$BS$120,"ns",IF($BN$127&gt;$BO$127,"ns",IF(ABS($BX132-INDEX(RTO1CF_ORD,CL$4,2))&gt;$BN$135,"s","ns"))))</f>
        <v>ns</v>
      </c>
      <c r="CM132" s="186" t="str">
        <f aca="1">IF(CM$4&gt;$BV132,"",IF($BR$120&gt;$BS$120,"ns",IF($BN$127&gt;$BO$127,"ns",IF(ABS($BX132-INDEX(RTO1CF_ORD,CM$4,2))&gt;$BN$135,"s","ns"))))</f>
        <v>ns</v>
      </c>
      <c r="CN132" s="186" t="str">
        <f aca="1">IF(CN$4&gt;$BV132,"",IF($BR$120&gt;$BS$120,"ns",IF($BN$127&gt;$BO$127,"ns",IF(ABS($BX132-INDEX(RTO1CF_ORD,CN$4,2))&gt;$BN$135,"s","ns"))))</f>
        <v>ns</v>
      </c>
      <c r="CO132" s="186" t="str">
        <f aca="1">IF(CO$4&gt;$BV132,"",IF($BR$120&gt;$BS$120,"ns",IF($BN$127&gt;$BO$127,"ns",IF(ABS($BX132-INDEX(RTO1CF_ORD,CO$4,2))&gt;$BN$135,"s","ns"))))</f>
        <v>ns</v>
      </c>
      <c r="CP132" s="186" t="str">
        <f aca="1">IF(CP$4&gt;$BV132,"",IF($BR$120&gt;$BS$120,"ns",IF($BN$127&gt;$BO$127,"ns",IF(ABS($BX132-INDEX(RTO1CF_ORD,CP$4,2))&gt;$BN$135,"s","ns"))))</f>
        <v/>
      </c>
      <c r="CQ132" s="186" t="str">
        <f aca="1">IF(CQ$4&gt;$BV132,"",IF($BR$120&gt;$BS$120,"ns",IF($BN$127&gt;$BO$127,"ns",IF(ABS($BX132-INDEX(RTO1CF_ORD,CQ$4,2))&gt;$BN$135,"s","ns"))))</f>
        <v/>
      </c>
      <c r="CR132" s="186" t="str">
        <f aca="1">IF(CR$4&gt;$BV132,"",IF($BR$120&gt;$BS$120,"ns",IF($BN$127&gt;$BO$127,"ns",IF(ABS($BX132-INDEX(RTO1CF_ORD,CR$4,2))&gt;$BN$135,"s","ns"))))</f>
        <v/>
      </c>
      <c r="CS132" s="186" t="str">
        <f aca="1">IF(CS$4&gt;$BV132,"",IF($BR$120&gt;$BS$120,"ns",IF($BN$127&gt;$BO$127,"ns",IF(ABS($BX132-INDEX(RTO1CF_ORD,CS$4,2))&gt;$BN$135,"s","ns"))))</f>
        <v/>
      </c>
      <c r="CT132" s="186" t="str">
        <f aca="1">IF(CT$4&gt;$BV132,"",IF($BR$120&gt;$BS$120,"ns",IF($BN$127&gt;$BO$127,"ns",IF(ABS($BX132-INDEX(RTO1CF_ORD,CT$4,2))&gt;$BN$135,"s","ns"))))</f>
        <v/>
      </c>
      <c r="CU132" s="186" t="str">
        <f aca="1">IF(CU$4&gt;$BV132,"",IF($BR$120&gt;$BS$120,"ns",IF($BN$127&gt;$BO$127,"ns",IF(ABS($BX132-INDEX(RTO1CF_ORD,CU$4,2))&gt;$BN$135,"s","ns"))))</f>
        <v/>
      </c>
      <c r="CV132" s="186" t="str">
        <f aca="1">IF(CV$4&gt;$BV132,"",IF($BR$120&gt;$BS$120,"ns",IF($BN$127&gt;$BO$127,"ns",IF(ABS($BX132-INDEX(RTO1CF_ORD,CV$4,2))&gt;$BN$135,"s","ns"))))</f>
        <v/>
      </c>
      <c r="CW132" s="186" t="str">
        <f aca="1">IF(CW$4&gt;$BV132,"",IF($BR$120&gt;$BS$120,"ns",IF($BN$127&gt;$BO$127,"ns",IF(ABS($BX132-INDEX(RTO1CF_ORD,CW$4,2))&gt;$BN$135,"s","ns"))))</f>
        <v/>
      </c>
      <c r="CX132" s="186" t="str">
        <f aca="1">IF(CX$4&gt;$BV132,"",IF($BR$120&gt;$BS$120,"ns",IF($BN$127&gt;$BO$127,"ns",IF(ABS($BX132-INDEX(RTO1CF_ORD,CX$4,2))&gt;$BN$135,"s","ns"))))</f>
        <v/>
      </c>
      <c r="CY132" s="186" t="str">
        <f aca="1">IF(CY$4&gt;$BV132,"",IF($BR$120&gt;$BS$120,"ns",IF($BN$127&gt;$BO$127,"ns",IF(ABS($BX132-INDEX(RTO1CF_ORD,CY$4,2))&gt;$BN$135,"s","ns"))))</f>
        <v/>
      </c>
      <c r="CZ132" s="186" t="str">
        <f aca="1">IF(CZ$4&gt;$BV132,"",IF($BR$120&gt;$BS$120,"ns",IF($BN$127&gt;$BO$127,"ns",IF(ABS($BX132-INDEX(RTO1CF_ORD,CZ$4,2))&gt;$BN$135,"s","ns"))))</f>
        <v/>
      </c>
      <c r="DA132" s="186" t="str">
        <f aca="1">IF(DA$4&gt;$BV132,"",IF($BR$120&gt;$BS$120,"ns",IF($BN$127&gt;$BO$127,"ns",IF(ABS($BX132-INDEX(RTO1CF_ORD,DA$4,2))&gt;$BN$135,"s","ns"))))</f>
        <v/>
      </c>
      <c r="DB132" s="186" t="str">
        <f aca="1">IF(DB$4&gt;$BV132,"",IF($BR$120&gt;$BS$120,"ns",IF($BN$127&gt;$BO$127,"ns",IF(ABS($BX132-INDEX(RTO1CF_ORD,DB$4,2))&gt;$BN$135,"s","ns"))))</f>
        <v/>
      </c>
      <c r="DC132" s="186" t="str">
        <f aca="1">IF(DC$4&gt;$BV132,"",IF($BR$120&gt;$BS$120,"ns",IF($BN$127&gt;$BO$127,"ns",IF(ABS($BX132-INDEX(RTO1CF_ORD,DC$4,2))&gt;$BN$135,"s","ns"))))</f>
        <v/>
      </c>
      <c r="DD132" s="186" t="str">
        <f aca="1">IF(DD$4&gt;$BV132,"",IF($BR$120&gt;$BS$120,"ns",IF($BN$127&gt;$BO$127,"ns",IF(ABS($BX132-INDEX(RTO1CF_ORD,DD$4,2))&gt;$BN$135,"s","ns"))))</f>
        <v/>
      </c>
      <c r="DE132" s="186" t="str">
        <f aca="1">IF(DE$4&gt;$BV132,"",IF($BR$120&gt;$BS$120,"ns",IF($BN$127&gt;$BO$127,"ns",IF(ABS($BX132-INDEX(RTO1CF_ORD,DE$4,2))&gt;$BN$135,"s","ns"))))</f>
        <v/>
      </c>
      <c r="DF132" s="186" t="str">
        <f aca="1">IF(DF$4&gt;$BV132,"",IF($BR$120&gt;$BS$120,"ns",IF($BN$127&gt;$BO$127,"ns",IF(ABS($BX132-INDEX(RTO1CF_ORD,DF$4,2))&gt;$BN$135,"s","ns"))))</f>
        <v/>
      </c>
      <c r="DG132" s="186" t="str">
        <f aca="1">IF(DG$4&gt;$BV132,"",IF($BR$120&gt;$BS$120,"ns",IF($BN$127&gt;$BO$127,"ns",IF(ABS($BX132-INDEX(RTO1CF_ORD,DG$4,2))&gt;$BN$135,"s","ns"))))</f>
        <v/>
      </c>
      <c r="DH132" s="186" t="str">
        <f aca="1">IF(DH$4&gt;$BV132,"",IF($BR$120&gt;$BS$120,"ns",IF($BN$127&gt;$BO$127,"ns",IF(ABS($BX132-INDEX(RTO1CF_ORD,DH$4,2))&gt;$BN$135,"s","ns"))))</f>
        <v/>
      </c>
      <c r="DI132" s="186" t="str">
        <f aca="1">IF(DI$4&gt;$BV132,"",IF($BR$120&gt;$BS$120,"ns",IF($BN$127&gt;$BO$127,"ns",IF(ABS($BX132-INDEX(RTO1CF_ORD,DI$4,2))&gt;$BN$135,"s","ns"))))</f>
        <v/>
      </c>
      <c r="DJ132" s="186" t="str">
        <f aca="1">IF(DJ$4&gt;$BV132,"",IF($BR$120&gt;$BS$120,"ns",IF($BN$127&gt;$BO$127,"ns",IF(ABS($BX132-INDEX(RTO1CF_ORD,DJ$4,2))&gt;$BN$135,"s","ns"))))</f>
        <v/>
      </c>
      <c r="DK132" s="186" t="str">
        <f aca="1">IF(DK$4&gt;$BV132,"",IF($BR$120&gt;$BS$120,"ns",IF($BN$127&gt;$BO$127,"ns",IF(ABS($BX132-INDEX(RTO1CF_ORD,DK$4,2))&gt;$BN$135,"s","ns"))))</f>
        <v/>
      </c>
      <c r="DL132" s="186" t="str">
        <f aca="1">IF(DL$4&gt;$BV132,"",IF($BR$120&gt;$BS$120,"ns",IF($BN$127&gt;$BO$127,"ns",IF(ABS($BX132-INDEX(RTO1CF_ORD,DL$4,2))&gt;$BN$135,"s","ns"))))</f>
        <v/>
      </c>
      <c r="DM132" s="186" t="str">
        <f aca="1">IF(DM$4&gt;$BV132,"",IF($BR$120&gt;$BS$120,"ns",IF($BN$127&gt;$BO$127,"ns",IF(ABS($BX132-INDEX(RTO1CF_ORD,DM$4,2))&gt;$BN$135,"s","ns"))))</f>
        <v/>
      </c>
      <c r="DN132" s="186" t="str">
        <f aca="1">IF(DN$4&gt;$BV132,"",IF($BR$120&gt;$BS$120,"ns",IF($BN$127&gt;$BO$127,"ns",IF(ABS($BX132-INDEX(RTO1CF_ORD,DN$4,2))&gt;$BN$135,"s","ns"))))</f>
        <v/>
      </c>
      <c r="DO132" s="186" t="str">
        <f aca="1">IF(DO$4&gt;$BV132,"",IF($BR$120&gt;$BS$120,"ns",IF($BN$127&gt;$BO$127,"ns",IF(ABS($BX132-INDEX(RTO1CF_ORD,DO$4,2))&gt;$BN$135,"s","ns"))))</f>
        <v/>
      </c>
      <c r="DP132" s="186" t="str">
        <f aca="1">IF(DP$4&gt;$BV132,"",IF($BR$120&gt;$BS$120,"ns",IF($BN$127&gt;$BO$127,"ns",IF(ABS($BX132-INDEX(RTO1CF_ORD,DP$4,2))&gt;$BN$135,"s","ns"))))</f>
        <v/>
      </c>
      <c r="DQ132" s="186" t="str">
        <f aca="1">IF(DQ$4&gt;$BV132,"",IF($BR$120&gt;$BS$120,"ns",IF($BN$127&gt;$BO$127,"ns",IF(ABS($BX132-INDEX(RTO1CF_ORD,DQ$4,2))&gt;$BN$135,"s","ns"))))</f>
        <v/>
      </c>
      <c r="DR132" s="186" t="str">
        <f aca="1">IF(DR$4&gt;$BV132,"",IF($BR$120&gt;$BS$120,"ns",IF($BN$127&gt;$BO$127,"ns",IF(ABS($BX132-INDEX(RTO1CF_ORD,DR$4,2))&gt;$BN$135,"s","ns"))))</f>
        <v/>
      </c>
      <c r="DS132" s="186" t="str">
        <f aca="1">IF(DS$4&gt;$BV132,"",IF($BR$120&gt;$BS$120,"ns",IF($BN$127&gt;$BO$127,"ns",IF(ABS($BX132-INDEX(RTO1CF_ORD,DS$4,2))&gt;$BN$135,"s","ns"))))</f>
        <v/>
      </c>
      <c r="DT132" s="186" t="str">
        <f aca="1">IF(DT$4&gt;$BV132,"",IF($BR$120&gt;$BS$120,"ns",IF($BN$127&gt;$BO$127,"ns",IF(ABS($BX132-INDEX(RTO1CF_ORD,DT$4,2))&gt;$BN$135,"s","ns"))))</f>
        <v/>
      </c>
      <c r="DU132" s="186" t="str">
        <f aca="1">IF(DU$4&gt;$BV132,"",IF($BR$120&gt;$BS$120,"ns",IF($BN$127&gt;$BO$127,"ns",IF(ABS($BX132-INDEX(RTO1CF_ORD,DU$4,2))&gt;$BN$135,"s","ns"))))</f>
        <v/>
      </c>
      <c r="DV132" s="186" t="str">
        <f aca="1">IF(DV$4&gt;$BV132,"",IF($BR$120&gt;$BS$120,"ns",IF($BN$127&gt;$BO$127,"ns",IF(ABS($BX132-INDEX(RTO1CF_ORD,DV$4,2))&gt;$BN$135,"s","ns"))))</f>
        <v/>
      </c>
      <c r="DW132" s="158"/>
      <c r="DX132" s="158"/>
      <c r="DZ132" s="176">
        <f>DZ131+1</f>
        <v>18</v>
      </c>
      <c r="EA132" s="178" t="str">
        <f aca="1">IFERROR(INDEX(RTO3CV,$DZ132,1),0)</f>
        <v>B PRETAL</v>
      </c>
      <c r="EB132" s="179">
        <f aca="1">IFERROR(INDEX(RTO3SF,$DZ132,EB$3),0)</f>
        <v>0</v>
      </c>
      <c r="EC132" s="179">
        <f aca="1">IFERROR(INDEX(RTO3SF,$DZ132,EC$3),0)</f>
        <v>0</v>
      </c>
      <c r="ED132" s="179">
        <f aca="1">IFERROR(INDEX(RTO3SF,$DZ132,ED$3),0)</f>
        <v>0</v>
      </c>
      <c r="EE132" s="179">
        <f aca="1">IFERROR(INDEX(RTO3SF,$DZ132,EE$3),0)</f>
        <v>0</v>
      </c>
      <c r="EF132" s="179">
        <f>_xlfn.COUNTIFS(EB132:EE132,"&gt;1")</f>
        <v>0</v>
      </c>
      <c r="EG132" s="179">
        <f>IFERROR(_xlfn.SUMIFS(EB132:EE132,EB132:EE132,"&gt;1"),0)</f>
        <v>0</v>
      </c>
      <c r="EH132" s="176"/>
      <c r="EI132" s="176" t="s">
        <v>342</v>
      </c>
      <c r="EJ132" s="175" t="str">
        <f>IF(EF165=0,"sd",EJ131*SQRT(2))</f>
        <v>sd</v>
      </c>
      <c r="EK132" s="177"/>
      <c r="EL132" s="176">
        <f>EL131+1</f>
        <v>18</v>
      </c>
      <c r="EM132" s="178" t="str">
        <f aca="1">IFERROR(INDEX(RTO3CV,$EL132,1),0)</f>
        <v>B PRETAL</v>
      </c>
      <c r="EN132" s="179">
        <f aca="1">IFERROR(INDEX(RTO3CF,$EL132,'ANVA-MDS'!EB$3),0)</f>
        <v>4687.5628800000004</v>
      </c>
      <c r="EO132" s="179">
        <f aca="1">IFERROR(INDEX(RTO3CF,$EL132,'ANVA-MDS'!EC$3),0)</f>
        <v>4213.32912000000033</v>
      </c>
      <c r="EP132" s="179">
        <f aca="1">IFERROR(INDEX(RTO3CF,$EL132,'ANVA-MDS'!ED$3),0)</f>
        <v>3750.4634514285699</v>
      </c>
      <c r="EQ132" s="179">
        <f aca="1">IFERROR(INDEX(RTO3CF,$EL132,'ANVA-MDS'!EE$3),0)</f>
        <v>0</v>
      </c>
      <c r="ER132" s="179">
        <f>_xlfn.COUNTIFS(EN132:EQ132,"&gt;1")</f>
        <v>3</v>
      </c>
      <c r="ES132" s="179">
        <f>IFERROR(_xlfn.SUMIFS(EN132:EQ132,EN132:EQ132,"&gt;1"),0)</f>
        <v>12651.3554514286006</v>
      </c>
      <c r="ET132" s="176"/>
      <c r="EU132" s="176" t="s">
        <v>342</v>
      </c>
      <c r="EV132" s="175">
        <f>IF(ER165=0,"sd",EV131*SQRT(2))</f>
        <v>524.461613643906048</v>
      </c>
      <c r="EW132" s="177"/>
      <c r="EX132" s="179">
        <f>EG132+ES132</f>
        <v>12651.3554514286006</v>
      </c>
      <c r="EY132" s="314" t="s">
        <v>343</v>
      </c>
      <c r="EZ132" s="202" t="str">
        <f>IF(EZ134=0,"sd",(EJ118^2+EV118^2)/(EZ115*EZ116)-EZ120)</f>
        <v>sd</v>
      </c>
    </row>
    <row r="133" spans="1:156" ht="12.75" customHeight="1">
      <c r="A133" s="284" t="s">
        <v>344</v>
      </c>
      <c r="J133" s="89" t="n">
        <v>18</v>
      </c>
      <c r="K133" s="187" t="str">
        <f aca="1">IFERROR(INDEX(RTO3SF_ORD,J133,1),"sd")</f>
        <v>B PRETAL</v>
      </c>
      <c r="L133" s="188">
        <f aca="1">IFERROR(INDEX(RTO3SF_ORD,J133,2),"sd")</f>
        <v>0.000320000000000000018</v>
      </c>
      <c r="M133" s="188" t="str">
        <f aca="1">IF(M$4&gt;$J133,"",IF($F$120&gt;$G$120,"ns",IF($B$127&gt;$C$127,"ns",IF(ABS($L133-INDEX(RTO1SF_ORD,M$4,2))&gt;$B$135,"s","ns"))))</f>
        <v>ns</v>
      </c>
      <c r="N133" s="188" t="str">
        <f aca="1">IF(N$4&gt;$J133,"",IF($F$120&gt;$G$120,"ns",IF($B$127&gt;$C$127,"ns",IF(ABS($L133-INDEX(RTO1SF_ORD,N$4,2))&gt;$B$135,"s","ns"))))</f>
        <v>ns</v>
      </c>
      <c r="O133" s="188" t="str">
        <f aca="1">IF(O$4&gt;$J133,"",IF($F$120&gt;$G$120,"ns",IF($B$127&gt;$C$127,"ns",IF(ABS($L133-INDEX(RTO1SF_ORD,O$4,2))&gt;$B$135,"s","ns"))))</f>
        <v>ns</v>
      </c>
      <c r="P133" s="188" t="str">
        <f aca="1">IF(P$4&gt;$J133,"",IF($F$120&gt;$G$120,"ns",IF($B$127&gt;$C$127,"ns",IF(ABS($L133-INDEX(RTO1SF_ORD,P$4,2))&gt;$B$135,"s","ns"))))</f>
        <v>ns</v>
      </c>
      <c r="Q133" s="188" t="str">
        <f aca="1">IF(Q$4&gt;$J133,"",IF($F$120&gt;$G$120,"ns",IF($B$127&gt;$C$127,"ns",IF(ABS($L133-INDEX(RTO1SF_ORD,Q$4,2))&gt;$B$135,"s","ns"))))</f>
        <v>ns</v>
      </c>
      <c r="R133" s="188" t="str">
        <f aca="1">IF(R$4&gt;$J133,"",IF($F$120&gt;$G$120,"ns",IF($B$127&gt;$C$127,"ns",IF(ABS($L133-INDEX(RTO1SF_ORD,R$4,2))&gt;$B$135,"s","ns"))))</f>
        <v>ns</v>
      </c>
      <c r="S133" s="188" t="str">
        <f aca="1">IF(S$4&gt;$J133,"",IF($F$120&gt;$G$120,"ns",IF($B$127&gt;$C$127,"ns",IF(ABS($L133-INDEX(RTO1SF_ORD,S$4,2))&gt;$B$135,"s","ns"))))</f>
        <v>ns</v>
      </c>
      <c r="T133" s="188" t="str">
        <f aca="1">IF(T$4&gt;$J133,"",IF($F$120&gt;$G$120,"ns",IF($B$127&gt;$C$127,"ns",IF(ABS($L133-INDEX(RTO1SF_ORD,T$4,2))&gt;$B$135,"s","ns"))))</f>
        <v>ns</v>
      </c>
      <c r="U133" s="188" t="str">
        <f aca="1">IF(U$4&gt;$J133,"",IF($F$120&gt;$G$120,"ns",IF($B$127&gt;$C$127,"ns",IF(ABS($L133-INDEX(RTO1SF_ORD,U$4,2))&gt;$B$135,"s","ns"))))</f>
        <v>ns</v>
      </c>
      <c r="V133" s="188" t="str">
        <f aca="1">IF(V$4&gt;$J133,"",IF($F$120&gt;$G$120,"ns",IF($B$127&gt;$C$127,"ns",IF(ABS($L133-INDEX(RTO1SF_ORD,V$4,2))&gt;$B$135,"s","ns"))))</f>
        <v>ns</v>
      </c>
      <c r="W133" s="188" t="str">
        <f aca="1">IF(W$4&gt;$J133,"",IF($F$120&gt;$G$120,"ns",IF($B$127&gt;$C$127,"ns",IF(ABS($L133-INDEX(RTO1SF_ORD,W$4,2))&gt;$B$135,"s","ns"))))</f>
        <v>ns</v>
      </c>
      <c r="X133" s="188" t="str">
        <f aca="1">IF(X$4&gt;$J133,"",IF($F$120&gt;$G$120,"ns",IF($B$127&gt;$C$127,"ns",IF(ABS($L133-INDEX(RTO1SF_ORD,X$4,2))&gt;$B$135,"s","ns"))))</f>
        <v>ns</v>
      </c>
      <c r="Y133" s="188" t="str">
        <f aca="1">IF(Y$4&gt;$J133,"",IF($F$120&gt;$G$120,"ns",IF($B$127&gt;$C$127,"ns",IF(ABS($L133-INDEX(RTO1SF_ORD,Y$4,2))&gt;$B$135,"s","ns"))))</f>
        <v>ns</v>
      </c>
      <c r="Z133" s="188" t="str">
        <f aca="1">IF(Z$4&gt;$J133,"",IF($F$120&gt;$G$120,"ns",IF($B$127&gt;$C$127,"ns",IF(ABS($L133-INDEX(RTO1SF_ORD,Z$4,2))&gt;$B$135,"s","ns"))))</f>
        <v>ns</v>
      </c>
      <c r="AA133" s="188" t="str">
        <f aca="1">IF(AA$4&gt;$J133,"",IF($F$120&gt;$G$120,"ns",IF($B$127&gt;$C$127,"ns",IF(ABS($L133-INDEX(RTO1SF_ORD,AA$4,2))&gt;$B$135,"s","ns"))))</f>
        <v>ns</v>
      </c>
      <c r="AB133" s="188" t="str">
        <f aca="1">IF(AB$4&gt;$J133,"",IF($F$120&gt;$G$120,"ns",IF($B$127&gt;$C$127,"ns",IF(ABS($L133-INDEX(RTO1SF_ORD,AB$4,2))&gt;$B$135,"s","ns"))))</f>
        <v>ns</v>
      </c>
      <c r="AC133" s="188" t="str">
        <f aca="1">IF(AC$4&gt;$J133,"",IF($F$120&gt;$G$120,"ns",IF($B$127&gt;$C$127,"ns",IF(ABS($L133-INDEX(RTO1SF_ORD,AC$4,2))&gt;$B$135,"s","ns"))))</f>
        <v>ns</v>
      </c>
      <c r="AD133" s="188" t="str">
        <f aca="1">IF(AD$4&gt;$J133,"",IF($F$120&gt;$G$120,"ns",IF($B$127&gt;$C$127,"ns",IF(ABS($L133-INDEX(RTO1SF_ORD,AD$4,2))&gt;$B$135,"s","ns"))))</f>
        <v>ns</v>
      </c>
      <c r="AE133" s="188" t="str">
        <f aca="1">IF(AE$4&gt;$J133,"",IF($F$120&gt;$G$120,"ns",IF($B$127&gt;$C$127,"ns",IF(ABS($L133-INDEX(RTO1SF_ORD,AE$4,2))&gt;$B$135,"s","ns"))))</f>
        <v/>
      </c>
      <c r="AF133" s="188" t="str">
        <f aca="1">IF(AF$4&gt;$J133,"",IF($F$120&gt;$G$120,"ns",IF($B$127&gt;$C$127,"ns",IF(ABS($L133-INDEX(RTO1SF_ORD,AF$4,2))&gt;$B$135,"s","ns"))))</f>
        <v/>
      </c>
      <c r="AG133" s="188" t="str">
        <f aca="1">IF(AG$4&gt;$J133,"",IF($F$120&gt;$G$120,"ns",IF($B$127&gt;$C$127,"ns",IF(ABS($L133-INDEX(RTO1SF_ORD,AG$4,2))&gt;$B$135,"s","ns"))))</f>
        <v/>
      </c>
      <c r="AH133" s="188" t="str">
        <f aca="1">IF(AH$4&gt;$J133,"",IF($F$120&gt;$G$120,"ns",IF($B$127&gt;$C$127,"ns",IF(ABS($L133-INDEX(RTO1SF_ORD,AH$4,2))&gt;$B$135,"s","ns"))))</f>
        <v/>
      </c>
      <c r="AI133" s="188" t="str">
        <f aca="1">IF(AI$4&gt;$J133,"",IF($F$120&gt;$G$120,"ns",IF($B$127&gt;$C$127,"ns",IF(ABS($L133-INDEX(RTO1SF_ORD,AI$4,2))&gt;$B$135,"s","ns"))))</f>
        <v/>
      </c>
      <c r="AJ133" s="188" t="str">
        <f aca="1">IF(AJ$4&gt;$J133,"",IF($F$120&gt;$G$120,"ns",IF($B$127&gt;$C$127,"ns",IF(ABS($L133-INDEX(RTO1SF_ORD,AJ$4,2))&gt;$B$135,"s","ns"))))</f>
        <v/>
      </c>
      <c r="AK133" s="188" t="str">
        <f aca="1">IF(AK$4&gt;$J133,"",IF($F$120&gt;$G$120,"ns",IF($B$127&gt;$C$127,"ns",IF(ABS($L133-INDEX(RTO1SF_ORD,AK$4,2))&gt;$B$135,"s","ns"))))</f>
        <v/>
      </c>
      <c r="AL133" s="188" t="str">
        <f aca="1">IF(AL$4&gt;$J133,"",IF($F$120&gt;$G$120,"ns",IF($B$127&gt;$C$127,"ns",IF(ABS($L133-INDEX(RTO1SF_ORD,AL$4,2))&gt;$B$135,"s","ns"))))</f>
        <v/>
      </c>
      <c r="AM133" s="188" t="str">
        <f aca="1">IF(AM$4&gt;$J133,"",IF($F$120&gt;$G$120,"ns",IF($B$127&gt;$C$127,"ns",IF(ABS($L133-INDEX(RTO1SF_ORD,AM$4,2))&gt;$B$135,"s","ns"))))</f>
        <v/>
      </c>
      <c r="AN133" s="188" t="str">
        <f aca="1">IF(AN$4&gt;$J133,"",IF($F$120&gt;$G$120,"ns",IF($B$127&gt;$C$127,"ns",IF(ABS($L133-INDEX(RTO1SF_ORD,AN$4,2))&gt;$B$135,"s","ns"))))</f>
        <v/>
      </c>
      <c r="AO133" s="188" t="str">
        <f aca="1">IF(AO$4&gt;$J133,"",IF($F$120&gt;$G$120,"ns",IF($B$127&gt;$C$127,"ns",IF(ABS($L133-INDEX(RTO1SF_ORD,AO$4,2))&gt;$B$135,"s","ns"))))</f>
        <v/>
      </c>
      <c r="AP133" s="188" t="str">
        <f aca="1">IF(AP$4&gt;$J133,"",IF($F$120&gt;$G$120,"ns",IF($B$127&gt;$C$127,"ns",IF(ABS($L133-INDEX(RTO1SF_ORD,AP$4,2))&gt;$B$135,"s","ns"))))</f>
        <v/>
      </c>
      <c r="AQ133" s="188" t="str">
        <f aca="1">IF(AQ$4&gt;$J133,"",IF($F$120&gt;$G$120,"ns",IF($B$127&gt;$C$127,"ns",IF(ABS($L133-INDEX(RTO1SF_ORD,AQ$4,2))&gt;$B$135,"s","ns"))))</f>
        <v/>
      </c>
      <c r="AR133" s="188" t="str">
        <f aca="1">IF(AR$4&gt;$J133,"",IF($F$120&gt;$G$120,"ns",IF($B$127&gt;$C$127,"ns",IF(ABS($L133-INDEX(RTO1SF_ORD,AR$4,2))&gt;$B$135,"s","ns"))))</f>
        <v/>
      </c>
      <c r="AS133" s="188" t="str">
        <f aca="1">IF(AS$4&gt;$J133,"",IF($F$120&gt;$G$120,"ns",IF($B$127&gt;$C$127,"ns",IF(ABS($L133-INDEX(RTO1SF_ORD,AS$4,2))&gt;$B$135,"s","ns"))))</f>
        <v/>
      </c>
      <c r="AT133" s="188" t="str">
        <f aca="1">IF(AT$4&gt;$J133,"",IF($F$120&gt;$G$120,"ns",IF($B$127&gt;$C$127,"ns",IF(ABS($L133-INDEX(RTO1SF_ORD,AT$4,2))&gt;$B$135,"s","ns"))))</f>
        <v/>
      </c>
      <c r="AU133" s="188" t="str">
        <f aca="1">IF(AU$4&gt;$J133,"",IF($F$120&gt;$G$120,"ns",IF($B$127&gt;$C$127,"ns",IF(ABS($L133-INDEX(RTO1SF_ORD,AU$4,2))&gt;$B$135,"s","ns"))))</f>
        <v/>
      </c>
      <c r="AV133" s="188" t="str">
        <f aca="1">IF(AV$4&gt;$J133,"",IF($F$120&gt;$G$120,"ns",IF($B$127&gt;$C$127,"ns",IF(ABS($L133-INDEX(RTO1SF_ORD,AV$4,2))&gt;$B$135,"s","ns"))))</f>
        <v/>
      </c>
      <c r="AW133" s="188" t="str">
        <f aca="1">IF(AW$4&gt;$J133,"",IF($F$120&gt;$G$120,"ns",IF($B$127&gt;$C$127,"ns",IF(ABS($L133-INDEX(RTO1SF_ORD,AW$4,2))&gt;$B$135,"s","ns"))))</f>
        <v/>
      </c>
      <c r="AX133" s="188" t="str">
        <f aca="1">IF(AX$4&gt;$J133,"",IF($F$120&gt;$G$120,"ns",IF($B$127&gt;$C$127,"ns",IF(ABS($L133-INDEX(RTO1SF_ORD,AX$4,2))&gt;$B$135,"s","ns"))))</f>
        <v/>
      </c>
      <c r="AY133" s="188" t="str">
        <f aca="1">IF(AY$4&gt;$J133,"",IF($F$120&gt;$G$120,"ns",IF($B$127&gt;$C$127,"ns",IF(ABS($L133-INDEX(RTO1SF_ORD,AY$4,2))&gt;$B$135,"s","ns"))))</f>
        <v/>
      </c>
      <c r="AZ133" s="188" t="str">
        <f aca="1">IF(AZ$4&gt;$J133,"",IF($F$120&gt;$G$120,"ns",IF($B$127&gt;$C$127,"ns",IF(ABS($L133-INDEX(RTO1SF_ORD,AZ$4,2))&gt;$B$135,"s","ns"))))</f>
        <v/>
      </c>
      <c r="BA133" s="188" t="str">
        <f aca="1">IF(BA$4&gt;$J133,"",IF($F$120&gt;$G$120,"ns",IF($B$127&gt;$C$127,"ns",IF(ABS($L133-INDEX(RTO1SF_ORD,BA$4,2))&gt;$B$135,"s","ns"))))</f>
        <v/>
      </c>
      <c r="BB133" s="188" t="str">
        <f aca="1">IF(BB$4&gt;$J133,"",IF($F$120&gt;$G$120,"ns",IF($B$127&gt;$C$127,"ns",IF(ABS($L133-INDEX(RTO1SF_ORD,BB$4,2))&gt;$B$135,"s","ns"))))</f>
        <v/>
      </c>
      <c r="BC133" s="188" t="str">
        <f aca="1">IF(BC$4&gt;$J133,"",IF($F$120&gt;$G$120,"ns",IF($B$127&gt;$C$127,"ns",IF(ABS($L133-INDEX(RTO1SF_ORD,BC$4,2))&gt;$B$135,"s","ns"))))</f>
        <v/>
      </c>
      <c r="BD133" s="188" t="str">
        <f aca="1">IF(BD$4&gt;$J133,"",IF($F$120&gt;$G$120,"ns",IF($B$127&gt;$C$127,"ns",IF(ABS($L133-INDEX(RTO1SF_ORD,BD$4,2))&gt;$B$135,"s","ns"))))</f>
        <v/>
      </c>
      <c r="BE133" s="188" t="str">
        <f aca="1">IF(BE$4&gt;$J133,"",IF($F$120&gt;$G$120,"ns",IF($B$127&gt;$C$127,"ns",IF(ABS($L133-INDEX(RTO1SF_ORD,BE$4,2))&gt;$B$135,"s","ns"))))</f>
        <v/>
      </c>
      <c r="BF133" s="188" t="str">
        <f aca="1">IF(BF$4&gt;$J133,"",IF($F$120&gt;$G$120,"ns",IF($B$127&gt;$C$127,"ns",IF(ABS($L133-INDEX(RTO1SF_ORD,BF$4,2))&gt;$B$135,"s","ns"))))</f>
        <v/>
      </c>
      <c r="BG133" s="188" t="str">
        <f aca="1">IF(BG$4&gt;$J133,"",IF($F$120&gt;$G$120,"ns",IF($B$127&gt;$C$127,"ns",IF(ABS($L133-INDEX(RTO1SF_ORD,BG$4,2))&gt;$B$135,"s","ns"))))</f>
        <v/>
      </c>
      <c r="BH133" s="188" t="str">
        <f aca="1">IF(BH$4&gt;$J133,"",IF($F$120&gt;$G$120,"ns",IF($B$127&gt;$C$127,"ns",IF(ABS($L133-INDEX(RTO1SF_ORD,BH$4,2))&gt;$B$135,"s","ns"))))</f>
        <v/>
      </c>
      <c r="BI133" s="188" t="str">
        <f aca="1">IF(BI$4&gt;$J133,"",IF($F$120&gt;$G$120,"ns",IF($B$127&gt;$C$127,"ns",IF(ABS($L133-INDEX(RTO1SF_ORD,BI$4,2))&gt;$B$135,"s","ns"))))</f>
        <v/>
      </c>
      <c r="BJ133" s="188" t="str">
        <f aca="1">IF(BJ$4&gt;$J133,"",IF($F$120&gt;$G$120,"ns",IF($B$127&gt;$C$127,"ns",IF(ABS($L133-INDEX(RTO1SF_ORD,BJ$4,2))&gt;$B$135,"s","ns"))))</f>
        <v/>
      </c>
      <c r="BM133" s="284" t="s">
        <v>344</v>
      </c>
      <c r="BS133" s="10"/>
      <c r="BT133" s="10"/>
      <c r="BV133" s="89" t="n">
        <v>18</v>
      </c>
      <c r="BW133" s="187" t="str">
        <f aca="1">IFERROR(INDEX(RTO3CF_ORD,BV133,1),"sd")</f>
        <v>MS INTA 415</v>
      </c>
      <c r="BX133" s="188">
        <f aca="1">IFERROR(INDEX(RTO3CF_ORD,BV133,2),"sd")</f>
        <v>3883.34613333332982</v>
      </c>
      <c r="BY133" s="186" t="str">
        <f aca="1">IF(BY$4&gt;$BV133,"",IF($BR$120&gt;$BS$120,"ns",IF($BN$127&gt;$BO$127,"ns",IF(ABS($BX133-INDEX(RTO1CF_ORD,BY$4,2))&gt;$BN$135,"s","ns"))))</f>
        <v>ns</v>
      </c>
      <c r="BZ133" s="186" t="str">
        <f aca="1">IF(BZ$4&gt;$BV133,"",IF($BR$120&gt;$BS$120,"ns",IF($BN$127&gt;$BO$127,"ns",IF(ABS($BX133-INDEX(RTO1CF_ORD,BZ$4,2))&gt;$BN$135,"s","ns"))))</f>
        <v>ns</v>
      </c>
      <c r="CA133" s="186" t="str">
        <f aca="1">IF(CA$4&gt;$BV133,"",IF($BR$120&gt;$BS$120,"ns",IF($BN$127&gt;$BO$127,"ns",IF(ABS($BX133-INDEX(RTO1CF_ORD,CA$4,2))&gt;$BN$135,"s","ns"))))</f>
        <v>ns</v>
      </c>
      <c r="CB133" s="186" t="str">
        <f aca="1">IF(CB$4&gt;$BV133,"",IF($BR$120&gt;$BS$120,"ns",IF($BN$127&gt;$BO$127,"ns",IF(ABS($BX133-INDEX(RTO1CF_ORD,CB$4,2))&gt;$BN$135,"s","ns"))))</f>
        <v>ns</v>
      </c>
      <c r="CC133" s="186" t="str">
        <f aca="1">IF(CC$4&gt;$BV133,"",IF($BR$120&gt;$BS$120,"ns",IF($BN$127&gt;$BO$127,"ns",IF(ABS($BX133-INDEX(RTO1CF_ORD,CC$4,2))&gt;$BN$135,"s","ns"))))</f>
        <v>ns</v>
      </c>
      <c r="CD133" s="186" t="str">
        <f aca="1">IF(CD$4&gt;$BV133,"",IF($BR$120&gt;$BS$120,"ns",IF($BN$127&gt;$BO$127,"ns",IF(ABS($BX133-INDEX(RTO1CF_ORD,CD$4,2))&gt;$BN$135,"s","ns"))))</f>
        <v>ns</v>
      </c>
      <c r="CE133" s="186" t="str">
        <f aca="1">IF(CE$4&gt;$BV133,"",IF($BR$120&gt;$BS$120,"ns",IF($BN$127&gt;$BO$127,"ns",IF(ABS($BX133-INDEX(RTO1CF_ORD,CE$4,2))&gt;$BN$135,"s","ns"))))</f>
        <v>ns</v>
      </c>
      <c r="CF133" s="186" t="str">
        <f aca="1">IF(CF$4&gt;$BV133,"",IF($BR$120&gt;$BS$120,"ns",IF($BN$127&gt;$BO$127,"ns",IF(ABS($BX133-INDEX(RTO1CF_ORD,CF$4,2))&gt;$BN$135,"s","ns"))))</f>
        <v>ns</v>
      </c>
      <c r="CG133" s="186" t="str">
        <f aca="1">IF(CG$4&gt;$BV133,"",IF($BR$120&gt;$BS$120,"ns",IF($BN$127&gt;$BO$127,"ns",IF(ABS($BX133-INDEX(RTO1CF_ORD,CG$4,2))&gt;$BN$135,"s","ns"))))</f>
        <v>ns</v>
      </c>
      <c r="CH133" s="186" t="str">
        <f aca="1">IF(CH$4&gt;$BV133,"",IF($BR$120&gt;$BS$120,"ns",IF($BN$127&gt;$BO$127,"ns",IF(ABS($BX133-INDEX(RTO1CF_ORD,CH$4,2))&gt;$BN$135,"s","ns"))))</f>
        <v>ns</v>
      </c>
      <c r="CI133" s="186" t="str">
        <f aca="1">IF(CI$4&gt;$BV133,"",IF($BR$120&gt;$BS$120,"ns",IF($BN$127&gt;$BO$127,"ns",IF(ABS($BX133-INDEX(RTO1CF_ORD,CI$4,2))&gt;$BN$135,"s","ns"))))</f>
        <v>ns</v>
      </c>
      <c r="CJ133" s="186" t="str">
        <f aca="1">IF(CJ$4&gt;$BV133,"",IF($BR$120&gt;$BS$120,"ns",IF($BN$127&gt;$BO$127,"ns",IF(ABS($BX133-INDEX(RTO1CF_ORD,CJ$4,2))&gt;$BN$135,"s","ns"))))</f>
        <v>ns</v>
      </c>
      <c r="CK133" s="186" t="str">
        <f aca="1">IF(CK$4&gt;$BV133,"",IF($BR$120&gt;$BS$120,"ns",IF($BN$127&gt;$BO$127,"ns",IF(ABS($BX133-INDEX(RTO1CF_ORD,CK$4,2))&gt;$BN$135,"s","ns"))))</f>
        <v>ns</v>
      </c>
      <c r="CL133" s="186" t="str">
        <f aca="1">IF(CL$4&gt;$BV133,"",IF($BR$120&gt;$BS$120,"ns",IF($BN$127&gt;$BO$127,"ns",IF(ABS($BX133-INDEX(RTO1CF_ORD,CL$4,2))&gt;$BN$135,"s","ns"))))</f>
        <v>ns</v>
      </c>
      <c r="CM133" s="186" t="str">
        <f aca="1">IF(CM$4&gt;$BV133,"",IF($BR$120&gt;$BS$120,"ns",IF($BN$127&gt;$BO$127,"ns",IF(ABS($BX133-INDEX(RTO1CF_ORD,CM$4,2))&gt;$BN$135,"s","ns"))))</f>
        <v>ns</v>
      </c>
      <c r="CN133" s="186" t="str">
        <f aca="1">IF(CN$4&gt;$BV133,"",IF($BR$120&gt;$BS$120,"ns",IF($BN$127&gt;$BO$127,"ns",IF(ABS($BX133-INDEX(RTO1CF_ORD,CN$4,2))&gt;$BN$135,"s","ns"))))</f>
        <v>ns</v>
      </c>
      <c r="CO133" s="186" t="str">
        <f aca="1">IF(CO$4&gt;$BV133,"",IF($BR$120&gt;$BS$120,"ns",IF($BN$127&gt;$BO$127,"ns",IF(ABS($BX133-INDEX(RTO1CF_ORD,CO$4,2))&gt;$BN$135,"s","ns"))))</f>
        <v>ns</v>
      </c>
      <c r="CP133" s="186" t="str">
        <f aca="1">IF(CP$4&gt;$BV133,"",IF($BR$120&gt;$BS$120,"ns",IF($BN$127&gt;$BO$127,"ns",IF(ABS($BX133-INDEX(RTO1CF_ORD,CP$4,2))&gt;$BN$135,"s","ns"))))</f>
        <v>ns</v>
      </c>
      <c r="CQ133" s="186" t="str">
        <f aca="1">IF(CQ$4&gt;$BV133,"",IF($BR$120&gt;$BS$120,"ns",IF($BN$127&gt;$BO$127,"ns",IF(ABS($BX133-INDEX(RTO1CF_ORD,CQ$4,2))&gt;$BN$135,"s","ns"))))</f>
        <v/>
      </c>
      <c r="CR133" s="186" t="str">
        <f aca="1">IF(CR$4&gt;$BV133,"",IF($BR$120&gt;$BS$120,"ns",IF($BN$127&gt;$BO$127,"ns",IF(ABS($BX133-INDEX(RTO1CF_ORD,CR$4,2))&gt;$BN$135,"s","ns"))))</f>
        <v/>
      </c>
      <c r="CS133" s="186" t="str">
        <f aca="1">IF(CS$4&gt;$BV133,"",IF($BR$120&gt;$BS$120,"ns",IF($BN$127&gt;$BO$127,"ns",IF(ABS($BX133-INDEX(RTO1CF_ORD,CS$4,2))&gt;$BN$135,"s","ns"))))</f>
        <v/>
      </c>
      <c r="CT133" s="186" t="str">
        <f aca="1">IF(CT$4&gt;$BV133,"",IF($BR$120&gt;$BS$120,"ns",IF($BN$127&gt;$BO$127,"ns",IF(ABS($BX133-INDEX(RTO1CF_ORD,CT$4,2))&gt;$BN$135,"s","ns"))))</f>
        <v/>
      </c>
      <c r="CU133" s="186" t="str">
        <f aca="1">IF(CU$4&gt;$BV133,"",IF($BR$120&gt;$BS$120,"ns",IF($BN$127&gt;$BO$127,"ns",IF(ABS($BX133-INDEX(RTO1CF_ORD,CU$4,2))&gt;$BN$135,"s","ns"))))</f>
        <v/>
      </c>
      <c r="CV133" s="186" t="str">
        <f aca="1">IF(CV$4&gt;$BV133,"",IF($BR$120&gt;$BS$120,"ns",IF($BN$127&gt;$BO$127,"ns",IF(ABS($BX133-INDEX(RTO1CF_ORD,CV$4,2))&gt;$BN$135,"s","ns"))))</f>
        <v/>
      </c>
      <c r="CW133" s="186" t="str">
        <f aca="1">IF(CW$4&gt;$BV133,"",IF($BR$120&gt;$BS$120,"ns",IF($BN$127&gt;$BO$127,"ns",IF(ABS($BX133-INDEX(RTO1CF_ORD,CW$4,2))&gt;$BN$135,"s","ns"))))</f>
        <v/>
      </c>
      <c r="CX133" s="186" t="str">
        <f aca="1">IF(CX$4&gt;$BV133,"",IF($BR$120&gt;$BS$120,"ns",IF($BN$127&gt;$BO$127,"ns",IF(ABS($BX133-INDEX(RTO1CF_ORD,CX$4,2))&gt;$BN$135,"s","ns"))))</f>
        <v/>
      </c>
      <c r="CY133" s="186" t="str">
        <f aca="1">IF(CY$4&gt;$BV133,"",IF($BR$120&gt;$BS$120,"ns",IF($BN$127&gt;$BO$127,"ns",IF(ABS($BX133-INDEX(RTO1CF_ORD,CY$4,2))&gt;$BN$135,"s","ns"))))</f>
        <v/>
      </c>
      <c r="CZ133" s="186" t="str">
        <f aca="1">IF(CZ$4&gt;$BV133,"",IF($BR$120&gt;$BS$120,"ns",IF($BN$127&gt;$BO$127,"ns",IF(ABS($BX133-INDEX(RTO1CF_ORD,CZ$4,2))&gt;$BN$135,"s","ns"))))</f>
        <v/>
      </c>
      <c r="DA133" s="186" t="str">
        <f aca="1">IF(DA$4&gt;$BV133,"",IF($BR$120&gt;$BS$120,"ns",IF($BN$127&gt;$BO$127,"ns",IF(ABS($BX133-INDEX(RTO1CF_ORD,DA$4,2))&gt;$BN$135,"s","ns"))))</f>
        <v/>
      </c>
      <c r="DB133" s="186" t="str">
        <f aca="1">IF(DB$4&gt;$BV133,"",IF($BR$120&gt;$BS$120,"ns",IF($BN$127&gt;$BO$127,"ns",IF(ABS($BX133-INDEX(RTO1CF_ORD,DB$4,2))&gt;$BN$135,"s","ns"))))</f>
        <v/>
      </c>
      <c r="DC133" s="186" t="str">
        <f aca="1">IF(DC$4&gt;$BV133,"",IF($BR$120&gt;$BS$120,"ns",IF($BN$127&gt;$BO$127,"ns",IF(ABS($BX133-INDEX(RTO1CF_ORD,DC$4,2))&gt;$BN$135,"s","ns"))))</f>
        <v/>
      </c>
      <c r="DD133" s="186" t="str">
        <f aca="1">IF(DD$4&gt;$BV133,"",IF($BR$120&gt;$BS$120,"ns",IF($BN$127&gt;$BO$127,"ns",IF(ABS($BX133-INDEX(RTO1CF_ORD,DD$4,2))&gt;$BN$135,"s","ns"))))</f>
        <v/>
      </c>
      <c r="DE133" s="186" t="str">
        <f aca="1">IF(DE$4&gt;$BV133,"",IF($BR$120&gt;$BS$120,"ns",IF($BN$127&gt;$BO$127,"ns",IF(ABS($BX133-INDEX(RTO1CF_ORD,DE$4,2))&gt;$BN$135,"s","ns"))))</f>
        <v/>
      </c>
      <c r="DF133" s="186" t="str">
        <f aca="1">IF(DF$4&gt;$BV133,"",IF($BR$120&gt;$BS$120,"ns",IF($BN$127&gt;$BO$127,"ns",IF(ABS($BX133-INDEX(RTO1CF_ORD,DF$4,2))&gt;$BN$135,"s","ns"))))</f>
        <v/>
      </c>
      <c r="DG133" s="186" t="str">
        <f aca="1">IF(DG$4&gt;$BV133,"",IF($BR$120&gt;$BS$120,"ns",IF($BN$127&gt;$BO$127,"ns",IF(ABS($BX133-INDEX(RTO1CF_ORD,DG$4,2))&gt;$BN$135,"s","ns"))))</f>
        <v/>
      </c>
      <c r="DH133" s="186" t="str">
        <f aca="1">IF(DH$4&gt;$BV133,"",IF($BR$120&gt;$BS$120,"ns",IF($BN$127&gt;$BO$127,"ns",IF(ABS($BX133-INDEX(RTO1CF_ORD,DH$4,2))&gt;$BN$135,"s","ns"))))</f>
        <v/>
      </c>
      <c r="DI133" s="186" t="str">
        <f aca="1">IF(DI$4&gt;$BV133,"",IF($BR$120&gt;$BS$120,"ns",IF($BN$127&gt;$BO$127,"ns",IF(ABS($BX133-INDEX(RTO1CF_ORD,DI$4,2))&gt;$BN$135,"s","ns"))))</f>
        <v/>
      </c>
      <c r="DJ133" s="186" t="str">
        <f aca="1">IF(DJ$4&gt;$BV133,"",IF($BR$120&gt;$BS$120,"ns",IF($BN$127&gt;$BO$127,"ns",IF(ABS($BX133-INDEX(RTO1CF_ORD,DJ$4,2))&gt;$BN$135,"s","ns"))))</f>
        <v/>
      </c>
      <c r="DK133" s="186" t="str">
        <f aca="1">IF(DK$4&gt;$BV133,"",IF($BR$120&gt;$BS$120,"ns",IF($BN$127&gt;$BO$127,"ns",IF(ABS($BX133-INDEX(RTO1CF_ORD,DK$4,2))&gt;$BN$135,"s","ns"))))</f>
        <v/>
      </c>
      <c r="DL133" s="186" t="str">
        <f aca="1">IF(DL$4&gt;$BV133,"",IF($BR$120&gt;$BS$120,"ns",IF($BN$127&gt;$BO$127,"ns",IF(ABS($BX133-INDEX(RTO1CF_ORD,DL$4,2))&gt;$BN$135,"s","ns"))))</f>
        <v/>
      </c>
      <c r="DM133" s="186" t="str">
        <f aca="1">IF(DM$4&gt;$BV133,"",IF($BR$120&gt;$BS$120,"ns",IF($BN$127&gt;$BO$127,"ns",IF(ABS($BX133-INDEX(RTO1CF_ORD,DM$4,2))&gt;$BN$135,"s","ns"))))</f>
        <v/>
      </c>
      <c r="DN133" s="186" t="str">
        <f aca="1">IF(DN$4&gt;$BV133,"",IF($BR$120&gt;$BS$120,"ns",IF($BN$127&gt;$BO$127,"ns",IF(ABS($BX133-INDEX(RTO1CF_ORD,DN$4,2))&gt;$BN$135,"s","ns"))))</f>
        <v/>
      </c>
      <c r="DO133" s="186" t="str">
        <f aca="1">IF(DO$4&gt;$BV133,"",IF($BR$120&gt;$BS$120,"ns",IF($BN$127&gt;$BO$127,"ns",IF(ABS($BX133-INDEX(RTO1CF_ORD,DO$4,2))&gt;$BN$135,"s","ns"))))</f>
        <v/>
      </c>
      <c r="DP133" s="186" t="str">
        <f aca="1">IF(DP$4&gt;$BV133,"",IF($BR$120&gt;$BS$120,"ns",IF($BN$127&gt;$BO$127,"ns",IF(ABS($BX133-INDEX(RTO1CF_ORD,DP$4,2))&gt;$BN$135,"s","ns"))))</f>
        <v/>
      </c>
      <c r="DQ133" s="186" t="str">
        <f aca="1">IF(DQ$4&gt;$BV133,"",IF($BR$120&gt;$BS$120,"ns",IF($BN$127&gt;$BO$127,"ns",IF(ABS($BX133-INDEX(RTO1CF_ORD,DQ$4,2))&gt;$BN$135,"s","ns"))))</f>
        <v/>
      </c>
      <c r="DR133" s="186" t="str">
        <f aca="1">IF(DR$4&gt;$BV133,"",IF($BR$120&gt;$BS$120,"ns",IF($BN$127&gt;$BO$127,"ns",IF(ABS($BX133-INDEX(RTO1CF_ORD,DR$4,2))&gt;$BN$135,"s","ns"))))</f>
        <v/>
      </c>
      <c r="DS133" s="186" t="str">
        <f aca="1">IF(DS$4&gt;$BV133,"",IF($BR$120&gt;$BS$120,"ns",IF($BN$127&gt;$BO$127,"ns",IF(ABS($BX133-INDEX(RTO1CF_ORD,DS$4,2))&gt;$BN$135,"s","ns"))))</f>
        <v/>
      </c>
      <c r="DT133" s="186" t="str">
        <f aca="1">IF(DT$4&gt;$BV133,"",IF($BR$120&gt;$BS$120,"ns",IF($BN$127&gt;$BO$127,"ns",IF(ABS($BX133-INDEX(RTO1CF_ORD,DT$4,2))&gt;$BN$135,"s","ns"))))</f>
        <v/>
      </c>
      <c r="DU133" s="186" t="str">
        <f aca="1">IF(DU$4&gt;$BV133,"",IF($BR$120&gt;$BS$120,"ns",IF($BN$127&gt;$BO$127,"ns",IF(ABS($BX133-INDEX(RTO1CF_ORD,DU$4,2))&gt;$BN$135,"s","ns"))))</f>
        <v/>
      </c>
      <c r="DV133" s="186" t="str">
        <f aca="1">IF(DV$4&gt;$BV133,"",IF($BR$120&gt;$BS$120,"ns",IF($BN$127&gt;$BO$127,"ns",IF(ABS($BX133-INDEX(RTO1CF_ORD,DV$4,2))&gt;$BN$135,"s","ns"))))</f>
        <v/>
      </c>
      <c r="DW133" s="158"/>
      <c r="DX133" s="158"/>
      <c r="DZ133" s="176">
        <f>DZ132+1</f>
        <v>19</v>
      </c>
      <c r="EA133" s="178" t="str">
        <f aca="1">IFERROR(INDEX(RTO3CV,$DZ133,1),0)</f>
        <v>B SAETA</v>
      </c>
      <c r="EB133" s="179">
        <f aca="1">IFERROR(INDEX(RTO3SF,$DZ133,EB$3),0)</f>
        <v>0</v>
      </c>
      <c r="EC133" s="179">
        <f aca="1">IFERROR(INDEX(RTO3SF,$DZ133,EC$3),0)</f>
        <v>0</v>
      </c>
      <c r="ED133" s="179">
        <f aca="1">IFERROR(INDEX(RTO3SF,$DZ133,ED$3),0)</f>
        <v>0</v>
      </c>
      <c r="EE133" s="179">
        <f aca="1">IFERROR(INDEX(RTO3SF,$DZ133,EE$3),0)</f>
        <v>0</v>
      </c>
      <c r="EF133" s="179">
        <f>_xlfn.COUNTIFS(EB133:EE133,"&gt;1")</f>
        <v>0</v>
      </c>
      <c r="EG133" s="179">
        <f>IFERROR(_xlfn.SUMIFS(EB133:EE133,EB133:EE133,"&gt;1"),0)</f>
        <v>0</v>
      </c>
      <c r="EH133" s="176"/>
      <c r="EI133" s="176" t="s">
        <v>345</v>
      </c>
      <c r="EJ133" s="175" t="str">
        <f>IF(EF165=0,"sd",TINV(0.05,EJ123)*EJ132)</f>
        <v>sd</v>
      </c>
      <c r="EK133" s="177"/>
      <c r="EL133" s="176">
        <f>EL132+1</f>
        <v>19</v>
      </c>
      <c r="EM133" s="178" t="str">
        <f aca="1">IFERROR(INDEX(RTO3CV,$EL133,1),0)</f>
        <v>B SAETA</v>
      </c>
      <c r="EN133" s="179">
        <f aca="1">IFERROR(INDEX(RTO3CF,$EL133,'ANVA-MDS'!EB$3),0)</f>
        <v>4328.28641142857032</v>
      </c>
      <c r="EO133" s="179">
        <f aca="1">IFERROR(INDEX(RTO3CF,$EL133,'ANVA-MDS'!EC$3),0)</f>
        <v>3686.15430857143019</v>
      </c>
      <c r="EP133" s="179">
        <f aca="1">IFERROR(INDEX(RTO3CF,$EL133,'ANVA-MDS'!ED$3),0)</f>
        <v>3836.99070857142988</v>
      </c>
      <c r="EQ133" s="179">
        <f aca="1">IFERROR(INDEX(RTO3CF,$EL133,'ANVA-MDS'!EE$3),0)</f>
        <v>0</v>
      </c>
      <c r="ER133" s="179">
        <f>_xlfn.COUNTIFS(EN133:EQ133,"&gt;1")</f>
        <v>3</v>
      </c>
      <c r="ES133" s="179">
        <f>IFERROR(_xlfn.SUMIFS(EN133:EQ133,EN133:EQ133,"&gt;1"),0)</f>
        <v>11851.4314285714008</v>
      </c>
      <c r="ET133" s="176"/>
      <c r="EU133" s="176" t="s">
        <v>345</v>
      </c>
      <c r="EV133" s="175">
        <f>IF(ER165=0,"sd",TINV(0.05,EV123)*EV132)</f>
        <v>1042.59521063600005</v>
      </c>
      <c r="EW133" s="177"/>
      <c r="EX133" s="179">
        <f>EG133+ES133</f>
        <v>11851.4314285714008</v>
      </c>
      <c r="EY133" s="314" t="s">
        <v>346</v>
      </c>
      <c r="EZ133" s="202" t="str">
        <f t="array" ref="EZ133">IF(EZ134=0,"sd",(SUM(IF(EG115:EG164&gt;1,(EG115:EG164)^2))+SUM(IF(ES115:ES164&gt;1,(ES115:ES164)^2)))/EZ116-EZ124-EZ132-EZ120)</f>
        <v>sd</v>
      </c>
    </row>
    <row r="134" spans="1:156" ht="12.75" customHeight="1">
      <c r="A134" s="9" t="s">
        <v>347</v>
      </c>
      <c r="J134" s="89" t="n">
        <v>19</v>
      </c>
      <c r="K134" s="187" t="str">
        <f aca="1">IFERROR(INDEX(RTO3SF_ORD,J134,1),"sd")</f>
        <v>B SAETA</v>
      </c>
      <c r="L134" s="188">
        <f aca="1">IFERROR(INDEX(RTO3SF_ORD,J134,2),"sd")</f>
        <v>0.000310000000000000009</v>
      </c>
      <c r="M134" s="188" t="str">
        <f aca="1">IF(M$4&gt;$J134,"",IF($F$120&gt;$G$120,"ns",IF($B$127&gt;$C$127,"ns",IF(ABS($L134-INDEX(RTO1SF_ORD,M$4,2))&gt;$B$135,"s","ns"))))</f>
        <v>ns</v>
      </c>
      <c r="N134" s="188" t="str">
        <f aca="1">IF(N$4&gt;$J134,"",IF($F$120&gt;$G$120,"ns",IF($B$127&gt;$C$127,"ns",IF(ABS($L134-INDEX(RTO1SF_ORD,N$4,2))&gt;$B$135,"s","ns"))))</f>
        <v>ns</v>
      </c>
      <c r="O134" s="188" t="str">
        <f aca="1">IF(O$4&gt;$J134,"",IF($F$120&gt;$G$120,"ns",IF($B$127&gt;$C$127,"ns",IF(ABS($L134-INDEX(RTO1SF_ORD,O$4,2))&gt;$B$135,"s","ns"))))</f>
        <v>ns</v>
      </c>
      <c r="P134" s="188" t="str">
        <f aca="1">IF(P$4&gt;$J134,"",IF($F$120&gt;$G$120,"ns",IF($B$127&gt;$C$127,"ns",IF(ABS($L134-INDEX(RTO1SF_ORD,P$4,2))&gt;$B$135,"s","ns"))))</f>
        <v>ns</v>
      </c>
      <c r="Q134" s="188" t="str">
        <f aca="1">IF(Q$4&gt;$J134,"",IF($F$120&gt;$G$120,"ns",IF($B$127&gt;$C$127,"ns",IF(ABS($L134-INDEX(RTO1SF_ORD,Q$4,2))&gt;$B$135,"s","ns"))))</f>
        <v>ns</v>
      </c>
      <c r="R134" s="188" t="str">
        <f aca="1">IF(R$4&gt;$J134,"",IF($F$120&gt;$G$120,"ns",IF($B$127&gt;$C$127,"ns",IF(ABS($L134-INDEX(RTO1SF_ORD,R$4,2))&gt;$B$135,"s","ns"))))</f>
        <v>ns</v>
      </c>
      <c r="S134" s="188" t="str">
        <f aca="1">IF(S$4&gt;$J134,"",IF($F$120&gt;$G$120,"ns",IF($B$127&gt;$C$127,"ns",IF(ABS($L134-INDEX(RTO1SF_ORD,S$4,2))&gt;$B$135,"s","ns"))))</f>
        <v>ns</v>
      </c>
      <c r="T134" s="188" t="str">
        <f aca="1">IF(T$4&gt;$J134,"",IF($F$120&gt;$G$120,"ns",IF($B$127&gt;$C$127,"ns",IF(ABS($L134-INDEX(RTO1SF_ORD,T$4,2))&gt;$B$135,"s","ns"))))</f>
        <v>ns</v>
      </c>
      <c r="U134" s="188" t="str">
        <f aca="1">IF(U$4&gt;$J134,"",IF($F$120&gt;$G$120,"ns",IF($B$127&gt;$C$127,"ns",IF(ABS($L134-INDEX(RTO1SF_ORD,U$4,2))&gt;$B$135,"s","ns"))))</f>
        <v>ns</v>
      </c>
      <c r="V134" s="188" t="str">
        <f aca="1">IF(V$4&gt;$J134,"",IF($F$120&gt;$G$120,"ns",IF($B$127&gt;$C$127,"ns",IF(ABS($L134-INDEX(RTO1SF_ORD,V$4,2))&gt;$B$135,"s","ns"))))</f>
        <v>ns</v>
      </c>
      <c r="W134" s="188" t="str">
        <f aca="1">IF(W$4&gt;$J134,"",IF($F$120&gt;$G$120,"ns",IF($B$127&gt;$C$127,"ns",IF(ABS($L134-INDEX(RTO1SF_ORD,W$4,2))&gt;$B$135,"s","ns"))))</f>
        <v>ns</v>
      </c>
      <c r="X134" s="188" t="str">
        <f aca="1">IF(X$4&gt;$J134,"",IF($F$120&gt;$G$120,"ns",IF($B$127&gt;$C$127,"ns",IF(ABS($L134-INDEX(RTO1SF_ORD,X$4,2))&gt;$B$135,"s","ns"))))</f>
        <v>ns</v>
      </c>
      <c r="Y134" s="188" t="str">
        <f aca="1">IF(Y$4&gt;$J134,"",IF($F$120&gt;$G$120,"ns",IF($B$127&gt;$C$127,"ns",IF(ABS($L134-INDEX(RTO1SF_ORD,Y$4,2))&gt;$B$135,"s","ns"))))</f>
        <v>ns</v>
      </c>
      <c r="Z134" s="188" t="str">
        <f aca="1">IF(Z$4&gt;$J134,"",IF($F$120&gt;$G$120,"ns",IF($B$127&gt;$C$127,"ns",IF(ABS($L134-INDEX(RTO1SF_ORD,Z$4,2))&gt;$B$135,"s","ns"))))</f>
        <v>ns</v>
      </c>
      <c r="AA134" s="188" t="str">
        <f aca="1">IF(AA$4&gt;$J134,"",IF($F$120&gt;$G$120,"ns",IF($B$127&gt;$C$127,"ns",IF(ABS($L134-INDEX(RTO1SF_ORD,AA$4,2))&gt;$B$135,"s","ns"))))</f>
        <v>ns</v>
      </c>
      <c r="AB134" s="188" t="str">
        <f aca="1">IF(AB$4&gt;$J134,"",IF($F$120&gt;$G$120,"ns",IF($B$127&gt;$C$127,"ns",IF(ABS($L134-INDEX(RTO1SF_ORD,AB$4,2))&gt;$B$135,"s","ns"))))</f>
        <v>ns</v>
      </c>
      <c r="AC134" s="188" t="str">
        <f aca="1">IF(AC$4&gt;$J134,"",IF($F$120&gt;$G$120,"ns",IF($B$127&gt;$C$127,"ns",IF(ABS($L134-INDEX(RTO1SF_ORD,AC$4,2))&gt;$B$135,"s","ns"))))</f>
        <v>ns</v>
      </c>
      <c r="AD134" s="188" t="str">
        <f aca="1">IF(AD$4&gt;$J134,"",IF($F$120&gt;$G$120,"ns",IF($B$127&gt;$C$127,"ns",IF(ABS($L134-INDEX(RTO1SF_ORD,AD$4,2))&gt;$B$135,"s","ns"))))</f>
        <v>ns</v>
      </c>
      <c r="AE134" s="188" t="str">
        <f aca="1">IF(AE$4&gt;$J134,"",IF($F$120&gt;$G$120,"ns",IF($B$127&gt;$C$127,"ns",IF(ABS($L134-INDEX(RTO1SF_ORD,AE$4,2))&gt;$B$135,"s","ns"))))</f>
        <v>ns</v>
      </c>
      <c r="AF134" s="188" t="str">
        <f aca="1">IF(AF$4&gt;$J134,"",IF($F$120&gt;$G$120,"ns",IF($B$127&gt;$C$127,"ns",IF(ABS($L134-INDEX(RTO1SF_ORD,AF$4,2))&gt;$B$135,"s","ns"))))</f>
        <v/>
      </c>
      <c r="AG134" s="188" t="str">
        <f aca="1">IF(AG$4&gt;$J134,"",IF($F$120&gt;$G$120,"ns",IF($B$127&gt;$C$127,"ns",IF(ABS($L134-INDEX(RTO1SF_ORD,AG$4,2))&gt;$B$135,"s","ns"))))</f>
        <v/>
      </c>
      <c r="AH134" s="188" t="str">
        <f aca="1">IF(AH$4&gt;$J134,"",IF($F$120&gt;$G$120,"ns",IF($B$127&gt;$C$127,"ns",IF(ABS($L134-INDEX(RTO1SF_ORD,AH$4,2))&gt;$B$135,"s","ns"))))</f>
        <v/>
      </c>
      <c r="AI134" s="188" t="str">
        <f aca="1">IF(AI$4&gt;$J134,"",IF($F$120&gt;$G$120,"ns",IF($B$127&gt;$C$127,"ns",IF(ABS($L134-INDEX(RTO1SF_ORD,AI$4,2))&gt;$B$135,"s","ns"))))</f>
        <v/>
      </c>
      <c r="AJ134" s="188" t="str">
        <f aca="1">IF(AJ$4&gt;$J134,"",IF($F$120&gt;$G$120,"ns",IF($B$127&gt;$C$127,"ns",IF(ABS($L134-INDEX(RTO1SF_ORD,AJ$4,2))&gt;$B$135,"s","ns"))))</f>
        <v/>
      </c>
      <c r="AK134" s="188" t="str">
        <f aca="1">IF(AK$4&gt;$J134,"",IF($F$120&gt;$G$120,"ns",IF($B$127&gt;$C$127,"ns",IF(ABS($L134-INDEX(RTO1SF_ORD,AK$4,2))&gt;$B$135,"s","ns"))))</f>
        <v/>
      </c>
      <c r="AL134" s="188" t="str">
        <f aca="1">IF(AL$4&gt;$J134,"",IF($F$120&gt;$G$120,"ns",IF($B$127&gt;$C$127,"ns",IF(ABS($L134-INDEX(RTO1SF_ORD,AL$4,2))&gt;$B$135,"s","ns"))))</f>
        <v/>
      </c>
      <c r="AM134" s="188" t="str">
        <f aca="1">IF(AM$4&gt;$J134,"",IF($F$120&gt;$G$120,"ns",IF($B$127&gt;$C$127,"ns",IF(ABS($L134-INDEX(RTO1SF_ORD,AM$4,2))&gt;$B$135,"s","ns"))))</f>
        <v/>
      </c>
      <c r="AN134" s="188" t="str">
        <f aca="1">IF(AN$4&gt;$J134,"",IF($F$120&gt;$G$120,"ns",IF($B$127&gt;$C$127,"ns",IF(ABS($L134-INDEX(RTO1SF_ORD,AN$4,2))&gt;$B$135,"s","ns"))))</f>
        <v/>
      </c>
      <c r="AO134" s="188" t="str">
        <f aca="1">IF(AO$4&gt;$J134,"",IF($F$120&gt;$G$120,"ns",IF($B$127&gt;$C$127,"ns",IF(ABS($L134-INDEX(RTO1SF_ORD,AO$4,2))&gt;$B$135,"s","ns"))))</f>
        <v/>
      </c>
      <c r="AP134" s="188" t="str">
        <f aca="1">IF(AP$4&gt;$J134,"",IF($F$120&gt;$G$120,"ns",IF($B$127&gt;$C$127,"ns",IF(ABS($L134-INDEX(RTO1SF_ORD,AP$4,2))&gt;$B$135,"s","ns"))))</f>
        <v/>
      </c>
      <c r="AQ134" s="188" t="str">
        <f aca="1">IF(AQ$4&gt;$J134,"",IF($F$120&gt;$G$120,"ns",IF($B$127&gt;$C$127,"ns",IF(ABS($L134-INDEX(RTO1SF_ORD,AQ$4,2))&gt;$B$135,"s","ns"))))</f>
        <v/>
      </c>
      <c r="AR134" s="188" t="str">
        <f aca="1">IF(AR$4&gt;$J134,"",IF($F$120&gt;$G$120,"ns",IF($B$127&gt;$C$127,"ns",IF(ABS($L134-INDEX(RTO1SF_ORD,AR$4,2))&gt;$B$135,"s","ns"))))</f>
        <v/>
      </c>
      <c r="AS134" s="188" t="str">
        <f aca="1">IF(AS$4&gt;$J134,"",IF($F$120&gt;$G$120,"ns",IF($B$127&gt;$C$127,"ns",IF(ABS($L134-INDEX(RTO1SF_ORD,AS$4,2))&gt;$B$135,"s","ns"))))</f>
        <v/>
      </c>
      <c r="AT134" s="188" t="str">
        <f aca="1">IF(AT$4&gt;$J134,"",IF($F$120&gt;$G$120,"ns",IF($B$127&gt;$C$127,"ns",IF(ABS($L134-INDEX(RTO1SF_ORD,AT$4,2))&gt;$B$135,"s","ns"))))</f>
        <v/>
      </c>
      <c r="AU134" s="188" t="str">
        <f aca="1">IF(AU$4&gt;$J134,"",IF($F$120&gt;$G$120,"ns",IF($B$127&gt;$C$127,"ns",IF(ABS($L134-INDEX(RTO1SF_ORD,AU$4,2))&gt;$B$135,"s","ns"))))</f>
        <v/>
      </c>
      <c r="AV134" s="188" t="str">
        <f aca="1">IF(AV$4&gt;$J134,"",IF($F$120&gt;$G$120,"ns",IF($B$127&gt;$C$127,"ns",IF(ABS($L134-INDEX(RTO1SF_ORD,AV$4,2))&gt;$B$135,"s","ns"))))</f>
        <v/>
      </c>
      <c r="AW134" s="188" t="str">
        <f aca="1">IF(AW$4&gt;$J134,"",IF($F$120&gt;$G$120,"ns",IF($B$127&gt;$C$127,"ns",IF(ABS($L134-INDEX(RTO1SF_ORD,AW$4,2))&gt;$B$135,"s","ns"))))</f>
        <v/>
      </c>
      <c r="AX134" s="188" t="str">
        <f aca="1">IF(AX$4&gt;$J134,"",IF($F$120&gt;$G$120,"ns",IF($B$127&gt;$C$127,"ns",IF(ABS($L134-INDEX(RTO1SF_ORD,AX$4,2))&gt;$B$135,"s","ns"))))</f>
        <v/>
      </c>
      <c r="AY134" s="188" t="str">
        <f aca="1">IF(AY$4&gt;$J134,"",IF($F$120&gt;$G$120,"ns",IF($B$127&gt;$C$127,"ns",IF(ABS($L134-INDEX(RTO1SF_ORD,AY$4,2))&gt;$B$135,"s","ns"))))</f>
        <v/>
      </c>
      <c r="AZ134" s="188" t="str">
        <f aca="1">IF(AZ$4&gt;$J134,"",IF($F$120&gt;$G$120,"ns",IF($B$127&gt;$C$127,"ns",IF(ABS($L134-INDEX(RTO1SF_ORD,AZ$4,2))&gt;$B$135,"s","ns"))))</f>
        <v/>
      </c>
      <c r="BA134" s="188" t="str">
        <f aca="1">IF(BA$4&gt;$J134,"",IF($F$120&gt;$G$120,"ns",IF($B$127&gt;$C$127,"ns",IF(ABS($L134-INDEX(RTO1SF_ORD,BA$4,2))&gt;$B$135,"s","ns"))))</f>
        <v/>
      </c>
      <c r="BB134" s="188" t="str">
        <f aca="1">IF(BB$4&gt;$J134,"",IF($F$120&gt;$G$120,"ns",IF($B$127&gt;$C$127,"ns",IF(ABS($L134-INDEX(RTO1SF_ORD,BB$4,2))&gt;$B$135,"s","ns"))))</f>
        <v/>
      </c>
      <c r="BC134" s="188" t="str">
        <f aca="1">IF(BC$4&gt;$J134,"",IF($F$120&gt;$G$120,"ns",IF($B$127&gt;$C$127,"ns",IF(ABS($L134-INDEX(RTO1SF_ORD,BC$4,2))&gt;$B$135,"s","ns"))))</f>
        <v/>
      </c>
      <c r="BD134" s="188" t="str">
        <f aca="1">IF(BD$4&gt;$J134,"",IF($F$120&gt;$G$120,"ns",IF($B$127&gt;$C$127,"ns",IF(ABS($L134-INDEX(RTO1SF_ORD,BD$4,2))&gt;$B$135,"s","ns"))))</f>
        <v/>
      </c>
      <c r="BE134" s="188" t="str">
        <f aca="1">IF(BE$4&gt;$J134,"",IF($F$120&gt;$G$120,"ns",IF($B$127&gt;$C$127,"ns",IF(ABS($L134-INDEX(RTO1SF_ORD,BE$4,2))&gt;$B$135,"s","ns"))))</f>
        <v/>
      </c>
      <c r="BF134" s="188" t="str">
        <f aca="1">IF(BF$4&gt;$J134,"",IF($F$120&gt;$G$120,"ns",IF($B$127&gt;$C$127,"ns",IF(ABS($L134-INDEX(RTO1SF_ORD,BF$4,2))&gt;$B$135,"s","ns"))))</f>
        <v/>
      </c>
      <c r="BG134" s="188" t="str">
        <f aca="1">IF(BG$4&gt;$J134,"",IF($F$120&gt;$G$120,"ns",IF($B$127&gt;$C$127,"ns",IF(ABS($L134-INDEX(RTO1SF_ORD,BG$4,2))&gt;$B$135,"s","ns"))))</f>
        <v/>
      </c>
      <c r="BH134" s="188" t="str">
        <f aca="1">IF(BH$4&gt;$J134,"",IF($F$120&gt;$G$120,"ns",IF($B$127&gt;$C$127,"ns",IF(ABS($L134-INDEX(RTO1SF_ORD,BH$4,2))&gt;$B$135,"s","ns"))))</f>
        <v/>
      </c>
      <c r="BI134" s="188" t="str">
        <f aca="1">IF(BI$4&gt;$J134,"",IF($F$120&gt;$G$120,"ns",IF($B$127&gt;$C$127,"ns",IF(ABS($L134-INDEX(RTO1SF_ORD,BI$4,2))&gt;$B$135,"s","ns"))))</f>
        <v/>
      </c>
      <c r="BJ134" s="188" t="str">
        <f aca="1">IF(BJ$4&gt;$J134,"",IF($F$120&gt;$G$120,"ns",IF($B$127&gt;$C$127,"ns",IF(ABS($L134-INDEX(RTO1SF_ORD,BJ$4,2))&gt;$B$135,"s","ns"))))</f>
        <v/>
      </c>
      <c r="BM134" s="9" t="s">
        <v>347</v>
      </c>
      <c r="BS134" s="10"/>
      <c r="BT134" s="10"/>
      <c r="BV134" s="89" t="n">
        <v>19</v>
      </c>
      <c r="BW134" s="187" t="str">
        <f aca="1">IFERROR(INDEX(RTO3CF_ORD,BV134,1),"sd")</f>
        <v>TBIO AUDAZ</v>
      </c>
      <c r="BX134" s="188">
        <f aca="1">IFERROR(INDEX(RTO3CF_ORD,BV134,2),"sd")</f>
        <v>3878.91503999999986</v>
      </c>
      <c r="BY134" s="186" t="str">
        <f aca="1">IF(BY$4&gt;$BV134,"",IF($BR$120&gt;$BS$120,"ns",IF($BN$127&gt;$BO$127,"ns",IF(ABS($BX134-INDEX(RTO1CF_ORD,BY$4,2))&gt;$BN$135,"s","ns"))))</f>
        <v>ns</v>
      </c>
      <c r="BZ134" s="186" t="str">
        <f aca="1">IF(BZ$4&gt;$BV134,"",IF($BR$120&gt;$BS$120,"ns",IF($BN$127&gt;$BO$127,"ns",IF(ABS($BX134-INDEX(RTO1CF_ORD,BZ$4,2))&gt;$BN$135,"s","ns"))))</f>
        <v>ns</v>
      </c>
      <c r="CA134" s="186" t="str">
        <f aca="1">IF(CA$4&gt;$BV134,"",IF($BR$120&gt;$BS$120,"ns",IF($BN$127&gt;$BO$127,"ns",IF(ABS($BX134-INDEX(RTO1CF_ORD,CA$4,2))&gt;$BN$135,"s","ns"))))</f>
        <v>ns</v>
      </c>
      <c r="CB134" s="186" t="str">
        <f aca="1">IF(CB$4&gt;$BV134,"",IF($BR$120&gt;$BS$120,"ns",IF($BN$127&gt;$BO$127,"ns",IF(ABS($BX134-INDEX(RTO1CF_ORD,CB$4,2))&gt;$BN$135,"s","ns"))))</f>
        <v>ns</v>
      </c>
      <c r="CC134" s="186" t="str">
        <f aca="1">IF(CC$4&gt;$BV134,"",IF($BR$120&gt;$BS$120,"ns",IF($BN$127&gt;$BO$127,"ns",IF(ABS($BX134-INDEX(RTO1CF_ORD,CC$4,2))&gt;$BN$135,"s","ns"))))</f>
        <v>ns</v>
      </c>
      <c r="CD134" s="186" t="str">
        <f aca="1">IF(CD$4&gt;$BV134,"",IF($BR$120&gt;$BS$120,"ns",IF($BN$127&gt;$BO$127,"ns",IF(ABS($BX134-INDEX(RTO1CF_ORD,CD$4,2))&gt;$BN$135,"s","ns"))))</f>
        <v>ns</v>
      </c>
      <c r="CE134" s="186" t="str">
        <f aca="1">IF(CE$4&gt;$BV134,"",IF($BR$120&gt;$BS$120,"ns",IF($BN$127&gt;$BO$127,"ns",IF(ABS($BX134-INDEX(RTO1CF_ORD,CE$4,2))&gt;$BN$135,"s","ns"))))</f>
        <v>ns</v>
      </c>
      <c r="CF134" s="186" t="str">
        <f aca="1">IF(CF$4&gt;$BV134,"",IF($BR$120&gt;$BS$120,"ns",IF($BN$127&gt;$BO$127,"ns",IF(ABS($BX134-INDEX(RTO1CF_ORD,CF$4,2))&gt;$BN$135,"s","ns"))))</f>
        <v>ns</v>
      </c>
      <c r="CG134" s="186" t="str">
        <f aca="1">IF(CG$4&gt;$BV134,"",IF($BR$120&gt;$BS$120,"ns",IF($BN$127&gt;$BO$127,"ns",IF(ABS($BX134-INDEX(RTO1CF_ORD,CG$4,2))&gt;$BN$135,"s","ns"))))</f>
        <v>ns</v>
      </c>
      <c r="CH134" s="186" t="str">
        <f aca="1">IF(CH$4&gt;$BV134,"",IF($BR$120&gt;$BS$120,"ns",IF($BN$127&gt;$BO$127,"ns",IF(ABS($BX134-INDEX(RTO1CF_ORD,CH$4,2))&gt;$BN$135,"s","ns"))))</f>
        <v>ns</v>
      </c>
      <c r="CI134" s="186" t="str">
        <f aca="1">IF(CI$4&gt;$BV134,"",IF($BR$120&gt;$BS$120,"ns",IF($BN$127&gt;$BO$127,"ns",IF(ABS($BX134-INDEX(RTO1CF_ORD,CI$4,2))&gt;$BN$135,"s","ns"))))</f>
        <v>ns</v>
      </c>
      <c r="CJ134" s="186" t="str">
        <f aca="1">IF(CJ$4&gt;$BV134,"",IF($BR$120&gt;$BS$120,"ns",IF($BN$127&gt;$BO$127,"ns",IF(ABS($BX134-INDEX(RTO1CF_ORD,CJ$4,2))&gt;$BN$135,"s","ns"))))</f>
        <v>ns</v>
      </c>
      <c r="CK134" s="186" t="str">
        <f aca="1">IF(CK$4&gt;$BV134,"",IF($BR$120&gt;$BS$120,"ns",IF($BN$127&gt;$BO$127,"ns",IF(ABS($BX134-INDEX(RTO1CF_ORD,CK$4,2))&gt;$BN$135,"s","ns"))))</f>
        <v>ns</v>
      </c>
      <c r="CL134" s="186" t="str">
        <f aca="1">IF(CL$4&gt;$BV134,"",IF($BR$120&gt;$BS$120,"ns",IF($BN$127&gt;$BO$127,"ns",IF(ABS($BX134-INDEX(RTO1CF_ORD,CL$4,2))&gt;$BN$135,"s","ns"))))</f>
        <v>ns</v>
      </c>
      <c r="CM134" s="186" t="str">
        <f aca="1">IF(CM$4&gt;$BV134,"",IF($BR$120&gt;$BS$120,"ns",IF($BN$127&gt;$BO$127,"ns",IF(ABS($BX134-INDEX(RTO1CF_ORD,CM$4,2))&gt;$BN$135,"s","ns"))))</f>
        <v>ns</v>
      </c>
      <c r="CN134" s="186" t="str">
        <f aca="1">IF(CN$4&gt;$BV134,"",IF($BR$120&gt;$BS$120,"ns",IF($BN$127&gt;$BO$127,"ns",IF(ABS($BX134-INDEX(RTO1CF_ORD,CN$4,2))&gt;$BN$135,"s","ns"))))</f>
        <v>ns</v>
      </c>
      <c r="CO134" s="186" t="str">
        <f aca="1">IF(CO$4&gt;$BV134,"",IF($BR$120&gt;$BS$120,"ns",IF($BN$127&gt;$BO$127,"ns",IF(ABS($BX134-INDEX(RTO1CF_ORD,CO$4,2))&gt;$BN$135,"s","ns"))))</f>
        <v>ns</v>
      </c>
      <c r="CP134" s="186" t="str">
        <f aca="1">IF(CP$4&gt;$BV134,"",IF($BR$120&gt;$BS$120,"ns",IF($BN$127&gt;$BO$127,"ns",IF(ABS($BX134-INDEX(RTO1CF_ORD,CP$4,2))&gt;$BN$135,"s","ns"))))</f>
        <v>ns</v>
      </c>
      <c r="CQ134" s="186" t="str">
        <f aca="1">IF(CQ$4&gt;$BV134,"",IF($BR$120&gt;$BS$120,"ns",IF($BN$127&gt;$BO$127,"ns",IF(ABS($BX134-INDEX(RTO1CF_ORD,CQ$4,2))&gt;$BN$135,"s","ns"))))</f>
        <v>ns</v>
      </c>
      <c r="CR134" s="186" t="str">
        <f aca="1">IF(CR$4&gt;$BV134,"",IF($BR$120&gt;$BS$120,"ns",IF($BN$127&gt;$BO$127,"ns",IF(ABS($BX134-INDEX(RTO1CF_ORD,CR$4,2))&gt;$BN$135,"s","ns"))))</f>
        <v/>
      </c>
      <c r="CS134" s="186" t="str">
        <f aca="1">IF(CS$4&gt;$BV134,"",IF($BR$120&gt;$BS$120,"ns",IF($BN$127&gt;$BO$127,"ns",IF(ABS($BX134-INDEX(RTO1CF_ORD,CS$4,2))&gt;$BN$135,"s","ns"))))</f>
        <v/>
      </c>
      <c r="CT134" s="186" t="str">
        <f aca="1">IF(CT$4&gt;$BV134,"",IF($BR$120&gt;$BS$120,"ns",IF($BN$127&gt;$BO$127,"ns",IF(ABS($BX134-INDEX(RTO1CF_ORD,CT$4,2))&gt;$BN$135,"s","ns"))))</f>
        <v/>
      </c>
      <c r="CU134" s="186" t="str">
        <f aca="1">IF(CU$4&gt;$BV134,"",IF($BR$120&gt;$BS$120,"ns",IF($BN$127&gt;$BO$127,"ns",IF(ABS($BX134-INDEX(RTO1CF_ORD,CU$4,2))&gt;$BN$135,"s","ns"))))</f>
        <v/>
      </c>
      <c r="CV134" s="186" t="str">
        <f aca="1">IF(CV$4&gt;$BV134,"",IF($BR$120&gt;$BS$120,"ns",IF($BN$127&gt;$BO$127,"ns",IF(ABS($BX134-INDEX(RTO1CF_ORD,CV$4,2))&gt;$BN$135,"s","ns"))))</f>
        <v/>
      </c>
      <c r="CW134" s="186" t="str">
        <f aca="1">IF(CW$4&gt;$BV134,"",IF($BR$120&gt;$BS$120,"ns",IF($BN$127&gt;$BO$127,"ns",IF(ABS($BX134-INDEX(RTO1CF_ORD,CW$4,2))&gt;$BN$135,"s","ns"))))</f>
        <v/>
      </c>
      <c r="CX134" s="186" t="str">
        <f aca="1">IF(CX$4&gt;$BV134,"",IF($BR$120&gt;$BS$120,"ns",IF($BN$127&gt;$BO$127,"ns",IF(ABS($BX134-INDEX(RTO1CF_ORD,CX$4,2))&gt;$BN$135,"s","ns"))))</f>
        <v/>
      </c>
      <c r="CY134" s="186" t="str">
        <f aca="1">IF(CY$4&gt;$BV134,"",IF($BR$120&gt;$BS$120,"ns",IF($BN$127&gt;$BO$127,"ns",IF(ABS($BX134-INDEX(RTO1CF_ORD,CY$4,2))&gt;$BN$135,"s","ns"))))</f>
        <v/>
      </c>
      <c r="CZ134" s="186" t="str">
        <f aca="1">IF(CZ$4&gt;$BV134,"",IF($BR$120&gt;$BS$120,"ns",IF($BN$127&gt;$BO$127,"ns",IF(ABS($BX134-INDEX(RTO1CF_ORD,CZ$4,2))&gt;$BN$135,"s","ns"))))</f>
        <v/>
      </c>
      <c r="DA134" s="186" t="str">
        <f aca="1">IF(DA$4&gt;$BV134,"",IF($BR$120&gt;$BS$120,"ns",IF($BN$127&gt;$BO$127,"ns",IF(ABS($BX134-INDEX(RTO1CF_ORD,DA$4,2))&gt;$BN$135,"s","ns"))))</f>
        <v/>
      </c>
      <c r="DB134" s="186" t="str">
        <f aca="1">IF(DB$4&gt;$BV134,"",IF($BR$120&gt;$BS$120,"ns",IF($BN$127&gt;$BO$127,"ns",IF(ABS($BX134-INDEX(RTO1CF_ORD,DB$4,2))&gt;$BN$135,"s","ns"))))</f>
        <v/>
      </c>
      <c r="DC134" s="186" t="str">
        <f aca="1">IF(DC$4&gt;$BV134,"",IF($BR$120&gt;$BS$120,"ns",IF($BN$127&gt;$BO$127,"ns",IF(ABS($BX134-INDEX(RTO1CF_ORD,DC$4,2))&gt;$BN$135,"s","ns"))))</f>
        <v/>
      </c>
      <c r="DD134" s="186" t="str">
        <f aca="1">IF(DD$4&gt;$BV134,"",IF($BR$120&gt;$BS$120,"ns",IF($BN$127&gt;$BO$127,"ns",IF(ABS($BX134-INDEX(RTO1CF_ORD,DD$4,2))&gt;$BN$135,"s","ns"))))</f>
        <v/>
      </c>
      <c r="DE134" s="186" t="str">
        <f aca="1">IF(DE$4&gt;$BV134,"",IF($BR$120&gt;$BS$120,"ns",IF($BN$127&gt;$BO$127,"ns",IF(ABS($BX134-INDEX(RTO1CF_ORD,DE$4,2))&gt;$BN$135,"s","ns"))))</f>
        <v/>
      </c>
      <c r="DF134" s="186" t="str">
        <f aca="1">IF(DF$4&gt;$BV134,"",IF($BR$120&gt;$BS$120,"ns",IF($BN$127&gt;$BO$127,"ns",IF(ABS($BX134-INDEX(RTO1CF_ORD,DF$4,2))&gt;$BN$135,"s","ns"))))</f>
        <v/>
      </c>
      <c r="DG134" s="186" t="str">
        <f aca="1">IF(DG$4&gt;$BV134,"",IF($BR$120&gt;$BS$120,"ns",IF($BN$127&gt;$BO$127,"ns",IF(ABS($BX134-INDEX(RTO1CF_ORD,DG$4,2))&gt;$BN$135,"s","ns"))))</f>
        <v/>
      </c>
      <c r="DH134" s="186" t="str">
        <f aca="1">IF(DH$4&gt;$BV134,"",IF($BR$120&gt;$BS$120,"ns",IF($BN$127&gt;$BO$127,"ns",IF(ABS($BX134-INDEX(RTO1CF_ORD,DH$4,2))&gt;$BN$135,"s","ns"))))</f>
        <v/>
      </c>
      <c r="DI134" s="186" t="str">
        <f aca="1">IF(DI$4&gt;$BV134,"",IF($BR$120&gt;$BS$120,"ns",IF($BN$127&gt;$BO$127,"ns",IF(ABS($BX134-INDEX(RTO1CF_ORD,DI$4,2))&gt;$BN$135,"s","ns"))))</f>
        <v/>
      </c>
      <c r="DJ134" s="186" t="str">
        <f aca="1">IF(DJ$4&gt;$BV134,"",IF($BR$120&gt;$BS$120,"ns",IF($BN$127&gt;$BO$127,"ns",IF(ABS($BX134-INDEX(RTO1CF_ORD,DJ$4,2))&gt;$BN$135,"s","ns"))))</f>
        <v/>
      </c>
      <c r="DK134" s="186" t="str">
        <f aca="1">IF(DK$4&gt;$BV134,"",IF($BR$120&gt;$BS$120,"ns",IF($BN$127&gt;$BO$127,"ns",IF(ABS($BX134-INDEX(RTO1CF_ORD,DK$4,2))&gt;$BN$135,"s","ns"))))</f>
        <v/>
      </c>
      <c r="DL134" s="186" t="str">
        <f aca="1">IF(DL$4&gt;$BV134,"",IF($BR$120&gt;$BS$120,"ns",IF($BN$127&gt;$BO$127,"ns",IF(ABS($BX134-INDEX(RTO1CF_ORD,DL$4,2))&gt;$BN$135,"s","ns"))))</f>
        <v/>
      </c>
      <c r="DM134" s="186" t="str">
        <f aca="1">IF(DM$4&gt;$BV134,"",IF($BR$120&gt;$BS$120,"ns",IF($BN$127&gt;$BO$127,"ns",IF(ABS($BX134-INDEX(RTO1CF_ORD,DM$4,2))&gt;$BN$135,"s","ns"))))</f>
        <v/>
      </c>
      <c r="DN134" s="186" t="str">
        <f aca="1">IF(DN$4&gt;$BV134,"",IF($BR$120&gt;$BS$120,"ns",IF($BN$127&gt;$BO$127,"ns",IF(ABS($BX134-INDEX(RTO1CF_ORD,DN$4,2))&gt;$BN$135,"s","ns"))))</f>
        <v/>
      </c>
      <c r="DO134" s="186" t="str">
        <f aca="1">IF(DO$4&gt;$BV134,"",IF($BR$120&gt;$BS$120,"ns",IF($BN$127&gt;$BO$127,"ns",IF(ABS($BX134-INDEX(RTO1CF_ORD,DO$4,2))&gt;$BN$135,"s","ns"))))</f>
        <v/>
      </c>
      <c r="DP134" s="186" t="str">
        <f aca="1">IF(DP$4&gt;$BV134,"",IF($BR$120&gt;$BS$120,"ns",IF($BN$127&gt;$BO$127,"ns",IF(ABS($BX134-INDEX(RTO1CF_ORD,DP$4,2))&gt;$BN$135,"s","ns"))))</f>
        <v/>
      </c>
      <c r="DQ134" s="186" t="str">
        <f aca="1">IF(DQ$4&gt;$BV134,"",IF($BR$120&gt;$BS$120,"ns",IF($BN$127&gt;$BO$127,"ns",IF(ABS($BX134-INDEX(RTO1CF_ORD,DQ$4,2))&gt;$BN$135,"s","ns"))))</f>
        <v/>
      </c>
      <c r="DR134" s="186" t="str">
        <f aca="1">IF(DR$4&gt;$BV134,"",IF($BR$120&gt;$BS$120,"ns",IF($BN$127&gt;$BO$127,"ns",IF(ABS($BX134-INDEX(RTO1CF_ORD,DR$4,2))&gt;$BN$135,"s","ns"))))</f>
        <v/>
      </c>
      <c r="DS134" s="186" t="str">
        <f aca="1">IF(DS$4&gt;$BV134,"",IF($BR$120&gt;$BS$120,"ns",IF($BN$127&gt;$BO$127,"ns",IF(ABS($BX134-INDEX(RTO1CF_ORD,DS$4,2))&gt;$BN$135,"s","ns"))))</f>
        <v/>
      </c>
      <c r="DT134" s="186" t="str">
        <f aca="1">IF(DT$4&gt;$BV134,"",IF($BR$120&gt;$BS$120,"ns",IF($BN$127&gt;$BO$127,"ns",IF(ABS($BX134-INDEX(RTO1CF_ORD,DT$4,2))&gt;$BN$135,"s","ns"))))</f>
        <v/>
      </c>
      <c r="DU134" s="186" t="str">
        <f aca="1">IF(DU$4&gt;$BV134,"",IF($BR$120&gt;$BS$120,"ns",IF($BN$127&gt;$BO$127,"ns",IF(ABS($BX134-INDEX(RTO1CF_ORD,DU$4,2))&gt;$BN$135,"s","ns"))))</f>
        <v/>
      </c>
      <c r="DV134" s="186" t="str">
        <f aca="1">IF(DV$4&gt;$BV134,"",IF($BR$120&gt;$BS$120,"ns",IF($BN$127&gt;$BO$127,"ns",IF(ABS($BX134-INDEX(RTO1CF_ORD,DV$4,2))&gt;$BN$135,"s","ns"))))</f>
        <v/>
      </c>
      <c r="DW134" s="158"/>
      <c r="DX134" s="158"/>
      <c r="DZ134" s="176">
        <f>DZ133+1</f>
        <v>20</v>
      </c>
      <c r="EA134" s="178" t="str">
        <f aca="1">IFERROR(INDEX(RTO3CV,$DZ134,1),0)</f>
        <v>ALERCE</v>
      </c>
      <c r="EB134" s="179">
        <f aca="1">IFERROR(INDEX(RTO3SF,$DZ134,EB$3),0)</f>
        <v>0</v>
      </c>
      <c r="EC134" s="179">
        <f aca="1">IFERROR(INDEX(RTO3SF,$DZ134,EC$3),0)</f>
        <v>0</v>
      </c>
      <c r="ED134" s="179">
        <f aca="1">IFERROR(INDEX(RTO3SF,$DZ134,ED$3),0)</f>
        <v>0</v>
      </c>
      <c r="EE134" s="179">
        <f aca="1">IFERROR(INDEX(RTO3SF,$DZ134,EE$3),0)</f>
        <v>0</v>
      </c>
      <c r="EF134" s="179">
        <f>_xlfn.COUNTIFS(EB134:EE134,"&gt;1")</f>
        <v>0</v>
      </c>
      <c r="EG134" s="179">
        <f>IFERROR(_xlfn.SUMIFS(EB134:EE134,EB134:EE134,"&gt;1"),0)</f>
        <v>0</v>
      </c>
      <c r="EH134" s="176"/>
      <c r="EI134" s="176" t="s">
        <v>348</v>
      </c>
      <c r="EJ134" s="175" t="str">
        <f>IF(EF165=0,"sd",EJ125/EJ128)</f>
        <v>sd</v>
      </c>
      <c r="EK134" s="177"/>
      <c r="EL134" s="176">
        <f>EL133+1</f>
        <v>20</v>
      </c>
      <c r="EM134" s="178" t="str">
        <f aca="1">IFERROR(INDEX(RTO3CV,$EL134,1),0)</f>
        <v>ALERCE</v>
      </c>
      <c r="EN134" s="179">
        <f aca="1">IFERROR(INDEX(RTO3CF,$EL134,'ANVA-MDS'!EB$3),0)</f>
        <v>3920.59096</v>
      </c>
      <c r="EO134" s="179">
        <f aca="1">IFERROR(INDEX(RTO3CF,$EL134,'ANVA-MDS'!EC$3),0)</f>
        <v>3481.07760000000007</v>
      </c>
      <c r="EP134" s="179">
        <f aca="1">IFERROR(INDEX(RTO3CF,$EL134,'ANVA-MDS'!ED$3),0)</f>
        <v>3665.58192000000008</v>
      </c>
      <c r="EQ134" s="179">
        <f aca="1">IFERROR(INDEX(RTO3CF,$EL134,'ANVA-MDS'!EE$3),0)</f>
        <v>0</v>
      </c>
      <c r="ER134" s="179">
        <f>_xlfn.COUNTIFS(EN134:EQ134,"&gt;1")</f>
        <v>3</v>
      </c>
      <c r="ES134" s="179">
        <f>IFERROR(_xlfn.SUMIFS(EN134:EQ134,EN134:EQ134,"&gt;1"),0)</f>
        <v>11067.2504800000006</v>
      </c>
      <c r="ET134" s="176"/>
      <c r="EU134" s="176" t="s">
        <v>348</v>
      </c>
      <c r="EV134" s="175">
        <f>IF(ER165=0,"sd",EV125/EV128)</f>
        <v>0.493440727083801978</v>
      </c>
      <c r="EW134" s="177"/>
      <c r="EX134" s="179">
        <f>EG134+ES134</f>
        <v>11067.2504800000006</v>
      </c>
      <c r="EY134" s="177" t="s">
        <v>349</v>
      </c>
      <c r="EZ134" s="204">
        <f>IF(EF165=0,0,IF(ER165=0,0,1))</f>
        <v>0</v>
      </c>
    </row>
    <row r="135" spans="1:154" ht="12.75" customHeight="1">
      <c r="A135" s="9"/>
      <c r="B135" s="162" t="str">
        <f>'ANVA-MDS'!EJ133</f>
        <v>sd</v>
      </c>
      <c r="J135" s="89" t="n">
        <v>20</v>
      </c>
      <c r="K135" s="187" t="str">
        <f aca="1">IFERROR(INDEX(RTO3SF_ORD,J135,1),"sd")</f>
        <v>ALERCE</v>
      </c>
      <c r="L135" s="188">
        <f aca="1">IFERROR(INDEX(RTO3SF_ORD,J135,2),"sd")</f>
        <v>0.000299999999999999911</v>
      </c>
      <c r="M135" s="188" t="str">
        <f aca="1">IF(M$4&gt;$J135,"",IF($F$120&gt;$G$120,"ns",IF($B$127&gt;$C$127,"ns",IF(ABS($L135-INDEX(RTO1SF_ORD,M$4,2))&gt;$B$135,"s","ns"))))</f>
        <v>ns</v>
      </c>
      <c r="N135" s="188" t="str">
        <f aca="1">IF(N$4&gt;$J135,"",IF($F$120&gt;$G$120,"ns",IF($B$127&gt;$C$127,"ns",IF(ABS($L135-INDEX(RTO1SF_ORD,N$4,2))&gt;$B$135,"s","ns"))))</f>
        <v>ns</v>
      </c>
      <c r="O135" s="188" t="str">
        <f aca="1">IF(O$4&gt;$J135,"",IF($F$120&gt;$G$120,"ns",IF($B$127&gt;$C$127,"ns",IF(ABS($L135-INDEX(RTO1SF_ORD,O$4,2))&gt;$B$135,"s","ns"))))</f>
        <v>ns</v>
      </c>
      <c r="P135" s="188" t="str">
        <f aca="1">IF(P$4&gt;$J135,"",IF($F$120&gt;$G$120,"ns",IF($B$127&gt;$C$127,"ns",IF(ABS($L135-INDEX(RTO1SF_ORD,P$4,2))&gt;$B$135,"s","ns"))))</f>
        <v>ns</v>
      </c>
      <c r="Q135" s="188" t="str">
        <f aca="1">IF(Q$4&gt;$J135,"",IF($F$120&gt;$G$120,"ns",IF($B$127&gt;$C$127,"ns",IF(ABS($L135-INDEX(RTO1SF_ORD,Q$4,2))&gt;$B$135,"s","ns"))))</f>
        <v>ns</v>
      </c>
      <c r="R135" s="188" t="str">
        <f aca="1">IF(R$4&gt;$J135,"",IF($F$120&gt;$G$120,"ns",IF($B$127&gt;$C$127,"ns",IF(ABS($L135-INDEX(RTO1SF_ORD,R$4,2))&gt;$B$135,"s","ns"))))</f>
        <v>ns</v>
      </c>
      <c r="S135" s="188" t="str">
        <f aca="1">IF(S$4&gt;$J135,"",IF($F$120&gt;$G$120,"ns",IF($B$127&gt;$C$127,"ns",IF(ABS($L135-INDEX(RTO1SF_ORD,S$4,2))&gt;$B$135,"s","ns"))))</f>
        <v>ns</v>
      </c>
      <c r="T135" s="188" t="str">
        <f aca="1">IF(T$4&gt;$J135,"",IF($F$120&gt;$G$120,"ns",IF($B$127&gt;$C$127,"ns",IF(ABS($L135-INDEX(RTO1SF_ORD,T$4,2))&gt;$B$135,"s","ns"))))</f>
        <v>ns</v>
      </c>
      <c r="U135" s="188" t="str">
        <f aca="1">IF(U$4&gt;$J135,"",IF($F$120&gt;$G$120,"ns",IF($B$127&gt;$C$127,"ns",IF(ABS($L135-INDEX(RTO1SF_ORD,U$4,2))&gt;$B$135,"s","ns"))))</f>
        <v>ns</v>
      </c>
      <c r="V135" s="188" t="str">
        <f aca="1">IF(V$4&gt;$J135,"",IF($F$120&gt;$G$120,"ns",IF($B$127&gt;$C$127,"ns",IF(ABS($L135-INDEX(RTO1SF_ORD,V$4,2))&gt;$B$135,"s","ns"))))</f>
        <v>ns</v>
      </c>
      <c r="W135" s="188" t="str">
        <f aca="1">IF(W$4&gt;$J135,"",IF($F$120&gt;$G$120,"ns",IF($B$127&gt;$C$127,"ns",IF(ABS($L135-INDEX(RTO1SF_ORD,W$4,2))&gt;$B$135,"s","ns"))))</f>
        <v>ns</v>
      </c>
      <c r="X135" s="188" t="str">
        <f aca="1">IF(X$4&gt;$J135,"",IF($F$120&gt;$G$120,"ns",IF($B$127&gt;$C$127,"ns",IF(ABS($L135-INDEX(RTO1SF_ORD,X$4,2))&gt;$B$135,"s","ns"))))</f>
        <v>ns</v>
      </c>
      <c r="Y135" s="188" t="str">
        <f aca="1">IF(Y$4&gt;$J135,"",IF($F$120&gt;$G$120,"ns",IF($B$127&gt;$C$127,"ns",IF(ABS($L135-INDEX(RTO1SF_ORD,Y$4,2))&gt;$B$135,"s","ns"))))</f>
        <v>ns</v>
      </c>
      <c r="Z135" s="188" t="str">
        <f aca="1">IF(Z$4&gt;$J135,"",IF($F$120&gt;$G$120,"ns",IF($B$127&gt;$C$127,"ns",IF(ABS($L135-INDEX(RTO1SF_ORD,Z$4,2))&gt;$B$135,"s","ns"))))</f>
        <v>ns</v>
      </c>
      <c r="AA135" s="188" t="str">
        <f aca="1">IF(AA$4&gt;$J135,"",IF($F$120&gt;$G$120,"ns",IF($B$127&gt;$C$127,"ns",IF(ABS($L135-INDEX(RTO1SF_ORD,AA$4,2))&gt;$B$135,"s","ns"))))</f>
        <v>ns</v>
      </c>
      <c r="AB135" s="188" t="str">
        <f aca="1">IF(AB$4&gt;$J135,"",IF($F$120&gt;$G$120,"ns",IF($B$127&gt;$C$127,"ns",IF(ABS($L135-INDEX(RTO1SF_ORD,AB$4,2))&gt;$B$135,"s","ns"))))</f>
        <v>ns</v>
      </c>
      <c r="AC135" s="188" t="str">
        <f aca="1">IF(AC$4&gt;$J135,"",IF($F$120&gt;$G$120,"ns",IF($B$127&gt;$C$127,"ns",IF(ABS($L135-INDEX(RTO1SF_ORD,AC$4,2))&gt;$B$135,"s","ns"))))</f>
        <v>ns</v>
      </c>
      <c r="AD135" s="188" t="str">
        <f aca="1">IF(AD$4&gt;$J135,"",IF($F$120&gt;$G$120,"ns",IF($B$127&gt;$C$127,"ns",IF(ABS($L135-INDEX(RTO1SF_ORD,AD$4,2))&gt;$B$135,"s","ns"))))</f>
        <v>ns</v>
      </c>
      <c r="AE135" s="188" t="str">
        <f aca="1">IF(AE$4&gt;$J135,"",IF($F$120&gt;$G$120,"ns",IF($B$127&gt;$C$127,"ns",IF(ABS($L135-INDEX(RTO1SF_ORD,AE$4,2))&gt;$B$135,"s","ns"))))</f>
        <v>ns</v>
      </c>
      <c r="AF135" s="188" t="str">
        <f aca="1">IF(AF$4&gt;$J135,"",IF($F$120&gt;$G$120,"ns",IF($B$127&gt;$C$127,"ns",IF(ABS($L135-INDEX(RTO1SF_ORD,AF$4,2))&gt;$B$135,"s","ns"))))</f>
        <v>ns</v>
      </c>
      <c r="AG135" s="188" t="str">
        <f aca="1">IF(AG$4&gt;$J135,"",IF($F$120&gt;$G$120,"ns",IF($B$127&gt;$C$127,"ns",IF(ABS($L135-INDEX(RTO1SF_ORD,AG$4,2))&gt;$B$135,"s","ns"))))</f>
        <v/>
      </c>
      <c r="AH135" s="188" t="str">
        <f aca="1">IF(AH$4&gt;$J135,"",IF($F$120&gt;$G$120,"ns",IF($B$127&gt;$C$127,"ns",IF(ABS($L135-INDEX(RTO1SF_ORD,AH$4,2))&gt;$B$135,"s","ns"))))</f>
        <v/>
      </c>
      <c r="AI135" s="188" t="str">
        <f aca="1">IF(AI$4&gt;$J135,"",IF($F$120&gt;$G$120,"ns",IF($B$127&gt;$C$127,"ns",IF(ABS($L135-INDEX(RTO1SF_ORD,AI$4,2))&gt;$B$135,"s","ns"))))</f>
        <v/>
      </c>
      <c r="AJ135" s="188" t="str">
        <f aca="1">IF(AJ$4&gt;$J135,"",IF($F$120&gt;$G$120,"ns",IF($B$127&gt;$C$127,"ns",IF(ABS($L135-INDEX(RTO1SF_ORD,AJ$4,2))&gt;$B$135,"s","ns"))))</f>
        <v/>
      </c>
      <c r="AK135" s="188" t="str">
        <f aca="1">IF(AK$4&gt;$J135,"",IF($F$120&gt;$G$120,"ns",IF($B$127&gt;$C$127,"ns",IF(ABS($L135-INDEX(RTO1SF_ORD,AK$4,2))&gt;$B$135,"s","ns"))))</f>
        <v/>
      </c>
      <c r="AL135" s="188" t="str">
        <f aca="1">IF(AL$4&gt;$J135,"",IF($F$120&gt;$G$120,"ns",IF($B$127&gt;$C$127,"ns",IF(ABS($L135-INDEX(RTO1SF_ORD,AL$4,2))&gt;$B$135,"s","ns"))))</f>
        <v/>
      </c>
      <c r="AM135" s="188" t="str">
        <f aca="1">IF(AM$4&gt;$J135,"",IF($F$120&gt;$G$120,"ns",IF($B$127&gt;$C$127,"ns",IF(ABS($L135-INDEX(RTO1SF_ORD,AM$4,2))&gt;$B$135,"s","ns"))))</f>
        <v/>
      </c>
      <c r="AN135" s="188" t="str">
        <f aca="1">IF(AN$4&gt;$J135,"",IF($F$120&gt;$G$120,"ns",IF($B$127&gt;$C$127,"ns",IF(ABS($L135-INDEX(RTO1SF_ORD,AN$4,2))&gt;$B$135,"s","ns"))))</f>
        <v/>
      </c>
      <c r="AO135" s="188" t="str">
        <f aca="1">IF(AO$4&gt;$J135,"",IF($F$120&gt;$G$120,"ns",IF($B$127&gt;$C$127,"ns",IF(ABS($L135-INDEX(RTO1SF_ORD,AO$4,2))&gt;$B$135,"s","ns"))))</f>
        <v/>
      </c>
      <c r="AP135" s="188" t="str">
        <f aca="1">IF(AP$4&gt;$J135,"",IF($F$120&gt;$G$120,"ns",IF($B$127&gt;$C$127,"ns",IF(ABS($L135-INDEX(RTO1SF_ORD,AP$4,2))&gt;$B$135,"s","ns"))))</f>
        <v/>
      </c>
      <c r="AQ135" s="188" t="str">
        <f aca="1">IF(AQ$4&gt;$J135,"",IF($F$120&gt;$G$120,"ns",IF($B$127&gt;$C$127,"ns",IF(ABS($L135-INDEX(RTO1SF_ORD,AQ$4,2))&gt;$B$135,"s","ns"))))</f>
        <v/>
      </c>
      <c r="AR135" s="188" t="str">
        <f aca="1">IF(AR$4&gt;$J135,"",IF($F$120&gt;$G$120,"ns",IF($B$127&gt;$C$127,"ns",IF(ABS($L135-INDEX(RTO1SF_ORD,AR$4,2))&gt;$B$135,"s","ns"))))</f>
        <v/>
      </c>
      <c r="AS135" s="188" t="str">
        <f aca="1">IF(AS$4&gt;$J135,"",IF($F$120&gt;$G$120,"ns",IF($B$127&gt;$C$127,"ns",IF(ABS($L135-INDEX(RTO1SF_ORD,AS$4,2))&gt;$B$135,"s","ns"))))</f>
        <v/>
      </c>
      <c r="AT135" s="188" t="str">
        <f aca="1">IF(AT$4&gt;$J135,"",IF($F$120&gt;$G$120,"ns",IF($B$127&gt;$C$127,"ns",IF(ABS($L135-INDEX(RTO1SF_ORD,AT$4,2))&gt;$B$135,"s","ns"))))</f>
        <v/>
      </c>
      <c r="AU135" s="188" t="str">
        <f aca="1">IF(AU$4&gt;$J135,"",IF($F$120&gt;$G$120,"ns",IF($B$127&gt;$C$127,"ns",IF(ABS($L135-INDEX(RTO1SF_ORD,AU$4,2))&gt;$B$135,"s","ns"))))</f>
        <v/>
      </c>
      <c r="AV135" s="188" t="str">
        <f aca="1">IF(AV$4&gt;$J135,"",IF($F$120&gt;$G$120,"ns",IF($B$127&gt;$C$127,"ns",IF(ABS($L135-INDEX(RTO1SF_ORD,AV$4,2))&gt;$B$135,"s","ns"))))</f>
        <v/>
      </c>
      <c r="AW135" s="188" t="str">
        <f aca="1">IF(AW$4&gt;$J135,"",IF($F$120&gt;$G$120,"ns",IF($B$127&gt;$C$127,"ns",IF(ABS($L135-INDEX(RTO1SF_ORD,AW$4,2))&gt;$B$135,"s","ns"))))</f>
        <v/>
      </c>
      <c r="AX135" s="188" t="str">
        <f aca="1">IF(AX$4&gt;$J135,"",IF($F$120&gt;$G$120,"ns",IF($B$127&gt;$C$127,"ns",IF(ABS($L135-INDEX(RTO1SF_ORD,AX$4,2))&gt;$B$135,"s","ns"))))</f>
        <v/>
      </c>
      <c r="AY135" s="188" t="str">
        <f aca="1">IF(AY$4&gt;$J135,"",IF($F$120&gt;$G$120,"ns",IF($B$127&gt;$C$127,"ns",IF(ABS($L135-INDEX(RTO1SF_ORD,AY$4,2))&gt;$B$135,"s","ns"))))</f>
        <v/>
      </c>
      <c r="AZ135" s="188" t="str">
        <f aca="1">IF(AZ$4&gt;$J135,"",IF($F$120&gt;$G$120,"ns",IF($B$127&gt;$C$127,"ns",IF(ABS($L135-INDEX(RTO1SF_ORD,AZ$4,2))&gt;$B$135,"s","ns"))))</f>
        <v/>
      </c>
      <c r="BA135" s="188" t="str">
        <f aca="1">IF(BA$4&gt;$J135,"",IF($F$120&gt;$G$120,"ns",IF($B$127&gt;$C$127,"ns",IF(ABS($L135-INDEX(RTO1SF_ORD,BA$4,2))&gt;$B$135,"s","ns"))))</f>
        <v/>
      </c>
      <c r="BB135" s="188" t="str">
        <f aca="1">IF(BB$4&gt;$J135,"",IF($F$120&gt;$G$120,"ns",IF($B$127&gt;$C$127,"ns",IF(ABS($L135-INDEX(RTO1SF_ORD,BB$4,2))&gt;$B$135,"s","ns"))))</f>
        <v/>
      </c>
      <c r="BC135" s="188" t="str">
        <f aca="1">IF(BC$4&gt;$J135,"",IF($F$120&gt;$G$120,"ns",IF($B$127&gt;$C$127,"ns",IF(ABS($L135-INDEX(RTO1SF_ORD,BC$4,2))&gt;$B$135,"s","ns"))))</f>
        <v/>
      </c>
      <c r="BD135" s="188" t="str">
        <f aca="1">IF(BD$4&gt;$J135,"",IF($F$120&gt;$G$120,"ns",IF($B$127&gt;$C$127,"ns",IF(ABS($L135-INDEX(RTO1SF_ORD,BD$4,2))&gt;$B$135,"s","ns"))))</f>
        <v/>
      </c>
      <c r="BE135" s="188" t="str">
        <f aca="1">IF(BE$4&gt;$J135,"",IF($F$120&gt;$G$120,"ns",IF($B$127&gt;$C$127,"ns",IF(ABS($L135-INDEX(RTO1SF_ORD,BE$4,2))&gt;$B$135,"s","ns"))))</f>
        <v/>
      </c>
      <c r="BF135" s="188" t="str">
        <f aca="1">IF(BF$4&gt;$J135,"",IF($F$120&gt;$G$120,"ns",IF($B$127&gt;$C$127,"ns",IF(ABS($L135-INDEX(RTO1SF_ORD,BF$4,2))&gt;$B$135,"s","ns"))))</f>
        <v/>
      </c>
      <c r="BG135" s="188" t="str">
        <f aca="1">IF(BG$4&gt;$J135,"",IF($F$120&gt;$G$120,"ns",IF($B$127&gt;$C$127,"ns",IF(ABS($L135-INDEX(RTO1SF_ORD,BG$4,2))&gt;$B$135,"s","ns"))))</f>
        <v/>
      </c>
      <c r="BH135" s="188" t="str">
        <f aca="1">IF(BH$4&gt;$J135,"",IF($F$120&gt;$G$120,"ns",IF($B$127&gt;$C$127,"ns",IF(ABS($L135-INDEX(RTO1SF_ORD,BH$4,2))&gt;$B$135,"s","ns"))))</f>
        <v/>
      </c>
      <c r="BI135" s="188" t="str">
        <f aca="1">IF(BI$4&gt;$J135,"",IF($F$120&gt;$G$120,"ns",IF($B$127&gt;$C$127,"ns",IF(ABS($L135-INDEX(RTO1SF_ORD,BI$4,2))&gt;$B$135,"s","ns"))))</f>
        <v/>
      </c>
      <c r="BJ135" s="188" t="str">
        <f aca="1">IF(BJ$4&gt;$J135,"",IF($F$120&gt;$G$120,"ns",IF($B$127&gt;$C$127,"ns",IF(ABS($L135-INDEX(RTO1SF_ORD,BJ$4,2))&gt;$B$135,"s","ns"))))</f>
        <v/>
      </c>
      <c r="BM135" s="9"/>
      <c r="BN135" s="162">
        <f>'ANVA-MDS'!EV133</f>
        <v>1042.59521063600005</v>
      </c>
      <c r="BS135" s="10"/>
      <c r="BT135" s="10"/>
      <c r="BV135" s="89" t="n">
        <v>20</v>
      </c>
      <c r="BW135" s="187">
        <f aca="1">IFERROR(INDEX(RTO3CF_ORD,BV135,1),"sd")</f>
        <v>920</v>
      </c>
      <c r="BX135" s="188">
        <f aca="1">IFERROR(INDEX(RTO3CF_ORD,BV135,2),"sd")</f>
        <v>3877.68060952380984</v>
      </c>
      <c r="BY135" s="186" t="str">
        <f aca="1">IF(BY$4&gt;$BV135,"",IF($BR$120&gt;$BS$120,"ns",IF($BN$127&gt;$BO$127,"ns",IF(ABS($BX135-INDEX(RTO1CF_ORD,BY$4,2))&gt;$BN$135,"s","ns"))))</f>
        <v>ns</v>
      </c>
      <c r="BZ135" s="186" t="str">
        <f aca="1">IF(BZ$4&gt;$BV135,"",IF($BR$120&gt;$BS$120,"ns",IF($BN$127&gt;$BO$127,"ns",IF(ABS($BX135-INDEX(RTO1CF_ORD,BZ$4,2))&gt;$BN$135,"s","ns"))))</f>
        <v>ns</v>
      </c>
      <c r="CA135" s="186" t="str">
        <f aca="1">IF(CA$4&gt;$BV135,"",IF($BR$120&gt;$BS$120,"ns",IF($BN$127&gt;$BO$127,"ns",IF(ABS($BX135-INDEX(RTO1CF_ORD,CA$4,2))&gt;$BN$135,"s","ns"))))</f>
        <v>ns</v>
      </c>
      <c r="CB135" s="186" t="str">
        <f aca="1">IF(CB$4&gt;$BV135,"",IF($BR$120&gt;$BS$120,"ns",IF($BN$127&gt;$BO$127,"ns",IF(ABS($BX135-INDEX(RTO1CF_ORD,CB$4,2))&gt;$BN$135,"s","ns"))))</f>
        <v>ns</v>
      </c>
      <c r="CC135" s="186" t="str">
        <f aca="1">IF(CC$4&gt;$BV135,"",IF($BR$120&gt;$BS$120,"ns",IF($BN$127&gt;$BO$127,"ns",IF(ABS($BX135-INDEX(RTO1CF_ORD,CC$4,2))&gt;$BN$135,"s","ns"))))</f>
        <v>ns</v>
      </c>
      <c r="CD135" s="186" t="str">
        <f aca="1">IF(CD$4&gt;$BV135,"",IF($BR$120&gt;$BS$120,"ns",IF($BN$127&gt;$BO$127,"ns",IF(ABS($BX135-INDEX(RTO1CF_ORD,CD$4,2))&gt;$BN$135,"s","ns"))))</f>
        <v>ns</v>
      </c>
      <c r="CE135" s="186" t="str">
        <f aca="1">IF(CE$4&gt;$BV135,"",IF($BR$120&gt;$BS$120,"ns",IF($BN$127&gt;$BO$127,"ns",IF(ABS($BX135-INDEX(RTO1CF_ORD,CE$4,2))&gt;$BN$135,"s","ns"))))</f>
        <v>ns</v>
      </c>
      <c r="CF135" s="186" t="str">
        <f aca="1">IF(CF$4&gt;$BV135,"",IF($BR$120&gt;$BS$120,"ns",IF($BN$127&gt;$BO$127,"ns",IF(ABS($BX135-INDEX(RTO1CF_ORD,CF$4,2))&gt;$BN$135,"s","ns"))))</f>
        <v>ns</v>
      </c>
      <c r="CG135" s="186" t="str">
        <f aca="1">IF(CG$4&gt;$BV135,"",IF($BR$120&gt;$BS$120,"ns",IF($BN$127&gt;$BO$127,"ns",IF(ABS($BX135-INDEX(RTO1CF_ORD,CG$4,2))&gt;$BN$135,"s","ns"))))</f>
        <v>ns</v>
      </c>
      <c r="CH135" s="186" t="str">
        <f aca="1">IF(CH$4&gt;$BV135,"",IF($BR$120&gt;$BS$120,"ns",IF($BN$127&gt;$BO$127,"ns",IF(ABS($BX135-INDEX(RTO1CF_ORD,CH$4,2))&gt;$BN$135,"s","ns"))))</f>
        <v>ns</v>
      </c>
      <c r="CI135" s="186" t="str">
        <f aca="1">IF(CI$4&gt;$BV135,"",IF($BR$120&gt;$BS$120,"ns",IF($BN$127&gt;$BO$127,"ns",IF(ABS($BX135-INDEX(RTO1CF_ORD,CI$4,2))&gt;$BN$135,"s","ns"))))</f>
        <v>ns</v>
      </c>
      <c r="CJ135" s="186" t="str">
        <f aca="1">IF(CJ$4&gt;$BV135,"",IF($BR$120&gt;$BS$120,"ns",IF($BN$127&gt;$BO$127,"ns",IF(ABS($BX135-INDEX(RTO1CF_ORD,CJ$4,2))&gt;$BN$135,"s","ns"))))</f>
        <v>ns</v>
      </c>
      <c r="CK135" s="186" t="str">
        <f aca="1">IF(CK$4&gt;$BV135,"",IF($BR$120&gt;$BS$120,"ns",IF($BN$127&gt;$BO$127,"ns",IF(ABS($BX135-INDEX(RTO1CF_ORD,CK$4,2))&gt;$BN$135,"s","ns"))))</f>
        <v>ns</v>
      </c>
      <c r="CL135" s="186" t="str">
        <f aca="1">IF(CL$4&gt;$BV135,"",IF($BR$120&gt;$BS$120,"ns",IF($BN$127&gt;$BO$127,"ns",IF(ABS($BX135-INDEX(RTO1CF_ORD,CL$4,2))&gt;$BN$135,"s","ns"))))</f>
        <v>ns</v>
      </c>
      <c r="CM135" s="186" t="str">
        <f aca="1">IF(CM$4&gt;$BV135,"",IF($BR$120&gt;$BS$120,"ns",IF($BN$127&gt;$BO$127,"ns",IF(ABS($BX135-INDEX(RTO1CF_ORD,CM$4,2))&gt;$BN$135,"s","ns"))))</f>
        <v>ns</v>
      </c>
      <c r="CN135" s="186" t="str">
        <f aca="1">IF(CN$4&gt;$BV135,"",IF($BR$120&gt;$BS$120,"ns",IF($BN$127&gt;$BO$127,"ns",IF(ABS($BX135-INDEX(RTO1CF_ORD,CN$4,2))&gt;$BN$135,"s","ns"))))</f>
        <v>ns</v>
      </c>
      <c r="CO135" s="186" t="str">
        <f aca="1">IF(CO$4&gt;$BV135,"",IF($BR$120&gt;$BS$120,"ns",IF($BN$127&gt;$BO$127,"ns",IF(ABS($BX135-INDEX(RTO1CF_ORD,CO$4,2))&gt;$BN$135,"s","ns"))))</f>
        <v>ns</v>
      </c>
      <c r="CP135" s="186" t="str">
        <f aca="1">IF(CP$4&gt;$BV135,"",IF($BR$120&gt;$BS$120,"ns",IF($BN$127&gt;$BO$127,"ns",IF(ABS($BX135-INDEX(RTO1CF_ORD,CP$4,2))&gt;$BN$135,"s","ns"))))</f>
        <v>ns</v>
      </c>
      <c r="CQ135" s="186" t="str">
        <f aca="1">IF(CQ$4&gt;$BV135,"",IF($BR$120&gt;$BS$120,"ns",IF($BN$127&gt;$BO$127,"ns",IF(ABS($BX135-INDEX(RTO1CF_ORD,CQ$4,2))&gt;$BN$135,"s","ns"))))</f>
        <v>ns</v>
      </c>
      <c r="CR135" s="186" t="str">
        <f aca="1">IF(CR$4&gt;$BV135,"",IF($BR$120&gt;$BS$120,"ns",IF($BN$127&gt;$BO$127,"ns",IF(ABS($BX135-INDEX(RTO1CF_ORD,CR$4,2))&gt;$BN$135,"s","ns"))))</f>
        <v>ns</v>
      </c>
      <c r="CS135" s="186" t="str">
        <f aca="1">IF(CS$4&gt;$BV135,"",IF($BR$120&gt;$BS$120,"ns",IF($BN$127&gt;$BO$127,"ns",IF(ABS($BX135-INDEX(RTO1CF_ORD,CS$4,2))&gt;$BN$135,"s","ns"))))</f>
        <v/>
      </c>
      <c r="CT135" s="186" t="str">
        <f aca="1">IF(CT$4&gt;$BV135,"",IF($BR$120&gt;$BS$120,"ns",IF($BN$127&gt;$BO$127,"ns",IF(ABS($BX135-INDEX(RTO1CF_ORD,CT$4,2))&gt;$BN$135,"s","ns"))))</f>
        <v/>
      </c>
      <c r="CU135" s="186" t="str">
        <f aca="1">IF(CU$4&gt;$BV135,"",IF($BR$120&gt;$BS$120,"ns",IF($BN$127&gt;$BO$127,"ns",IF(ABS($BX135-INDEX(RTO1CF_ORD,CU$4,2))&gt;$BN$135,"s","ns"))))</f>
        <v/>
      </c>
      <c r="CV135" s="186" t="str">
        <f aca="1">IF(CV$4&gt;$BV135,"",IF($BR$120&gt;$BS$120,"ns",IF($BN$127&gt;$BO$127,"ns",IF(ABS($BX135-INDEX(RTO1CF_ORD,CV$4,2))&gt;$BN$135,"s","ns"))))</f>
        <v/>
      </c>
      <c r="CW135" s="186" t="str">
        <f aca="1">IF(CW$4&gt;$BV135,"",IF($BR$120&gt;$BS$120,"ns",IF($BN$127&gt;$BO$127,"ns",IF(ABS($BX135-INDEX(RTO1CF_ORD,CW$4,2))&gt;$BN$135,"s","ns"))))</f>
        <v/>
      </c>
      <c r="CX135" s="186" t="str">
        <f aca="1">IF(CX$4&gt;$BV135,"",IF($BR$120&gt;$BS$120,"ns",IF($BN$127&gt;$BO$127,"ns",IF(ABS($BX135-INDEX(RTO1CF_ORD,CX$4,2))&gt;$BN$135,"s","ns"))))</f>
        <v/>
      </c>
      <c r="CY135" s="186" t="str">
        <f aca="1">IF(CY$4&gt;$BV135,"",IF($BR$120&gt;$BS$120,"ns",IF($BN$127&gt;$BO$127,"ns",IF(ABS($BX135-INDEX(RTO1CF_ORD,CY$4,2))&gt;$BN$135,"s","ns"))))</f>
        <v/>
      </c>
      <c r="CZ135" s="186" t="str">
        <f aca="1">IF(CZ$4&gt;$BV135,"",IF($BR$120&gt;$BS$120,"ns",IF($BN$127&gt;$BO$127,"ns",IF(ABS($BX135-INDEX(RTO1CF_ORD,CZ$4,2))&gt;$BN$135,"s","ns"))))</f>
        <v/>
      </c>
      <c r="DA135" s="186" t="str">
        <f aca="1">IF(DA$4&gt;$BV135,"",IF($BR$120&gt;$BS$120,"ns",IF($BN$127&gt;$BO$127,"ns",IF(ABS($BX135-INDEX(RTO1CF_ORD,DA$4,2))&gt;$BN$135,"s","ns"))))</f>
        <v/>
      </c>
      <c r="DB135" s="186" t="str">
        <f aca="1">IF(DB$4&gt;$BV135,"",IF($BR$120&gt;$BS$120,"ns",IF($BN$127&gt;$BO$127,"ns",IF(ABS($BX135-INDEX(RTO1CF_ORD,DB$4,2))&gt;$BN$135,"s","ns"))))</f>
        <v/>
      </c>
      <c r="DC135" s="186" t="str">
        <f aca="1">IF(DC$4&gt;$BV135,"",IF($BR$120&gt;$BS$120,"ns",IF($BN$127&gt;$BO$127,"ns",IF(ABS($BX135-INDEX(RTO1CF_ORD,DC$4,2))&gt;$BN$135,"s","ns"))))</f>
        <v/>
      </c>
      <c r="DD135" s="186" t="str">
        <f aca="1">IF(DD$4&gt;$BV135,"",IF($BR$120&gt;$BS$120,"ns",IF($BN$127&gt;$BO$127,"ns",IF(ABS($BX135-INDEX(RTO1CF_ORD,DD$4,2))&gt;$BN$135,"s","ns"))))</f>
        <v/>
      </c>
      <c r="DE135" s="186" t="str">
        <f aca="1">IF(DE$4&gt;$BV135,"",IF($BR$120&gt;$BS$120,"ns",IF($BN$127&gt;$BO$127,"ns",IF(ABS($BX135-INDEX(RTO1CF_ORD,DE$4,2))&gt;$BN$135,"s","ns"))))</f>
        <v/>
      </c>
      <c r="DF135" s="186" t="str">
        <f aca="1">IF(DF$4&gt;$BV135,"",IF($BR$120&gt;$BS$120,"ns",IF($BN$127&gt;$BO$127,"ns",IF(ABS($BX135-INDEX(RTO1CF_ORD,DF$4,2))&gt;$BN$135,"s","ns"))))</f>
        <v/>
      </c>
      <c r="DG135" s="186" t="str">
        <f aca="1">IF(DG$4&gt;$BV135,"",IF($BR$120&gt;$BS$120,"ns",IF($BN$127&gt;$BO$127,"ns",IF(ABS($BX135-INDEX(RTO1CF_ORD,DG$4,2))&gt;$BN$135,"s","ns"))))</f>
        <v/>
      </c>
      <c r="DH135" s="186" t="str">
        <f aca="1">IF(DH$4&gt;$BV135,"",IF($BR$120&gt;$BS$120,"ns",IF($BN$127&gt;$BO$127,"ns",IF(ABS($BX135-INDEX(RTO1CF_ORD,DH$4,2))&gt;$BN$135,"s","ns"))))</f>
        <v/>
      </c>
      <c r="DI135" s="186" t="str">
        <f aca="1">IF(DI$4&gt;$BV135,"",IF($BR$120&gt;$BS$120,"ns",IF($BN$127&gt;$BO$127,"ns",IF(ABS($BX135-INDEX(RTO1CF_ORD,DI$4,2))&gt;$BN$135,"s","ns"))))</f>
        <v/>
      </c>
      <c r="DJ135" s="186" t="str">
        <f aca="1">IF(DJ$4&gt;$BV135,"",IF($BR$120&gt;$BS$120,"ns",IF($BN$127&gt;$BO$127,"ns",IF(ABS($BX135-INDEX(RTO1CF_ORD,DJ$4,2))&gt;$BN$135,"s","ns"))))</f>
        <v/>
      </c>
      <c r="DK135" s="186" t="str">
        <f aca="1">IF(DK$4&gt;$BV135,"",IF($BR$120&gt;$BS$120,"ns",IF($BN$127&gt;$BO$127,"ns",IF(ABS($BX135-INDEX(RTO1CF_ORD,DK$4,2))&gt;$BN$135,"s","ns"))))</f>
        <v/>
      </c>
      <c r="DL135" s="186" t="str">
        <f aca="1">IF(DL$4&gt;$BV135,"",IF($BR$120&gt;$BS$120,"ns",IF($BN$127&gt;$BO$127,"ns",IF(ABS($BX135-INDEX(RTO1CF_ORD,DL$4,2))&gt;$BN$135,"s","ns"))))</f>
        <v/>
      </c>
      <c r="DM135" s="186" t="str">
        <f aca="1">IF(DM$4&gt;$BV135,"",IF($BR$120&gt;$BS$120,"ns",IF($BN$127&gt;$BO$127,"ns",IF(ABS($BX135-INDEX(RTO1CF_ORD,DM$4,2))&gt;$BN$135,"s","ns"))))</f>
        <v/>
      </c>
      <c r="DN135" s="186" t="str">
        <f aca="1">IF(DN$4&gt;$BV135,"",IF($BR$120&gt;$BS$120,"ns",IF($BN$127&gt;$BO$127,"ns",IF(ABS($BX135-INDEX(RTO1CF_ORD,DN$4,2))&gt;$BN$135,"s","ns"))))</f>
        <v/>
      </c>
      <c r="DO135" s="186" t="str">
        <f aca="1">IF(DO$4&gt;$BV135,"",IF($BR$120&gt;$BS$120,"ns",IF($BN$127&gt;$BO$127,"ns",IF(ABS($BX135-INDEX(RTO1CF_ORD,DO$4,2))&gt;$BN$135,"s","ns"))))</f>
        <v/>
      </c>
      <c r="DP135" s="186" t="str">
        <f aca="1">IF(DP$4&gt;$BV135,"",IF($BR$120&gt;$BS$120,"ns",IF($BN$127&gt;$BO$127,"ns",IF(ABS($BX135-INDEX(RTO1CF_ORD,DP$4,2))&gt;$BN$135,"s","ns"))))</f>
        <v/>
      </c>
      <c r="DQ135" s="186" t="str">
        <f aca="1">IF(DQ$4&gt;$BV135,"",IF($BR$120&gt;$BS$120,"ns",IF($BN$127&gt;$BO$127,"ns",IF(ABS($BX135-INDEX(RTO1CF_ORD,DQ$4,2))&gt;$BN$135,"s","ns"))))</f>
        <v/>
      </c>
      <c r="DR135" s="186" t="str">
        <f aca="1">IF(DR$4&gt;$BV135,"",IF($BR$120&gt;$BS$120,"ns",IF($BN$127&gt;$BO$127,"ns",IF(ABS($BX135-INDEX(RTO1CF_ORD,DR$4,2))&gt;$BN$135,"s","ns"))))</f>
        <v/>
      </c>
      <c r="DS135" s="186" t="str">
        <f aca="1">IF(DS$4&gt;$BV135,"",IF($BR$120&gt;$BS$120,"ns",IF($BN$127&gt;$BO$127,"ns",IF(ABS($BX135-INDEX(RTO1CF_ORD,DS$4,2))&gt;$BN$135,"s","ns"))))</f>
        <v/>
      </c>
      <c r="DT135" s="186" t="str">
        <f aca="1">IF(DT$4&gt;$BV135,"",IF($BR$120&gt;$BS$120,"ns",IF($BN$127&gt;$BO$127,"ns",IF(ABS($BX135-INDEX(RTO1CF_ORD,DT$4,2))&gt;$BN$135,"s","ns"))))</f>
        <v/>
      </c>
      <c r="DU135" s="186" t="str">
        <f aca="1">IF(DU$4&gt;$BV135,"",IF($BR$120&gt;$BS$120,"ns",IF($BN$127&gt;$BO$127,"ns",IF(ABS($BX135-INDEX(RTO1CF_ORD,DU$4,2))&gt;$BN$135,"s","ns"))))</f>
        <v/>
      </c>
      <c r="DV135" s="186" t="str">
        <f aca="1">IF(DV$4&gt;$BV135,"",IF($BR$120&gt;$BS$120,"ns",IF($BN$127&gt;$BO$127,"ns",IF(ABS($BX135-INDEX(RTO1CF_ORD,DV$4,2))&gt;$BN$135,"s","ns"))))</f>
        <v/>
      </c>
      <c r="DW135" s="158"/>
      <c r="DX135" s="158"/>
      <c r="DZ135" s="176">
        <f>DZ134+1</f>
        <v>21</v>
      </c>
      <c r="EA135" s="178" t="str">
        <f aca="1">IFERROR(INDEX(RTO3CV,$DZ135,1),0)</f>
        <v>AROMO</v>
      </c>
      <c r="EB135" s="179">
        <f aca="1">IFERROR(INDEX(RTO3SF,$DZ135,EB$3),0)</f>
        <v>0</v>
      </c>
      <c r="EC135" s="179">
        <f aca="1">IFERROR(INDEX(RTO3SF,$DZ135,EC$3),0)</f>
        <v>0</v>
      </c>
      <c r="ED135" s="179">
        <f aca="1">IFERROR(INDEX(RTO3SF,$DZ135,ED$3),0)</f>
        <v>0</v>
      </c>
      <c r="EE135" s="179">
        <f aca="1">IFERROR(INDEX(RTO3SF,$DZ135,EE$3),0)</f>
        <v>0</v>
      </c>
      <c r="EF135" s="179">
        <f>_xlfn.COUNTIFS(EB135:EE135,"&gt;1")</f>
        <v>0</v>
      </c>
      <c r="EG135" s="179">
        <f>IFERROR(_xlfn.SUMIFS(EB135:EE135,EB135:EE135,"&gt;1"),0)</f>
        <v>0</v>
      </c>
      <c r="EH135" s="176"/>
      <c r="EI135" s="177"/>
      <c r="EJ135" s="177"/>
      <c r="EK135" s="177"/>
      <c r="EL135" s="176">
        <f>EL134+1</f>
        <v>21</v>
      </c>
      <c r="EM135" s="178" t="str">
        <f aca="1">IFERROR(INDEX(RTO3CV,$EL135,1),0)</f>
        <v>AROMO</v>
      </c>
      <c r="EN135" s="179">
        <f aca="1">IFERROR(INDEX(RTO3CF,$EL135,'ANVA-MDS'!EB$3),0)</f>
        <v>3811.16735999999992</v>
      </c>
      <c r="EO135" s="179">
        <f aca="1">IFERROR(INDEX(RTO3CF,$EL135,'ANVA-MDS'!EC$3),0)</f>
        <v>3698.73504000000003</v>
      </c>
      <c r="EP135" s="179">
        <f aca="1">IFERROR(INDEX(RTO3CF,$EL135,'ANVA-MDS'!ED$3),0)</f>
        <v>4698.5060571428603</v>
      </c>
      <c r="EQ135" s="179">
        <f aca="1">IFERROR(INDEX(RTO3CF,$EL135,'ANVA-MDS'!EE$3),0)</f>
        <v>0</v>
      </c>
      <c r="ER135" s="179">
        <f>_xlfn.COUNTIFS(EN135:EQ135,"&gt;1")</f>
        <v>3</v>
      </c>
      <c r="ES135" s="179">
        <f>IFERROR(_xlfn.SUMIFS(EN135:EQ135,EN135:EQ135,"&gt;1"),0)</f>
        <v>12208.4084571428994</v>
      </c>
      <c r="ET135" s="176"/>
      <c r="EU135" s="177"/>
      <c r="EV135" s="177"/>
      <c r="EW135" s="177"/>
      <c r="EX135" s="179">
        <f>EG135+ES135</f>
        <v>12208.4084571428994</v>
      </c>
    </row>
    <row r="136" spans="1:154" ht="12.75" customHeight="1">
      <c r="A136" s="9" t="s">
        <v>350</v>
      </c>
      <c r="J136" s="89" t="n">
        <v>21</v>
      </c>
      <c r="K136" s="187" t="str">
        <f aca="1">IFERROR(INDEX(RTO3SF_ORD,J136,1),"sd")</f>
        <v>AROMO</v>
      </c>
      <c r="L136" s="188">
        <f aca="1">IFERROR(INDEX(RTO3SF_ORD,J136,2),"sd")</f>
        <v>0.00029</v>
      </c>
      <c r="M136" s="188" t="str">
        <f aca="1">IF(M$4&gt;$J136,"",IF($F$120&gt;$G$120,"ns",IF($B$127&gt;$C$127,"ns",IF(ABS($L136-INDEX(RTO1SF_ORD,M$4,2))&gt;$B$135,"s","ns"))))</f>
        <v>ns</v>
      </c>
      <c r="N136" s="188" t="str">
        <f aca="1">IF(N$4&gt;$J136,"",IF($F$120&gt;$G$120,"ns",IF($B$127&gt;$C$127,"ns",IF(ABS($L136-INDEX(RTO1SF_ORD,N$4,2))&gt;$B$135,"s","ns"))))</f>
        <v>ns</v>
      </c>
      <c r="O136" s="188" t="str">
        <f aca="1">IF(O$4&gt;$J136,"",IF($F$120&gt;$G$120,"ns",IF($B$127&gt;$C$127,"ns",IF(ABS($L136-INDEX(RTO1SF_ORD,O$4,2))&gt;$B$135,"s","ns"))))</f>
        <v>ns</v>
      </c>
      <c r="P136" s="188" t="str">
        <f aca="1">IF(P$4&gt;$J136,"",IF($F$120&gt;$G$120,"ns",IF($B$127&gt;$C$127,"ns",IF(ABS($L136-INDEX(RTO1SF_ORD,P$4,2))&gt;$B$135,"s","ns"))))</f>
        <v>ns</v>
      </c>
      <c r="Q136" s="188" t="str">
        <f aca="1">IF(Q$4&gt;$J136,"",IF($F$120&gt;$G$120,"ns",IF($B$127&gt;$C$127,"ns",IF(ABS($L136-INDEX(RTO1SF_ORD,Q$4,2))&gt;$B$135,"s","ns"))))</f>
        <v>ns</v>
      </c>
      <c r="R136" s="188" t="str">
        <f aca="1">IF(R$4&gt;$J136,"",IF($F$120&gt;$G$120,"ns",IF($B$127&gt;$C$127,"ns",IF(ABS($L136-INDEX(RTO1SF_ORD,R$4,2))&gt;$B$135,"s","ns"))))</f>
        <v>ns</v>
      </c>
      <c r="S136" s="188" t="str">
        <f aca="1">IF(S$4&gt;$J136,"",IF($F$120&gt;$G$120,"ns",IF($B$127&gt;$C$127,"ns",IF(ABS($L136-INDEX(RTO1SF_ORD,S$4,2))&gt;$B$135,"s","ns"))))</f>
        <v>ns</v>
      </c>
      <c r="T136" s="188" t="str">
        <f aca="1">IF(T$4&gt;$J136,"",IF($F$120&gt;$G$120,"ns",IF($B$127&gt;$C$127,"ns",IF(ABS($L136-INDEX(RTO1SF_ORD,T$4,2))&gt;$B$135,"s","ns"))))</f>
        <v>ns</v>
      </c>
      <c r="U136" s="188" t="str">
        <f aca="1">IF(U$4&gt;$J136,"",IF($F$120&gt;$G$120,"ns",IF($B$127&gt;$C$127,"ns",IF(ABS($L136-INDEX(RTO1SF_ORD,U$4,2))&gt;$B$135,"s","ns"))))</f>
        <v>ns</v>
      </c>
      <c r="V136" s="188" t="str">
        <f aca="1">IF(V$4&gt;$J136,"",IF($F$120&gt;$G$120,"ns",IF($B$127&gt;$C$127,"ns",IF(ABS($L136-INDEX(RTO1SF_ORD,V$4,2))&gt;$B$135,"s","ns"))))</f>
        <v>ns</v>
      </c>
      <c r="W136" s="188" t="str">
        <f aca="1">IF(W$4&gt;$J136,"",IF($F$120&gt;$G$120,"ns",IF($B$127&gt;$C$127,"ns",IF(ABS($L136-INDEX(RTO1SF_ORD,W$4,2))&gt;$B$135,"s","ns"))))</f>
        <v>ns</v>
      </c>
      <c r="X136" s="188" t="str">
        <f aca="1">IF(X$4&gt;$J136,"",IF($F$120&gt;$G$120,"ns",IF($B$127&gt;$C$127,"ns",IF(ABS($L136-INDEX(RTO1SF_ORD,X$4,2))&gt;$B$135,"s","ns"))))</f>
        <v>ns</v>
      </c>
      <c r="Y136" s="188" t="str">
        <f aca="1">IF(Y$4&gt;$J136,"",IF($F$120&gt;$G$120,"ns",IF($B$127&gt;$C$127,"ns",IF(ABS($L136-INDEX(RTO1SF_ORD,Y$4,2))&gt;$B$135,"s","ns"))))</f>
        <v>ns</v>
      </c>
      <c r="Z136" s="188" t="str">
        <f aca="1">IF(Z$4&gt;$J136,"",IF($F$120&gt;$G$120,"ns",IF($B$127&gt;$C$127,"ns",IF(ABS($L136-INDEX(RTO1SF_ORD,Z$4,2))&gt;$B$135,"s","ns"))))</f>
        <v>ns</v>
      </c>
      <c r="AA136" s="188" t="str">
        <f aca="1">IF(AA$4&gt;$J136,"",IF($F$120&gt;$G$120,"ns",IF($B$127&gt;$C$127,"ns",IF(ABS($L136-INDEX(RTO1SF_ORD,AA$4,2))&gt;$B$135,"s","ns"))))</f>
        <v>ns</v>
      </c>
      <c r="AB136" s="188" t="str">
        <f aca="1">IF(AB$4&gt;$J136,"",IF($F$120&gt;$G$120,"ns",IF($B$127&gt;$C$127,"ns",IF(ABS($L136-INDEX(RTO1SF_ORD,AB$4,2))&gt;$B$135,"s","ns"))))</f>
        <v>ns</v>
      </c>
      <c r="AC136" s="188" t="str">
        <f aca="1">IF(AC$4&gt;$J136,"",IF($F$120&gt;$G$120,"ns",IF($B$127&gt;$C$127,"ns",IF(ABS($L136-INDEX(RTO1SF_ORD,AC$4,2))&gt;$B$135,"s","ns"))))</f>
        <v>ns</v>
      </c>
      <c r="AD136" s="188" t="str">
        <f aca="1">IF(AD$4&gt;$J136,"",IF($F$120&gt;$G$120,"ns",IF($B$127&gt;$C$127,"ns",IF(ABS($L136-INDEX(RTO1SF_ORD,AD$4,2))&gt;$B$135,"s","ns"))))</f>
        <v>ns</v>
      </c>
      <c r="AE136" s="188" t="str">
        <f aca="1">IF(AE$4&gt;$J136,"",IF($F$120&gt;$G$120,"ns",IF($B$127&gt;$C$127,"ns",IF(ABS($L136-INDEX(RTO1SF_ORD,AE$4,2))&gt;$B$135,"s","ns"))))</f>
        <v>ns</v>
      </c>
      <c r="AF136" s="188" t="str">
        <f aca="1">IF(AF$4&gt;$J136,"",IF($F$120&gt;$G$120,"ns",IF($B$127&gt;$C$127,"ns",IF(ABS($L136-INDEX(RTO1SF_ORD,AF$4,2))&gt;$B$135,"s","ns"))))</f>
        <v>ns</v>
      </c>
      <c r="AG136" s="188" t="str">
        <f aca="1">IF(AG$4&gt;$J136,"",IF($F$120&gt;$G$120,"ns",IF($B$127&gt;$C$127,"ns",IF(ABS($L136-INDEX(RTO1SF_ORD,AG$4,2))&gt;$B$135,"s","ns"))))</f>
        <v>ns</v>
      </c>
      <c r="AH136" s="188" t="str">
        <f aca="1">IF(AH$4&gt;$J136,"",IF($F$120&gt;$G$120,"ns",IF($B$127&gt;$C$127,"ns",IF(ABS($L136-INDEX(RTO1SF_ORD,AH$4,2))&gt;$B$135,"s","ns"))))</f>
        <v/>
      </c>
      <c r="AI136" s="188" t="str">
        <f aca="1">IF(AI$4&gt;$J136,"",IF($F$120&gt;$G$120,"ns",IF($B$127&gt;$C$127,"ns",IF(ABS($L136-INDEX(RTO1SF_ORD,AI$4,2))&gt;$B$135,"s","ns"))))</f>
        <v/>
      </c>
      <c r="AJ136" s="188" t="str">
        <f aca="1">IF(AJ$4&gt;$J136,"",IF($F$120&gt;$G$120,"ns",IF($B$127&gt;$C$127,"ns",IF(ABS($L136-INDEX(RTO1SF_ORD,AJ$4,2))&gt;$B$135,"s","ns"))))</f>
        <v/>
      </c>
      <c r="AK136" s="188" t="str">
        <f aca="1">IF(AK$4&gt;$J136,"",IF($F$120&gt;$G$120,"ns",IF($B$127&gt;$C$127,"ns",IF(ABS($L136-INDEX(RTO1SF_ORD,AK$4,2))&gt;$B$135,"s","ns"))))</f>
        <v/>
      </c>
      <c r="AL136" s="188" t="str">
        <f aca="1">IF(AL$4&gt;$J136,"",IF($F$120&gt;$G$120,"ns",IF($B$127&gt;$C$127,"ns",IF(ABS($L136-INDEX(RTO1SF_ORD,AL$4,2))&gt;$B$135,"s","ns"))))</f>
        <v/>
      </c>
      <c r="AM136" s="188" t="str">
        <f aca="1">IF(AM$4&gt;$J136,"",IF($F$120&gt;$G$120,"ns",IF($B$127&gt;$C$127,"ns",IF(ABS($L136-INDEX(RTO1SF_ORD,AM$4,2))&gt;$B$135,"s","ns"))))</f>
        <v/>
      </c>
      <c r="AN136" s="188" t="str">
        <f aca="1">IF(AN$4&gt;$J136,"",IF($F$120&gt;$G$120,"ns",IF($B$127&gt;$C$127,"ns",IF(ABS($L136-INDEX(RTO1SF_ORD,AN$4,2))&gt;$B$135,"s","ns"))))</f>
        <v/>
      </c>
      <c r="AO136" s="188" t="str">
        <f aca="1">IF(AO$4&gt;$J136,"",IF($F$120&gt;$G$120,"ns",IF($B$127&gt;$C$127,"ns",IF(ABS($L136-INDEX(RTO1SF_ORD,AO$4,2))&gt;$B$135,"s","ns"))))</f>
        <v/>
      </c>
      <c r="AP136" s="188" t="str">
        <f aca="1">IF(AP$4&gt;$J136,"",IF($F$120&gt;$G$120,"ns",IF($B$127&gt;$C$127,"ns",IF(ABS($L136-INDEX(RTO1SF_ORD,AP$4,2))&gt;$B$135,"s","ns"))))</f>
        <v/>
      </c>
      <c r="AQ136" s="188" t="str">
        <f aca="1">IF(AQ$4&gt;$J136,"",IF($F$120&gt;$G$120,"ns",IF($B$127&gt;$C$127,"ns",IF(ABS($L136-INDEX(RTO1SF_ORD,AQ$4,2))&gt;$B$135,"s","ns"))))</f>
        <v/>
      </c>
      <c r="AR136" s="188" t="str">
        <f aca="1">IF(AR$4&gt;$J136,"",IF($F$120&gt;$G$120,"ns",IF($B$127&gt;$C$127,"ns",IF(ABS($L136-INDEX(RTO1SF_ORD,AR$4,2))&gt;$B$135,"s","ns"))))</f>
        <v/>
      </c>
      <c r="AS136" s="188" t="str">
        <f aca="1">IF(AS$4&gt;$J136,"",IF($F$120&gt;$G$120,"ns",IF($B$127&gt;$C$127,"ns",IF(ABS($L136-INDEX(RTO1SF_ORD,AS$4,2))&gt;$B$135,"s","ns"))))</f>
        <v/>
      </c>
      <c r="AT136" s="188" t="str">
        <f aca="1">IF(AT$4&gt;$J136,"",IF($F$120&gt;$G$120,"ns",IF($B$127&gt;$C$127,"ns",IF(ABS($L136-INDEX(RTO1SF_ORD,AT$4,2))&gt;$B$135,"s","ns"))))</f>
        <v/>
      </c>
      <c r="AU136" s="188" t="str">
        <f aca="1">IF(AU$4&gt;$J136,"",IF($F$120&gt;$G$120,"ns",IF($B$127&gt;$C$127,"ns",IF(ABS($L136-INDEX(RTO1SF_ORD,AU$4,2))&gt;$B$135,"s","ns"))))</f>
        <v/>
      </c>
      <c r="AV136" s="188" t="str">
        <f aca="1">IF(AV$4&gt;$J136,"",IF($F$120&gt;$G$120,"ns",IF($B$127&gt;$C$127,"ns",IF(ABS($L136-INDEX(RTO1SF_ORD,AV$4,2))&gt;$B$135,"s","ns"))))</f>
        <v/>
      </c>
      <c r="AW136" s="188" t="str">
        <f aca="1">IF(AW$4&gt;$J136,"",IF($F$120&gt;$G$120,"ns",IF($B$127&gt;$C$127,"ns",IF(ABS($L136-INDEX(RTO1SF_ORD,AW$4,2))&gt;$B$135,"s","ns"))))</f>
        <v/>
      </c>
      <c r="AX136" s="188" t="str">
        <f aca="1">IF(AX$4&gt;$J136,"",IF($F$120&gt;$G$120,"ns",IF($B$127&gt;$C$127,"ns",IF(ABS($L136-INDEX(RTO1SF_ORD,AX$4,2))&gt;$B$135,"s","ns"))))</f>
        <v/>
      </c>
      <c r="AY136" s="188" t="str">
        <f aca="1">IF(AY$4&gt;$J136,"",IF($F$120&gt;$G$120,"ns",IF($B$127&gt;$C$127,"ns",IF(ABS($L136-INDEX(RTO1SF_ORD,AY$4,2))&gt;$B$135,"s","ns"))))</f>
        <v/>
      </c>
      <c r="AZ136" s="188" t="str">
        <f aca="1">IF(AZ$4&gt;$J136,"",IF($F$120&gt;$G$120,"ns",IF($B$127&gt;$C$127,"ns",IF(ABS($L136-INDEX(RTO1SF_ORD,AZ$4,2))&gt;$B$135,"s","ns"))))</f>
        <v/>
      </c>
      <c r="BA136" s="188" t="str">
        <f aca="1">IF(BA$4&gt;$J136,"",IF($F$120&gt;$G$120,"ns",IF($B$127&gt;$C$127,"ns",IF(ABS($L136-INDEX(RTO1SF_ORD,BA$4,2))&gt;$B$135,"s","ns"))))</f>
        <v/>
      </c>
      <c r="BB136" s="188" t="str">
        <f aca="1">IF(BB$4&gt;$J136,"",IF($F$120&gt;$G$120,"ns",IF($B$127&gt;$C$127,"ns",IF(ABS($L136-INDEX(RTO1SF_ORD,BB$4,2))&gt;$B$135,"s","ns"))))</f>
        <v/>
      </c>
      <c r="BC136" s="188" t="str">
        <f aca="1">IF(BC$4&gt;$J136,"",IF($F$120&gt;$G$120,"ns",IF($B$127&gt;$C$127,"ns",IF(ABS($L136-INDEX(RTO1SF_ORD,BC$4,2))&gt;$B$135,"s","ns"))))</f>
        <v/>
      </c>
      <c r="BD136" s="188" t="str">
        <f aca="1">IF(BD$4&gt;$J136,"",IF($F$120&gt;$G$120,"ns",IF($B$127&gt;$C$127,"ns",IF(ABS($L136-INDEX(RTO1SF_ORD,BD$4,2))&gt;$B$135,"s","ns"))))</f>
        <v/>
      </c>
      <c r="BE136" s="188" t="str">
        <f aca="1">IF(BE$4&gt;$J136,"",IF($F$120&gt;$G$120,"ns",IF($B$127&gt;$C$127,"ns",IF(ABS($L136-INDEX(RTO1SF_ORD,BE$4,2))&gt;$B$135,"s","ns"))))</f>
        <v/>
      </c>
      <c r="BF136" s="188" t="str">
        <f aca="1">IF(BF$4&gt;$J136,"",IF($F$120&gt;$G$120,"ns",IF($B$127&gt;$C$127,"ns",IF(ABS($L136-INDEX(RTO1SF_ORD,BF$4,2))&gt;$B$135,"s","ns"))))</f>
        <v/>
      </c>
      <c r="BG136" s="188" t="str">
        <f aca="1">IF(BG$4&gt;$J136,"",IF($F$120&gt;$G$120,"ns",IF($B$127&gt;$C$127,"ns",IF(ABS($L136-INDEX(RTO1SF_ORD,BG$4,2))&gt;$B$135,"s","ns"))))</f>
        <v/>
      </c>
      <c r="BH136" s="188" t="str">
        <f aca="1">IF(BH$4&gt;$J136,"",IF($F$120&gt;$G$120,"ns",IF($B$127&gt;$C$127,"ns",IF(ABS($L136-INDEX(RTO1SF_ORD,BH$4,2))&gt;$B$135,"s","ns"))))</f>
        <v/>
      </c>
      <c r="BI136" s="188" t="str">
        <f aca="1">IF(BI$4&gt;$J136,"",IF($F$120&gt;$G$120,"ns",IF($B$127&gt;$C$127,"ns",IF(ABS($L136-INDEX(RTO1SF_ORD,BI$4,2))&gt;$B$135,"s","ns"))))</f>
        <v/>
      </c>
      <c r="BJ136" s="188" t="str">
        <f aca="1">IF(BJ$4&gt;$J136,"",IF($F$120&gt;$G$120,"ns",IF($B$127&gt;$C$127,"ns",IF(ABS($L136-INDEX(RTO1SF_ORD,BJ$4,2))&gt;$B$135,"s","ns"))))</f>
        <v/>
      </c>
      <c r="BM136" s="9" t="s">
        <v>350</v>
      </c>
      <c r="BS136" s="10"/>
      <c r="BT136" s="10"/>
      <c r="BV136" s="89" t="n">
        <v>21</v>
      </c>
      <c r="BW136" s="187" t="str">
        <f aca="1">IFERROR(INDEX(RTO3CF_ORD,BV136,1),"sd")</f>
        <v>ACA 604</v>
      </c>
      <c r="BX136" s="188">
        <f aca="1">IFERROR(INDEX(RTO3CF_ORD,BV136,2),"sd")</f>
        <v>3832.80530285713985</v>
      </c>
      <c r="BY136" s="186" t="str">
        <f aca="1">IF(BY$4&gt;$BV136,"",IF($BR$120&gt;$BS$120,"ns",IF($BN$127&gt;$BO$127,"ns",IF(ABS($BX136-INDEX(RTO1CF_ORD,BY$4,2))&gt;$BN$135,"s","ns"))))</f>
        <v>ns</v>
      </c>
      <c r="BZ136" s="186" t="str">
        <f aca="1">IF(BZ$4&gt;$BV136,"",IF($BR$120&gt;$BS$120,"ns",IF($BN$127&gt;$BO$127,"ns",IF(ABS($BX136-INDEX(RTO1CF_ORD,BZ$4,2))&gt;$BN$135,"s","ns"))))</f>
        <v>ns</v>
      </c>
      <c r="CA136" s="186" t="str">
        <f aca="1">IF(CA$4&gt;$BV136,"",IF($BR$120&gt;$BS$120,"ns",IF($BN$127&gt;$BO$127,"ns",IF(ABS($BX136-INDEX(RTO1CF_ORD,CA$4,2))&gt;$BN$135,"s","ns"))))</f>
        <v>ns</v>
      </c>
      <c r="CB136" s="186" t="str">
        <f aca="1">IF(CB$4&gt;$BV136,"",IF($BR$120&gt;$BS$120,"ns",IF($BN$127&gt;$BO$127,"ns",IF(ABS($BX136-INDEX(RTO1CF_ORD,CB$4,2))&gt;$BN$135,"s","ns"))))</f>
        <v>ns</v>
      </c>
      <c r="CC136" s="186" t="str">
        <f aca="1">IF(CC$4&gt;$BV136,"",IF($BR$120&gt;$BS$120,"ns",IF($BN$127&gt;$BO$127,"ns",IF(ABS($BX136-INDEX(RTO1CF_ORD,CC$4,2))&gt;$BN$135,"s","ns"))))</f>
        <v>ns</v>
      </c>
      <c r="CD136" s="186" t="str">
        <f aca="1">IF(CD$4&gt;$BV136,"",IF($BR$120&gt;$BS$120,"ns",IF($BN$127&gt;$BO$127,"ns",IF(ABS($BX136-INDEX(RTO1CF_ORD,CD$4,2))&gt;$BN$135,"s","ns"))))</f>
        <v>ns</v>
      </c>
      <c r="CE136" s="186" t="str">
        <f aca="1">IF(CE$4&gt;$BV136,"",IF($BR$120&gt;$BS$120,"ns",IF($BN$127&gt;$BO$127,"ns",IF(ABS($BX136-INDEX(RTO1CF_ORD,CE$4,2))&gt;$BN$135,"s","ns"))))</f>
        <v>ns</v>
      </c>
      <c r="CF136" s="186" t="str">
        <f aca="1">IF(CF$4&gt;$BV136,"",IF($BR$120&gt;$BS$120,"ns",IF($BN$127&gt;$BO$127,"ns",IF(ABS($BX136-INDEX(RTO1CF_ORD,CF$4,2))&gt;$BN$135,"s","ns"))))</f>
        <v>ns</v>
      </c>
      <c r="CG136" s="186" t="str">
        <f aca="1">IF(CG$4&gt;$BV136,"",IF($BR$120&gt;$BS$120,"ns",IF($BN$127&gt;$BO$127,"ns",IF(ABS($BX136-INDEX(RTO1CF_ORD,CG$4,2))&gt;$BN$135,"s","ns"))))</f>
        <v>ns</v>
      </c>
      <c r="CH136" s="186" t="str">
        <f aca="1">IF(CH$4&gt;$BV136,"",IF($BR$120&gt;$BS$120,"ns",IF($BN$127&gt;$BO$127,"ns",IF(ABS($BX136-INDEX(RTO1CF_ORD,CH$4,2))&gt;$BN$135,"s","ns"))))</f>
        <v>ns</v>
      </c>
      <c r="CI136" s="186" t="str">
        <f aca="1">IF(CI$4&gt;$BV136,"",IF($BR$120&gt;$BS$120,"ns",IF($BN$127&gt;$BO$127,"ns",IF(ABS($BX136-INDEX(RTO1CF_ORD,CI$4,2))&gt;$BN$135,"s","ns"))))</f>
        <v>ns</v>
      </c>
      <c r="CJ136" s="186" t="str">
        <f aca="1">IF(CJ$4&gt;$BV136,"",IF($BR$120&gt;$BS$120,"ns",IF($BN$127&gt;$BO$127,"ns",IF(ABS($BX136-INDEX(RTO1CF_ORD,CJ$4,2))&gt;$BN$135,"s","ns"))))</f>
        <v>ns</v>
      </c>
      <c r="CK136" s="186" t="str">
        <f aca="1">IF(CK$4&gt;$BV136,"",IF($BR$120&gt;$BS$120,"ns",IF($BN$127&gt;$BO$127,"ns",IF(ABS($BX136-INDEX(RTO1CF_ORD,CK$4,2))&gt;$BN$135,"s","ns"))))</f>
        <v>ns</v>
      </c>
      <c r="CL136" s="186" t="str">
        <f aca="1">IF(CL$4&gt;$BV136,"",IF($BR$120&gt;$BS$120,"ns",IF($BN$127&gt;$BO$127,"ns",IF(ABS($BX136-INDEX(RTO1CF_ORD,CL$4,2))&gt;$BN$135,"s","ns"))))</f>
        <v>ns</v>
      </c>
      <c r="CM136" s="186" t="str">
        <f aca="1">IF(CM$4&gt;$BV136,"",IF($BR$120&gt;$BS$120,"ns",IF($BN$127&gt;$BO$127,"ns",IF(ABS($BX136-INDEX(RTO1CF_ORD,CM$4,2))&gt;$BN$135,"s","ns"))))</f>
        <v>ns</v>
      </c>
      <c r="CN136" s="186" t="str">
        <f aca="1">IF(CN$4&gt;$BV136,"",IF($BR$120&gt;$BS$120,"ns",IF($BN$127&gt;$BO$127,"ns",IF(ABS($BX136-INDEX(RTO1CF_ORD,CN$4,2))&gt;$BN$135,"s","ns"))))</f>
        <v>ns</v>
      </c>
      <c r="CO136" s="186" t="str">
        <f aca="1">IF(CO$4&gt;$BV136,"",IF($BR$120&gt;$BS$120,"ns",IF($BN$127&gt;$BO$127,"ns",IF(ABS($BX136-INDEX(RTO1CF_ORD,CO$4,2))&gt;$BN$135,"s","ns"))))</f>
        <v>ns</v>
      </c>
      <c r="CP136" s="186" t="str">
        <f aca="1">IF(CP$4&gt;$BV136,"",IF($BR$120&gt;$BS$120,"ns",IF($BN$127&gt;$BO$127,"ns",IF(ABS($BX136-INDEX(RTO1CF_ORD,CP$4,2))&gt;$BN$135,"s","ns"))))</f>
        <v>ns</v>
      </c>
      <c r="CQ136" s="186" t="str">
        <f aca="1">IF(CQ$4&gt;$BV136,"",IF($BR$120&gt;$BS$120,"ns",IF($BN$127&gt;$BO$127,"ns",IF(ABS($BX136-INDEX(RTO1CF_ORD,CQ$4,2))&gt;$BN$135,"s","ns"))))</f>
        <v>ns</v>
      </c>
      <c r="CR136" s="186" t="str">
        <f aca="1">IF(CR$4&gt;$BV136,"",IF($BR$120&gt;$BS$120,"ns",IF($BN$127&gt;$BO$127,"ns",IF(ABS($BX136-INDEX(RTO1CF_ORD,CR$4,2))&gt;$BN$135,"s","ns"))))</f>
        <v>ns</v>
      </c>
      <c r="CS136" s="186" t="str">
        <f aca="1">IF(CS$4&gt;$BV136,"",IF($BR$120&gt;$BS$120,"ns",IF($BN$127&gt;$BO$127,"ns",IF(ABS($BX136-INDEX(RTO1CF_ORD,CS$4,2))&gt;$BN$135,"s","ns"))))</f>
        <v>ns</v>
      </c>
      <c r="CT136" s="186" t="str">
        <f aca="1">IF(CT$4&gt;$BV136,"",IF($BR$120&gt;$BS$120,"ns",IF($BN$127&gt;$BO$127,"ns",IF(ABS($BX136-INDEX(RTO1CF_ORD,CT$4,2))&gt;$BN$135,"s","ns"))))</f>
        <v/>
      </c>
      <c r="CU136" s="186" t="str">
        <f aca="1">IF(CU$4&gt;$BV136,"",IF($BR$120&gt;$BS$120,"ns",IF($BN$127&gt;$BO$127,"ns",IF(ABS($BX136-INDEX(RTO1CF_ORD,CU$4,2))&gt;$BN$135,"s","ns"))))</f>
        <v/>
      </c>
      <c r="CV136" s="186" t="str">
        <f aca="1">IF(CV$4&gt;$BV136,"",IF($BR$120&gt;$BS$120,"ns",IF($BN$127&gt;$BO$127,"ns",IF(ABS($BX136-INDEX(RTO1CF_ORD,CV$4,2))&gt;$BN$135,"s","ns"))))</f>
        <v/>
      </c>
      <c r="CW136" s="186" t="str">
        <f aca="1">IF(CW$4&gt;$BV136,"",IF($BR$120&gt;$BS$120,"ns",IF($BN$127&gt;$BO$127,"ns",IF(ABS($BX136-INDEX(RTO1CF_ORD,CW$4,2))&gt;$BN$135,"s","ns"))))</f>
        <v/>
      </c>
      <c r="CX136" s="186" t="str">
        <f aca="1">IF(CX$4&gt;$BV136,"",IF($BR$120&gt;$BS$120,"ns",IF($BN$127&gt;$BO$127,"ns",IF(ABS($BX136-INDEX(RTO1CF_ORD,CX$4,2))&gt;$BN$135,"s","ns"))))</f>
        <v/>
      </c>
      <c r="CY136" s="186" t="str">
        <f aca="1">IF(CY$4&gt;$BV136,"",IF($BR$120&gt;$BS$120,"ns",IF($BN$127&gt;$BO$127,"ns",IF(ABS($BX136-INDEX(RTO1CF_ORD,CY$4,2))&gt;$BN$135,"s","ns"))))</f>
        <v/>
      </c>
      <c r="CZ136" s="186" t="str">
        <f aca="1">IF(CZ$4&gt;$BV136,"",IF($BR$120&gt;$BS$120,"ns",IF($BN$127&gt;$BO$127,"ns",IF(ABS($BX136-INDEX(RTO1CF_ORD,CZ$4,2))&gt;$BN$135,"s","ns"))))</f>
        <v/>
      </c>
      <c r="DA136" s="186" t="str">
        <f aca="1">IF(DA$4&gt;$BV136,"",IF($BR$120&gt;$BS$120,"ns",IF($BN$127&gt;$BO$127,"ns",IF(ABS($BX136-INDEX(RTO1CF_ORD,DA$4,2))&gt;$BN$135,"s","ns"))))</f>
        <v/>
      </c>
      <c r="DB136" s="186" t="str">
        <f aca="1">IF(DB$4&gt;$BV136,"",IF($BR$120&gt;$BS$120,"ns",IF($BN$127&gt;$BO$127,"ns",IF(ABS($BX136-INDEX(RTO1CF_ORD,DB$4,2))&gt;$BN$135,"s","ns"))))</f>
        <v/>
      </c>
      <c r="DC136" s="186" t="str">
        <f aca="1">IF(DC$4&gt;$BV136,"",IF($BR$120&gt;$BS$120,"ns",IF($BN$127&gt;$BO$127,"ns",IF(ABS($BX136-INDEX(RTO1CF_ORD,DC$4,2))&gt;$BN$135,"s","ns"))))</f>
        <v/>
      </c>
      <c r="DD136" s="186" t="str">
        <f aca="1">IF(DD$4&gt;$BV136,"",IF($BR$120&gt;$BS$120,"ns",IF($BN$127&gt;$BO$127,"ns",IF(ABS($BX136-INDEX(RTO1CF_ORD,DD$4,2))&gt;$BN$135,"s","ns"))))</f>
        <v/>
      </c>
      <c r="DE136" s="186" t="str">
        <f aca="1">IF(DE$4&gt;$BV136,"",IF($BR$120&gt;$BS$120,"ns",IF($BN$127&gt;$BO$127,"ns",IF(ABS($BX136-INDEX(RTO1CF_ORD,DE$4,2))&gt;$BN$135,"s","ns"))))</f>
        <v/>
      </c>
      <c r="DF136" s="186" t="str">
        <f aca="1">IF(DF$4&gt;$BV136,"",IF($BR$120&gt;$BS$120,"ns",IF($BN$127&gt;$BO$127,"ns",IF(ABS($BX136-INDEX(RTO1CF_ORD,DF$4,2))&gt;$BN$135,"s","ns"))))</f>
        <v/>
      </c>
      <c r="DG136" s="186" t="str">
        <f aca="1">IF(DG$4&gt;$BV136,"",IF($BR$120&gt;$BS$120,"ns",IF($BN$127&gt;$BO$127,"ns",IF(ABS($BX136-INDEX(RTO1CF_ORD,DG$4,2))&gt;$BN$135,"s","ns"))))</f>
        <v/>
      </c>
      <c r="DH136" s="186" t="str">
        <f aca="1">IF(DH$4&gt;$BV136,"",IF($BR$120&gt;$BS$120,"ns",IF($BN$127&gt;$BO$127,"ns",IF(ABS($BX136-INDEX(RTO1CF_ORD,DH$4,2))&gt;$BN$135,"s","ns"))))</f>
        <v/>
      </c>
      <c r="DI136" s="186" t="str">
        <f aca="1">IF(DI$4&gt;$BV136,"",IF($BR$120&gt;$BS$120,"ns",IF($BN$127&gt;$BO$127,"ns",IF(ABS($BX136-INDEX(RTO1CF_ORD,DI$4,2))&gt;$BN$135,"s","ns"))))</f>
        <v/>
      </c>
      <c r="DJ136" s="186" t="str">
        <f aca="1">IF(DJ$4&gt;$BV136,"",IF($BR$120&gt;$BS$120,"ns",IF($BN$127&gt;$BO$127,"ns",IF(ABS($BX136-INDEX(RTO1CF_ORD,DJ$4,2))&gt;$BN$135,"s","ns"))))</f>
        <v/>
      </c>
      <c r="DK136" s="186" t="str">
        <f aca="1">IF(DK$4&gt;$BV136,"",IF($BR$120&gt;$BS$120,"ns",IF($BN$127&gt;$BO$127,"ns",IF(ABS($BX136-INDEX(RTO1CF_ORD,DK$4,2))&gt;$BN$135,"s","ns"))))</f>
        <v/>
      </c>
      <c r="DL136" s="186" t="str">
        <f aca="1">IF(DL$4&gt;$BV136,"",IF($BR$120&gt;$BS$120,"ns",IF($BN$127&gt;$BO$127,"ns",IF(ABS($BX136-INDEX(RTO1CF_ORD,DL$4,2))&gt;$BN$135,"s","ns"))))</f>
        <v/>
      </c>
      <c r="DM136" s="186" t="str">
        <f aca="1">IF(DM$4&gt;$BV136,"",IF($BR$120&gt;$BS$120,"ns",IF($BN$127&gt;$BO$127,"ns",IF(ABS($BX136-INDEX(RTO1CF_ORD,DM$4,2))&gt;$BN$135,"s","ns"))))</f>
        <v/>
      </c>
      <c r="DN136" s="186" t="str">
        <f aca="1">IF(DN$4&gt;$BV136,"",IF($BR$120&gt;$BS$120,"ns",IF($BN$127&gt;$BO$127,"ns",IF(ABS($BX136-INDEX(RTO1CF_ORD,DN$4,2))&gt;$BN$135,"s","ns"))))</f>
        <v/>
      </c>
      <c r="DO136" s="186" t="str">
        <f aca="1">IF(DO$4&gt;$BV136,"",IF($BR$120&gt;$BS$120,"ns",IF($BN$127&gt;$BO$127,"ns",IF(ABS($BX136-INDEX(RTO1CF_ORD,DO$4,2))&gt;$BN$135,"s","ns"))))</f>
        <v/>
      </c>
      <c r="DP136" s="186" t="str">
        <f aca="1">IF(DP$4&gt;$BV136,"",IF($BR$120&gt;$BS$120,"ns",IF($BN$127&gt;$BO$127,"ns",IF(ABS($BX136-INDEX(RTO1CF_ORD,DP$4,2))&gt;$BN$135,"s","ns"))))</f>
        <v/>
      </c>
      <c r="DQ136" s="186" t="str">
        <f aca="1">IF(DQ$4&gt;$BV136,"",IF($BR$120&gt;$BS$120,"ns",IF($BN$127&gt;$BO$127,"ns",IF(ABS($BX136-INDEX(RTO1CF_ORD,DQ$4,2))&gt;$BN$135,"s","ns"))))</f>
        <v/>
      </c>
      <c r="DR136" s="186" t="str">
        <f aca="1">IF(DR$4&gt;$BV136,"",IF($BR$120&gt;$BS$120,"ns",IF($BN$127&gt;$BO$127,"ns",IF(ABS($BX136-INDEX(RTO1CF_ORD,DR$4,2))&gt;$BN$135,"s","ns"))))</f>
        <v/>
      </c>
      <c r="DS136" s="186" t="str">
        <f aca="1">IF(DS$4&gt;$BV136,"",IF($BR$120&gt;$BS$120,"ns",IF($BN$127&gt;$BO$127,"ns",IF(ABS($BX136-INDEX(RTO1CF_ORD,DS$4,2))&gt;$BN$135,"s","ns"))))</f>
        <v/>
      </c>
      <c r="DT136" s="186" t="str">
        <f aca="1">IF(DT$4&gt;$BV136,"",IF($BR$120&gt;$BS$120,"ns",IF($BN$127&gt;$BO$127,"ns",IF(ABS($BX136-INDEX(RTO1CF_ORD,DT$4,2))&gt;$BN$135,"s","ns"))))</f>
        <v/>
      </c>
      <c r="DU136" s="186" t="str">
        <f aca="1">IF(DU$4&gt;$BV136,"",IF($BR$120&gt;$BS$120,"ns",IF($BN$127&gt;$BO$127,"ns",IF(ABS($BX136-INDEX(RTO1CF_ORD,DU$4,2))&gt;$BN$135,"s","ns"))))</f>
        <v/>
      </c>
      <c r="DV136" s="186" t="str">
        <f aca="1">IF(DV$4&gt;$BV136,"",IF($BR$120&gt;$BS$120,"ns",IF($BN$127&gt;$BO$127,"ns",IF(ABS($BX136-INDEX(RTO1CF_ORD,DV$4,2))&gt;$BN$135,"s","ns"))))</f>
        <v/>
      </c>
      <c r="DW136" s="158"/>
      <c r="DX136" s="158"/>
      <c r="DZ136" s="176">
        <f>DZ135+1</f>
        <v>22</v>
      </c>
      <c r="EA136" s="178" t="str">
        <f aca="1">IFERROR(INDEX(RTO3CV,$DZ136,1),0)</f>
        <v>CEIBO</v>
      </c>
      <c r="EB136" s="179">
        <f aca="1">IFERROR(INDEX(RTO3SF,$DZ136,EB$3),0)</f>
        <v>0</v>
      </c>
      <c r="EC136" s="179">
        <f aca="1">IFERROR(INDEX(RTO3SF,$DZ136,EC$3),0)</f>
        <v>0</v>
      </c>
      <c r="ED136" s="179">
        <f aca="1">IFERROR(INDEX(RTO3SF,$DZ136,ED$3),0)</f>
        <v>0</v>
      </c>
      <c r="EE136" s="179">
        <f aca="1">IFERROR(INDEX(RTO3SF,$DZ136,EE$3),0)</f>
        <v>0</v>
      </c>
      <c r="EF136" s="179">
        <f>_xlfn.COUNTIFS(EB136:EE136,"&gt;1")</f>
        <v>0</v>
      </c>
      <c r="EG136" s="179">
        <f>IFERROR(_xlfn.SUMIFS(EB136:EE136,EB136:EE136,"&gt;1"),0)</f>
        <v>0</v>
      </c>
      <c r="EH136" s="176"/>
      <c r="EI136" s="177"/>
      <c r="EJ136" s="177"/>
      <c r="EK136" s="177"/>
      <c r="EL136" s="176">
        <f>EL135+1</f>
        <v>22</v>
      </c>
      <c r="EM136" s="178" t="str">
        <f aca="1">IFERROR(INDEX(RTO3CV,$EL136,1),0)</f>
        <v>CEIBO</v>
      </c>
      <c r="EN136" s="179">
        <f aca="1">IFERROR(INDEX(RTO3CF,$EL136,'ANVA-MDS'!EB$3),0)</f>
        <v>3144.45886857142978</v>
      </c>
      <c r="EO136" s="179">
        <f aca="1">IFERROR(INDEX(RTO3CF,$EL136,'ANVA-MDS'!EC$3),0)</f>
        <v>2644.09124571428993</v>
      </c>
      <c r="EP136" s="179">
        <f aca="1">IFERROR(INDEX(RTO3CF,$EL136,'ANVA-MDS'!ED$3),0)</f>
        <v>3527.52399999999989</v>
      </c>
      <c r="EQ136" s="179">
        <f aca="1">IFERROR(INDEX(RTO3CF,$EL136,'ANVA-MDS'!EE$3),0)</f>
        <v>0</v>
      </c>
      <c r="ER136" s="179">
        <f>_xlfn.COUNTIFS(EN136:EQ136,"&gt;1")</f>
        <v>3</v>
      </c>
      <c r="ES136" s="179">
        <f>IFERROR(_xlfn.SUMIFS(EN136:EQ136,EN136:EQ136,"&gt;1"),0)</f>
        <v>9316.0741142857205</v>
      </c>
      <c r="ET136" s="176"/>
      <c r="EU136" s="177"/>
      <c r="EV136" s="177"/>
      <c r="EW136" s="177"/>
      <c r="EX136" s="179">
        <f>EG136+ES136</f>
        <v>9316.0741142857205</v>
      </c>
    </row>
    <row r="137" spans="1:154" ht="12.75" customHeight="1">
      <c r="A137" s="9" t="s">
        <v>351</v>
      </c>
      <c r="J137" s="89" t="n">
        <v>22</v>
      </c>
      <c r="K137" s="187" t="str">
        <f aca="1">IFERROR(INDEX(RTO3SF_ORD,J137,1),"sd")</f>
        <v>CEIBO</v>
      </c>
      <c r="L137" s="188">
        <f aca="1">IFERROR(INDEX(RTO3SF_ORD,J137,2),"sd")</f>
        <v>0.000279999999999999982</v>
      </c>
      <c r="M137" s="188" t="str">
        <f aca="1">IF(M$4&gt;$J137,"",IF($F$120&gt;$G$120,"ns",IF($B$127&gt;$C$127,"ns",IF(ABS($L137-INDEX(RTO1SF_ORD,M$4,2))&gt;$B$135,"s","ns"))))</f>
        <v>ns</v>
      </c>
      <c r="N137" s="188" t="str">
        <f aca="1">IF(N$4&gt;$J137,"",IF($F$120&gt;$G$120,"ns",IF($B$127&gt;$C$127,"ns",IF(ABS($L137-INDEX(RTO1SF_ORD,N$4,2))&gt;$B$135,"s","ns"))))</f>
        <v>ns</v>
      </c>
      <c r="O137" s="188" t="str">
        <f aca="1">IF(O$4&gt;$J137,"",IF($F$120&gt;$G$120,"ns",IF($B$127&gt;$C$127,"ns",IF(ABS($L137-INDEX(RTO1SF_ORD,O$4,2))&gt;$B$135,"s","ns"))))</f>
        <v>ns</v>
      </c>
      <c r="P137" s="188" t="str">
        <f aca="1">IF(P$4&gt;$J137,"",IF($F$120&gt;$G$120,"ns",IF($B$127&gt;$C$127,"ns",IF(ABS($L137-INDEX(RTO1SF_ORD,P$4,2))&gt;$B$135,"s","ns"))))</f>
        <v>ns</v>
      </c>
      <c r="Q137" s="188" t="str">
        <f aca="1">IF(Q$4&gt;$J137,"",IF($F$120&gt;$G$120,"ns",IF($B$127&gt;$C$127,"ns",IF(ABS($L137-INDEX(RTO1SF_ORD,Q$4,2))&gt;$B$135,"s","ns"))))</f>
        <v>ns</v>
      </c>
      <c r="R137" s="188" t="str">
        <f aca="1">IF(R$4&gt;$J137,"",IF($F$120&gt;$G$120,"ns",IF($B$127&gt;$C$127,"ns",IF(ABS($L137-INDEX(RTO1SF_ORD,R$4,2))&gt;$B$135,"s","ns"))))</f>
        <v>ns</v>
      </c>
      <c r="S137" s="188" t="str">
        <f aca="1">IF(S$4&gt;$J137,"",IF($F$120&gt;$G$120,"ns",IF($B$127&gt;$C$127,"ns",IF(ABS($L137-INDEX(RTO1SF_ORD,S$4,2))&gt;$B$135,"s","ns"))))</f>
        <v>ns</v>
      </c>
      <c r="T137" s="188" t="str">
        <f aca="1">IF(T$4&gt;$J137,"",IF($F$120&gt;$G$120,"ns",IF($B$127&gt;$C$127,"ns",IF(ABS($L137-INDEX(RTO1SF_ORD,T$4,2))&gt;$B$135,"s","ns"))))</f>
        <v>ns</v>
      </c>
      <c r="U137" s="188" t="str">
        <f aca="1">IF(U$4&gt;$J137,"",IF($F$120&gt;$G$120,"ns",IF($B$127&gt;$C$127,"ns",IF(ABS($L137-INDEX(RTO1SF_ORD,U$4,2))&gt;$B$135,"s","ns"))))</f>
        <v>ns</v>
      </c>
      <c r="V137" s="188" t="str">
        <f aca="1">IF(V$4&gt;$J137,"",IF($F$120&gt;$G$120,"ns",IF($B$127&gt;$C$127,"ns",IF(ABS($L137-INDEX(RTO1SF_ORD,V$4,2))&gt;$B$135,"s","ns"))))</f>
        <v>ns</v>
      </c>
      <c r="W137" s="188" t="str">
        <f aca="1">IF(W$4&gt;$J137,"",IF($F$120&gt;$G$120,"ns",IF($B$127&gt;$C$127,"ns",IF(ABS($L137-INDEX(RTO1SF_ORD,W$4,2))&gt;$B$135,"s","ns"))))</f>
        <v>ns</v>
      </c>
      <c r="X137" s="188" t="str">
        <f aca="1">IF(X$4&gt;$J137,"",IF($F$120&gt;$G$120,"ns",IF($B$127&gt;$C$127,"ns",IF(ABS($L137-INDEX(RTO1SF_ORD,X$4,2))&gt;$B$135,"s","ns"))))</f>
        <v>ns</v>
      </c>
      <c r="Y137" s="188" t="str">
        <f aca="1">IF(Y$4&gt;$J137,"",IF($F$120&gt;$G$120,"ns",IF($B$127&gt;$C$127,"ns",IF(ABS($L137-INDEX(RTO1SF_ORD,Y$4,2))&gt;$B$135,"s","ns"))))</f>
        <v>ns</v>
      </c>
      <c r="Z137" s="188" t="str">
        <f aca="1">IF(Z$4&gt;$J137,"",IF($F$120&gt;$G$120,"ns",IF($B$127&gt;$C$127,"ns",IF(ABS($L137-INDEX(RTO1SF_ORD,Z$4,2))&gt;$B$135,"s","ns"))))</f>
        <v>ns</v>
      </c>
      <c r="AA137" s="188" t="str">
        <f aca="1">IF(AA$4&gt;$J137,"",IF($F$120&gt;$G$120,"ns",IF($B$127&gt;$C$127,"ns",IF(ABS($L137-INDEX(RTO1SF_ORD,AA$4,2))&gt;$B$135,"s","ns"))))</f>
        <v>ns</v>
      </c>
      <c r="AB137" s="188" t="str">
        <f aca="1">IF(AB$4&gt;$J137,"",IF($F$120&gt;$G$120,"ns",IF($B$127&gt;$C$127,"ns",IF(ABS($L137-INDEX(RTO1SF_ORD,AB$4,2))&gt;$B$135,"s","ns"))))</f>
        <v>ns</v>
      </c>
      <c r="AC137" s="188" t="str">
        <f aca="1">IF(AC$4&gt;$J137,"",IF($F$120&gt;$G$120,"ns",IF($B$127&gt;$C$127,"ns",IF(ABS($L137-INDEX(RTO1SF_ORD,AC$4,2))&gt;$B$135,"s","ns"))))</f>
        <v>ns</v>
      </c>
      <c r="AD137" s="188" t="str">
        <f aca="1">IF(AD$4&gt;$J137,"",IF($F$120&gt;$G$120,"ns",IF($B$127&gt;$C$127,"ns",IF(ABS($L137-INDEX(RTO1SF_ORD,AD$4,2))&gt;$B$135,"s","ns"))))</f>
        <v>ns</v>
      </c>
      <c r="AE137" s="188" t="str">
        <f aca="1">IF(AE$4&gt;$J137,"",IF($F$120&gt;$G$120,"ns",IF($B$127&gt;$C$127,"ns",IF(ABS($L137-INDEX(RTO1SF_ORD,AE$4,2))&gt;$B$135,"s","ns"))))</f>
        <v>ns</v>
      </c>
      <c r="AF137" s="188" t="str">
        <f aca="1">IF(AF$4&gt;$J137,"",IF($F$120&gt;$G$120,"ns",IF($B$127&gt;$C$127,"ns",IF(ABS($L137-INDEX(RTO1SF_ORD,AF$4,2))&gt;$B$135,"s","ns"))))</f>
        <v>ns</v>
      </c>
      <c r="AG137" s="188" t="str">
        <f aca="1">IF(AG$4&gt;$J137,"",IF($F$120&gt;$G$120,"ns",IF($B$127&gt;$C$127,"ns",IF(ABS($L137-INDEX(RTO1SF_ORD,AG$4,2))&gt;$B$135,"s","ns"))))</f>
        <v>ns</v>
      </c>
      <c r="AH137" s="188" t="str">
        <f aca="1">IF(AH$4&gt;$J137,"",IF($F$120&gt;$G$120,"ns",IF($B$127&gt;$C$127,"ns",IF(ABS($L137-INDEX(RTO1SF_ORD,AH$4,2))&gt;$B$135,"s","ns"))))</f>
        <v>ns</v>
      </c>
      <c r="AI137" s="188" t="str">
        <f aca="1">IF(AI$4&gt;$J137,"",IF($F$120&gt;$G$120,"ns",IF($B$127&gt;$C$127,"ns",IF(ABS($L137-INDEX(RTO1SF_ORD,AI$4,2))&gt;$B$135,"s","ns"))))</f>
        <v/>
      </c>
      <c r="AJ137" s="188" t="str">
        <f aca="1">IF(AJ$4&gt;$J137,"",IF($F$120&gt;$G$120,"ns",IF($B$127&gt;$C$127,"ns",IF(ABS($L137-INDEX(RTO1SF_ORD,AJ$4,2))&gt;$B$135,"s","ns"))))</f>
        <v/>
      </c>
      <c r="AK137" s="188" t="str">
        <f aca="1">IF(AK$4&gt;$J137,"",IF($F$120&gt;$G$120,"ns",IF($B$127&gt;$C$127,"ns",IF(ABS($L137-INDEX(RTO1SF_ORD,AK$4,2))&gt;$B$135,"s","ns"))))</f>
        <v/>
      </c>
      <c r="AL137" s="188" t="str">
        <f aca="1">IF(AL$4&gt;$J137,"",IF($F$120&gt;$G$120,"ns",IF($B$127&gt;$C$127,"ns",IF(ABS($L137-INDEX(RTO1SF_ORD,AL$4,2))&gt;$B$135,"s","ns"))))</f>
        <v/>
      </c>
      <c r="AM137" s="188" t="str">
        <f aca="1">IF(AM$4&gt;$J137,"",IF($F$120&gt;$G$120,"ns",IF($B$127&gt;$C$127,"ns",IF(ABS($L137-INDEX(RTO1SF_ORD,AM$4,2))&gt;$B$135,"s","ns"))))</f>
        <v/>
      </c>
      <c r="AN137" s="188" t="str">
        <f aca="1">IF(AN$4&gt;$J137,"",IF($F$120&gt;$G$120,"ns",IF($B$127&gt;$C$127,"ns",IF(ABS($L137-INDEX(RTO1SF_ORD,AN$4,2))&gt;$B$135,"s","ns"))))</f>
        <v/>
      </c>
      <c r="AO137" s="188" t="str">
        <f aca="1">IF(AO$4&gt;$J137,"",IF($F$120&gt;$G$120,"ns",IF($B$127&gt;$C$127,"ns",IF(ABS($L137-INDEX(RTO1SF_ORD,AO$4,2))&gt;$B$135,"s","ns"))))</f>
        <v/>
      </c>
      <c r="AP137" s="188" t="str">
        <f aca="1">IF(AP$4&gt;$J137,"",IF($F$120&gt;$G$120,"ns",IF($B$127&gt;$C$127,"ns",IF(ABS($L137-INDEX(RTO1SF_ORD,AP$4,2))&gt;$B$135,"s","ns"))))</f>
        <v/>
      </c>
      <c r="AQ137" s="188" t="str">
        <f aca="1">IF(AQ$4&gt;$J137,"",IF($F$120&gt;$G$120,"ns",IF($B$127&gt;$C$127,"ns",IF(ABS($L137-INDEX(RTO1SF_ORD,AQ$4,2))&gt;$B$135,"s","ns"))))</f>
        <v/>
      </c>
      <c r="AR137" s="188" t="str">
        <f aca="1">IF(AR$4&gt;$J137,"",IF($F$120&gt;$G$120,"ns",IF($B$127&gt;$C$127,"ns",IF(ABS($L137-INDEX(RTO1SF_ORD,AR$4,2))&gt;$B$135,"s","ns"))))</f>
        <v/>
      </c>
      <c r="AS137" s="188" t="str">
        <f aca="1">IF(AS$4&gt;$J137,"",IF($F$120&gt;$G$120,"ns",IF($B$127&gt;$C$127,"ns",IF(ABS($L137-INDEX(RTO1SF_ORD,AS$4,2))&gt;$B$135,"s","ns"))))</f>
        <v/>
      </c>
      <c r="AT137" s="188" t="str">
        <f aca="1">IF(AT$4&gt;$J137,"",IF($F$120&gt;$G$120,"ns",IF($B$127&gt;$C$127,"ns",IF(ABS($L137-INDEX(RTO1SF_ORD,AT$4,2))&gt;$B$135,"s","ns"))))</f>
        <v/>
      </c>
      <c r="AU137" s="188" t="str">
        <f aca="1">IF(AU$4&gt;$J137,"",IF($F$120&gt;$G$120,"ns",IF($B$127&gt;$C$127,"ns",IF(ABS($L137-INDEX(RTO1SF_ORD,AU$4,2))&gt;$B$135,"s","ns"))))</f>
        <v/>
      </c>
      <c r="AV137" s="188" t="str">
        <f aca="1">IF(AV$4&gt;$J137,"",IF($F$120&gt;$G$120,"ns",IF($B$127&gt;$C$127,"ns",IF(ABS($L137-INDEX(RTO1SF_ORD,AV$4,2))&gt;$B$135,"s","ns"))))</f>
        <v/>
      </c>
      <c r="AW137" s="188" t="str">
        <f aca="1">IF(AW$4&gt;$J137,"",IF($F$120&gt;$G$120,"ns",IF($B$127&gt;$C$127,"ns",IF(ABS($L137-INDEX(RTO1SF_ORD,AW$4,2))&gt;$B$135,"s","ns"))))</f>
        <v/>
      </c>
      <c r="AX137" s="188" t="str">
        <f aca="1">IF(AX$4&gt;$J137,"",IF($F$120&gt;$G$120,"ns",IF($B$127&gt;$C$127,"ns",IF(ABS($L137-INDEX(RTO1SF_ORD,AX$4,2))&gt;$B$135,"s","ns"))))</f>
        <v/>
      </c>
      <c r="AY137" s="188" t="str">
        <f aca="1">IF(AY$4&gt;$J137,"",IF($F$120&gt;$G$120,"ns",IF($B$127&gt;$C$127,"ns",IF(ABS($L137-INDEX(RTO1SF_ORD,AY$4,2))&gt;$B$135,"s","ns"))))</f>
        <v/>
      </c>
      <c r="AZ137" s="188" t="str">
        <f aca="1">IF(AZ$4&gt;$J137,"",IF($F$120&gt;$G$120,"ns",IF($B$127&gt;$C$127,"ns",IF(ABS($L137-INDEX(RTO1SF_ORD,AZ$4,2))&gt;$B$135,"s","ns"))))</f>
        <v/>
      </c>
      <c r="BA137" s="188" t="str">
        <f aca="1">IF(BA$4&gt;$J137,"",IF($F$120&gt;$G$120,"ns",IF($B$127&gt;$C$127,"ns",IF(ABS($L137-INDEX(RTO1SF_ORD,BA$4,2))&gt;$B$135,"s","ns"))))</f>
        <v/>
      </c>
      <c r="BB137" s="188" t="str">
        <f aca="1">IF(BB$4&gt;$J137,"",IF($F$120&gt;$G$120,"ns",IF($B$127&gt;$C$127,"ns",IF(ABS($L137-INDEX(RTO1SF_ORD,BB$4,2))&gt;$B$135,"s","ns"))))</f>
        <v/>
      </c>
      <c r="BC137" s="188" t="str">
        <f aca="1">IF(BC$4&gt;$J137,"",IF($F$120&gt;$G$120,"ns",IF($B$127&gt;$C$127,"ns",IF(ABS($L137-INDEX(RTO1SF_ORD,BC$4,2))&gt;$B$135,"s","ns"))))</f>
        <v/>
      </c>
      <c r="BD137" s="188" t="str">
        <f aca="1">IF(BD$4&gt;$J137,"",IF($F$120&gt;$G$120,"ns",IF($B$127&gt;$C$127,"ns",IF(ABS($L137-INDEX(RTO1SF_ORD,BD$4,2))&gt;$B$135,"s","ns"))))</f>
        <v/>
      </c>
      <c r="BE137" s="188" t="str">
        <f aca="1">IF(BE$4&gt;$J137,"",IF($F$120&gt;$G$120,"ns",IF($B$127&gt;$C$127,"ns",IF(ABS($L137-INDEX(RTO1SF_ORD,BE$4,2))&gt;$B$135,"s","ns"))))</f>
        <v/>
      </c>
      <c r="BF137" s="188" t="str">
        <f aca="1">IF(BF$4&gt;$J137,"",IF($F$120&gt;$G$120,"ns",IF($B$127&gt;$C$127,"ns",IF(ABS($L137-INDEX(RTO1SF_ORD,BF$4,2))&gt;$B$135,"s","ns"))))</f>
        <v/>
      </c>
      <c r="BG137" s="188" t="str">
        <f aca="1">IF(BG$4&gt;$J137,"",IF($F$120&gt;$G$120,"ns",IF($B$127&gt;$C$127,"ns",IF(ABS($L137-INDEX(RTO1SF_ORD,BG$4,2))&gt;$B$135,"s","ns"))))</f>
        <v/>
      </c>
      <c r="BH137" s="188" t="str">
        <f aca="1">IF(BH$4&gt;$J137,"",IF($F$120&gt;$G$120,"ns",IF($B$127&gt;$C$127,"ns",IF(ABS($L137-INDEX(RTO1SF_ORD,BH$4,2))&gt;$B$135,"s","ns"))))</f>
        <v/>
      </c>
      <c r="BI137" s="188" t="str">
        <f aca="1">IF(BI$4&gt;$J137,"",IF($F$120&gt;$G$120,"ns",IF($B$127&gt;$C$127,"ns",IF(ABS($L137-INDEX(RTO1SF_ORD,BI$4,2))&gt;$B$135,"s","ns"))))</f>
        <v/>
      </c>
      <c r="BJ137" s="188" t="str">
        <f aca="1">IF(BJ$4&gt;$J137,"",IF($F$120&gt;$G$120,"ns",IF($B$127&gt;$C$127,"ns",IF(ABS($L137-INDEX(RTO1SF_ORD,BJ$4,2))&gt;$B$135,"s","ns"))))</f>
        <v/>
      </c>
      <c r="BM137" s="9" t="s">
        <v>351</v>
      </c>
      <c r="BS137" s="10"/>
      <c r="BT137" s="10"/>
      <c r="BV137" s="89" t="n">
        <v>22</v>
      </c>
      <c r="BW137" s="187" t="str">
        <f aca="1">IFERROR(INDEX(RTO3CF_ORD,BV137,1),"sd")</f>
        <v>K VALOR</v>
      </c>
      <c r="BX137" s="188">
        <f aca="1">IFERROR(INDEX(RTO3CF_ORD,BV137,2),"sd")</f>
        <v>3772.20435428571</v>
      </c>
      <c r="BY137" s="186" t="str">
        <f aca="1">IF(BY$4&gt;$BV137,"",IF($BR$120&gt;$BS$120,"ns",IF($BN$127&gt;$BO$127,"ns",IF(ABS($BX137-INDEX(RTO1CF_ORD,BY$4,2))&gt;$BN$135,"s","ns"))))</f>
        <v>ns</v>
      </c>
      <c r="BZ137" s="186" t="str">
        <f aca="1">IF(BZ$4&gt;$BV137,"",IF($BR$120&gt;$BS$120,"ns",IF($BN$127&gt;$BO$127,"ns",IF(ABS($BX137-INDEX(RTO1CF_ORD,BZ$4,2))&gt;$BN$135,"s","ns"))))</f>
        <v>ns</v>
      </c>
      <c r="CA137" s="186" t="str">
        <f aca="1">IF(CA$4&gt;$BV137,"",IF($BR$120&gt;$BS$120,"ns",IF($BN$127&gt;$BO$127,"ns",IF(ABS($BX137-INDEX(RTO1CF_ORD,CA$4,2))&gt;$BN$135,"s","ns"))))</f>
        <v>ns</v>
      </c>
      <c r="CB137" s="186" t="str">
        <f aca="1">IF(CB$4&gt;$BV137,"",IF($BR$120&gt;$BS$120,"ns",IF($BN$127&gt;$BO$127,"ns",IF(ABS($BX137-INDEX(RTO1CF_ORD,CB$4,2))&gt;$BN$135,"s","ns"))))</f>
        <v>ns</v>
      </c>
      <c r="CC137" s="186" t="str">
        <f aca="1">IF(CC$4&gt;$BV137,"",IF($BR$120&gt;$BS$120,"ns",IF($BN$127&gt;$BO$127,"ns",IF(ABS($BX137-INDEX(RTO1CF_ORD,CC$4,2))&gt;$BN$135,"s","ns"))))</f>
        <v>ns</v>
      </c>
      <c r="CD137" s="186" t="str">
        <f aca="1">IF(CD$4&gt;$BV137,"",IF($BR$120&gt;$BS$120,"ns",IF($BN$127&gt;$BO$127,"ns",IF(ABS($BX137-INDEX(RTO1CF_ORD,CD$4,2))&gt;$BN$135,"s","ns"))))</f>
        <v>ns</v>
      </c>
      <c r="CE137" s="186" t="str">
        <f aca="1">IF(CE$4&gt;$BV137,"",IF($BR$120&gt;$BS$120,"ns",IF($BN$127&gt;$BO$127,"ns",IF(ABS($BX137-INDEX(RTO1CF_ORD,CE$4,2))&gt;$BN$135,"s","ns"))))</f>
        <v>ns</v>
      </c>
      <c r="CF137" s="186" t="str">
        <f aca="1">IF(CF$4&gt;$BV137,"",IF($BR$120&gt;$BS$120,"ns",IF($BN$127&gt;$BO$127,"ns",IF(ABS($BX137-INDEX(RTO1CF_ORD,CF$4,2))&gt;$BN$135,"s","ns"))))</f>
        <v>ns</v>
      </c>
      <c r="CG137" s="186" t="str">
        <f aca="1">IF(CG$4&gt;$BV137,"",IF($BR$120&gt;$BS$120,"ns",IF($BN$127&gt;$BO$127,"ns",IF(ABS($BX137-INDEX(RTO1CF_ORD,CG$4,2))&gt;$BN$135,"s","ns"))))</f>
        <v>ns</v>
      </c>
      <c r="CH137" s="186" t="str">
        <f aca="1">IF(CH$4&gt;$BV137,"",IF($BR$120&gt;$BS$120,"ns",IF($BN$127&gt;$BO$127,"ns",IF(ABS($BX137-INDEX(RTO1CF_ORD,CH$4,2))&gt;$BN$135,"s","ns"))))</f>
        <v>ns</v>
      </c>
      <c r="CI137" s="186" t="str">
        <f aca="1">IF(CI$4&gt;$BV137,"",IF($BR$120&gt;$BS$120,"ns",IF($BN$127&gt;$BO$127,"ns",IF(ABS($BX137-INDEX(RTO1CF_ORD,CI$4,2))&gt;$BN$135,"s","ns"))))</f>
        <v>ns</v>
      </c>
      <c r="CJ137" s="186" t="str">
        <f aca="1">IF(CJ$4&gt;$BV137,"",IF($BR$120&gt;$BS$120,"ns",IF($BN$127&gt;$BO$127,"ns",IF(ABS($BX137-INDEX(RTO1CF_ORD,CJ$4,2))&gt;$BN$135,"s","ns"))))</f>
        <v>ns</v>
      </c>
      <c r="CK137" s="186" t="str">
        <f aca="1">IF(CK$4&gt;$BV137,"",IF($BR$120&gt;$BS$120,"ns",IF($BN$127&gt;$BO$127,"ns",IF(ABS($BX137-INDEX(RTO1CF_ORD,CK$4,2))&gt;$BN$135,"s","ns"))))</f>
        <v>ns</v>
      </c>
      <c r="CL137" s="186" t="str">
        <f aca="1">IF(CL$4&gt;$BV137,"",IF($BR$120&gt;$BS$120,"ns",IF($BN$127&gt;$BO$127,"ns",IF(ABS($BX137-INDEX(RTO1CF_ORD,CL$4,2))&gt;$BN$135,"s","ns"))))</f>
        <v>ns</v>
      </c>
      <c r="CM137" s="186" t="str">
        <f aca="1">IF(CM$4&gt;$BV137,"",IF($BR$120&gt;$BS$120,"ns",IF($BN$127&gt;$BO$127,"ns",IF(ABS($BX137-INDEX(RTO1CF_ORD,CM$4,2))&gt;$BN$135,"s","ns"))))</f>
        <v>ns</v>
      </c>
      <c r="CN137" s="186" t="str">
        <f aca="1">IF(CN$4&gt;$BV137,"",IF($BR$120&gt;$BS$120,"ns",IF($BN$127&gt;$BO$127,"ns",IF(ABS($BX137-INDEX(RTO1CF_ORD,CN$4,2))&gt;$BN$135,"s","ns"))))</f>
        <v>ns</v>
      </c>
      <c r="CO137" s="186" t="str">
        <f aca="1">IF(CO$4&gt;$BV137,"",IF($BR$120&gt;$BS$120,"ns",IF($BN$127&gt;$BO$127,"ns",IF(ABS($BX137-INDEX(RTO1CF_ORD,CO$4,2))&gt;$BN$135,"s","ns"))))</f>
        <v>ns</v>
      </c>
      <c r="CP137" s="186" t="str">
        <f aca="1">IF(CP$4&gt;$BV137,"",IF($BR$120&gt;$BS$120,"ns",IF($BN$127&gt;$BO$127,"ns",IF(ABS($BX137-INDEX(RTO1CF_ORD,CP$4,2))&gt;$BN$135,"s","ns"))))</f>
        <v>ns</v>
      </c>
      <c r="CQ137" s="186" t="str">
        <f aca="1">IF(CQ$4&gt;$BV137,"",IF($BR$120&gt;$BS$120,"ns",IF($BN$127&gt;$BO$127,"ns",IF(ABS($BX137-INDEX(RTO1CF_ORD,CQ$4,2))&gt;$BN$135,"s","ns"))))</f>
        <v>ns</v>
      </c>
      <c r="CR137" s="186" t="str">
        <f aca="1">IF(CR$4&gt;$BV137,"",IF($BR$120&gt;$BS$120,"ns",IF($BN$127&gt;$BO$127,"ns",IF(ABS($BX137-INDEX(RTO1CF_ORD,CR$4,2))&gt;$BN$135,"s","ns"))))</f>
        <v>ns</v>
      </c>
      <c r="CS137" s="186" t="str">
        <f aca="1">IF(CS$4&gt;$BV137,"",IF($BR$120&gt;$BS$120,"ns",IF($BN$127&gt;$BO$127,"ns",IF(ABS($BX137-INDEX(RTO1CF_ORD,CS$4,2))&gt;$BN$135,"s","ns"))))</f>
        <v>ns</v>
      </c>
      <c r="CT137" s="186" t="str">
        <f aca="1">IF(CT$4&gt;$BV137,"",IF($BR$120&gt;$BS$120,"ns",IF($BN$127&gt;$BO$127,"ns",IF(ABS($BX137-INDEX(RTO1CF_ORD,CT$4,2))&gt;$BN$135,"s","ns"))))</f>
        <v>ns</v>
      </c>
      <c r="CU137" s="186" t="str">
        <f aca="1">IF(CU$4&gt;$BV137,"",IF($BR$120&gt;$BS$120,"ns",IF($BN$127&gt;$BO$127,"ns",IF(ABS($BX137-INDEX(RTO1CF_ORD,CU$4,2))&gt;$BN$135,"s","ns"))))</f>
        <v/>
      </c>
      <c r="CV137" s="186" t="str">
        <f aca="1">IF(CV$4&gt;$BV137,"",IF($BR$120&gt;$BS$120,"ns",IF($BN$127&gt;$BO$127,"ns",IF(ABS($BX137-INDEX(RTO1CF_ORD,CV$4,2))&gt;$BN$135,"s","ns"))))</f>
        <v/>
      </c>
      <c r="CW137" s="186" t="str">
        <f aca="1">IF(CW$4&gt;$BV137,"",IF($BR$120&gt;$BS$120,"ns",IF($BN$127&gt;$BO$127,"ns",IF(ABS($BX137-INDEX(RTO1CF_ORD,CW$4,2))&gt;$BN$135,"s","ns"))))</f>
        <v/>
      </c>
      <c r="CX137" s="186" t="str">
        <f aca="1">IF(CX$4&gt;$BV137,"",IF($BR$120&gt;$BS$120,"ns",IF($BN$127&gt;$BO$127,"ns",IF(ABS($BX137-INDEX(RTO1CF_ORD,CX$4,2))&gt;$BN$135,"s","ns"))))</f>
        <v/>
      </c>
      <c r="CY137" s="186" t="str">
        <f aca="1">IF(CY$4&gt;$BV137,"",IF($BR$120&gt;$BS$120,"ns",IF($BN$127&gt;$BO$127,"ns",IF(ABS($BX137-INDEX(RTO1CF_ORD,CY$4,2))&gt;$BN$135,"s","ns"))))</f>
        <v/>
      </c>
      <c r="CZ137" s="186" t="str">
        <f aca="1">IF(CZ$4&gt;$BV137,"",IF($BR$120&gt;$BS$120,"ns",IF($BN$127&gt;$BO$127,"ns",IF(ABS($BX137-INDEX(RTO1CF_ORD,CZ$4,2))&gt;$BN$135,"s","ns"))))</f>
        <v/>
      </c>
      <c r="DA137" s="186" t="str">
        <f aca="1">IF(DA$4&gt;$BV137,"",IF($BR$120&gt;$BS$120,"ns",IF($BN$127&gt;$BO$127,"ns",IF(ABS($BX137-INDEX(RTO1CF_ORD,DA$4,2))&gt;$BN$135,"s","ns"))))</f>
        <v/>
      </c>
      <c r="DB137" s="186" t="str">
        <f aca="1">IF(DB$4&gt;$BV137,"",IF($BR$120&gt;$BS$120,"ns",IF($BN$127&gt;$BO$127,"ns",IF(ABS($BX137-INDEX(RTO1CF_ORD,DB$4,2))&gt;$BN$135,"s","ns"))))</f>
        <v/>
      </c>
      <c r="DC137" s="186" t="str">
        <f aca="1">IF(DC$4&gt;$BV137,"",IF($BR$120&gt;$BS$120,"ns",IF($BN$127&gt;$BO$127,"ns",IF(ABS($BX137-INDEX(RTO1CF_ORD,DC$4,2))&gt;$BN$135,"s","ns"))))</f>
        <v/>
      </c>
      <c r="DD137" s="186" t="str">
        <f aca="1">IF(DD$4&gt;$BV137,"",IF($BR$120&gt;$BS$120,"ns",IF($BN$127&gt;$BO$127,"ns",IF(ABS($BX137-INDEX(RTO1CF_ORD,DD$4,2))&gt;$BN$135,"s","ns"))))</f>
        <v/>
      </c>
      <c r="DE137" s="186" t="str">
        <f aca="1">IF(DE$4&gt;$BV137,"",IF($BR$120&gt;$BS$120,"ns",IF($BN$127&gt;$BO$127,"ns",IF(ABS($BX137-INDEX(RTO1CF_ORD,DE$4,2))&gt;$BN$135,"s","ns"))))</f>
        <v/>
      </c>
      <c r="DF137" s="186" t="str">
        <f aca="1">IF(DF$4&gt;$BV137,"",IF($BR$120&gt;$BS$120,"ns",IF($BN$127&gt;$BO$127,"ns",IF(ABS($BX137-INDEX(RTO1CF_ORD,DF$4,2))&gt;$BN$135,"s","ns"))))</f>
        <v/>
      </c>
      <c r="DG137" s="186" t="str">
        <f aca="1">IF(DG$4&gt;$BV137,"",IF($BR$120&gt;$BS$120,"ns",IF($BN$127&gt;$BO$127,"ns",IF(ABS($BX137-INDEX(RTO1CF_ORD,DG$4,2))&gt;$BN$135,"s","ns"))))</f>
        <v/>
      </c>
      <c r="DH137" s="186" t="str">
        <f aca="1">IF(DH$4&gt;$BV137,"",IF($BR$120&gt;$BS$120,"ns",IF($BN$127&gt;$BO$127,"ns",IF(ABS($BX137-INDEX(RTO1CF_ORD,DH$4,2))&gt;$BN$135,"s","ns"))))</f>
        <v/>
      </c>
      <c r="DI137" s="186" t="str">
        <f aca="1">IF(DI$4&gt;$BV137,"",IF($BR$120&gt;$BS$120,"ns",IF($BN$127&gt;$BO$127,"ns",IF(ABS($BX137-INDEX(RTO1CF_ORD,DI$4,2))&gt;$BN$135,"s","ns"))))</f>
        <v/>
      </c>
      <c r="DJ137" s="186" t="str">
        <f aca="1">IF(DJ$4&gt;$BV137,"",IF($BR$120&gt;$BS$120,"ns",IF($BN$127&gt;$BO$127,"ns",IF(ABS($BX137-INDEX(RTO1CF_ORD,DJ$4,2))&gt;$BN$135,"s","ns"))))</f>
        <v/>
      </c>
      <c r="DK137" s="186" t="str">
        <f aca="1">IF(DK$4&gt;$BV137,"",IF($BR$120&gt;$BS$120,"ns",IF($BN$127&gt;$BO$127,"ns",IF(ABS($BX137-INDEX(RTO1CF_ORD,DK$4,2))&gt;$BN$135,"s","ns"))))</f>
        <v/>
      </c>
      <c r="DL137" s="186" t="str">
        <f aca="1">IF(DL$4&gt;$BV137,"",IF($BR$120&gt;$BS$120,"ns",IF($BN$127&gt;$BO$127,"ns",IF(ABS($BX137-INDEX(RTO1CF_ORD,DL$4,2))&gt;$BN$135,"s","ns"))))</f>
        <v/>
      </c>
      <c r="DM137" s="186" t="str">
        <f aca="1">IF(DM$4&gt;$BV137,"",IF($BR$120&gt;$BS$120,"ns",IF($BN$127&gt;$BO$127,"ns",IF(ABS($BX137-INDEX(RTO1CF_ORD,DM$4,2))&gt;$BN$135,"s","ns"))))</f>
        <v/>
      </c>
      <c r="DN137" s="186" t="str">
        <f aca="1">IF(DN$4&gt;$BV137,"",IF($BR$120&gt;$BS$120,"ns",IF($BN$127&gt;$BO$127,"ns",IF(ABS($BX137-INDEX(RTO1CF_ORD,DN$4,2))&gt;$BN$135,"s","ns"))))</f>
        <v/>
      </c>
      <c r="DO137" s="186" t="str">
        <f aca="1">IF(DO$4&gt;$BV137,"",IF($BR$120&gt;$BS$120,"ns",IF($BN$127&gt;$BO$127,"ns",IF(ABS($BX137-INDEX(RTO1CF_ORD,DO$4,2))&gt;$BN$135,"s","ns"))))</f>
        <v/>
      </c>
      <c r="DP137" s="186" t="str">
        <f aca="1">IF(DP$4&gt;$BV137,"",IF($BR$120&gt;$BS$120,"ns",IF($BN$127&gt;$BO$127,"ns",IF(ABS($BX137-INDEX(RTO1CF_ORD,DP$4,2))&gt;$BN$135,"s","ns"))))</f>
        <v/>
      </c>
      <c r="DQ137" s="186" t="str">
        <f aca="1">IF(DQ$4&gt;$BV137,"",IF($BR$120&gt;$BS$120,"ns",IF($BN$127&gt;$BO$127,"ns",IF(ABS($BX137-INDEX(RTO1CF_ORD,DQ$4,2))&gt;$BN$135,"s","ns"))))</f>
        <v/>
      </c>
      <c r="DR137" s="186" t="str">
        <f aca="1">IF(DR$4&gt;$BV137,"",IF($BR$120&gt;$BS$120,"ns",IF($BN$127&gt;$BO$127,"ns",IF(ABS($BX137-INDEX(RTO1CF_ORD,DR$4,2))&gt;$BN$135,"s","ns"))))</f>
        <v/>
      </c>
      <c r="DS137" s="186" t="str">
        <f aca="1">IF(DS$4&gt;$BV137,"",IF($BR$120&gt;$BS$120,"ns",IF($BN$127&gt;$BO$127,"ns",IF(ABS($BX137-INDEX(RTO1CF_ORD,DS$4,2))&gt;$BN$135,"s","ns"))))</f>
        <v/>
      </c>
      <c r="DT137" s="186" t="str">
        <f aca="1">IF(DT$4&gt;$BV137,"",IF($BR$120&gt;$BS$120,"ns",IF($BN$127&gt;$BO$127,"ns",IF(ABS($BX137-INDEX(RTO1CF_ORD,DT$4,2))&gt;$BN$135,"s","ns"))))</f>
        <v/>
      </c>
      <c r="DU137" s="186" t="str">
        <f aca="1">IF(DU$4&gt;$BV137,"",IF($BR$120&gt;$BS$120,"ns",IF($BN$127&gt;$BO$127,"ns",IF(ABS($BX137-INDEX(RTO1CF_ORD,DU$4,2))&gt;$BN$135,"s","ns"))))</f>
        <v/>
      </c>
      <c r="DV137" s="186" t="str">
        <f aca="1">IF(DV$4&gt;$BV137,"",IF($BR$120&gt;$BS$120,"ns",IF($BN$127&gt;$BO$127,"ns",IF(ABS($BX137-INDEX(RTO1CF_ORD,DV$4,2))&gt;$BN$135,"s","ns"))))</f>
        <v/>
      </c>
      <c r="DW137" s="158"/>
      <c r="DX137" s="158"/>
      <c r="DZ137" s="176">
        <f>DZ136+1</f>
        <v>23</v>
      </c>
      <c r="EA137" s="178" t="str">
        <f aca="1">IFERROR(INDEX(RTO3CV,$DZ137,1),0)</f>
        <v>ÑANDUBAY</v>
      </c>
      <c r="EB137" s="179">
        <f aca="1">IFERROR(INDEX(RTO3SF,$DZ137,EB$3),0)</f>
        <v>0</v>
      </c>
      <c r="EC137" s="179">
        <f aca="1">IFERROR(INDEX(RTO3SF,$DZ137,EC$3),0)</f>
        <v>0</v>
      </c>
      <c r="ED137" s="179">
        <f aca="1">IFERROR(INDEX(RTO3SF,$DZ137,ED$3),0)</f>
        <v>0</v>
      </c>
      <c r="EE137" s="179">
        <f aca="1">IFERROR(INDEX(RTO3SF,$DZ137,EE$3),0)</f>
        <v>0</v>
      </c>
      <c r="EF137" s="179">
        <f>_xlfn.COUNTIFS(EB137:EE137,"&gt;1")</f>
        <v>0</v>
      </c>
      <c r="EG137" s="179">
        <f>IFERROR(_xlfn.SUMIFS(EB137:EE137,EB137:EE137,"&gt;1"),0)</f>
        <v>0</v>
      </c>
      <c r="EH137" s="176"/>
      <c r="EI137" s="177"/>
      <c r="EJ137" s="177"/>
      <c r="EK137" s="177"/>
      <c r="EL137" s="176">
        <f>EL136+1</f>
        <v>23</v>
      </c>
      <c r="EM137" s="178" t="str">
        <f aca="1">IFERROR(INDEX(RTO3CV,$EL137,1),0)</f>
        <v>ÑANDUBAY</v>
      </c>
      <c r="EN137" s="179">
        <f aca="1">IFERROR(INDEX(RTO3CF,$EL137,'ANVA-MDS'!EB$3),0)</f>
        <v>3417.2260571428601</v>
      </c>
      <c r="EO137" s="179">
        <f aca="1">IFERROR(INDEX(RTO3CF,$EL137,'ANVA-MDS'!EC$3),0)</f>
        <v>2636.91346285714008</v>
      </c>
      <c r="EP137" s="179">
        <f aca="1">IFERROR(INDEX(RTO3CF,$EL137,'ANVA-MDS'!ED$3),0)</f>
        <v>4889.13568000000032</v>
      </c>
      <c r="EQ137" s="179">
        <f aca="1">IFERROR(INDEX(RTO3CF,$EL137,'ANVA-MDS'!EE$3),0)</f>
        <v>0</v>
      </c>
      <c r="ER137" s="179">
        <f>_xlfn.COUNTIFS(EN137:EQ137,"&gt;1")</f>
        <v>3</v>
      </c>
      <c r="ES137" s="179">
        <f>IFERROR(_xlfn.SUMIFS(EN137:EQ137,EN137:EQ137,"&gt;1"),0)</f>
        <v>10943.2752</v>
      </c>
      <c r="ET137" s="176"/>
      <c r="EU137" s="177"/>
      <c r="EV137" s="177"/>
      <c r="EW137" s="177"/>
      <c r="EX137" s="179">
        <f>EG137+ES137</f>
        <v>10943.2752</v>
      </c>
    </row>
    <row r="138" spans="1:156" ht="12.75" customHeight="1">
      <c r="A138" s="10"/>
      <c r="J138" s="89" t="n">
        <v>23</v>
      </c>
      <c r="K138" s="187" t="str">
        <f aca="1">IFERROR(INDEX(RTO3SF_ORD,J138,1),"sd")</f>
        <v>ÑANDUBAY</v>
      </c>
      <c r="L138" s="188">
        <f aca="1">IFERROR(INDEX(RTO3SF_ORD,J138,2),"sd")</f>
        <v>0.000270000000000000018</v>
      </c>
      <c r="M138" s="188" t="str">
        <f aca="1">IF(M$4&gt;$J138,"",IF($F$120&gt;$G$120,"ns",IF($B$127&gt;$C$127,"ns",IF(ABS($L138-INDEX(RTO1SF_ORD,M$4,2))&gt;$B$135,"s","ns"))))</f>
        <v>ns</v>
      </c>
      <c r="N138" s="188" t="str">
        <f aca="1">IF(N$4&gt;$J138,"",IF($F$120&gt;$G$120,"ns",IF($B$127&gt;$C$127,"ns",IF(ABS($L138-INDEX(RTO1SF_ORD,N$4,2))&gt;$B$135,"s","ns"))))</f>
        <v>ns</v>
      </c>
      <c r="O138" s="188" t="str">
        <f aca="1">IF(O$4&gt;$J138,"",IF($F$120&gt;$G$120,"ns",IF($B$127&gt;$C$127,"ns",IF(ABS($L138-INDEX(RTO1SF_ORD,O$4,2))&gt;$B$135,"s","ns"))))</f>
        <v>ns</v>
      </c>
      <c r="P138" s="188" t="str">
        <f aca="1">IF(P$4&gt;$J138,"",IF($F$120&gt;$G$120,"ns",IF($B$127&gt;$C$127,"ns",IF(ABS($L138-INDEX(RTO1SF_ORD,P$4,2))&gt;$B$135,"s","ns"))))</f>
        <v>ns</v>
      </c>
      <c r="Q138" s="188" t="str">
        <f aca="1">IF(Q$4&gt;$J138,"",IF($F$120&gt;$G$120,"ns",IF($B$127&gt;$C$127,"ns",IF(ABS($L138-INDEX(RTO1SF_ORD,Q$4,2))&gt;$B$135,"s","ns"))))</f>
        <v>ns</v>
      </c>
      <c r="R138" s="188" t="str">
        <f aca="1">IF(R$4&gt;$J138,"",IF($F$120&gt;$G$120,"ns",IF($B$127&gt;$C$127,"ns",IF(ABS($L138-INDEX(RTO1SF_ORD,R$4,2))&gt;$B$135,"s","ns"))))</f>
        <v>ns</v>
      </c>
      <c r="S138" s="188" t="str">
        <f aca="1">IF(S$4&gt;$J138,"",IF($F$120&gt;$G$120,"ns",IF($B$127&gt;$C$127,"ns",IF(ABS($L138-INDEX(RTO1SF_ORD,S$4,2))&gt;$B$135,"s","ns"))))</f>
        <v>ns</v>
      </c>
      <c r="T138" s="188" t="str">
        <f aca="1">IF(T$4&gt;$J138,"",IF($F$120&gt;$G$120,"ns",IF($B$127&gt;$C$127,"ns",IF(ABS($L138-INDEX(RTO1SF_ORD,T$4,2))&gt;$B$135,"s","ns"))))</f>
        <v>ns</v>
      </c>
      <c r="U138" s="188" t="str">
        <f aca="1">IF(U$4&gt;$J138,"",IF($F$120&gt;$G$120,"ns",IF($B$127&gt;$C$127,"ns",IF(ABS($L138-INDEX(RTO1SF_ORD,U$4,2))&gt;$B$135,"s","ns"))))</f>
        <v>ns</v>
      </c>
      <c r="V138" s="188" t="str">
        <f aca="1">IF(V$4&gt;$J138,"",IF($F$120&gt;$G$120,"ns",IF($B$127&gt;$C$127,"ns",IF(ABS($L138-INDEX(RTO1SF_ORD,V$4,2))&gt;$B$135,"s","ns"))))</f>
        <v>ns</v>
      </c>
      <c r="W138" s="188" t="str">
        <f aca="1">IF(W$4&gt;$J138,"",IF($F$120&gt;$G$120,"ns",IF($B$127&gt;$C$127,"ns",IF(ABS($L138-INDEX(RTO1SF_ORD,W$4,2))&gt;$B$135,"s","ns"))))</f>
        <v>ns</v>
      </c>
      <c r="X138" s="188" t="str">
        <f aca="1">IF(X$4&gt;$J138,"",IF($F$120&gt;$G$120,"ns",IF($B$127&gt;$C$127,"ns",IF(ABS($L138-INDEX(RTO1SF_ORD,X$4,2))&gt;$B$135,"s","ns"))))</f>
        <v>ns</v>
      </c>
      <c r="Y138" s="188" t="str">
        <f aca="1">IF(Y$4&gt;$J138,"",IF($F$120&gt;$G$120,"ns",IF($B$127&gt;$C$127,"ns",IF(ABS($L138-INDEX(RTO1SF_ORD,Y$4,2))&gt;$B$135,"s","ns"))))</f>
        <v>ns</v>
      </c>
      <c r="Z138" s="188" t="str">
        <f aca="1">IF(Z$4&gt;$J138,"",IF($F$120&gt;$G$120,"ns",IF($B$127&gt;$C$127,"ns",IF(ABS($L138-INDEX(RTO1SF_ORD,Z$4,2))&gt;$B$135,"s","ns"))))</f>
        <v>ns</v>
      </c>
      <c r="AA138" s="188" t="str">
        <f aca="1">IF(AA$4&gt;$J138,"",IF($F$120&gt;$G$120,"ns",IF($B$127&gt;$C$127,"ns",IF(ABS($L138-INDEX(RTO1SF_ORD,AA$4,2))&gt;$B$135,"s","ns"))))</f>
        <v>ns</v>
      </c>
      <c r="AB138" s="188" t="str">
        <f aca="1">IF(AB$4&gt;$J138,"",IF($F$120&gt;$G$120,"ns",IF($B$127&gt;$C$127,"ns",IF(ABS($L138-INDEX(RTO1SF_ORD,AB$4,2))&gt;$B$135,"s","ns"))))</f>
        <v>ns</v>
      </c>
      <c r="AC138" s="188" t="str">
        <f aca="1">IF(AC$4&gt;$J138,"",IF($F$120&gt;$G$120,"ns",IF($B$127&gt;$C$127,"ns",IF(ABS($L138-INDEX(RTO1SF_ORD,AC$4,2))&gt;$B$135,"s","ns"))))</f>
        <v>ns</v>
      </c>
      <c r="AD138" s="188" t="str">
        <f aca="1">IF(AD$4&gt;$J138,"",IF($F$120&gt;$G$120,"ns",IF($B$127&gt;$C$127,"ns",IF(ABS($L138-INDEX(RTO1SF_ORD,AD$4,2))&gt;$B$135,"s","ns"))))</f>
        <v>ns</v>
      </c>
      <c r="AE138" s="188" t="str">
        <f aca="1">IF(AE$4&gt;$J138,"",IF($F$120&gt;$G$120,"ns",IF($B$127&gt;$C$127,"ns",IF(ABS($L138-INDEX(RTO1SF_ORD,AE$4,2))&gt;$B$135,"s","ns"))))</f>
        <v>ns</v>
      </c>
      <c r="AF138" s="188" t="str">
        <f aca="1">IF(AF$4&gt;$J138,"",IF($F$120&gt;$G$120,"ns",IF($B$127&gt;$C$127,"ns",IF(ABS($L138-INDEX(RTO1SF_ORD,AF$4,2))&gt;$B$135,"s","ns"))))</f>
        <v>ns</v>
      </c>
      <c r="AG138" s="188" t="str">
        <f aca="1">IF(AG$4&gt;$J138,"",IF($F$120&gt;$G$120,"ns",IF($B$127&gt;$C$127,"ns",IF(ABS($L138-INDEX(RTO1SF_ORD,AG$4,2))&gt;$B$135,"s","ns"))))</f>
        <v>ns</v>
      </c>
      <c r="AH138" s="188" t="str">
        <f aca="1">IF(AH$4&gt;$J138,"",IF($F$120&gt;$G$120,"ns",IF($B$127&gt;$C$127,"ns",IF(ABS($L138-INDEX(RTO1SF_ORD,AH$4,2))&gt;$B$135,"s","ns"))))</f>
        <v>ns</v>
      </c>
      <c r="AI138" s="188" t="str">
        <f aca="1">IF(AI$4&gt;$J138,"",IF($F$120&gt;$G$120,"ns",IF($B$127&gt;$C$127,"ns",IF(ABS($L138-INDEX(RTO1SF_ORD,AI$4,2))&gt;$B$135,"s","ns"))))</f>
        <v>ns</v>
      </c>
      <c r="AJ138" s="188" t="str">
        <f aca="1">IF(AJ$4&gt;$J138,"",IF($F$120&gt;$G$120,"ns",IF($B$127&gt;$C$127,"ns",IF(ABS($L138-INDEX(RTO1SF_ORD,AJ$4,2))&gt;$B$135,"s","ns"))))</f>
        <v/>
      </c>
      <c r="AK138" s="188" t="str">
        <f aca="1">IF(AK$4&gt;$J138,"",IF($F$120&gt;$G$120,"ns",IF($B$127&gt;$C$127,"ns",IF(ABS($L138-INDEX(RTO1SF_ORD,AK$4,2))&gt;$B$135,"s","ns"))))</f>
        <v/>
      </c>
      <c r="AL138" s="188" t="str">
        <f aca="1">IF(AL$4&gt;$J138,"",IF($F$120&gt;$G$120,"ns",IF($B$127&gt;$C$127,"ns",IF(ABS($L138-INDEX(RTO1SF_ORD,AL$4,2))&gt;$B$135,"s","ns"))))</f>
        <v/>
      </c>
      <c r="AM138" s="188" t="str">
        <f aca="1">IF(AM$4&gt;$J138,"",IF($F$120&gt;$G$120,"ns",IF($B$127&gt;$C$127,"ns",IF(ABS($L138-INDEX(RTO1SF_ORD,AM$4,2))&gt;$B$135,"s","ns"))))</f>
        <v/>
      </c>
      <c r="AN138" s="188" t="str">
        <f aca="1">IF(AN$4&gt;$J138,"",IF($F$120&gt;$G$120,"ns",IF($B$127&gt;$C$127,"ns",IF(ABS($L138-INDEX(RTO1SF_ORD,AN$4,2))&gt;$B$135,"s","ns"))))</f>
        <v/>
      </c>
      <c r="AO138" s="188" t="str">
        <f aca="1">IF(AO$4&gt;$J138,"",IF($F$120&gt;$G$120,"ns",IF($B$127&gt;$C$127,"ns",IF(ABS($L138-INDEX(RTO1SF_ORD,AO$4,2))&gt;$B$135,"s","ns"))))</f>
        <v/>
      </c>
      <c r="AP138" s="188" t="str">
        <f aca="1">IF(AP$4&gt;$J138,"",IF($F$120&gt;$G$120,"ns",IF($B$127&gt;$C$127,"ns",IF(ABS($L138-INDEX(RTO1SF_ORD,AP$4,2))&gt;$B$135,"s","ns"))))</f>
        <v/>
      </c>
      <c r="AQ138" s="188" t="str">
        <f aca="1">IF(AQ$4&gt;$J138,"",IF($F$120&gt;$G$120,"ns",IF($B$127&gt;$C$127,"ns",IF(ABS($L138-INDEX(RTO1SF_ORD,AQ$4,2))&gt;$B$135,"s","ns"))))</f>
        <v/>
      </c>
      <c r="AR138" s="188" t="str">
        <f aca="1">IF(AR$4&gt;$J138,"",IF($F$120&gt;$G$120,"ns",IF($B$127&gt;$C$127,"ns",IF(ABS($L138-INDEX(RTO1SF_ORD,AR$4,2))&gt;$B$135,"s","ns"))))</f>
        <v/>
      </c>
      <c r="AS138" s="188" t="str">
        <f aca="1">IF(AS$4&gt;$J138,"",IF($F$120&gt;$G$120,"ns",IF($B$127&gt;$C$127,"ns",IF(ABS($L138-INDEX(RTO1SF_ORD,AS$4,2))&gt;$B$135,"s","ns"))))</f>
        <v/>
      </c>
      <c r="AT138" s="188" t="str">
        <f aca="1">IF(AT$4&gt;$J138,"",IF($F$120&gt;$G$120,"ns",IF($B$127&gt;$C$127,"ns",IF(ABS($L138-INDEX(RTO1SF_ORD,AT$4,2))&gt;$B$135,"s","ns"))))</f>
        <v/>
      </c>
      <c r="AU138" s="188" t="str">
        <f aca="1">IF(AU$4&gt;$J138,"",IF($F$120&gt;$G$120,"ns",IF($B$127&gt;$C$127,"ns",IF(ABS($L138-INDEX(RTO1SF_ORD,AU$4,2))&gt;$B$135,"s","ns"))))</f>
        <v/>
      </c>
      <c r="AV138" s="188" t="str">
        <f aca="1">IF(AV$4&gt;$J138,"",IF($F$120&gt;$G$120,"ns",IF($B$127&gt;$C$127,"ns",IF(ABS($L138-INDEX(RTO1SF_ORD,AV$4,2))&gt;$B$135,"s","ns"))))</f>
        <v/>
      </c>
      <c r="AW138" s="188" t="str">
        <f aca="1">IF(AW$4&gt;$J138,"",IF($F$120&gt;$G$120,"ns",IF($B$127&gt;$C$127,"ns",IF(ABS($L138-INDEX(RTO1SF_ORD,AW$4,2))&gt;$B$135,"s","ns"))))</f>
        <v/>
      </c>
      <c r="AX138" s="188" t="str">
        <f aca="1">IF(AX$4&gt;$J138,"",IF($F$120&gt;$G$120,"ns",IF($B$127&gt;$C$127,"ns",IF(ABS($L138-INDEX(RTO1SF_ORD,AX$4,2))&gt;$B$135,"s","ns"))))</f>
        <v/>
      </c>
      <c r="AY138" s="188" t="str">
        <f aca="1">IF(AY$4&gt;$J138,"",IF($F$120&gt;$G$120,"ns",IF($B$127&gt;$C$127,"ns",IF(ABS($L138-INDEX(RTO1SF_ORD,AY$4,2))&gt;$B$135,"s","ns"))))</f>
        <v/>
      </c>
      <c r="AZ138" s="188" t="str">
        <f aca="1">IF(AZ$4&gt;$J138,"",IF($F$120&gt;$G$120,"ns",IF($B$127&gt;$C$127,"ns",IF(ABS($L138-INDEX(RTO1SF_ORD,AZ$4,2))&gt;$B$135,"s","ns"))))</f>
        <v/>
      </c>
      <c r="BA138" s="188" t="str">
        <f aca="1">IF(BA$4&gt;$J138,"",IF($F$120&gt;$G$120,"ns",IF($B$127&gt;$C$127,"ns",IF(ABS($L138-INDEX(RTO1SF_ORD,BA$4,2))&gt;$B$135,"s","ns"))))</f>
        <v/>
      </c>
      <c r="BB138" s="188" t="str">
        <f aca="1">IF(BB$4&gt;$J138,"",IF($F$120&gt;$G$120,"ns",IF($B$127&gt;$C$127,"ns",IF(ABS($L138-INDEX(RTO1SF_ORD,BB$4,2))&gt;$B$135,"s","ns"))))</f>
        <v/>
      </c>
      <c r="BC138" s="188" t="str">
        <f aca="1">IF(BC$4&gt;$J138,"",IF($F$120&gt;$G$120,"ns",IF($B$127&gt;$C$127,"ns",IF(ABS($L138-INDEX(RTO1SF_ORD,BC$4,2))&gt;$B$135,"s","ns"))))</f>
        <v/>
      </c>
      <c r="BD138" s="188" t="str">
        <f aca="1">IF(BD$4&gt;$J138,"",IF($F$120&gt;$G$120,"ns",IF($B$127&gt;$C$127,"ns",IF(ABS($L138-INDEX(RTO1SF_ORD,BD$4,2))&gt;$B$135,"s","ns"))))</f>
        <v/>
      </c>
      <c r="BE138" s="188" t="str">
        <f aca="1">IF(BE$4&gt;$J138,"",IF($F$120&gt;$G$120,"ns",IF($B$127&gt;$C$127,"ns",IF(ABS($L138-INDEX(RTO1SF_ORD,BE$4,2))&gt;$B$135,"s","ns"))))</f>
        <v/>
      </c>
      <c r="BF138" s="188" t="str">
        <f aca="1">IF(BF$4&gt;$J138,"",IF($F$120&gt;$G$120,"ns",IF($B$127&gt;$C$127,"ns",IF(ABS($L138-INDEX(RTO1SF_ORD,BF$4,2))&gt;$B$135,"s","ns"))))</f>
        <v/>
      </c>
      <c r="BG138" s="188" t="str">
        <f aca="1">IF(BG$4&gt;$J138,"",IF($F$120&gt;$G$120,"ns",IF($B$127&gt;$C$127,"ns",IF(ABS($L138-INDEX(RTO1SF_ORD,BG$4,2))&gt;$B$135,"s","ns"))))</f>
        <v/>
      </c>
      <c r="BH138" s="188" t="str">
        <f aca="1">IF(BH$4&gt;$J138,"",IF($F$120&gt;$G$120,"ns",IF($B$127&gt;$C$127,"ns",IF(ABS($L138-INDEX(RTO1SF_ORD,BH$4,2))&gt;$B$135,"s","ns"))))</f>
        <v/>
      </c>
      <c r="BI138" s="188" t="str">
        <f aca="1">IF(BI$4&gt;$J138,"",IF($F$120&gt;$G$120,"ns",IF($B$127&gt;$C$127,"ns",IF(ABS($L138-INDEX(RTO1SF_ORD,BI$4,2))&gt;$B$135,"s","ns"))))</f>
        <v/>
      </c>
      <c r="BJ138" s="188" t="str">
        <f aca="1">IF(BJ$4&gt;$J138,"",IF($F$120&gt;$G$120,"ns",IF($B$127&gt;$C$127,"ns",IF(ABS($L138-INDEX(RTO1SF_ORD,BJ$4,2))&gt;$B$135,"s","ns"))))</f>
        <v/>
      </c>
      <c r="BM138" s="10"/>
      <c r="BS138" s="10"/>
      <c r="BT138" s="10"/>
      <c r="BU138" s="117"/>
      <c r="BV138" s="89" t="n">
        <v>23</v>
      </c>
      <c r="BW138" s="187" t="str">
        <f aca="1">IFERROR(INDEX(RTO3CF_ORD,BV138,1),"sd")</f>
        <v>LG ZAINO</v>
      </c>
      <c r="BX138" s="188">
        <f aca="1">IFERROR(INDEX(RTO3CF_ORD,BV138,2),"sd")</f>
        <v>3769.44513523810019</v>
      </c>
      <c r="BY138" s="186" t="str">
        <f aca="1">IF(BY$4&gt;$BV138,"",IF($BR$120&gt;$BS$120,"ns",IF($BN$127&gt;$BO$127,"ns",IF(ABS($BX138-INDEX(RTO1CF_ORD,BY$4,2))&gt;$BN$135,"s","ns"))))</f>
        <v>ns</v>
      </c>
      <c r="BZ138" s="186" t="str">
        <f aca="1">IF(BZ$4&gt;$BV138,"",IF($BR$120&gt;$BS$120,"ns",IF($BN$127&gt;$BO$127,"ns",IF(ABS($BX138-INDEX(RTO1CF_ORD,BZ$4,2))&gt;$BN$135,"s","ns"))))</f>
        <v>ns</v>
      </c>
      <c r="CA138" s="186" t="str">
        <f aca="1">IF(CA$4&gt;$BV138,"",IF($BR$120&gt;$BS$120,"ns",IF($BN$127&gt;$BO$127,"ns",IF(ABS($BX138-INDEX(RTO1CF_ORD,CA$4,2))&gt;$BN$135,"s","ns"))))</f>
        <v>ns</v>
      </c>
      <c r="CB138" s="186" t="str">
        <f aca="1">IF(CB$4&gt;$BV138,"",IF($BR$120&gt;$BS$120,"ns",IF($BN$127&gt;$BO$127,"ns",IF(ABS($BX138-INDEX(RTO1CF_ORD,CB$4,2))&gt;$BN$135,"s","ns"))))</f>
        <v>ns</v>
      </c>
      <c r="CC138" s="186" t="str">
        <f aca="1">IF(CC$4&gt;$BV138,"",IF($BR$120&gt;$BS$120,"ns",IF($BN$127&gt;$BO$127,"ns",IF(ABS($BX138-INDEX(RTO1CF_ORD,CC$4,2))&gt;$BN$135,"s","ns"))))</f>
        <v>ns</v>
      </c>
      <c r="CD138" s="186" t="str">
        <f aca="1">IF(CD$4&gt;$BV138,"",IF($BR$120&gt;$BS$120,"ns",IF($BN$127&gt;$BO$127,"ns",IF(ABS($BX138-INDEX(RTO1CF_ORD,CD$4,2))&gt;$BN$135,"s","ns"))))</f>
        <v>ns</v>
      </c>
      <c r="CE138" s="186" t="str">
        <f aca="1">IF(CE$4&gt;$BV138,"",IF($BR$120&gt;$BS$120,"ns",IF($BN$127&gt;$BO$127,"ns",IF(ABS($BX138-INDEX(RTO1CF_ORD,CE$4,2))&gt;$BN$135,"s","ns"))))</f>
        <v>ns</v>
      </c>
      <c r="CF138" s="186" t="str">
        <f aca="1">IF(CF$4&gt;$BV138,"",IF($BR$120&gt;$BS$120,"ns",IF($BN$127&gt;$BO$127,"ns",IF(ABS($BX138-INDEX(RTO1CF_ORD,CF$4,2))&gt;$BN$135,"s","ns"))))</f>
        <v>ns</v>
      </c>
      <c r="CG138" s="186" t="str">
        <f aca="1">IF(CG$4&gt;$BV138,"",IF($BR$120&gt;$BS$120,"ns",IF($BN$127&gt;$BO$127,"ns",IF(ABS($BX138-INDEX(RTO1CF_ORD,CG$4,2))&gt;$BN$135,"s","ns"))))</f>
        <v>ns</v>
      </c>
      <c r="CH138" s="186" t="str">
        <f aca="1">IF(CH$4&gt;$BV138,"",IF($BR$120&gt;$BS$120,"ns",IF($BN$127&gt;$BO$127,"ns",IF(ABS($BX138-INDEX(RTO1CF_ORD,CH$4,2))&gt;$BN$135,"s","ns"))))</f>
        <v>ns</v>
      </c>
      <c r="CI138" s="186" t="str">
        <f aca="1">IF(CI$4&gt;$BV138,"",IF($BR$120&gt;$BS$120,"ns",IF($BN$127&gt;$BO$127,"ns",IF(ABS($BX138-INDEX(RTO1CF_ORD,CI$4,2))&gt;$BN$135,"s","ns"))))</f>
        <v>ns</v>
      </c>
      <c r="CJ138" s="186" t="str">
        <f aca="1">IF(CJ$4&gt;$BV138,"",IF($BR$120&gt;$BS$120,"ns",IF($BN$127&gt;$BO$127,"ns",IF(ABS($BX138-INDEX(RTO1CF_ORD,CJ$4,2))&gt;$BN$135,"s","ns"))))</f>
        <v>ns</v>
      </c>
      <c r="CK138" s="186" t="str">
        <f aca="1">IF(CK$4&gt;$BV138,"",IF($BR$120&gt;$BS$120,"ns",IF($BN$127&gt;$BO$127,"ns",IF(ABS($BX138-INDEX(RTO1CF_ORD,CK$4,2))&gt;$BN$135,"s","ns"))))</f>
        <v>ns</v>
      </c>
      <c r="CL138" s="186" t="str">
        <f aca="1">IF(CL$4&gt;$BV138,"",IF($BR$120&gt;$BS$120,"ns",IF($BN$127&gt;$BO$127,"ns",IF(ABS($BX138-INDEX(RTO1CF_ORD,CL$4,2))&gt;$BN$135,"s","ns"))))</f>
        <v>ns</v>
      </c>
      <c r="CM138" s="186" t="str">
        <f aca="1">IF(CM$4&gt;$BV138,"",IF($BR$120&gt;$BS$120,"ns",IF($BN$127&gt;$BO$127,"ns",IF(ABS($BX138-INDEX(RTO1CF_ORD,CM$4,2))&gt;$BN$135,"s","ns"))))</f>
        <v>ns</v>
      </c>
      <c r="CN138" s="186" t="str">
        <f aca="1">IF(CN$4&gt;$BV138,"",IF($BR$120&gt;$BS$120,"ns",IF($BN$127&gt;$BO$127,"ns",IF(ABS($BX138-INDEX(RTO1CF_ORD,CN$4,2))&gt;$BN$135,"s","ns"))))</f>
        <v>ns</v>
      </c>
      <c r="CO138" s="186" t="str">
        <f aca="1">IF(CO$4&gt;$BV138,"",IF($BR$120&gt;$BS$120,"ns",IF($BN$127&gt;$BO$127,"ns",IF(ABS($BX138-INDEX(RTO1CF_ORD,CO$4,2))&gt;$BN$135,"s","ns"))))</f>
        <v>ns</v>
      </c>
      <c r="CP138" s="186" t="str">
        <f aca="1">IF(CP$4&gt;$BV138,"",IF($BR$120&gt;$BS$120,"ns",IF($BN$127&gt;$BO$127,"ns",IF(ABS($BX138-INDEX(RTO1CF_ORD,CP$4,2))&gt;$BN$135,"s","ns"))))</f>
        <v>ns</v>
      </c>
      <c r="CQ138" s="186" t="str">
        <f aca="1">IF(CQ$4&gt;$BV138,"",IF($BR$120&gt;$BS$120,"ns",IF($BN$127&gt;$BO$127,"ns",IF(ABS($BX138-INDEX(RTO1CF_ORD,CQ$4,2))&gt;$BN$135,"s","ns"))))</f>
        <v>ns</v>
      </c>
      <c r="CR138" s="186" t="str">
        <f aca="1">IF(CR$4&gt;$BV138,"",IF($BR$120&gt;$BS$120,"ns",IF($BN$127&gt;$BO$127,"ns",IF(ABS($BX138-INDEX(RTO1CF_ORD,CR$4,2))&gt;$BN$135,"s","ns"))))</f>
        <v>ns</v>
      </c>
      <c r="CS138" s="186" t="str">
        <f aca="1">IF(CS$4&gt;$BV138,"",IF($BR$120&gt;$BS$120,"ns",IF($BN$127&gt;$BO$127,"ns",IF(ABS($BX138-INDEX(RTO1CF_ORD,CS$4,2))&gt;$BN$135,"s","ns"))))</f>
        <v>ns</v>
      </c>
      <c r="CT138" s="186" t="str">
        <f aca="1">IF(CT$4&gt;$BV138,"",IF($BR$120&gt;$BS$120,"ns",IF($BN$127&gt;$BO$127,"ns",IF(ABS($BX138-INDEX(RTO1CF_ORD,CT$4,2))&gt;$BN$135,"s","ns"))))</f>
        <v>ns</v>
      </c>
      <c r="CU138" s="186" t="str">
        <f aca="1">IF(CU$4&gt;$BV138,"",IF($BR$120&gt;$BS$120,"ns",IF($BN$127&gt;$BO$127,"ns",IF(ABS($BX138-INDEX(RTO1CF_ORD,CU$4,2))&gt;$BN$135,"s","ns"))))</f>
        <v>ns</v>
      </c>
      <c r="CV138" s="186" t="str">
        <f aca="1">IF(CV$4&gt;$BV138,"",IF($BR$120&gt;$BS$120,"ns",IF($BN$127&gt;$BO$127,"ns",IF(ABS($BX138-INDEX(RTO1CF_ORD,CV$4,2))&gt;$BN$135,"s","ns"))))</f>
        <v/>
      </c>
      <c r="CW138" s="186" t="str">
        <f aca="1">IF(CW$4&gt;$BV138,"",IF($BR$120&gt;$BS$120,"ns",IF($BN$127&gt;$BO$127,"ns",IF(ABS($BX138-INDEX(RTO1CF_ORD,CW$4,2))&gt;$BN$135,"s","ns"))))</f>
        <v/>
      </c>
      <c r="CX138" s="186" t="str">
        <f aca="1">IF(CX$4&gt;$BV138,"",IF($BR$120&gt;$BS$120,"ns",IF($BN$127&gt;$BO$127,"ns",IF(ABS($BX138-INDEX(RTO1CF_ORD,CX$4,2))&gt;$BN$135,"s","ns"))))</f>
        <v/>
      </c>
      <c r="CY138" s="186" t="str">
        <f aca="1">IF(CY$4&gt;$BV138,"",IF($BR$120&gt;$BS$120,"ns",IF($BN$127&gt;$BO$127,"ns",IF(ABS($BX138-INDEX(RTO1CF_ORD,CY$4,2))&gt;$BN$135,"s","ns"))))</f>
        <v/>
      </c>
      <c r="CZ138" s="186" t="str">
        <f aca="1">IF(CZ$4&gt;$BV138,"",IF($BR$120&gt;$BS$120,"ns",IF($BN$127&gt;$BO$127,"ns",IF(ABS($BX138-INDEX(RTO1CF_ORD,CZ$4,2))&gt;$BN$135,"s","ns"))))</f>
        <v/>
      </c>
      <c r="DA138" s="186" t="str">
        <f aca="1">IF(DA$4&gt;$BV138,"",IF($BR$120&gt;$BS$120,"ns",IF($BN$127&gt;$BO$127,"ns",IF(ABS($BX138-INDEX(RTO1CF_ORD,DA$4,2))&gt;$BN$135,"s","ns"))))</f>
        <v/>
      </c>
      <c r="DB138" s="186" t="str">
        <f aca="1">IF(DB$4&gt;$BV138,"",IF($BR$120&gt;$BS$120,"ns",IF($BN$127&gt;$BO$127,"ns",IF(ABS($BX138-INDEX(RTO1CF_ORD,DB$4,2))&gt;$BN$135,"s","ns"))))</f>
        <v/>
      </c>
      <c r="DC138" s="186" t="str">
        <f aca="1">IF(DC$4&gt;$BV138,"",IF($BR$120&gt;$BS$120,"ns",IF($BN$127&gt;$BO$127,"ns",IF(ABS($BX138-INDEX(RTO1CF_ORD,DC$4,2))&gt;$BN$135,"s","ns"))))</f>
        <v/>
      </c>
      <c r="DD138" s="186" t="str">
        <f aca="1">IF(DD$4&gt;$BV138,"",IF($BR$120&gt;$BS$120,"ns",IF($BN$127&gt;$BO$127,"ns",IF(ABS($BX138-INDEX(RTO1CF_ORD,DD$4,2))&gt;$BN$135,"s","ns"))))</f>
        <v/>
      </c>
      <c r="DE138" s="186" t="str">
        <f aca="1">IF(DE$4&gt;$BV138,"",IF($BR$120&gt;$BS$120,"ns",IF($BN$127&gt;$BO$127,"ns",IF(ABS($BX138-INDEX(RTO1CF_ORD,DE$4,2))&gt;$BN$135,"s","ns"))))</f>
        <v/>
      </c>
      <c r="DF138" s="186" t="str">
        <f aca="1">IF(DF$4&gt;$BV138,"",IF($BR$120&gt;$BS$120,"ns",IF($BN$127&gt;$BO$127,"ns",IF(ABS($BX138-INDEX(RTO1CF_ORD,DF$4,2))&gt;$BN$135,"s","ns"))))</f>
        <v/>
      </c>
      <c r="DG138" s="186" t="str">
        <f aca="1">IF(DG$4&gt;$BV138,"",IF($BR$120&gt;$BS$120,"ns",IF($BN$127&gt;$BO$127,"ns",IF(ABS($BX138-INDEX(RTO1CF_ORD,DG$4,2))&gt;$BN$135,"s","ns"))))</f>
        <v/>
      </c>
      <c r="DH138" s="186" t="str">
        <f aca="1">IF(DH$4&gt;$BV138,"",IF($BR$120&gt;$BS$120,"ns",IF($BN$127&gt;$BO$127,"ns",IF(ABS($BX138-INDEX(RTO1CF_ORD,DH$4,2))&gt;$BN$135,"s","ns"))))</f>
        <v/>
      </c>
      <c r="DI138" s="186" t="str">
        <f aca="1">IF(DI$4&gt;$BV138,"",IF($BR$120&gt;$BS$120,"ns",IF($BN$127&gt;$BO$127,"ns",IF(ABS($BX138-INDEX(RTO1CF_ORD,DI$4,2))&gt;$BN$135,"s","ns"))))</f>
        <v/>
      </c>
      <c r="DJ138" s="186" t="str">
        <f aca="1">IF(DJ$4&gt;$BV138,"",IF($BR$120&gt;$BS$120,"ns",IF($BN$127&gt;$BO$127,"ns",IF(ABS($BX138-INDEX(RTO1CF_ORD,DJ$4,2))&gt;$BN$135,"s","ns"))))</f>
        <v/>
      </c>
      <c r="DK138" s="186" t="str">
        <f aca="1">IF(DK$4&gt;$BV138,"",IF($BR$120&gt;$BS$120,"ns",IF($BN$127&gt;$BO$127,"ns",IF(ABS($BX138-INDEX(RTO1CF_ORD,DK$4,2))&gt;$BN$135,"s","ns"))))</f>
        <v/>
      </c>
      <c r="DL138" s="186" t="str">
        <f aca="1">IF(DL$4&gt;$BV138,"",IF($BR$120&gt;$BS$120,"ns",IF($BN$127&gt;$BO$127,"ns",IF(ABS($BX138-INDEX(RTO1CF_ORD,DL$4,2))&gt;$BN$135,"s","ns"))))</f>
        <v/>
      </c>
      <c r="DM138" s="186" t="str">
        <f aca="1">IF(DM$4&gt;$BV138,"",IF($BR$120&gt;$BS$120,"ns",IF($BN$127&gt;$BO$127,"ns",IF(ABS($BX138-INDEX(RTO1CF_ORD,DM$4,2))&gt;$BN$135,"s","ns"))))</f>
        <v/>
      </c>
      <c r="DN138" s="186" t="str">
        <f aca="1">IF(DN$4&gt;$BV138,"",IF($BR$120&gt;$BS$120,"ns",IF($BN$127&gt;$BO$127,"ns",IF(ABS($BX138-INDEX(RTO1CF_ORD,DN$4,2))&gt;$BN$135,"s","ns"))))</f>
        <v/>
      </c>
      <c r="DO138" s="186" t="str">
        <f aca="1">IF(DO$4&gt;$BV138,"",IF($BR$120&gt;$BS$120,"ns",IF($BN$127&gt;$BO$127,"ns",IF(ABS($BX138-INDEX(RTO1CF_ORD,DO$4,2))&gt;$BN$135,"s","ns"))))</f>
        <v/>
      </c>
      <c r="DP138" s="186" t="str">
        <f aca="1">IF(DP$4&gt;$BV138,"",IF($BR$120&gt;$BS$120,"ns",IF($BN$127&gt;$BO$127,"ns",IF(ABS($BX138-INDEX(RTO1CF_ORD,DP$4,2))&gt;$BN$135,"s","ns"))))</f>
        <v/>
      </c>
      <c r="DQ138" s="186" t="str">
        <f aca="1">IF(DQ$4&gt;$BV138,"",IF($BR$120&gt;$BS$120,"ns",IF($BN$127&gt;$BO$127,"ns",IF(ABS($BX138-INDEX(RTO1CF_ORD,DQ$4,2))&gt;$BN$135,"s","ns"))))</f>
        <v/>
      </c>
      <c r="DR138" s="186" t="str">
        <f aca="1">IF(DR$4&gt;$BV138,"",IF($BR$120&gt;$BS$120,"ns",IF($BN$127&gt;$BO$127,"ns",IF(ABS($BX138-INDEX(RTO1CF_ORD,DR$4,2))&gt;$BN$135,"s","ns"))))</f>
        <v/>
      </c>
      <c r="DS138" s="186" t="str">
        <f aca="1">IF(DS$4&gt;$BV138,"",IF($BR$120&gt;$BS$120,"ns",IF($BN$127&gt;$BO$127,"ns",IF(ABS($BX138-INDEX(RTO1CF_ORD,DS$4,2))&gt;$BN$135,"s","ns"))))</f>
        <v/>
      </c>
      <c r="DT138" s="186" t="str">
        <f aca="1">IF(DT$4&gt;$BV138,"",IF($BR$120&gt;$BS$120,"ns",IF($BN$127&gt;$BO$127,"ns",IF(ABS($BX138-INDEX(RTO1CF_ORD,DT$4,2))&gt;$BN$135,"s","ns"))))</f>
        <v/>
      </c>
      <c r="DU138" s="186" t="str">
        <f aca="1">IF(DU$4&gt;$BV138,"",IF($BR$120&gt;$BS$120,"ns",IF($BN$127&gt;$BO$127,"ns",IF(ABS($BX138-INDEX(RTO1CF_ORD,DU$4,2))&gt;$BN$135,"s","ns"))))</f>
        <v/>
      </c>
      <c r="DV138" s="186" t="str">
        <f aca="1">IF(DV$4&gt;$BV138,"",IF($BR$120&gt;$BS$120,"ns",IF($BN$127&gt;$BO$127,"ns",IF(ABS($BX138-INDEX(RTO1CF_ORD,DV$4,2))&gt;$BN$135,"s","ns"))))</f>
        <v/>
      </c>
      <c r="DW138" s="158"/>
      <c r="DX138" s="158"/>
      <c r="DZ138" s="176">
        <f>DZ137+1</f>
        <v>24</v>
      </c>
      <c r="EA138" s="178" t="str">
        <f aca="1">IFERROR(INDEX(RTO3CV,$DZ138,1),0)</f>
        <v>TBIO AUDAZ</v>
      </c>
      <c r="EB138" s="179">
        <f aca="1">IFERROR(INDEX(RTO3SF,$DZ138,EB$3),0)</f>
        <v>0</v>
      </c>
      <c r="EC138" s="179">
        <f aca="1">IFERROR(INDEX(RTO3SF,$DZ138,EC$3),0)</f>
        <v>0</v>
      </c>
      <c r="ED138" s="179">
        <f aca="1">IFERROR(INDEX(RTO3SF,$DZ138,ED$3),0)</f>
        <v>0</v>
      </c>
      <c r="EE138" s="179">
        <f aca="1">IFERROR(INDEX(RTO3SF,$DZ138,EE$3),0)</f>
        <v>0</v>
      </c>
      <c r="EF138" s="179">
        <f>_xlfn.COUNTIFS(EB138:EE138,"&gt;1")</f>
        <v>0</v>
      </c>
      <c r="EG138" s="179">
        <f>IFERROR(_xlfn.SUMIFS(EB138:EE138,EB138:EE138,"&gt;1"),0)</f>
        <v>0</v>
      </c>
      <c r="EH138" s="176"/>
      <c r="EI138" s="177"/>
      <c r="EJ138" s="177"/>
      <c r="EK138" s="177"/>
      <c r="EL138" s="176">
        <f>EL137+1</f>
        <v>24</v>
      </c>
      <c r="EM138" s="178" t="str">
        <f aca="1">IFERROR(INDEX(RTO3CV,$EL138,1),0)</f>
        <v>TBIO AUDAZ</v>
      </c>
      <c r="EN138" s="179">
        <f aca="1">IFERROR(INDEX(RTO3CF,$EL138,'ANVA-MDS'!EB$3),0)</f>
        <v>3767.92416000000003</v>
      </c>
      <c r="EO138" s="179">
        <f aca="1">IFERROR(INDEX(RTO3CF,$EL138,'ANVA-MDS'!EC$3),0)</f>
        <v>4308.46416000000045</v>
      </c>
      <c r="EP138" s="179">
        <f aca="1">IFERROR(INDEX(RTO3CF,$EL138,'ANVA-MDS'!ED$3),0)</f>
        <v>3560.35680000000002</v>
      </c>
      <c r="EQ138" s="179">
        <f aca="1">IFERROR(INDEX(RTO3CF,$EL138,'ANVA-MDS'!EE$3),0)</f>
        <v>0</v>
      </c>
      <c r="ER138" s="179">
        <f>_xlfn.COUNTIFS(EN138:EQ138,"&gt;1")</f>
        <v>3</v>
      </c>
      <c r="ES138" s="179">
        <f>IFERROR(_xlfn.SUMIFS(EN138:EQ138,EN138:EQ138,"&gt;1"),0)</f>
        <v>11636.7451199999996</v>
      </c>
      <c r="ET138" s="176"/>
      <c r="EU138" s="177"/>
      <c r="EV138" s="177"/>
      <c r="EW138" s="177"/>
      <c r="EX138" s="179">
        <f>EG138+ES138</f>
        <v>11636.7451199999996</v>
      </c>
      <c r="EY138" s="180"/>
      <c r="EZ138" s="177"/>
    </row>
    <row r="139" spans="1:154" ht="12.75" customHeight="1">
      <c r="A139" s="284" t="s">
        <v>352</v>
      </c>
      <c r="J139" s="89" t="n">
        <v>24</v>
      </c>
      <c r="K139" s="187" t="str">
        <f aca="1">IFERROR(INDEX(RTO3SF_ORD,J139,1),"sd")</f>
        <v>TBIO AUDAZ</v>
      </c>
      <c r="L139" s="188">
        <f aca="1">IFERROR(INDEX(RTO3SF_ORD,J139,2),"sd")</f>
        <v>0.000260000000000000009</v>
      </c>
      <c r="M139" s="188" t="str">
        <f aca="1">IF(M$4&gt;$J139,"",IF($F$120&gt;$G$120,"ns",IF($B$127&gt;$C$127,"ns",IF(ABS($L139-INDEX(RTO1SF_ORD,M$4,2))&gt;$B$135,"s","ns"))))</f>
        <v>ns</v>
      </c>
      <c r="N139" s="188" t="str">
        <f aca="1">IF(N$4&gt;$J139,"",IF($F$120&gt;$G$120,"ns",IF($B$127&gt;$C$127,"ns",IF(ABS($L139-INDEX(RTO1SF_ORD,N$4,2))&gt;$B$135,"s","ns"))))</f>
        <v>ns</v>
      </c>
      <c r="O139" s="188" t="str">
        <f aca="1">IF(O$4&gt;$J139,"",IF($F$120&gt;$G$120,"ns",IF($B$127&gt;$C$127,"ns",IF(ABS($L139-INDEX(RTO1SF_ORD,O$4,2))&gt;$B$135,"s","ns"))))</f>
        <v>ns</v>
      </c>
      <c r="P139" s="188" t="str">
        <f aca="1">IF(P$4&gt;$J139,"",IF($F$120&gt;$G$120,"ns",IF($B$127&gt;$C$127,"ns",IF(ABS($L139-INDEX(RTO1SF_ORD,P$4,2))&gt;$B$135,"s","ns"))))</f>
        <v>ns</v>
      </c>
      <c r="Q139" s="188" t="str">
        <f aca="1">IF(Q$4&gt;$J139,"",IF($F$120&gt;$G$120,"ns",IF($B$127&gt;$C$127,"ns",IF(ABS($L139-INDEX(RTO1SF_ORD,Q$4,2))&gt;$B$135,"s","ns"))))</f>
        <v>ns</v>
      </c>
      <c r="R139" s="188" t="str">
        <f aca="1">IF(R$4&gt;$J139,"",IF($F$120&gt;$G$120,"ns",IF($B$127&gt;$C$127,"ns",IF(ABS($L139-INDEX(RTO1SF_ORD,R$4,2))&gt;$B$135,"s","ns"))))</f>
        <v>ns</v>
      </c>
      <c r="S139" s="188" t="str">
        <f aca="1">IF(S$4&gt;$J139,"",IF($F$120&gt;$G$120,"ns",IF($B$127&gt;$C$127,"ns",IF(ABS($L139-INDEX(RTO1SF_ORD,S$4,2))&gt;$B$135,"s","ns"))))</f>
        <v>ns</v>
      </c>
      <c r="T139" s="188" t="str">
        <f aca="1">IF(T$4&gt;$J139,"",IF($F$120&gt;$G$120,"ns",IF($B$127&gt;$C$127,"ns",IF(ABS($L139-INDEX(RTO1SF_ORD,T$4,2))&gt;$B$135,"s","ns"))))</f>
        <v>ns</v>
      </c>
      <c r="U139" s="188" t="str">
        <f aca="1">IF(U$4&gt;$J139,"",IF($F$120&gt;$G$120,"ns",IF($B$127&gt;$C$127,"ns",IF(ABS($L139-INDEX(RTO1SF_ORD,U$4,2))&gt;$B$135,"s","ns"))))</f>
        <v>ns</v>
      </c>
      <c r="V139" s="188" t="str">
        <f aca="1">IF(V$4&gt;$J139,"",IF($F$120&gt;$G$120,"ns",IF($B$127&gt;$C$127,"ns",IF(ABS($L139-INDEX(RTO1SF_ORD,V$4,2))&gt;$B$135,"s","ns"))))</f>
        <v>ns</v>
      </c>
      <c r="W139" s="188" t="str">
        <f aca="1">IF(W$4&gt;$J139,"",IF($F$120&gt;$G$120,"ns",IF($B$127&gt;$C$127,"ns",IF(ABS($L139-INDEX(RTO1SF_ORD,W$4,2))&gt;$B$135,"s","ns"))))</f>
        <v>ns</v>
      </c>
      <c r="X139" s="188" t="str">
        <f aca="1">IF(X$4&gt;$J139,"",IF($F$120&gt;$G$120,"ns",IF($B$127&gt;$C$127,"ns",IF(ABS($L139-INDEX(RTO1SF_ORD,X$4,2))&gt;$B$135,"s","ns"))))</f>
        <v>ns</v>
      </c>
      <c r="Y139" s="188" t="str">
        <f aca="1">IF(Y$4&gt;$J139,"",IF($F$120&gt;$G$120,"ns",IF($B$127&gt;$C$127,"ns",IF(ABS($L139-INDEX(RTO1SF_ORD,Y$4,2))&gt;$B$135,"s","ns"))))</f>
        <v>ns</v>
      </c>
      <c r="Z139" s="188" t="str">
        <f aca="1">IF(Z$4&gt;$J139,"",IF($F$120&gt;$G$120,"ns",IF($B$127&gt;$C$127,"ns",IF(ABS($L139-INDEX(RTO1SF_ORD,Z$4,2))&gt;$B$135,"s","ns"))))</f>
        <v>ns</v>
      </c>
      <c r="AA139" s="188" t="str">
        <f aca="1">IF(AA$4&gt;$J139,"",IF($F$120&gt;$G$120,"ns",IF($B$127&gt;$C$127,"ns",IF(ABS($L139-INDEX(RTO1SF_ORD,AA$4,2))&gt;$B$135,"s","ns"))))</f>
        <v>ns</v>
      </c>
      <c r="AB139" s="188" t="str">
        <f aca="1">IF(AB$4&gt;$J139,"",IF($F$120&gt;$G$120,"ns",IF($B$127&gt;$C$127,"ns",IF(ABS($L139-INDEX(RTO1SF_ORD,AB$4,2))&gt;$B$135,"s","ns"))))</f>
        <v>ns</v>
      </c>
      <c r="AC139" s="188" t="str">
        <f aca="1">IF(AC$4&gt;$J139,"",IF($F$120&gt;$G$120,"ns",IF($B$127&gt;$C$127,"ns",IF(ABS($L139-INDEX(RTO1SF_ORD,AC$4,2))&gt;$B$135,"s","ns"))))</f>
        <v>ns</v>
      </c>
      <c r="AD139" s="188" t="str">
        <f aca="1">IF(AD$4&gt;$J139,"",IF($F$120&gt;$G$120,"ns",IF($B$127&gt;$C$127,"ns",IF(ABS($L139-INDEX(RTO1SF_ORD,AD$4,2))&gt;$B$135,"s","ns"))))</f>
        <v>ns</v>
      </c>
      <c r="AE139" s="188" t="str">
        <f aca="1">IF(AE$4&gt;$J139,"",IF($F$120&gt;$G$120,"ns",IF($B$127&gt;$C$127,"ns",IF(ABS($L139-INDEX(RTO1SF_ORD,AE$4,2))&gt;$B$135,"s","ns"))))</f>
        <v>ns</v>
      </c>
      <c r="AF139" s="188" t="str">
        <f aca="1">IF(AF$4&gt;$J139,"",IF($F$120&gt;$G$120,"ns",IF($B$127&gt;$C$127,"ns",IF(ABS($L139-INDEX(RTO1SF_ORD,AF$4,2))&gt;$B$135,"s","ns"))))</f>
        <v>ns</v>
      </c>
      <c r="AG139" s="188" t="str">
        <f aca="1">IF(AG$4&gt;$J139,"",IF($F$120&gt;$G$120,"ns",IF($B$127&gt;$C$127,"ns",IF(ABS($L139-INDEX(RTO1SF_ORD,AG$4,2))&gt;$B$135,"s","ns"))))</f>
        <v>ns</v>
      </c>
      <c r="AH139" s="188" t="str">
        <f aca="1">IF(AH$4&gt;$J139,"",IF($F$120&gt;$G$120,"ns",IF($B$127&gt;$C$127,"ns",IF(ABS($L139-INDEX(RTO1SF_ORD,AH$4,2))&gt;$B$135,"s","ns"))))</f>
        <v>ns</v>
      </c>
      <c r="AI139" s="188" t="str">
        <f aca="1">IF(AI$4&gt;$J139,"",IF($F$120&gt;$G$120,"ns",IF($B$127&gt;$C$127,"ns",IF(ABS($L139-INDEX(RTO1SF_ORD,AI$4,2))&gt;$B$135,"s","ns"))))</f>
        <v>ns</v>
      </c>
      <c r="AJ139" s="188" t="str">
        <f aca="1">IF(AJ$4&gt;$J139,"",IF($F$120&gt;$G$120,"ns",IF($B$127&gt;$C$127,"ns",IF(ABS($L139-INDEX(RTO1SF_ORD,AJ$4,2))&gt;$B$135,"s","ns"))))</f>
        <v>ns</v>
      </c>
      <c r="AK139" s="188" t="str">
        <f aca="1">IF(AK$4&gt;$J139,"",IF($F$120&gt;$G$120,"ns",IF($B$127&gt;$C$127,"ns",IF(ABS($L139-INDEX(RTO1SF_ORD,AK$4,2))&gt;$B$135,"s","ns"))))</f>
        <v/>
      </c>
      <c r="AL139" s="188" t="str">
        <f aca="1">IF(AL$4&gt;$J139,"",IF($F$120&gt;$G$120,"ns",IF($B$127&gt;$C$127,"ns",IF(ABS($L139-INDEX(RTO1SF_ORD,AL$4,2))&gt;$B$135,"s","ns"))))</f>
        <v/>
      </c>
      <c r="AM139" s="188" t="str">
        <f aca="1">IF(AM$4&gt;$J139,"",IF($F$120&gt;$G$120,"ns",IF($B$127&gt;$C$127,"ns",IF(ABS($L139-INDEX(RTO1SF_ORD,AM$4,2))&gt;$B$135,"s","ns"))))</f>
        <v/>
      </c>
      <c r="AN139" s="188" t="str">
        <f aca="1">IF(AN$4&gt;$J139,"",IF($F$120&gt;$G$120,"ns",IF($B$127&gt;$C$127,"ns",IF(ABS($L139-INDEX(RTO1SF_ORD,AN$4,2))&gt;$B$135,"s","ns"))))</f>
        <v/>
      </c>
      <c r="AO139" s="188" t="str">
        <f aca="1">IF(AO$4&gt;$J139,"",IF($F$120&gt;$G$120,"ns",IF($B$127&gt;$C$127,"ns",IF(ABS($L139-INDEX(RTO1SF_ORD,AO$4,2))&gt;$B$135,"s","ns"))))</f>
        <v/>
      </c>
      <c r="AP139" s="188" t="str">
        <f aca="1">IF(AP$4&gt;$J139,"",IF($F$120&gt;$G$120,"ns",IF($B$127&gt;$C$127,"ns",IF(ABS($L139-INDEX(RTO1SF_ORD,AP$4,2))&gt;$B$135,"s","ns"))))</f>
        <v/>
      </c>
      <c r="AQ139" s="188" t="str">
        <f aca="1">IF(AQ$4&gt;$J139,"",IF($F$120&gt;$G$120,"ns",IF($B$127&gt;$C$127,"ns",IF(ABS($L139-INDEX(RTO1SF_ORD,AQ$4,2))&gt;$B$135,"s","ns"))))</f>
        <v/>
      </c>
      <c r="AR139" s="188" t="str">
        <f aca="1">IF(AR$4&gt;$J139,"",IF($F$120&gt;$G$120,"ns",IF($B$127&gt;$C$127,"ns",IF(ABS($L139-INDEX(RTO1SF_ORD,AR$4,2))&gt;$B$135,"s","ns"))))</f>
        <v/>
      </c>
      <c r="AS139" s="188" t="str">
        <f aca="1">IF(AS$4&gt;$J139,"",IF($F$120&gt;$G$120,"ns",IF($B$127&gt;$C$127,"ns",IF(ABS($L139-INDEX(RTO1SF_ORD,AS$4,2))&gt;$B$135,"s","ns"))))</f>
        <v/>
      </c>
      <c r="AT139" s="188" t="str">
        <f aca="1">IF(AT$4&gt;$J139,"",IF($F$120&gt;$G$120,"ns",IF($B$127&gt;$C$127,"ns",IF(ABS($L139-INDEX(RTO1SF_ORD,AT$4,2))&gt;$B$135,"s","ns"))))</f>
        <v/>
      </c>
      <c r="AU139" s="188" t="str">
        <f aca="1">IF(AU$4&gt;$J139,"",IF($F$120&gt;$G$120,"ns",IF($B$127&gt;$C$127,"ns",IF(ABS($L139-INDEX(RTO1SF_ORD,AU$4,2))&gt;$B$135,"s","ns"))))</f>
        <v/>
      </c>
      <c r="AV139" s="188" t="str">
        <f aca="1">IF(AV$4&gt;$J139,"",IF($F$120&gt;$G$120,"ns",IF($B$127&gt;$C$127,"ns",IF(ABS($L139-INDEX(RTO1SF_ORD,AV$4,2))&gt;$B$135,"s","ns"))))</f>
        <v/>
      </c>
      <c r="AW139" s="188" t="str">
        <f aca="1">IF(AW$4&gt;$J139,"",IF($F$120&gt;$G$120,"ns",IF($B$127&gt;$C$127,"ns",IF(ABS($L139-INDEX(RTO1SF_ORD,AW$4,2))&gt;$B$135,"s","ns"))))</f>
        <v/>
      </c>
      <c r="AX139" s="188" t="str">
        <f aca="1">IF(AX$4&gt;$J139,"",IF($F$120&gt;$G$120,"ns",IF($B$127&gt;$C$127,"ns",IF(ABS($L139-INDEX(RTO1SF_ORD,AX$4,2))&gt;$B$135,"s","ns"))))</f>
        <v/>
      </c>
      <c r="AY139" s="188" t="str">
        <f aca="1">IF(AY$4&gt;$J139,"",IF($F$120&gt;$G$120,"ns",IF($B$127&gt;$C$127,"ns",IF(ABS($L139-INDEX(RTO1SF_ORD,AY$4,2))&gt;$B$135,"s","ns"))))</f>
        <v/>
      </c>
      <c r="AZ139" s="188" t="str">
        <f aca="1">IF(AZ$4&gt;$J139,"",IF($F$120&gt;$G$120,"ns",IF($B$127&gt;$C$127,"ns",IF(ABS($L139-INDEX(RTO1SF_ORD,AZ$4,2))&gt;$B$135,"s","ns"))))</f>
        <v/>
      </c>
      <c r="BA139" s="188" t="str">
        <f aca="1">IF(BA$4&gt;$J139,"",IF($F$120&gt;$G$120,"ns",IF($B$127&gt;$C$127,"ns",IF(ABS($L139-INDEX(RTO1SF_ORD,BA$4,2))&gt;$B$135,"s","ns"))))</f>
        <v/>
      </c>
      <c r="BB139" s="188" t="str">
        <f aca="1">IF(BB$4&gt;$J139,"",IF($F$120&gt;$G$120,"ns",IF($B$127&gt;$C$127,"ns",IF(ABS($L139-INDEX(RTO1SF_ORD,BB$4,2))&gt;$B$135,"s","ns"))))</f>
        <v/>
      </c>
      <c r="BC139" s="188" t="str">
        <f aca="1">IF(BC$4&gt;$J139,"",IF($F$120&gt;$G$120,"ns",IF($B$127&gt;$C$127,"ns",IF(ABS($L139-INDEX(RTO1SF_ORD,BC$4,2))&gt;$B$135,"s","ns"))))</f>
        <v/>
      </c>
      <c r="BD139" s="188" t="str">
        <f aca="1">IF(BD$4&gt;$J139,"",IF($F$120&gt;$G$120,"ns",IF($B$127&gt;$C$127,"ns",IF(ABS($L139-INDEX(RTO1SF_ORD,BD$4,2))&gt;$B$135,"s","ns"))))</f>
        <v/>
      </c>
      <c r="BE139" s="188" t="str">
        <f aca="1">IF(BE$4&gt;$J139,"",IF($F$120&gt;$G$120,"ns",IF($B$127&gt;$C$127,"ns",IF(ABS($L139-INDEX(RTO1SF_ORD,BE$4,2))&gt;$B$135,"s","ns"))))</f>
        <v/>
      </c>
      <c r="BF139" s="188" t="str">
        <f aca="1">IF(BF$4&gt;$J139,"",IF($F$120&gt;$G$120,"ns",IF($B$127&gt;$C$127,"ns",IF(ABS($L139-INDEX(RTO1SF_ORD,BF$4,2))&gt;$B$135,"s","ns"))))</f>
        <v/>
      </c>
      <c r="BG139" s="188" t="str">
        <f aca="1">IF(BG$4&gt;$J139,"",IF($F$120&gt;$G$120,"ns",IF($B$127&gt;$C$127,"ns",IF(ABS($L139-INDEX(RTO1SF_ORD,BG$4,2))&gt;$B$135,"s","ns"))))</f>
        <v/>
      </c>
      <c r="BH139" s="188" t="str">
        <f aca="1">IF(BH$4&gt;$J139,"",IF($F$120&gt;$G$120,"ns",IF($B$127&gt;$C$127,"ns",IF(ABS($L139-INDEX(RTO1SF_ORD,BH$4,2))&gt;$B$135,"s","ns"))))</f>
        <v/>
      </c>
      <c r="BI139" s="188" t="str">
        <f aca="1">IF(BI$4&gt;$J139,"",IF($F$120&gt;$G$120,"ns",IF($B$127&gt;$C$127,"ns",IF(ABS($L139-INDEX(RTO1SF_ORD,BI$4,2))&gt;$B$135,"s","ns"))))</f>
        <v/>
      </c>
      <c r="BJ139" s="188" t="str">
        <f aca="1">IF(BJ$4&gt;$J139,"",IF($F$120&gt;$G$120,"ns",IF($B$127&gt;$C$127,"ns",IF(ABS($L139-INDEX(RTO1SF_ORD,BJ$4,2))&gt;$B$135,"s","ns"))))</f>
        <v/>
      </c>
      <c r="BM139" s="284" t="s">
        <v>352</v>
      </c>
      <c r="BS139" s="10"/>
      <c r="BT139" s="10"/>
      <c r="BU139" s="10"/>
      <c r="BV139" s="89" t="n">
        <v>24</v>
      </c>
      <c r="BW139" s="187" t="str">
        <f aca="1">IFERROR(INDEX(RTO3CF_ORD,BV139,1),"sd")</f>
        <v>ALHAMBRA</v>
      </c>
      <c r="BX139" s="188">
        <f aca="1">IFERROR(INDEX(RTO3CF_ORD,BV139,2),"sd")</f>
        <v>3741.07230095237992</v>
      </c>
      <c r="BY139" s="186" t="str">
        <f aca="1">IF(BY$4&gt;$BV139,"",IF($BR$120&gt;$BS$120,"ns",IF($BN$127&gt;$BO$127,"ns",IF(ABS($BX139-INDEX(RTO1CF_ORD,BY$4,2))&gt;$BN$135,"s","ns"))))</f>
        <v>ns</v>
      </c>
      <c r="BZ139" s="186" t="str">
        <f aca="1">IF(BZ$4&gt;$BV139,"",IF($BR$120&gt;$BS$120,"ns",IF($BN$127&gt;$BO$127,"ns",IF(ABS($BX139-INDEX(RTO1CF_ORD,BZ$4,2))&gt;$BN$135,"s","ns"))))</f>
        <v>ns</v>
      </c>
      <c r="CA139" s="186" t="str">
        <f aca="1">IF(CA$4&gt;$BV139,"",IF($BR$120&gt;$BS$120,"ns",IF($BN$127&gt;$BO$127,"ns",IF(ABS($BX139-INDEX(RTO1CF_ORD,CA$4,2))&gt;$BN$135,"s","ns"))))</f>
        <v>ns</v>
      </c>
      <c r="CB139" s="186" t="str">
        <f aca="1">IF(CB$4&gt;$BV139,"",IF($BR$120&gt;$BS$120,"ns",IF($BN$127&gt;$BO$127,"ns",IF(ABS($BX139-INDEX(RTO1CF_ORD,CB$4,2))&gt;$BN$135,"s","ns"))))</f>
        <v>ns</v>
      </c>
      <c r="CC139" s="186" t="str">
        <f aca="1">IF(CC$4&gt;$BV139,"",IF($BR$120&gt;$BS$120,"ns",IF($BN$127&gt;$BO$127,"ns",IF(ABS($BX139-INDEX(RTO1CF_ORD,CC$4,2))&gt;$BN$135,"s","ns"))))</f>
        <v>ns</v>
      </c>
      <c r="CD139" s="186" t="str">
        <f aca="1">IF(CD$4&gt;$BV139,"",IF($BR$120&gt;$BS$120,"ns",IF($BN$127&gt;$BO$127,"ns",IF(ABS($BX139-INDEX(RTO1CF_ORD,CD$4,2))&gt;$BN$135,"s","ns"))))</f>
        <v>ns</v>
      </c>
      <c r="CE139" s="186" t="str">
        <f aca="1">IF(CE$4&gt;$BV139,"",IF($BR$120&gt;$BS$120,"ns",IF($BN$127&gt;$BO$127,"ns",IF(ABS($BX139-INDEX(RTO1CF_ORD,CE$4,2))&gt;$BN$135,"s","ns"))))</f>
        <v>ns</v>
      </c>
      <c r="CF139" s="186" t="str">
        <f aca="1">IF(CF$4&gt;$BV139,"",IF($BR$120&gt;$BS$120,"ns",IF($BN$127&gt;$BO$127,"ns",IF(ABS($BX139-INDEX(RTO1CF_ORD,CF$4,2))&gt;$BN$135,"s","ns"))))</f>
        <v>ns</v>
      </c>
      <c r="CG139" s="186" t="str">
        <f aca="1">IF(CG$4&gt;$BV139,"",IF($BR$120&gt;$BS$120,"ns",IF($BN$127&gt;$BO$127,"ns",IF(ABS($BX139-INDEX(RTO1CF_ORD,CG$4,2))&gt;$BN$135,"s","ns"))))</f>
        <v>ns</v>
      </c>
      <c r="CH139" s="186" t="str">
        <f aca="1">IF(CH$4&gt;$BV139,"",IF($BR$120&gt;$BS$120,"ns",IF($BN$127&gt;$BO$127,"ns",IF(ABS($BX139-INDEX(RTO1CF_ORD,CH$4,2))&gt;$BN$135,"s","ns"))))</f>
        <v>ns</v>
      </c>
      <c r="CI139" s="186" t="str">
        <f aca="1">IF(CI$4&gt;$BV139,"",IF($BR$120&gt;$BS$120,"ns",IF($BN$127&gt;$BO$127,"ns",IF(ABS($BX139-INDEX(RTO1CF_ORD,CI$4,2))&gt;$BN$135,"s","ns"))))</f>
        <v>ns</v>
      </c>
      <c r="CJ139" s="186" t="str">
        <f aca="1">IF(CJ$4&gt;$BV139,"",IF($BR$120&gt;$BS$120,"ns",IF($BN$127&gt;$BO$127,"ns",IF(ABS($BX139-INDEX(RTO1CF_ORD,CJ$4,2))&gt;$BN$135,"s","ns"))))</f>
        <v>ns</v>
      </c>
      <c r="CK139" s="186" t="str">
        <f aca="1">IF(CK$4&gt;$BV139,"",IF($BR$120&gt;$BS$120,"ns",IF($BN$127&gt;$BO$127,"ns",IF(ABS($BX139-INDEX(RTO1CF_ORD,CK$4,2))&gt;$BN$135,"s","ns"))))</f>
        <v>ns</v>
      </c>
      <c r="CL139" s="186" t="str">
        <f aca="1">IF(CL$4&gt;$BV139,"",IF($BR$120&gt;$BS$120,"ns",IF($BN$127&gt;$BO$127,"ns",IF(ABS($BX139-INDEX(RTO1CF_ORD,CL$4,2))&gt;$BN$135,"s","ns"))))</f>
        <v>ns</v>
      </c>
      <c r="CM139" s="186" t="str">
        <f aca="1">IF(CM$4&gt;$BV139,"",IF($BR$120&gt;$BS$120,"ns",IF($BN$127&gt;$BO$127,"ns",IF(ABS($BX139-INDEX(RTO1CF_ORD,CM$4,2))&gt;$BN$135,"s","ns"))))</f>
        <v>ns</v>
      </c>
      <c r="CN139" s="186" t="str">
        <f aca="1">IF(CN$4&gt;$BV139,"",IF($BR$120&gt;$BS$120,"ns",IF($BN$127&gt;$BO$127,"ns",IF(ABS($BX139-INDEX(RTO1CF_ORD,CN$4,2))&gt;$BN$135,"s","ns"))))</f>
        <v>ns</v>
      </c>
      <c r="CO139" s="186" t="str">
        <f aca="1">IF(CO$4&gt;$BV139,"",IF($BR$120&gt;$BS$120,"ns",IF($BN$127&gt;$BO$127,"ns",IF(ABS($BX139-INDEX(RTO1CF_ORD,CO$4,2))&gt;$BN$135,"s","ns"))))</f>
        <v>ns</v>
      </c>
      <c r="CP139" s="186" t="str">
        <f aca="1">IF(CP$4&gt;$BV139,"",IF($BR$120&gt;$BS$120,"ns",IF($BN$127&gt;$BO$127,"ns",IF(ABS($BX139-INDEX(RTO1CF_ORD,CP$4,2))&gt;$BN$135,"s","ns"))))</f>
        <v>ns</v>
      </c>
      <c r="CQ139" s="186" t="str">
        <f aca="1">IF(CQ$4&gt;$BV139,"",IF($BR$120&gt;$BS$120,"ns",IF($BN$127&gt;$BO$127,"ns",IF(ABS($BX139-INDEX(RTO1CF_ORD,CQ$4,2))&gt;$BN$135,"s","ns"))))</f>
        <v>ns</v>
      </c>
      <c r="CR139" s="186" t="str">
        <f aca="1">IF(CR$4&gt;$BV139,"",IF($BR$120&gt;$BS$120,"ns",IF($BN$127&gt;$BO$127,"ns",IF(ABS($BX139-INDEX(RTO1CF_ORD,CR$4,2))&gt;$BN$135,"s","ns"))))</f>
        <v>ns</v>
      </c>
      <c r="CS139" s="186" t="str">
        <f aca="1">IF(CS$4&gt;$BV139,"",IF($BR$120&gt;$BS$120,"ns",IF($BN$127&gt;$BO$127,"ns",IF(ABS($BX139-INDEX(RTO1CF_ORD,CS$4,2))&gt;$BN$135,"s","ns"))))</f>
        <v>ns</v>
      </c>
      <c r="CT139" s="186" t="str">
        <f aca="1">IF(CT$4&gt;$BV139,"",IF($BR$120&gt;$BS$120,"ns",IF($BN$127&gt;$BO$127,"ns",IF(ABS($BX139-INDEX(RTO1CF_ORD,CT$4,2))&gt;$BN$135,"s","ns"))))</f>
        <v>ns</v>
      </c>
      <c r="CU139" s="186" t="str">
        <f aca="1">IF(CU$4&gt;$BV139,"",IF($BR$120&gt;$BS$120,"ns",IF($BN$127&gt;$BO$127,"ns",IF(ABS($BX139-INDEX(RTO1CF_ORD,CU$4,2))&gt;$BN$135,"s","ns"))))</f>
        <v>ns</v>
      </c>
      <c r="CV139" s="186" t="str">
        <f aca="1">IF(CV$4&gt;$BV139,"",IF($BR$120&gt;$BS$120,"ns",IF($BN$127&gt;$BO$127,"ns",IF(ABS($BX139-INDEX(RTO1CF_ORD,CV$4,2))&gt;$BN$135,"s","ns"))))</f>
        <v>ns</v>
      </c>
      <c r="CW139" s="186" t="str">
        <f aca="1">IF(CW$4&gt;$BV139,"",IF($BR$120&gt;$BS$120,"ns",IF($BN$127&gt;$BO$127,"ns",IF(ABS($BX139-INDEX(RTO1CF_ORD,CW$4,2))&gt;$BN$135,"s","ns"))))</f>
        <v/>
      </c>
      <c r="CX139" s="186" t="str">
        <f aca="1">IF(CX$4&gt;$BV139,"",IF($BR$120&gt;$BS$120,"ns",IF($BN$127&gt;$BO$127,"ns",IF(ABS($BX139-INDEX(RTO1CF_ORD,CX$4,2))&gt;$BN$135,"s","ns"))))</f>
        <v/>
      </c>
      <c r="CY139" s="186" t="str">
        <f aca="1">IF(CY$4&gt;$BV139,"",IF($BR$120&gt;$BS$120,"ns",IF($BN$127&gt;$BO$127,"ns",IF(ABS($BX139-INDEX(RTO1CF_ORD,CY$4,2))&gt;$BN$135,"s","ns"))))</f>
        <v/>
      </c>
      <c r="CZ139" s="186" t="str">
        <f aca="1">IF(CZ$4&gt;$BV139,"",IF($BR$120&gt;$BS$120,"ns",IF($BN$127&gt;$BO$127,"ns",IF(ABS($BX139-INDEX(RTO1CF_ORD,CZ$4,2))&gt;$BN$135,"s","ns"))))</f>
        <v/>
      </c>
      <c r="DA139" s="186" t="str">
        <f aca="1">IF(DA$4&gt;$BV139,"",IF($BR$120&gt;$BS$120,"ns",IF($BN$127&gt;$BO$127,"ns",IF(ABS($BX139-INDEX(RTO1CF_ORD,DA$4,2))&gt;$BN$135,"s","ns"))))</f>
        <v/>
      </c>
      <c r="DB139" s="186" t="str">
        <f aca="1">IF(DB$4&gt;$BV139,"",IF($BR$120&gt;$BS$120,"ns",IF($BN$127&gt;$BO$127,"ns",IF(ABS($BX139-INDEX(RTO1CF_ORD,DB$4,2))&gt;$BN$135,"s","ns"))))</f>
        <v/>
      </c>
      <c r="DC139" s="186" t="str">
        <f aca="1">IF(DC$4&gt;$BV139,"",IF($BR$120&gt;$BS$120,"ns",IF($BN$127&gt;$BO$127,"ns",IF(ABS($BX139-INDEX(RTO1CF_ORD,DC$4,2))&gt;$BN$135,"s","ns"))))</f>
        <v/>
      </c>
      <c r="DD139" s="186" t="str">
        <f aca="1">IF(DD$4&gt;$BV139,"",IF($BR$120&gt;$BS$120,"ns",IF($BN$127&gt;$BO$127,"ns",IF(ABS($BX139-INDEX(RTO1CF_ORD,DD$4,2))&gt;$BN$135,"s","ns"))))</f>
        <v/>
      </c>
      <c r="DE139" s="186" t="str">
        <f aca="1">IF(DE$4&gt;$BV139,"",IF($BR$120&gt;$BS$120,"ns",IF($BN$127&gt;$BO$127,"ns",IF(ABS($BX139-INDEX(RTO1CF_ORD,DE$4,2))&gt;$BN$135,"s","ns"))))</f>
        <v/>
      </c>
      <c r="DF139" s="186" t="str">
        <f aca="1">IF(DF$4&gt;$BV139,"",IF($BR$120&gt;$BS$120,"ns",IF($BN$127&gt;$BO$127,"ns",IF(ABS($BX139-INDEX(RTO1CF_ORD,DF$4,2))&gt;$BN$135,"s","ns"))))</f>
        <v/>
      </c>
      <c r="DG139" s="186" t="str">
        <f aca="1">IF(DG$4&gt;$BV139,"",IF($BR$120&gt;$BS$120,"ns",IF($BN$127&gt;$BO$127,"ns",IF(ABS($BX139-INDEX(RTO1CF_ORD,DG$4,2))&gt;$BN$135,"s","ns"))))</f>
        <v/>
      </c>
      <c r="DH139" s="186" t="str">
        <f aca="1">IF(DH$4&gt;$BV139,"",IF($BR$120&gt;$BS$120,"ns",IF($BN$127&gt;$BO$127,"ns",IF(ABS($BX139-INDEX(RTO1CF_ORD,DH$4,2))&gt;$BN$135,"s","ns"))))</f>
        <v/>
      </c>
      <c r="DI139" s="186" t="str">
        <f aca="1">IF(DI$4&gt;$BV139,"",IF($BR$120&gt;$BS$120,"ns",IF($BN$127&gt;$BO$127,"ns",IF(ABS($BX139-INDEX(RTO1CF_ORD,DI$4,2))&gt;$BN$135,"s","ns"))))</f>
        <v/>
      </c>
      <c r="DJ139" s="186" t="str">
        <f aca="1">IF(DJ$4&gt;$BV139,"",IF($BR$120&gt;$BS$120,"ns",IF($BN$127&gt;$BO$127,"ns",IF(ABS($BX139-INDEX(RTO1CF_ORD,DJ$4,2))&gt;$BN$135,"s","ns"))))</f>
        <v/>
      </c>
      <c r="DK139" s="186" t="str">
        <f aca="1">IF(DK$4&gt;$BV139,"",IF($BR$120&gt;$BS$120,"ns",IF($BN$127&gt;$BO$127,"ns",IF(ABS($BX139-INDEX(RTO1CF_ORD,DK$4,2))&gt;$BN$135,"s","ns"))))</f>
        <v/>
      </c>
      <c r="DL139" s="186" t="str">
        <f aca="1">IF(DL$4&gt;$BV139,"",IF($BR$120&gt;$BS$120,"ns",IF($BN$127&gt;$BO$127,"ns",IF(ABS($BX139-INDEX(RTO1CF_ORD,DL$4,2))&gt;$BN$135,"s","ns"))))</f>
        <v/>
      </c>
      <c r="DM139" s="186" t="str">
        <f aca="1">IF(DM$4&gt;$BV139,"",IF($BR$120&gt;$BS$120,"ns",IF($BN$127&gt;$BO$127,"ns",IF(ABS($BX139-INDEX(RTO1CF_ORD,DM$4,2))&gt;$BN$135,"s","ns"))))</f>
        <v/>
      </c>
      <c r="DN139" s="186" t="str">
        <f aca="1">IF(DN$4&gt;$BV139,"",IF($BR$120&gt;$BS$120,"ns",IF($BN$127&gt;$BO$127,"ns",IF(ABS($BX139-INDEX(RTO1CF_ORD,DN$4,2))&gt;$BN$135,"s","ns"))))</f>
        <v/>
      </c>
      <c r="DO139" s="186" t="str">
        <f aca="1">IF(DO$4&gt;$BV139,"",IF($BR$120&gt;$BS$120,"ns",IF($BN$127&gt;$BO$127,"ns",IF(ABS($BX139-INDEX(RTO1CF_ORD,DO$4,2))&gt;$BN$135,"s","ns"))))</f>
        <v/>
      </c>
      <c r="DP139" s="186" t="str">
        <f aca="1">IF(DP$4&gt;$BV139,"",IF($BR$120&gt;$BS$120,"ns",IF($BN$127&gt;$BO$127,"ns",IF(ABS($BX139-INDEX(RTO1CF_ORD,DP$4,2))&gt;$BN$135,"s","ns"))))</f>
        <v/>
      </c>
      <c r="DQ139" s="186" t="str">
        <f aca="1">IF(DQ$4&gt;$BV139,"",IF($BR$120&gt;$BS$120,"ns",IF($BN$127&gt;$BO$127,"ns",IF(ABS($BX139-INDEX(RTO1CF_ORD,DQ$4,2))&gt;$BN$135,"s","ns"))))</f>
        <v/>
      </c>
      <c r="DR139" s="186" t="str">
        <f aca="1">IF(DR$4&gt;$BV139,"",IF($BR$120&gt;$BS$120,"ns",IF($BN$127&gt;$BO$127,"ns",IF(ABS($BX139-INDEX(RTO1CF_ORD,DR$4,2))&gt;$BN$135,"s","ns"))))</f>
        <v/>
      </c>
      <c r="DS139" s="186" t="str">
        <f aca="1">IF(DS$4&gt;$BV139,"",IF($BR$120&gt;$BS$120,"ns",IF($BN$127&gt;$BO$127,"ns",IF(ABS($BX139-INDEX(RTO1CF_ORD,DS$4,2))&gt;$BN$135,"s","ns"))))</f>
        <v/>
      </c>
      <c r="DT139" s="186" t="str">
        <f aca="1">IF(DT$4&gt;$BV139,"",IF($BR$120&gt;$BS$120,"ns",IF($BN$127&gt;$BO$127,"ns",IF(ABS($BX139-INDEX(RTO1CF_ORD,DT$4,2))&gt;$BN$135,"s","ns"))))</f>
        <v/>
      </c>
      <c r="DU139" s="186" t="str">
        <f aca="1">IF(DU$4&gt;$BV139,"",IF($BR$120&gt;$BS$120,"ns",IF($BN$127&gt;$BO$127,"ns",IF(ABS($BX139-INDEX(RTO1CF_ORD,DU$4,2))&gt;$BN$135,"s","ns"))))</f>
        <v/>
      </c>
      <c r="DV139" s="186" t="str">
        <f aca="1">IF(DV$4&gt;$BV139,"",IF($BR$120&gt;$BS$120,"ns",IF($BN$127&gt;$BO$127,"ns",IF(ABS($BX139-INDEX(RTO1CF_ORD,DV$4,2))&gt;$BN$135,"s","ns"))))</f>
        <v/>
      </c>
      <c r="DW139" s="158"/>
      <c r="DX139" s="158"/>
      <c r="DZ139" s="176">
        <f>DZ138+1</f>
        <v>25</v>
      </c>
      <c r="EA139" s="178" t="str">
        <f aca="1">IFERROR(INDEX(RTO3CV,$DZ139,1),0)</f>
        <v>IS HORNERO</v>
      </c>
      <c r="EB139" s="179">
        <f aca="1">IFERROR(INDEX(RTO3SF,$DZ139,EB$3),0)</f>
        <v>0</v>
      </c>
      <c r="EC139" s="179">
        <f aca="1">IFERROR(INDEX(RTO3SF,$DZ139,EC$3),0)</f>
        <v>0</v>
      </c>
      <c r="ED139" s="179">
        <f aca="1">IFERROR(INDEX(RTO3SF,$DZ139,ED$3),0)</f>
        <v>0</v>
      </c>
      <c r="EE139" s="179">
        <f aca="1">IFERROR(INDEX(RTO3SF,$DZ139,EE$3),0)</f>
        <v>0</v>
      </c>
      <c r="EF139" s="179">
        <f>_xlfn.COUNTIFS(EB139:EE139,"&gt;1")</f>
        <v>0</v>
      </c>
      <c r="EG139" s="179">
        <f>IFERROR(_xlfn.SUMIFS(EB139:EE139,EB139:EE139,"&gt;1"),0)</f>
        <v>0</v>
      </c>
      <c r="EH139" s="176"/>
      <c r="EI139" s="177"/>
      <c r="EJ139" s="177"/>
      <c r="EK139" s="177"/>
      <c r="EL139" s="176">
        <f>EL138+1</f>
        <v>25</v>
      </c>
      <c r="EM139" s="178" t="str">
        <f aca="1">IFERROR(INDEX(RTO3CV,$EL139,1),0)</f>
        <v>IS HORNERO</v>
      </c>
      <c r="EN139" s="179">
        <f aca="1">IFERROR(INDEX(RTO3CF,$EL139,'ANVA-MDS'!EB$3),0)</f>
        <v>3528.64512000000013</v>
      </c>
      <c r="EO139" s="179">
        <f aca="1">IFERROR(INDEX(RTO3CF,$EL139,'ANVA-MDS'!EC$3),0)</f>
        <v>1733.22210285714004</v>
      </c>
      <c r="EP139" s="179">
        <f aca="1">IFERROR(INDEX(RTO3CF,$EL139,'ANVA-MDS'!ED$3),0)</f>
        <v>3317.62778285714012</v>
      </c>
      <c r="EQ139" s="179">
        <f aca="1">IFERROR(INDEX(RTO3CF,$EL139,'ANVA-MDS'!EE$3),0)</f>
        <v>0</v>
      </c>
      <c r="ER139" s="179">
        <f>_xlfn.COUNTIFS(EN139:EQ139,"&gt;1")</f>
        <v>3</v>
      </c>
      <c r="ES139" s="179">
        <f>IFERROR(_xlfn.SUMIFS(EN139:EQ139,EN139:EQ139,"&gt;1"),0)</f>
        <v>8579.49500571427961</v>
      </c>
      <c r="ET139" s="176"/>
      <c r="EU139" s="177"/>
      <c r="EV139" s="177"/>
      <c r="EW139" s="177"/>
      <c r="EX139" s="179">
        <f>EG139+ES139</f>
        <v>8579.49500571427961</v>
      </c>
    </row>
    <row r="140" spans="2:156" ht="12.75" customHeight="1">
      <c r="B140" s="162" t="str">
        <f>'ANVA-MDS'!EJ119</f>
        <v>sd</v>
      </c>
      <c r="J140" s="89" t="n">
        <v>25</v>
      </c>
      <c r="K140" s="187" t="str">
        <f aca="1">IFERROR(INDEX(RTO3SF_ORD,J140,1),"sd")</f>
        <v>IS HORNERO</v>
      </c>
      <c r="L140" s="188">
        <f aca="1">IFERROR(INDEX(RTO3SF_ORD,J140,2),"sd")</f>
        <v>0.00025</v>
      </c>
      <c r="M140" s="188" t="str">
        <f aca="1">IF(M$4&gt;$J140,"",IF($F$120&gt;$G$120,"ns",IF($B$127&gt;$C$127,"ns",IF(ABS($L140-INDEX(RTO1SF_ORD,M$4,2))&gt;$B$135,"s","ns"))))</f>
        <v>ns</v>
      </c>
      <c r="N140" s="188" t="str">
        <f aca="1">IF(N$4&gt;$J140,"",IF($F$120&gt;$G$120,"ns",IF($B$127&gt;$C$127,"ns",IF(ABS($L140-INDEX(RTO1SF_ORD,N$4,2))&gt;$B$135,"s","ns"))))</f>
        <v>ns</v>
      </c>
      <c r="O140" s="188" t="str">
        <f aca="1">IF(O$4&gt;$J140,"",IF($F$120&gt;$G$120,"ns",IF($B$127&gt;$C$127,"ns",IF(ABS($L140-INDEX(RTO1SF_ORD,O$4,2))&gt;$B$135,"s","ns"))))</f>
        <v>ns</v>
      </c>
      <c r="P140" s="188" t="str">
        <f aca="1">IF(P$4&gt;$J140,"",IF($F$120&gt;$G$120,"ns",IF($B$127&gt;$C$127,"ns",IF(ABS($L140-INDEX(RTO1SF_ORD,P$4,2))&gt;$B$135,"s","ns"))))</f>
        <v>ns</v>
      </c>
      <c r="Q140" s="188" t="str">
        <f aca="1">IF(Q$4&gt;$J140,"",IF($F$120&gt;$G$120,"ns",IF($B$127&gt;$C$127,"ns",IF(ABS($L140-INDEX(RTO1SF_ORD,Q$4,2))&gt;$B$135,"s","ns"))))</f>
        <v>ns</v>
      </c>
      <c r="R140" s="188" t="str">
        <f aca="1">IF(R$4&gt;$J140,"",IF($F$120&gt;$G$120,"ns",IF($B$127&gt;$C$127,"ns",IF(ABS($L140-INDEX(RTO1SF_ORD,R$4,2))&gt;$B$135,"s","ns"))))</f>
        <v>ns</v>
      </c>
      <c r="S140" s="188" t="str">
        <f aca="1">IF(S$4&gt;$J140,"",IF($F$120&gt;$G$120,"ns",IF($B$127&gt;$C$127,"ns",IF(ABS($L140-INDEX(RTO1SF_ORD,S$4,2))&gt;$B$135,"s","ns"))))</f>
        <v>ns</v>
      </c>
      <c r="T140" s="188" t="str">
        <f aca="1">IF(T$4&gt;$J140,"",IF($F$120&gt;$G$120,"ns",IF($B$127&gt;$C$127,"ns",IF(ABS($L140-INDEX(RTO1SF_ORD,T$4,2))&gt;$B$135,"s","ns"))))</f>
        <v>ns</v>
      </c>
      <c r="U140" s="188" t="str">
        <f aca="1">IF(U$4&gt;$J140,"",IF($F$120&gt;$G$120,"ns",IF($B$127&gt;$C$127,"ns",IF(ABS($L140-INDEX(RTO1SF_ORD,U$4,2))&gt;$B$135,"s","ns"))))</f>
        <v>ns</v>
      </c>
      <c r="V140" s="188" t="str">
        <f aca="1">IF(V$4&gt;$J140,"",IF($F$120&gt;$G$120,"ns",IF($B$127&gt;$C$127,"ns",IF(ABS($L140-INDEX(RTO1SF_ORD,V$4,2))&gt;$B$135,"s","ns"))))</f>
        <v>ns</v>
      </c>
      <c r="W140" s="188" t="str">
        <f aca="1">IF(W$4&gt;$J140,"",IF($F$120&gt;$G$120,"ns",IF($B$127&gt;$C$127,"ns",IF(ABS($L140-INDEX(RTO1SF_ORD,W$4,2))&gt;$B$135,"s","ns"))))</f>
        <v>ns</v>
      </c>
      <c r="X140" s="188" t="str">
        <f aca="1">IF(X$4&gt;$J140,"",IF($F$120&gt;$G$120,"ns",IF($B$127&gt;$C$127,"ns",IF(ABS($L140-INDEX(RTO1SF_ORD,X$4,2))&gt;$B$135,"s","ns"))))</f>
        <v>ns</v>
      </c>
      <c r="Y140" s="188" t="str">
        <f aca="1">IF(Y$4&gt;$J140,"",IF($F$120&gt;$G$120,"ns",IF($B$127&gt;$C$127,"ns",IF(ABS($L140-INDEX(RTO1SF_ORD,Y$4,2))&gt;$B$135,"s","ns"))))</f>
        <v>ns</v>
      </c>
      <c r="Z140" s="188" t="str">
        <f aca="1">IF(Z$4&gt;$J140,"",IF($F$120&gt;$G$120,"ns",IF($B$127&gt;$C$127,"ns",IF(ABS($L140-INDEX(RTO1SF_ORD,Z$4,2))&gt;$B$135,"s","ns"))))</f>
        <v>ns</v>
      </c>
      <c r="AA140" s="188" t="str">
        <f aca="1">IF(AA$4&gt;$J140,"",IF($F$120&gt;$G$120,"ns",IF($B$127&gt;$C$127,"ns",IF(ABS($L140-INDEX(RTO1SF_ORD,AA$4,2))&gt;$B$135,"s","ns"))))</f>
        <v>ns</v>
      </c>
      <c r="AB140" s="188" t="str">
        <f aca="1">IF(AB$4&gt;$J140,"",IF($F$120&gt;$G$120,"ns",IF($B$127&gt;$C$127,"ns",IF(ABS($L140-INDEX(RTO1SF_ORD,AB$4,2))&gt;$B$135,"s","ns"))))</f>
        <v>ns</v>
      </c>
      <c r="AC140" s="188" t="str">
        <f aca="1">IF(AC$4&gt;$J140,"",IF($F$120&gt;$G$120,"ns",IF($B$127&gt;$C$127,"ns",IF(ABS($L140-INDEX(RTO1SF_ORD,AC$4,2))&gt;$B$135,"s","ns"))))</f>
        <v>ns</v>
      </c>
      <c r="AD140" s="188" t="str">
        <f aca="1">IF(AD$4&gt;$J140,"",IF($F$120&gt;$G$120,"ns",IF($B$127&gt;$C$127,"ns",IF(ABS($L140-INDEX(RTO1SF_ORD,AD$4,2))&gt;$B$135,"s","ns"))))</f>
        <v>ns</v>
      </c>
      <c r="AE140" s="188" t="str">
        <f aca="1">IF(AE$4&gt;$J140,"",IF($F$120&gt;$G$120,"ns",IF($B$127&gt;$C$127,"ns",IF(ABS($L140-INDEX(RTO1SF_ORD,AE$4,2))&gt;$B$135,"s","ns"))))</f>
        <v>ns</v>
      </c>
      <c r="AF140" s="188" t="str">
        <f aca="1">IF(AF$4&gt;$J140,"",IF($F$120&gt;$G$120,"ns",IF($B$127&gt;$C$127,"ns",IF(ABS($L140-INDEX(RTO1SF_ORD,AF$4,2))&gt;$B$135,"s","ns"))))</f>
        <v>ns</v>
      </c>
      <c r="AG140" s="188" t="str">
        <f aca="1">IF(AG$4&gt;$J140,"",IF($F$120&gt;$G$120,"ns",IF($B$127&gt;$C$127,"ns",IF(ABS($L140-INDEX(RTO1SF_ORD,AG$4,2))&gt;$B$135,"s","ns"))))</f>
        <v>ns</v>
      </c>
      <c r="AH140" s="188" t="str">
        <f aca="1">IF(AH$4&gt;$J140,"",IF($F$120&gt;$G$120,"ns",IF($B$127&gt;$C$127,"ns",IF(ABS($L140-INDEX(RTO1SF_ORD,AH$4,2))&gt;$B$135,"s","ns"))))</f>
        <v>ns</v>
      </c>
      <c r="AI140" s="188" t="str">
        <f aca="1">IF(AI$4&gt;$J140,"",IF($F$120&gt;$G$120,"ns",IF($B$127&gt;$C$127,"ns",IF(ABS($L140-INDEX(RTO1SF_ORD,AI$4,2))&gt;$B$135,"s","ns"))))</f>
        <v>ns</v>
      </c>
      <c r="AJ140" s="188" t="str">
        <f aca="1">IF(AJ$4&gt;$J140,"",IF($F$120&gt;$G$120,"ns",IF($B$127&gt;$C$127,"ns",IF(ABS($L140-INDEX(RTO1SF_ORD,AJ$4,2))&gt;$B$135,"s","ns"))))</f>
        <v>ns</v>
      </c>
      <c r="AK140" s="188" t="str">
        <f aca="1">IF(AK$4&gt;$J140,"",IF($F$120&gt;$G$120,"ns",IF($B$127&gt;$C$127,"ns",IF(ABS($L140-INDEX(RTO1SF_ORD,AK$4,2))&gt;$B$135,"s","ns"))))</f>
        <v>ns</v>
      </c>
      <c r="AL140" s="188" t="str">
        <f aca="1">IF(AL$4&gt;$J140,"",IF($F$120&gt;$G$120,"ns",IF($B$127&gt;$C$127,"ns",IF(ABS($L140-INDEX(RTO1SF_ORD,AL$4,2))&gt;$B$135,"s","ns"))))</f>
        <v/>
      </c>
      <c r="AM140" s="188" t="str">
        <f aca="1">IF(AM$4&gt;$J140,"",IF($F$120&gt;$G$120,"ns",IF($B$127&gt;$C$127,"ns",IF(ABS($L140-INDEX(RTO1SF_ORD,AM$4,2))&gt;$B$135,"s","ns"))))</f>
        <v/>
      </c>
      <c r="AN140" s="188" t="str">
        <f aca="1">IF(AN$4&gt;$J140,"",IF($F$120&gt;$G$120,"ns",IF($B$127&gt;$C$127,"ns",IF(ABS($L140-INDEX(RTO1SF_ORD,AN$4,2))&gt;$B$135,"s","ns"))))</f>
        <v/>
      </c>
      <c r="AO140" s="188" t="str">
        <f aca="1">IF(AO$4&gt;$J140,"",IF($F$120&gt;$G$120,"ns",IF($B$127&gt;$C$127,"ns",IF(ABS($L140-INDEX(RTO1SF_ORD,AO$4,2))&gt;$B$135,"s","ns"))))</f>
        <v/>
      </c>
      <c r="AP140" s="188" t="str">
        <f aca="1">IF(AP$4&gt;$J140,"",IF($F$120&gt;$G$120,"ns",IF($B$127&gt;$C$127,"ns",IF(ABS($L140-INDEX(RTO1SF_ORD,AP$4,2))&gt;$B$135,"s","ns"))))</f>
        <v/>
      </c>
      <c r="AQ140" s="188" t="str">
        <f aca="1">IF(AQ$4&gt;$J140,"",IF($F$120&gt;$G$120,"ns",IF($B$127&gt;$C$127,"ns",IF(ABS($L140-INDEX(RTO1SF_ORD,AQ$4,2))&gt;$B$135,"s","ns"))))</f>
        <v/>
      </c>
      <c r="AR140" s="188" t="str">
        <f aca="1">IF(AR$4&gt;$J140,"",IF($F$120&gt;$G$120,"ns",IF($B$127&gt;$C$127,"ns",IF(ABS($L140-INDEX(RTO1SF_ORD,AR$4,2))&gt;$B$135,"s","ns"))))</f>
        <v/>
      </c>
      <c r="AS140" s="188" t="str">
        <f aca="1">IF(AS$4&gt;$J140,"",IF($F$120&gt;$G$120,"ns",IF($B$127&gt;$C$127,"ns",IF(ABS($L140-INDEX(RTO1SF_ORD,AS$4,2))&gt;$B$135,"s","ns"))))</f>
        <v/>
      </c>
      <c r="AT140" s="188" t="str">
        <f aca="1">IF(AT$4&gt;$J140,"",IF($F$120&gt;$G$120,"ns",IF($B$127&gt;$C$127,"ns",IF(ABS($L140-INDEX(RTO1SF_ORD,AT$4,2))&gt;$B$135,"s","ns"))))</f>
        <v/>
      </c>
      <c r="AU140" s="188" t="str">
        <f aca="1">IF(AU$4&gt;$J140,"",IF($F$120&gt;$G$120,"ns",IF($B$127&gt;$C$127,"ns",IF(ABS($L140-INDEX(RTO1SF_ORD,AU$4,2))&gt;$B$135,"s","ns"))))</f>
        <v/>
      </c>
      <c r="AV140" s="188" t="str">
        <f aca="1">IF(AV$4&gt;$J140,"",IF($F$120&gt;$G$120,"ns",IF($B$127&gt;$C$127,"ns",IF(ABS($L140-INDEX(RTO1SF_ORD,AV$4,2))&gt;$B$135,"s","ns"))))</f>
        <v/>
      </c>
      <c r="AW140" s="188" t="str">
        <f aca="1">IF(AW$4&gt;$J140,"",IF($F$120&gt;$G$120,"ns",IF($B$127&gt;$C$127,"ns",IF(ABS($L140-INDEX(RTO1SF_ORD,AW$4,2))&gt;$B$135,"s","ns"))))</f>
        <v/>
      </c>
      <c r="AX140" s="188" t="str">
        <f aca="1">IF(AX$4&gt;$J140,"",IF($F$120&gt;$G$120,"ns",IF($B$127&gt;$C$127,"ns",IF(ABS($L140-INDEX(RTO1SF_ORD,AX$4,2))&gt;$B$135,"s","ns"))))</f>
        <v/>
      </c>
      <c r="AY140" s="188" t="str">
        <f aca="1">IF(AY$4&gt;$J140,"",IF($F$120&gt;$G$120,"ns",IF($B$127&gt;$C$127,"ns",IF(ABS($L140-INDEX(RTO1SF_ORD,AY$4,2))&gt;$B$135,"s","ns"))))</f>
        <v/>
      </c>
      <c r="AZ140" s="188" t="str">
        <f aca="1">IF(AZ$4&gt;$J140,"",IF($F$120&gt;$G$120,"ns",IF($B$127&gt;$C$127,"ns",IF(ABS($L140-INDEX(RTO1SF_ORD,AZ$4,2))&gt;$B$135,"s","ns"))))</f>
        <v/>
      </c>
      <c r="BA140" s="188" t="str">
        <f aca="1">IF(BA$4&gt;$J140,"",IF($F$120&gt;$G$120,"ns",IF($B$127&gt;$C$127,"ns",IF(ABS($L140-INDEX(RTO1SF_ORD,BA$4,2))&gt;$B$135,"s","ns"))))</f>
        <v/>
      </c>
      <c r="BB140" s="188" t="str">
        <f aca="1">IF(BB$4&gt;$J140,"",IF($F$120&gt;$G$120,"ns",IF($B$127&gt;$C$127,"ns",IF(ABS($L140-INDEX(RTO1SF_ORD,BB$4,2))&gt;$B$135,"s","ns"))))</f>
        <v/>
      </c>
      <c r="BC140" s="188" t="str">
        <f aca="1">IF(BC$4&gt;$J140,"",IF($F$120&gt;$G$120,"ns",IF($B$127&gt;$C$127,"ns",IF(ABS($L140-INDEX(RTO1SF_ORD,BC$4,2))&gt;$B$135,"s","ns"))))</f>
        <v/>
      </c>
      <c r="BD140" s="188" t="str">
        <f aca="1">IF(BD$4&gt;$J140,"",IF($F$120&gt;$G$120,"ns",IF($B$127&gt;$C$127,"ns",IF(ABS($L140-INDEX(RTO1SF_ORD,BD$4,2))&gt;$B$135,"s","ns"))))</f>
        <v/>
      </c>
      <c r="BE140" s="188" t="str">
        <f aca="1">IF(BE$4&gt;$J140,"",IF($F$120&gt;$G$120,"ns",IF($B$127&gt;$C$127,"ns",IF(ABS($L140-INDEX(RTO1SF_ORD,BE$4,2))&gt;$B$135,"s","ns"))))</f>
        <v/>
      </c>
      <c r="BF140" s="188" t="str">
        <f aca="1">IF(BF$4&gt;$J140,"",IF($F$120&gt;$G$120,"ns",IF($B$127&gt;$C$127,"ns",IF(ABS($L140-INDEX(RTO1SF_ORD,BF$4,2))&gt;$B$135,"s","ns"))))</f>
        <v/>
      </c>
      <c r="BG140" s="188" t="str">
        <f aca="1">IF(BG$4&gt;$J140,"",IF($F$120&gt;$G$120,"ns",IF($B$127&gt;$C$127,"ns",IF(ABS($L140-INDEX(RTO1SF_ORD,BG$4,2))&gt;$B$135,"s","ns"))))</f>
        <v/>
      </c>
      <c r="BH140" s="188" t="str">
        <f aca="1">IF(BH$4&gt;$J140,"",IF($F$120&gt;$G$120,"ns",IF($B$127&gt;$C$127,"ns",IF(ABS($L140-INDEX(RTO1SF_ORD,BH$4,2))&gt;$B$135,"s","ns"))))</f>
        <v/>
      </c>
      <c r="BI140" s="188" t="str">
        <f aca="1">IF(BI$4&gt;$J140,"",IF($F$120&gt;$G$120,"ns",IF($B$127&gt;$C$127,"ns",IF(ABS($L140-INDEX(RTO1SF_ORD,BI$4,2))&gt;$B$135,"s","ns"))))</f>
        <v/>
      </c>
      <c r="BJ140" s="188" t="str">
        <f aca="1">IF(BJ$4&gt;$J140,"",IF($F$120&gt;$G$120,"ns",IF($B$127&gt;$C$127,"ns",IF(ABS($L140-INDEX(RTO1SF_ORD,BJ$4,2))&gt;$B$135,"s","ns"))))</f>
        <v/>
      </c>
      <c r="BN140" s="162">
        <f>'ANVA-MDS'!EV119</f>
        <v>3767.26403238095008</v>
      </c>
      <c r="BS140" s="10"/>
      <c r="BT140" s="10"/>
      <c r="BV140" s="89" t="n">
        <v>25</v>
      </c>
      <c r="BW140" s="187" t="str">
        <f aca="1">IFERROR(INDEX(RTO3CF_ORD,BV140,1),"sd")</f>
        <v>MS INTA 521</v>
      </c>
      <c r="BX140" s="188">
        <f aca="1">IFERROR(INDEX(RTO3CF_ORD,BV140,2),"sd")</f>
        <v>3704.59994666666989</v>
      </c>
      <c r="BY140" s="186" t="str">
        <f aca="1">IF(BY$4&gt;$BV140,"",IF($BR$120&gt;$BS$120,"ns",IF($BN$127&gt;$BO$127,"ns",IF(ABS($BX140-INDEX(RTO1CF_ORD,BY$4,2))&gt;$BN$135,"s","ns"))))</f>
        <v>ns</v>
      </c>
      <c r="BZ140" s="186" t="str">
        <f aca="1">IF(BZ$4&gt;$BV140,"",IF($BR$120&gt;$BS$120,"ns",IF($BN$127&gt;$BO$127,"ns",IF(ABS($BX140-INDEX(RTO1CF_ORD,BZ$4,2))&gt;$BN$135,"s","ns"))))</f>
        <v>ns</v>
      </c>
      <c r="CA140" s="186" t="str">
        <f aca="1">IF(CA$4&gt;$BV140,"",IF($BR$120&gt;$BS$120,"ns",IF($BN$127&gt;$BO$127,"ns",IF(ABS($BX140-INDEX(RTO1CF_ORD,CA$4,2))&gt;$BN$135,"s","ns"))))</f>
        <v>ns</v>
      </c>
      <c r="CB140" s="186" t="str">
        <f aca="1">IF(CB$4&gt;$BV140,"",IF($BR$120&gt;$BS$120,"ns",IF($BN$127&gt;$BO$127,"ns",IF(ABS($BX140-INDEX(RTO1CF_ORD,CB$4,2))&gt;$BN$135,"s","ns"))))</f>
        <v>ns</v>
      </c>
      <c r="CC140" s="186" t="str">
        <f aca="1">IF(CC$4&gt;$BV140,"",IF($BR$120&gt;$BS$120,"ns",IF($BN$127&gt;$BO$127,"ns",IF(ABS($BX140-INDEX(RTO1CF_ORD,CC$4,2))&gt;$BN$135,"s","ns"))))</f>
        <v>ns</v>
      </c>
      <c r="CD140" s="186" t="str">
        <f aca="1">IF(CD$4&gt;$BV140,"",IF($BR$120&gt;$BS$120,"ns",IF($BN$127&gt;$BO$127,"ns",IF(ABS($BX140-INDEX(RTO1CF_ORD,CD$4,2))&gt;$BN$135,"s","ns"))))</f>
        <v>ns</v>
      </c>
      <c r="CE140" s="186" t="str">
        <f aca="1">IF(CE$4&gt;$BV140,"",IF($BR$120&gt;$BS$120,"ns",IF($BN$127&gt;$BO$127,"ns",IF(ABS($BX140-INDEX(RTO1CF_ORD,CE$4,2))&gt;$BN$135,"s","ns"))))</f>
        <v>ns</v>
      </c>
      <c r="CF140" s="186" t="str">
        <f aca="1">IF(CF$4&gt;$BV140,"",IF($BR$120&gt;$BS$120,"ns",IF($BN$127&gt;$BO$127,"ns",IF(ABS($BX140-INDEX(RTO1CF_ORD,CF$4,2))&gt;$BN$135,"s","ns"))))</f>
        <v>ns</v>
      </c>
      <c r="CG140" s="186" t="str">
        <f aca="1">IF(CG$4&gt;$BV140,"",IF($BR$120&gt;$BS$120,"ns",IF($BN$127&gt;$BO$127,"ns",IF(ABS($BX140-INDEX(RTO1CF_ORD,CG$4,2))&gt;$BN$135,"s","ns"))))</f>
        <v>ns</v>
      </c>
      <c r="CH140" s="186" t="str">
        <f aca="1">IF(CH$4&gt;$BV140,"",IF($BR$120&gt;$BS$120,"ns",IF($BN$127&gt;$BO$127,"ns",IF(ABS($BX140-INDEX(RTO1CF_ORD,CH$4,2))&gt;$BN$135,"s","ns"))))</f>
        <v>ns</v>
      </c>
      <c r="CI140" s="186" t="str">
        <f aca="1">IF(CI$4&gt;$BV140,"",IF($BR$120&gt;$BS$120,"ns",IF($BN$127&gt;$BO$127,"ns",IF(ABS($BX140-INDEX(RTO1CF_ORD,CI$4,2))&gt;$BN$135,"s","ns"))))</f>
        <v>ns</v>
      </c>
      <c r="CJ140" s="186" t="str">
        <f aca="1">IF(CJ$4&gt;$BV140,"",IF($BR$120&gt;$BS$120,"ns",IF($BN$127&gt;$BO$127,"ns",IF(ABS($BX140-INDEX(RTO1CF_ORD,CJ$4,2))&gt;$BN$135,"s","ns"))))</f>
        <v>ns</v>
      </c>
      <c r="CK140" s="186" t="str">
        <f aca="1">IF(CK$4&gt;$BV140,"",IF($BR$120&gt;$BS$120,"ns",IF($BN$127&gt;$BO$127,"ns",IF(ABS($BX140-INDEX(RTO1CF_ORD,CK$4,2))&gt;$BN$135,"s","ns"))))</f>
        <v>ns</v>
      </c>
      <c r="CL140" s="186" t="str">
        <f aca="1">IF(CL$4&gt;$BV140,"",IF($BR$120&gt;$BS$120,"ns",IF($BN$127&gt;$BO$127,"ns",IF(ABS($BX140-INDEX(RTO1CF_ORD,CL$4,2))&gt;$BN$135,"s","ns"))))</f>
        <v>ns</v>
      </c>
      <c r="CM140" s="186" t="str">
        <f aca="1">IF(CM$4&gt;$BV140,"",IF($BR$120&gt;$BS$120,"ns",IF($BN$127&gt;$BO$127,"ns",IF(ABS($BX140-INDEX(RTO1CF_ORD,CM$4,2))&gt;$BN$135,"s","ns"))))</f>
        <v>ns</v>
      </c>
      <c r="CN140" s="186" t="str">
        <f aca="1">IF(CN$4&gt;$BV140,"",IF($BR$120&gt;$BS$120,"ns",IF($BN$127&gt;$BO$127,"ns",IF(ABS($BX140-INDEX(RTO1CF_ORD,CN$4,2))&gt;$BN$135,"s","ns"))))</f>
        <v>ns</v>
      </c>
      <c r="CO140" s="186" t="str">
        <f aca="1">IF(CO$4&gt;$BV140,"",IF($BR$120&gt;$BS$120,"ns",IF($BN$127&gt;$BO$127,"ns",IF(ABS($BX140-INDEX(RTO1CF_ORD,CO$4,2))&gt;$BN$135,"s","ns"))))</f>
        <v>ns</v>
      </c>
      <c r="CP140" s="186" t="str">
        <f aca="1">IF(CP$4&gt;$BV140,"",IF($BR$120&gt;$BS$120,"ns",IF($BN$127&gt;$BO$127,"ns",IF(ABS($BX140-INDEX(RTO1CF_ORD,CP$4,2))&gt;$BN$135,"s","ns"))))</f>
        <v>ns</v>
      </c>
      <c r="CQ140" s="186" t="str">
        <f aca="1">IF(CQ$4&gt;$BV140,"",IF($BR$120&gt;$BS$120,"ns",IF($BN$127&gt;$BO$127,"ns",IF(ABS($BX140-INDEX(RTO1CF_ORD,CQ$4,2))&gt;$BN$135,"s","ns"))))</f>
        <v>ns</v>
      </c>
      <c r="CR140" s="186" t="str">
        <f aca="1">IF(CR$4&gt;$BV140,"",IF($BR$120&gt;$BS$120,"ns",IF($BN$127&gt;$BO$127,"ns",IF(ABS($BX140-INDEX(RTO1CF_ORD,CR$4,2))&gt;$BN$135,"s","ns"))))</f>
        <v>ns</v>
      </c>
      <c r="CS140" s="186" t="str">
        <f aca="1">IF(CS$4&gt;$BV140,"",IF($BR$120&gt;$BS$120,"ns",IF($BN$127&gt;$BO$127,"ns",IF(ABS($BX140-INDEX(RTO1CF_ORD,CS$4,2))&gt;$BN$135,"s","ns"))))</f>
        <v>ns</v>
      </c>
      <c r="CT140" s="186" t="str">
        <f aca="1">IF(CT$4&gt;$BV140,"",IF($BR$120&gt;$BS$120,"ns",IF($BN$127&gt;$BO$127,"ns",IF(ABS($BX140-INDEX(RTO1CF_ORD,CT$4,2))&gt;$BN$135,"s","ns"))))</f>
        <v>ns</v>
      </c>
      <c r="CU140" s="186" t="str">
        <f aca="1">IF(CU$4&gt;$BV140,"",IF($BR$120&gt;$BS$120,"ns",IF($BN$127&gt;$BO$127,"ns",IF(ABS($BX140-INDEX(RTO1CF_ORD,CU$4,2))&gt;$BN$135,"s","ns"))))</f>
        <v>ns</v>
      </c>
      <c r="CV140" s="186" t="str">
        <f aca="1">IF(CV$4&gt;$BV140,"",IF($BR$120&gt;$BS$120,"ns",IF($BN$127&gt;$BO$127,"ns",IF(ABS($BX140-INDEX(RTO1CF_ORD,CV$4,2))&gt;$BN$135,"s","ns"))))</f>
        <v>ns</v>
      </c>
      <c r="CW140" s="186" t="str">
        <f aca="1">IF(CW$4&gt;$BV140,"",IF($BR$120&gt;$BS$120,"ns",IF($BN$127&gt;$BO$127,"ns",IF(ABS($BX140-INDEX(RTO1CF_ORD,CW$4,2))&gt;$BN$135,"s","ns"))))</f>
        <v>ns</v>
      </c>
      <c r="CX140" s="186" t="str">
        <f aca="1">IF(CX$4&gt;$BV140,"",IF($BR$120&gt;$BS$120,"ns",IF($BN$127&gt;$BO$127,"ns",IF(ABS($BX140-INDEX(RTO1CF_ORD,CX$4,2))&gt;$BN$135,"s","ns"))))</f>
        <v/>
      </c>
      <c r="CY140" s="186" t="str">
        <f aca="1">IF(CY$4&gt;$BV140,"",IF($BR$120&gt;$BS$120,"ns",IF($BN$127&gt;$BO$127,"ns",IF(ABS($BX140-INDEX(RTO1CF_ORD,CY$4,2))&gt;$BN$135,"s","ns"))))</f>
        <v/>
      </c>
      <c r="CZ140" s="186" t="str">
        <f aca="1">IF(CZ$4&gt;$BV140,"",IF($BR$120&gt;$BS$120,"ns",IF($BN$127&gt;$BO$127,"ns",IF(ABS($BX140-INDEX(RTO1CF_ORD,CZ$4,2))&gt;$BN$135,"s","ns"))))</f>
        <v/>
      </c>
      <c r="DA140" s="186" t="str">
        <f aca="1">IF(DA$4&gt;$BV140,"",IF($BR$120&gt;$BS$120,"ns",IF($BN$127&gt;$BO$127,"ns",IF(ABS($BX140-INDEX(RTO1CF_ORD,DA$4,2))&gt;$BN$135,"s","ns"))))</f>
        <v/>
      </c>
      <c r="DB140" s="186" t="str">
        <f aca="1">IF(DB$4&gt;$BV140,"",IF($BR$120&gt;$BS$120,"ns",IF($BN$127&gt;$BO$127,"ns",IF(ABS($BX140-INDEX(RTO1CF_ORD,DB$4,2))&gt;$BN$135,"s","ns"))))</f>
        <v/>
      </c>
      <c r="DC140" s="186" t="str">
        <f aca="1">IF(DC$4&gt;$BV140,"",IF($BR$120&gt;$BS$120,"ns",IF($BN$127&gt;$BO$127,"ns",IF(ABS($BX140-INDEX(RTO1CF_ORD,DC$4,2))&gt;$BN$135,"s","ns"))))</f>
        <v/>
      </c>
      <c r="DD140" s="186" t="str">
        <f aca="1">IF(DD$4&gt;$BV140,"",IF($BR$120&gt;$BS$120,"ns",IF($BN$127&gt;$BO$127,"ns",IF(ABS($BX140-INDEX(RTO1CF_ORD,DD$4,2))&gt;$BN$135,"s","ns"))))</f>
        <v/>
      </c>
      <c r="DE140" s="186" t="str">
        <f aca="1">IF(DE$4&gt;$BV140,"",IF($BR$120&gt;$BS$120,"ns",IF($BN$127&gt;$BO$127,"ns",IF(ABS($BX140-INDEX(RTO1CF_ORD,DE$4,2))&gt;$BN$135,"s","ns"))))</f>
        <v/>
      </c>
      <c r="DF140" s="186" t="str">
        <f aca="1">IF(DF$4&gt;$BV140,"",IF($BR$120&gt;$BS$120,"ns",IF($BN$127&gt;$BO$127,"ns",IF(ABS($BX140-INDEX(RTO1CF_ORD,DF$4,2))&gt;$BN$135,"s","ns"))))</f>
        <v/>
      </c>
      <c r="DG140" s="186" t="str">
        <f aca="1">IF(DG$4&gt;$BV140,"",IF($BR$120&gt;$BS$120,"ns",IF($BN$127&gt;$BO$127,"ns",IF(ABS($BX140-INDEX(RTO1CF_ORD,DG$4,2))&gt;$BN$135,"s","ns"))))</f>
        <v/>
      </c>
      <c r="DH140" s="186" t="str">
        <f aca="1">IF(DH$4&gt;$BV140,"",IF($BR$120&gt;$BS$120,"ns",IF($BN$127&gt;$BO$127,"ns",IF(ABS($BX140-INDEX(RTO1CF_ORD,DH$4,2))&gt;$BN$135,"s","ns"))))</f>
        <v/>
      </c>
      <c r="DI140" s="186" t="str">
        <f aca="1">IF(DI$4&gt;$BV140,"",IF($BR$120&gt;$BS$120,"ns",IF($BN$127&gt;$BO$127,"ns",IF(ABS($BX140-INDEX(RTO1CF_ORD,DI$4,2))&gt;$BN$135,"s","ns"))))</f>
        <v/>
      </c>
      <c r="DJ140" s="186" t="str">
        <f aca="1">IF(DJ$4&gt;$BV140,"",IF($BR$120&gt;$BS$120,"ns",IF($BN$127&gt;$BO$127,"ns",IF(ABS($BX140-INDEX(RTO1CF_ORD,DJ$4,2))&gt;$BN$135,"s","ns"))))</f>
        <v/>
      </c>
      <c r="DK140" s="186" t="str">
        <f aca="1">IF(DK$4&gt;$BV140,"",IF($BR$120&gt;$BS$120,"ns",IF($BN$127&gt;$BO$127,"ns",IF(ABS($BX140-INDEX(RTO1CF_ORD,DK$4,2))&gt;$BN$135,"s","ns"))))</f>
        <v/>
      </c>
      <c r="DL140" s="186" t="str">
        <f aca="1">IF(DL$4&gt;$BV140,"",IF($BR$120&gt;$BS$120,"ns",IF($BN$127&gt;$BO$127,"ns",IF(ABS($BX140-INDEX(RTO1CF_ORD,DL$4,2))&gt;$BN$135,"s","ns"))))</f>
        <v/>
      </c>
      <c r="DM140" s="186" t="str">
        <f aca="1">IF(DM$4&gt;$BV140,"",IF($BR$120&gt;$BS$120,"ns",IF($BN$127&gt;$BO$127,"ns",IF(ABS($BX140-INDEX(RTO1CF_ORD,DM$4,2))&gt;$BN$135,"s","ns"))))</f>
        <v/>
      </c>
      <c r="DN140" s="186" t="str">
        <f aca="1">IF(DN$4&gt;$BV140,"",IF($BR$120&gt;$BS$120,"ns",IF($BN$127&gt;$BO$127,"ns",IF(ABS($BX140-INDEX(RTO1CF_ORD,DN$4,2))&gt;$BN$135,"s","ns"))))</f>
        <v/>
      </c>
      <c r="DO140" s="186" t="str">
        <f aca="1">IF(DO$4&gt;$BV140,"",IF($BR$120&gt;$BS$120,"ns",IF($BN$127&gt;$BO$127,"ns",IF(ABS($BX140-INDEX(RTO1CF_ORD,DO$4,2))&gt;$BN$135,"s","ns"))))</f>
        <v/>
      </c>
      <c r="DP140" s="186" t="str">
        <f aca="1">IF(DP$4&gt;$BV140,"",IF($BR$120&gt;$BS$120,"ns",IF($BN$127&gt;$BO$127,"ns",IF(ABS($BX140-INDEX(RTO1CF_ORD,DP$4,2))&gt;$BN$135,"s","ns"))))</f>
        <v/>
      </c>
      <c r="DQ140" s="186" t="str">
        <f aca="1">IF(DQ$4&gt;$BV140,"",IF($BR$120&gt;$BS$120,"ns",IF($BN$127&gt;$BO$127,"ns",IF(ABS($BX140-INDEX(RTO1CF_ORD,DQ$4,2))&gt;$BN$135,"s","ns"))))</f>
        <v/>
      </c>
      <c r="DR140" s="186" t="str">
        <f aca="1">IF(DR$4&gt;$BV140,"",IF($BR$120&gt;$BS$120,"ns",IF($BN$127&gt;$BO$127,"ns",IF(ABS($BX140-INDEX(RTO1CF_ORD,DR$4,2))&gt;$BN$135,"s","ns"))))</f>
        <v/>
      </c>
      <c r="DS140" s="186" t="str">
        <f aca="1">IF(DS$4&gt;$BV140,"",IF($BR$120&gt;$BS$120,"ns",IF($BN$127&gt;$BO$127,"ns",IF(ABS($BX140-INDEX(RTO1CF_ORD,DS$4,2))&gt;$BN$135,"s","ns"))))</f>
        <v/>
      </c>
      <c r="DT140" s="186" t="str">
        <f aca="1">IF(DT$4&gt;$BV140,"",IF($BR$120&gt;$BS$120,"ns",IF($BN$127&gt;$BO$127,"ns",IF(ABS($BX140-INDEX(RTO1CF_ORD,DT$4,2))&gt;$BN$135,"s","ns"))))</f>
        <v/>
      </c>
      <c r="DU140" s="186" t="str">
        <f aca="1">IF(DU$4&gt;$BV140,"",IF($BR$120&gt;$BS$120,"ns",IF($BN$127&gt;$BO$127,"ns",IF(ABS($BX140-INDEX(RTO1CF_ORD,DU$4,2))&gt;$BN$135,"s","ns"))))</f>
        <v/>
      </c>
      <c r="DV140" s="186" t="str">
        <f aca="1">IF(DV$4&gt;$BV140,"",IF($BR$120&gt;$BS$120,"ns",IF($BN$127&gt;$BO$127,"ns",IF(ABS($BX140-INDEX(RTO1CF_ORD,DV$4,2))&gt;$BN$135,"s","ns"))))</f>
        <v/>
      </c>
      <c r="DW140" s="158"/>
      <c r="DX140" s="158"/>
      <c r="DZ140" s="176">
        <f>DZ139+1</f>
        <v>26</v>
      </c>
      <c r="EA140" s="178" t="str">
        <f aca="1">IFERROR(INDEX(RTO3CV,$DZ140,1),0)</f>
        <v>IS TORDO</v>
      </c>
      <c r="EB140" s="179">
        <f aca="1">IFERROR(INDEX(RTO3SF,$DZ140,EB$3),0)</f>
        <v>0</v>
      </c>
      <c r="EC140" s="179">
        <f aca="1">IFERROR(INDEX(RTO3SF,$DZ140,EC$3),0)</f>
        <v>0</v>
      </c>
      <c r="ED140" s="179">
        <f aca="1">IFERROR(INDEX(RTO3SF,$DZ140,ED$3),0)</f>
        <v>0</v>
      </c>
      <c r="EE140" s="179">
        <f aca="1">IFERROR(INDEX(RTO3SF,$DZ140,EE$3),0)</f>
        <v>0</v>
      </c>
      <c r="EF140" s="179">
        <f>_xlfn.COUNTIFS(EB140:EE140,"&gt;1")</f>
        <v>0</v>
      </c>
      <c r="EG140" s="179">
        <f>IFERROR(_xlfn.SUMIFS(EB140:EE140,EB140:EE140,"&gt;1"),0)</f>
        <v>0</v>
      </c>
      <c r="EH140" s="176"/>
      <c r="EI140" s="177"/>
      <c r="EJ140" s="177"/>
      <c r="EK140" s="177"/>
      <c r="EL140" s="176">
        <f>EL139+1</f>
        <v>26</v>
      </c>
      <c r="EM140" s="178" t="str">
        <f aca="1">IFERROR(INDEX(RTO3CV,$EL140,1),0)</f>
        <v>IS TORDO</v>
      </c>
      <c r="EN140" s="179">
        <f aca="1">IFERROR(INDEX(RTO3CF,$EL140,'ANVA-MDS'!EB$3),0)</f>
        <v>3251.24636571428982</v>
      </c>
      <c r="EO140" s="179">
        <f aca="1">IFERROR(INDEX(RTO3CF,$EL140,'ANVA-MDS'!EC$3),0)</f>
        <v>4231.58899428571021</v>
      </c>
      <c r="EP140" s="179">
        <f aca="1">IFERROR(INDEX(RTO3CF,$EL140,'ANVA-MDS'!ED$3),0)</f>
        <v>2520.67325714286017</v>
      </c>
      <c r="EQ140" s="179">
        <f aca="1">IFERROR(INDEX(RTO3CF,$EL140,'ANVA-MDS'!EE$3),0)</f>
        <v>0</v>
      </c>
      <c r="ER140" s="179">
        <f>_xlfn.COUNTIFS(EN140:EQ140,"&gt;1")</f>
        <v>3</v>
      </c>
      <c r="ES140" s="179">
        <f>IFERROR(_xlfn.SUMIFS(EN140:EQ140,EN140:EQ140,"&gt;1"),0)</f>
        <v>10003.5086171428993</v>
      </c>
      <c r="ET140" s="176"/>
      <c r="EU140" s="177"/>
      <c r="EV140" s="177"/>
      <c r="EW140" s="177"/>
      <c r="EX140" s="179">
        <f>EG140+ES140</f>
        <v>10003.5086171428993</v>
      </c>
      <c r="EY140" s="177"/>
      <c r="EZ140" s="177"/>
    </row>
    <row r="141" spans="10:156" ht="12.75" customHeight="1">
      <c r="J141" s="89" t="n">
        <v>26</v>
      </c>
      <c r="K141" s="187" t="str">
        <f aca="1">IFERROR(INDEX(RTO3SF_ORD,J141,1),"sd")</f>
        <v>IS TORDO</v>
      </c>
      <c r="L141" s="188">
        <f aca="1">IFERROR(INDEX(RTO3SF_ORD,J141,2),"sd")</f>
        <v>0.000239999999999999991</v>
      </c>
      <c r="M141" s="188" t="str">
        <f aca="1">IF(M$4&gt;$J141,"",IF($F$120&gt;$G$120,"ns",IF($B$127&gt;$C$127,"ns",IF(ABS($L141-INDEX(RTO1SF_ORD,M$4,2))&gt;$B$135,"s","ns"))))</f>
        <v>ns</v>
      </c>
      <c r="N141" s="188" t="str">
        <f aca="1">IF(N$4&gt;$J141,"",IF($F$120&gt;$G$120,"ns",IF($B$127&gt;$C$127,"ns",IF(ABS($L141-INDEX(RTO1SF_ORD,N$4,2))&gt;$B$135,"s","ns"))))</f>
        <v>ns</v>
      </c>
      <c r="O141" s="188" t="str">
        <f aca="1">IF(O$4&gt;$J141,"",IF($F$120&gt;$G$120,"ns",IF($B$127&gt;$C$127,"ns",IF(ABS($L141-INDEX(RTO1SF_ORD,O$4,2))&gt;$B$135,"s","ns"))))</f>
        <v>ns</v>
      </c>
      <c r="P141" s="188" t="str">
        <f aca="1">IF(P$4&gt;$J141,"",IF($F$120&gt;$G$120,"ns",IF($B$127&gt;$C$127,"ns",IF(ABS($L141-INDEX(RTO1SF_ORD,P$4,2))&gt;$B$135,"s","ns"))))</f>
        <v>ns</v>
      </c>
      <c r="Q141" s="188" t="str">
        <f aca="1">IF(Q$4&gt;$J141,"",IF($F$120&gt;$G$120,"ns",IF($B$127&gt;$C$127,"ns",IF(ABS($L141-INDEX(RTO1SF_ORD,Q$4,2))&gt;$B$135,"s","ns"))))</f>
        <v>ns</v>
      </c>
      <c r="R141" s="188" t="str">
        <f aca="1">IF(R$4&gt;$J141,"",IF($F$120&gt;$G$120,"ns",IF($B$127&gt;$C$127,"ns",IF(ABS($L141-INDEX(RTO1SF_ORD,R$4,2))&gt;$B$135,"s","ns"))))</f>
        <v>ns</v>
      </c>
      <c r="S141" s="188" t="str">
        <f aca="1">IF(S$4&gt;$J141,"",IF($F$120&gt;$G$120,"ns",IF($B$127&gt;$C$127,"ns",IF(ABS($L141-INDEX(RTO1SF_ORD,S$4,2))&gt;$B$135,"s","ns"))))</f>
        <v>ns</v>
      </c>
      <c r="T141" s="188" t="str">
        <f aca="1">IF(T$4&gt;$J141,"",IF($F$120&gt;$G$120,"ns",IF($B$127&gt;$C$127,"ns",IF(ABS($L141-INDEX(RTO1SF_ORD,T$4,2))&gt;$B$135,"s","ns"))))</f>
        <v>ns</v>
      </c>
      <c r="U141" s="188" t="str">
        <f aca="1">IF(U$4&gt;$J141,"",IF($F$120&gt;$G$120,"ns",IF($B$127&gt;$C$127,"ns",IF(ABS($L141-INDEX(RTO1SF_ORD,U$4,2))&gt;$B$135,"s","ns"))))</f>
        <v>ns</v>
      </c>
      <c r="V141" s="188" t="str">
        <f aca="1">IF(V$4&gt;$J141,"",IF($F$120&gt;$G$120,"ns",IF($B$127&gt;$C$127,"ns",IF(ABS($L141-INDEX(RTO1SF_ORD,V$4,2))&gt;$B$135,"s","ns"))))</f>
        <v>ns</v>
      </c>
      <c r="W141" s="188" t="str">
        <f aca="1">IF(W$4&gt;$J141,"",IF($F$120&gt;$G$120,"ns",IF($B$127&gt;$C$127,"ns",IF(ABS($L141-INDEX(RTO1SF_ORD,W$4,2))&gt;$B$135,"s","ns"))))</f>
        <v>ns</v>
      </c>
      <c r="X141" s="188" t="str">
        <f aca="1">IF(X$4&gt;$J141,"",IF($F$120&gt;$G$120,"ns",IF($B$127&gt;$C$127,"ns",IF(ABS($L141-INDEX(RTO1SF_ORD,X$4,2))&gt;$B$135,"s","ns"))))</f>
        <v>ns</v>
      </c>
      <c r="Y141" s="188" t="str">
        <f aca="1">IF(Y$4&gt;$J141,"",IF($F$120&gt;$G$120,"ns",IF($B$127&gt;$C$127,"ns",IF(ABS($L141-INDEX(RTO1SF_ORD,Y$4,2))&gt;$B$135,"s","ns"))))</f>
        <v>ns</v>
      </c>
      <c r="Z141" s="188" t="str">
        <f aca="1">IF(Z$4&gt;$J141,"",IF($F$120&gt;$G$120,"ns",IF($B$127&gt;$C$127,"ns",IF(ABS($L141-INDEX(RTO1SF_ORD,Z$4,2))&gt;$B$135,"s","ns"))))</f>
        <v>ns</v>
      </c>
      <c r="AA141" s="188" t="str">
        <f aca="1">IF(AA$4&gt;$J141,"",IF($F$120&gt;$G$120,"ns",IF($B$127&gt;$C$127,"ns",IF(ABS($L141-INDEX(RTO1SF_ORD,AA$4,2))&gt;$B$135,"s","ns"))))</f>
        <v>ns</v>
      </c>
      <c r="AB141" s="188" t="str">
        <f aca="1">IF(AB$4&gt;$J141,"",IF($F$120&gt;$G$120,"ns",IF($B$127&gt;$C$127,"ns",IF(ABS($L141-INDEX(RTO1SF_ORD,AB$4,2))&gt;$B$135,"s","ns"))))</f>
        <v>ns</v>
      </c>
      <c r="AC141" s="188" t="str">
        <f aca="1">IF(AC$4&gt;$J141,"",IF($F$120&gt;$G$120,"ns",IF($B$127&gt;$C$127,"ns",IF(ABS($L141-INDEX(RTO1SF_ORD,AC$4,2))&gt;$B$135,"s","ns"))))</f>
        <v>ns</v>
      </c>
      <c r="AD141" s="188" t="str">
        <f aca="1">IF(AD$4&gt;$J141,"",IF($F$120&gt;$G$120,"ns",IF($B$127&gt;$C$127,"ns",IF(ABS($L141-INDEX(RTO1SF_ORD,AD$4,2))&gt;$B$135,"s","ns"))))</f>
        <v>ns</v>
      </c>
      <c r="AE141" s="188" t="str">
        <f aca="1">IF(AE$4&gt;$J141,"",IF($F$120&gt;$G$120,"ns",IF($B$127&gt;$C$127,"ns",IF(ABS($L141-INDEX(RTO1SF_ORD,AE$4,2))&gt;$B$135,"s","ns"))))</f>
        <v>ns</v>
      </c>
      <c r="AF141" s="188" t="str">
        <f aca="1">IF(AF$4&gt;$J141,"",IF($F$120&gt;$G$120,"ns",IF($B$127&gt;$C$127,"ns",IF(ABS($L141-INDEX(RTO1SF_ORD,AF$4,2))&gt;$B$135,"s","ns"))))</f>
        <v>ns</v>
      </c>
      <c r="AG141" s="188" t="str">
        <f aca="1">IF(AG$4&gt;$J141,"",IF($F$120&gt;$G$120,"ns",IF($B$127&gt;$C$127,"ns",IF(ABS($L141-INDEX(RTO1SF_ORD,AG$4,2))&gt;$B$135,"s","ns"))))</f>
        <v>ns</v>
      </c>
      <c r="AH141" s="188" t="str">
        <f aca="1">IF(AH$4&gt;$J141,"",IF($F$120&gt;$G$120,"ns",IF($B$127&gt;$C$127,"ns",IF(ABS($L141-INDEX(RTO1SF_ORD,AH$4,2))&gt;$B$135,"s","ns"))))</f>
        <v>ns</v>
      </c>
      <c r="AI141" s="188" t="str">
        <f aca="1">IF(AI$4&gt;$J141,"",IF($F$120&gt;$G$120,"ns",IF($B$127&gt;$C$127,"ns",IF(ABS($L141-INDEX(RTO1SF_ORD,AI$4,2))&gt;$B$135,"s","ns"))))</f>
        <v>ns</v>
      </c>
      <c r="AJ141" s="188" t="str">
        <f aca="1">IF(AJ$4&gt;$J141,"",IF($F$120&gt;$G$120,"ns",IF($B$127&gt;$C$127,"ns",IF(ABS($L141-INDEX(RTO1SF_ORD,AJ$4,2))&gt;$B$135,"s","ns"))))</f>
        <v>ns</v>
      </c>
      <c r="AK141" s="188" t="str">
        <f aca="1">IF(AK$4&gt;$J141,"",IF($F$120&gt;$G$120,"ns",IF($B$127&gt;$C$127,"ns",IF(ABS($L141-INDEX(RTO1SF_ORD,AK$4,2))&gt;$B$135,"s","ns"))))</f>
        <v>ns</v>
      </c>
      <c r="AL141" s="188" t="str">
        <f aca="1">IF(AL$4&gt;$J141,"",IF($F$120&gt;$G$120,"ns",IF($B$127&gt;$C$127,"ns",IF(ABS($L141-INDEX(RTO1SF_ORD,AL$4,2))&gt;$B$135,"s","ns"))))</f>
        <v>ns</v>
      </c>
      <c r="AM141" s="188" t="str">
        <f aca="1">IF(AM$4&gt;$J141,"",IF($F$120&gt;$G$120,"ns",IF($B$127&gt;$C$127,"ns",IF(ABS($L141-INDEX(RTO1SF_ORD,AM$4,2))&gt;$B$135,"s","ns"))))</f>
        <v/>
      </c>
      <c r="AN141" s="188" t="str">
        <f aca="1">IF(AN$4&gt;$J141,"",IF($F$120&gt;$G$120,"ns",IF($B$127&gt;$C$127,"ns",IF(ABS($L141-INDEX(RTO1SF_ORD,AN$4,2))&gt;$B$135,"s","ns"))))</f>
        <v/>
      </c>
      <c r="AO141" s="188" t="str">
        <f aca="1">IF(AO$4&gt;$J141,"",IF($F$120&gt;$G$120,"ns",IF($B$127&gt;$C$127,"ns",IF(ABS($L141-INDEX(RTO1SF_ORD,AO$4,2))&gt;$B$135,"s","ns"))))</f>
        <v/>
      </c>
      <c r="AP141" s="188" t="str">
        <f aca="1">IF(AP$4&gt;$J141,"",IF($F$120&gt;$G$120,"ns",IF($B$127&gt;$C$127,"ns",IF(ABS($L141-INDEX(RTO1SF_ORD,AP$4,2))&gt;$B$135,"s","ns"))))</f>
        <v/>
      </c>
      <c r="AQ141" s="188" t="str">
        <f aca="1">IF(AQ$4&gt;$J141,"",IF($F$120&gt;$G$120,"ns",IF($B$127&gt;$C$127,"ns",IF(ABS($L141-INDEX(RTO1SF_ORD,AQ$4,2))&gt;$B$135,"s","ns"))))</f>
        <v/>
      </c>
      <c r="AR141" s="188" t="str">
        <f aca="1">IF(AR$4&gt;$J141,"",IF($F$120&gt;$G$120,"ns",IF($B$127&gt;$C$127,"ns",IF(ABS($L141-INDEX(RTO1SF_ORD,AR$4,2))&gt;$B$135,"s","ns"))))</f>
        <v/>
      </c>
      <c r="AS141" s="188" t="str">
        <f aca="1">IF(AS$4&gt;$J141,"",IF($F$120&gt;$G$120,"ns",IF($B$127&gt;$C$127,"ns",IF(ABS($L141-INDEX(RTO1SF_ORD,AS$4,2))&gt;$B$135,"s","ns"))))</f>
        <v/>
      </c>
      <c r="AT141" s="188" t="str">
        <f aca="1">IF(AT$4&gt;$J141,"",IF($F$120&gt;$G$120,"ns",IF($B$127&gt;$C$127,"ns",IF(ABS($L141-INDEX(RTO1SF_ORD,AT$4,2))&gt;$B$135,"s","ns"))))</f>
        <v/>
      </c>
      <c r="AU141" s="188" t="str">
        <f aca="1">IF(AU$4&gt;$J141,"",IF($F$120&gt;$G$120,"ns",IF($B$127&gt;$C$127,"ns",IF(ABS($L141-INDEX(RTO1SF_ORD,AU$4,2))&gt;$B$135,"s","ns"))))</f>
        <v/>
      </c>
      <c r="AV141" s="188" t="str">
        <f aca="1">IF(AV$4&gt;$J141,"",IF($F$120&gt;$G$120,"ns",IF($B$127&gt;$C$127,"ns",IF(ABS($L141-INDEX(RTO1SF_ORD,AV$4,2))&gt;$B$135,"s","ns"))))</f>
        <v/>
      </c>
      <c r="AW141" s="188" t="str">
        <f aca="1">IF(AW$4&gt;$J141,"",IF($F$120&gt;$G$120,"ns",IF($B$127&gt;$C$127,"ns",IF(ABS($L141-INDEX(RTO1SF_ORD,AW$4,2))&gt;$B$135,"s","ns"))))</f>
        <v/>
      </c>
      <c r="AX141" s="188" t="str">
        <f aca="1">IF(AX$4&gt;$J141,"",IF($F$120&gt;$G$120,"ns",IF($B$127&gt;$C$127,"ns",IF(ABS($L141-INDEX(RTO1SF_ORD,AX$4,2))&gt;$B$135,"s","ns"))))</f>
        <v/>
      </c>
      <c r="AY141" s="188" t="str">
        <f aca="1">IF(AY$4&gt;$J141,"",IF($F$120&gt;$G$120,"ns",IF($B$127&gt;$C$127,"ns",IF(ABS($L141-INDEX(RTO1SF_ORD,AY$4,2))&gt;$B$135,"s","ns"))))</f>
        <v/>
      </c>
      <c r="AZ141" s="188" t="str">
        <f aca="1">IF(AZ$4&gt;$J141,"",IF($F$120&gt;$G$120,"ns",IF($B$127&gt;$C$127,"ns",IF(ABS($L141-INDEX(RTO1SF_ORD,AZ$4,2))&gt;$B$135,"s","ns"))))</f>
        <v/>
      </c>
      <c r="BA141" s="188" t="str">
        <f aca="1">IF(BA$4&gt;$J141,"",IF($F$120&gt;$G$120,"ns",IF($B$127&gt;$C$127,"ns",IF(ABS($L141-INDEX(RTO1SF_ORD,BA$4,2))&gt;$B$135,"s","ns"))))</f>
        <v/>
      </c>
      <c r="BB141" s="188" t="str">
        <f aca="1">IF(BB$4&gt;$J141,"",IF($F$120&gt;$G$120,"ns",IF($B$127&gt;$C$127,"ns",IF(ABS($L141-INDEX(RTO1SF_ORD,BB$4,2))&gt;$B$135,"s","ns"))))</f>
        <v/>
      </c>
      <c r="BC141" s="188" t="str">
        <f aca="1">IF(BC$4&gt;$J141,"",IF($F$120&gt;$G$120,"ns",IF($B$127&gt;$C$127,"ns",IF(ABS($L141-INDEX(RTO1SF_ORD,BC$4,2))&gt;$B$135,"s","ns"))))</f>
        <v/>
      </c>
      <c r="BD141" s="188" t="str">
        <f aca="1">IF(BD$4&gt;$J141,"",IF($F$120&gt;$G$120,"ns",IF($B$127&gt;$C$127,"ns",IF(ABS($L141-INDEX(RTO1SF_ORD,BD$4,2))&gt;$B$135,"s","ns"))))</f>
        <v/>
      </c>
      <c r="BE141" s="188" t="str">
        <f aca="1">IF(BE$4&gt;$J141,"",IF($F$120&gt;$G$120,"ns",IF($B$127&gt;$C$127,"ns",IF(ABS($L141-INDEX(RTO1SF_ORD,BE$4,2))&gt;$B$135,"s","ns"))))</f>
        <v/>
      </c>
      <c r="BF141" s="188" t="str">
        <f aca="1">IF(BF$4&gt;$J141,"",IF($F$120&gt;$G$120,"ns",IF($B$127&gt;$C$127,"ns",IF(ABS($L141-INDEX(RTO1SF_ORD,BF$4,2))&gt;$B$135,"s","ns"))))</f>
        <v/>
      </c>
      <c r="BG141" s="188" t="str">
        <f aca="1">IF(BG$4&gt;$J141,"",IF($F$120&gt;$G$120,"ns",IF($B$127&gt;$C$127,"ns",IF(ABS($L141-INDEX(RTO1SF_ORD,BG$4,2))&gt;$B$135,"s","ns"))))</f>
        <v/>
      </c>
      <c r="BH141" s="188" t="str">
        <f aca="1">IF(BH$4&gt;$J141,"",IF($F$120&gt;$G$120,"ns",IF($B$127&gt;$C$127,"ns",IF(ABS($L141-INDEX(RTO1SF_ORD,BH$4,2))&gt;$B$135,"s","ns"))))</f>
        <v/>
      </c>
      <c r="BI141" s="188" t="str">
        <f aca="1">IF(BI$4&gt;$J141,"",IF($F$120&gt;$G$120,"ns",IF($B$127&gt;$C$127,"ns",IF(ABS($L141-INDEX(RTO1SF_ORD,BI$4,2))&gt;$B$135,"s","ns"))))</f>
        <v/>
      </c>
      <c r="BJ141" s="188" t="str">
        <f aca="1">IF(BJ$4&gt;$J141,"",IF($F$120&gt;$G$120,"ns",IF($B$127&gt;$C$127,"ns",IF(ABS($L141-INDEX(RTO1SF_ORD,BJ$4,2))&gt;$B$135,"s","ns"))))</f>
        <v/>
      </c>
      <c r="BS141" s="10"/>
      <c r="BT141" s="10"/>
      <c r="BV141" s="89" t="n">
        <v>26</v>
      </c>
      <c r="BW141" s="187" t="str">
        <f aca="1">IFERROR(INDEX(RTO3CF_ORD,BV141,1),"sd")</f>
        <v>ALERCE</v>
      </c>
      <c r="BX141" s="188">
        <f aca="1">IFERROR(INDEX(RTO3CF_ORD,BV141,2),"sd")</f>
        <v>3689.0834933333299</v>
      </c>
      <c r="BY141" s="186" t="str">
        <f aca="1">IF(BY$4&gt;$BV141,"",IF($BR$120&gt;$BS$120,"ns",IF($BN$127&gt;$BO$127,"ns",IF(ABS($BX141-INDEX(RTO1CF_ORD,BY$4,2))&gt;$BN$135,"s","ns"))))</f>
        <v>ns</v>
      </c>
      <c r="BZ141" s="186" t="str">
        <f aca="1">IF(BZ$4&gt;$BV141,"",IF($BR$120&gt;$BS$120,"ns",IF($BN$127&gt;$BO$127,"ns",IF(ABS($BX141-INDEX(RTO1CF_ORD,BZ$4,2))&gt;$BN$135,"s","ns"))))</f>
        <v>ns</v>
      </c>
      <c r="CA141" s="186" t="str">
        <f aca="1">IF(CA$4&gt;$BV141,"",IF($BR$120&gt;$BS$120,"ns",IF($BN$127&gt;$BO$127,"ns",IF(ABS($BX141-INDEX(RTO1CF_ORD,CA$4,2))&gt;$BN$135,"s","ns"))))</f>
        <v>ns</v>
      </c>
      <c r="CB141" s="186" t="str">
        <f aca="1">IF(CB$4&gt;$BV141,"",IF($BR$120&gt;$BS$120,"ns",IF($BN$127&gt;$BO$127,"ns",IF(ABS($BX141-INDEX(RTO1CF_ORD,CB$4,2))&gt;$BN$135,"s","ns"))))</f>
        <v>ns</v>
      </c>
      <c r="CC141" s="186" t="str">
        <f aca="1">IF(CC$4&gt;$BV141,"",IF($BR$120&gt;$BS$120,"ns",IF($BN$127&gt;$BO$127,"ns",IF(ABS($BX141-INDEX(RTO1CF_ORD,CC$4,2))&gt;$BN$135,"s","ns"))))</f>
        <v>ns</v>
      </c>
      <c r="CD141" s="186" t="str">
        <f aca="1">IF(CD$4&gt;$BV141,"",IF($BR$120&gt;$BS$120,"ns",IF($BN$127&gt;$BO$127,"ns",IF(ABS($BX141-INDEX(RTO1CF_ORD,CD$4,2))&gt;$BN$135,"s","ns"))))</f>
        <v>ns</v>
      </c>
      <c r="CE141" s="186" t="str">
        <f aca="1">IF(CE$4&gt;$BV141,"",IF($BR$120&gt;$BS$120,"ns",IF($BN$127&gt;$BO$127,"ns",IF(ABS($BX141-INDEX(RTO1CF_ORD,CE$4,2))&gt;$BN$135,"s","ns"))))</f>
        <v>ns</v>
      </c>
      <c r="CF141" s="186" t="str">
        <f aca="1">IF(CF$4&gt;$BV141,"",IF($BR$120&gt;$BS$120,"ns",IF($BN$127&gt;$BO$127,"ns",IF(ABS($BX141-INDEX(RTO1CF_ORD,CF$4,2))&gt;$BN$135,"s","ns"))))</f>
        <v>ns</v>
      </c>
      <c r="CG141" s="186" t="str">
        <f aca="1">IF(CG$4&gt;$BV141,"",IF($BR$120&gt;$BS$120,"ns",IF($BN$127&gt;$BO$127,"ns",IF(ABS($BX141-INDEX(RTO1CF_ORD,CG$4,2))&gt;$BN$135,"s","ns"))))</f>
        <v>ns</v>
      </c>
      <c r="CH141" s="186" t="str">
        <f aca="1">IF(CH$4&gt;$BV141,"",IF($BR$120&gt;$BS$120,"ns",IF($BN$127&gt;$BO$127,"ns",IF(ABS($BX141-INDEX(RTO1CF_ORD,CH$4,2))&gt;$BN$135,"s","ns"))))</f>
        <v>ns</v>
      </c>
      <c r="CI141" s="186" t="str">
        <f aca="1">IF(CI$4&gt;$BV141,"",IF($BR$120&gt;$BS$120,"ns",IF($BN$127&gt;$BO$127,"ns",IF(ABS($BX141-INDEX(RTO1CF_ORD,CI$4,2))&gt;$BN$135,"s","ns"))))</f>
        <v>ns</v>
      </c>
      <c r="CJ141" s="186" t="str">
        <f aca="1">IF(CJ$4&gt;$BV141,"",IF($BR$120&gt;$BS$120,"ns",IF($BN$127&gt;$BO$127,"ns",IF(ABS($BX141-INDEX(RTO1CF_ORD,CJ$4,2))&gt;$BN$135,"s","ns"))))</f>
        <v>ns</v>
      </c>
      <c r="CK141" s="186" t="str">
        <f aca="1">IF(CK$4&gt;$BV141,"",IF($BR$120&gt;$BS$120,"ns",IF($BN$127&gt;$BO$127,"ns",IF(ABS($BX141-INDEX(RTO1CF_ORD,CK$4,2))&gt;$BN$135,"s","ns"))))</f>
        <v>ns</v>
      </c>
      <c r="CL141" s="186" t="str">
        <f aca="1">IF(CL$4&gt;$BV141,"",IF($BR$120&gt;$BS$120,"ns",IF($BN$127&gt;$BO$127,"ns",IF(ABS($BX141-INDEX(RTO1CF_ORD,CL$4,2))&gt;$BN$135,"s","ns"))))</f>
        <v>ns</v>
      </c>
      <c r="CM141" s="186" t="str">
        <f aca="1">IF(CM$4&gt;$BV141,"",IF($BR$120&gt;$BS$120,"ns",IF($BN$127&gt;$BO$127,"ns",IF(ABS($BX141-INDEX(RTO1CF_ORD,CM$4,2))&gt;$BN$135,"s","ns"))))</f>
        <v>ns</v>
      </c>
      <c r="CN141" s="186" t="str">
        <f aca="1">IF(CN$4&gt;$BV141,"",IF($BR$120&gt;$BS$120,"ns",IF($BN$127&gt;$BO$127,"ns",IF(ABS($BX141-INDEX(RTO1CF_ORD,CN$4,2))&gt;$BN$135,"s","ns"))))</f>
        <v>ns</v>
      </c>
      <c r="CO141" s="186" t="str">
        <f aca="1">IF(CO$4&gt;$BV141,"",IF($BR$120&gt;$BS$120,"ns",IF($BN$127&gt;$BO$127,"ns",IF(ABS($BX141-INDEX(RTO1CF_ORD,CO$4,2))&gt;$BN$135,"s","ns"))))</f>
        <v>ns</v>
      </c>
      <c r="CP141" s="186" t="str">
        <f aca="1">IF(CP$4&gt;$BV141,"",IF($BR$120&gt;$BS$120,"ns",IF($BN$127&gt;$BO$127,"ns",IF(ABS($BX141-INDEX(RTO1CF_ORD,CP$4,2))&gt;$BN$135,"s","ns"))))</f>
        <v>ns</v>
      </c>
      <c r="CQ141" s="186" t="str">
        <f aca="1">IF(CQ$4&gt;$BV141,"",IF($BR$120&gt;$BS$120,"ns",IF($BN$127&gt;$BO$127,"ns",IF(ABS($BX141-INDEX(RTO1CF_ORD,CQ$4,2))&gt;$BN$135,"s","ns"))))</f>
        <v>ns</v>
      </c>
      <c r="CR141" s="186" t="str">
        <f aca="1">IF(CR$4&gt;$BV141,"",IF($BR$120&gt;$BS$120,"ns",IF($BN$127&gt;$BO$127,"ns",IF(ABS($BX141-INDEX(RTO1CF_ORD,CR$4,2))&gt;$BN$135,"s","ns"))))</f>
        <v>ns</v>
      </c>
      <c r="CS141" s="186" t="str">
        <f aca="1">IF(CS$4&gt;$BV141,"",IF($BR$120&gt;$BS$120,"ns",IF($BN$127&gt;$BO$127,"ns",IF(ABS($BX141-INDEX(RTO1CF_ORD,CS$4,2))&gt;$BN$135,"s","ns"))))</f>
        <v>ns</v>
      </c>
      <c r="CT141" s="186" t="str">
        <f aca="1">IF(CT$4&gt;$BV141,"",IF($BR$120&gt;$BS$120,"ns",IF($BN$127&gt;$BO$127,"ns",IF(ABS($BX141-INDEX(RTO1CF_ORD,CT$4,2))&gt;$BN$135,"s","ns"))))</f>
        <v>ns</v>
      </c>
      <c r="CU141" s="186" t="str">
        <f aca="1">IF(CU$4&gt;$BV141,"",IF($BR$120&gt;$BS$120,"ns",IF($BN$127&gt;$BO$127,"ns",IF(ABS($BX141-INDEX(RTO1CF_ORD,CU$4,2))&gt;$BN$135,"s","ns"))))</f>
        <v>ns</v>
      </c>
      <c r="CV141" s="186" t="str">
        <f aca="1">IF(CV$4&gt;$BV141,"",IF($BR$120&gt;$BS$120,"ns",IF($BN$127&gt;$BO$127,"ns",IF(ABS($BX141-INDEX(RTO1CF_ORD,CV$4,2))&gt;$BN$135,"s","ns"))))</f>
        <v>ns</v>
      </c>
      <c r="CW141" s="186" t="str">
        <f aca="1">IF(CW$4&gt;$BV141,"",IF($BR$120&gt;$BS$120,"ns",IF($BN$127&gt;$BO$127,"ns",IF(ABS($BX141-INDEX(RTO1CF_ORD,CW$4,2))&gt;$BN$135,"s","ns"))))</f>
        <v>ns</v>
      </c>
      <c r="CX141" s="186" t="str">
        <f aca="1">IF(CX$4&gt;$BV141,"",IF($BR$120&gt;$BS$120,"ns",IF($BN$127&gt;$BO$127,"ns",IF(ABS($BX141-INDEX(RTO1CF_ORD,CX$4,2))&gt;$BN$135,"s","ns"))))</f>
        <v>ns</v>
      </c>
      <c r="CY141" s="186" t="str">
        <f aca="1">IF(CY$4&gt;$BV141,"",IF($BR$120&gt;$BS$120,"ns",IF($BN$127&gt;$BO$127,"ns",IF(ABS($BX141-INDEX(RTO1CF_ORD,CY$4,2))&gt;$BN$135,"s","ns"))))</f>
        <v/>
      </c>
      <c r="CZ141" s="186" t="str">
        <f aca="1">IF(CZ$4&gt;$BV141,"",IF($BR$120&gt;$BS$120,"ns",IF($BN$127&gt;$BO$127,"ns",IF(ABS($BX141-INDEX(RTO1CF_ORD,CZ$4,2))&gt;$BN$135,"s","ns"))))</f>
        <v/>
      </c>
      <c r="DA141" s="186" t="str">
        <f aca="1">IF(DA$4&gt;$BV141,"",IF($BR$120&gt;$BS$120,"ns",IF($BN$127&gt;$BO$127,"ns",IF(ABS($BX141-INDEX(RTO1CF_ORD,DA$4,2))&gt;$BN$135,"s","ns"))))</f>
        <v/>
      </c>
      <c r="DB141" s="186" t="str">
        <f aca="1">IF(DB$4&gt;$BV141,"",IF($BR$120&gt;$BS$120,"ns",IF($BN$127&gt;$BO$127,"ns",IF(ABS($BX141-INDEX(RTO1CF_ORD,DB$4,2))&gt;$BN$135,"s","ns"))))</f>
        <v/>
      </c>
      <c r="DC141" s="186" t="str">
        <f aca="1">IF(DC$4&gt;$BV141,"",IF($BR$120&gt;$BS$120,"ns",IF($BN$127&gt;$BO$127,"ns",IF(ABS($BX141-INDEX(RTO1CF_ORD,DC$4,2))&gt;$BN$135,"s","ns"))))</f>
        <v/>
      </c>
      <c r="DD141" s="186" t="str">
        <f aca="1">IF(DD$4&gt;$BV141,"",IF($BR$120&gt;$BS$120,"ns",IF($BN$127&gt;$BO$127,"ns",IF(ABS($BX141-INDEX(RTO1CF_ORD,DD$4,2))&gt;$BN$135,"s","ns"))))</f>
        <v/>
      </c>
      <c r="DE141" s="186" t="str">
        <f aca="1">IF(DE$4&gt;$BV141,"",IF($BR$120&gt;$BS$120,"ns",IF($BN$127&gt;$BO$127,"ns",IF(ABS($BX141-INDEX(RTO1CF_ORD,DE$4,2))&gt;$BN$135,"s","ns"))))</f>
        <v/>
      </c>
      <c r="DF141" s="186" t="str">
        <f aca="1">IF(DF$4&gt;$BV141,"",IF($BR$120&gt;$BS$120,"ns",IF($BN$127&gt;$BO$127,"ns",IF(ABS($BX141-INDEX(RTO1CF_ORD,DF$4,2))&gt;$BN$135,"s","ns"))))</f>
        <v/>
      </c>
      <c r="DG141" s="186" t="str">
        <f aca="1">IF(DG$4&gt;$BV141,"",IF($BR$120&gt;$BS$120,"ns",IF($BN$127&gt;$BO$127,"ns",IF(ABS($BX141-INDEX(RTO1CF_ORD,DG$4,2))&gt;$BN$135,"s","ns"))))</f>
        <v/>
      </c>
      <c r="DH141" s="186" t="str">
        <f aca="1">IF(DH$4&gt;$BV141,"",IF($BR$120&gt;$BS$120,"ns",IF($BN$127&gt;$BO$127,"ns",IF(ABS($BX141-INDEX(RTO1CF_ORD,DH$4,2))&gt;$BN$135,"s","ns"))))</f>
        <v/>
      </c>
      <c r="DI141" s="186" t="str">
        <f aca="1">IF(DI$4&gt;$BV141,"",IF($BR$120&gt;$BS$120,"ns",IF($BN$127&gt;$BO$127,"ns",IF(ABS($BX141-INDEX(RTO1CF_ORD,DI$4,2))&gt;$BN$135,"s","ns"))))</f>
        <v/>
      </c>
      <c r="DJ141" s="186" t="str">
        <f aca="1">IF(DJ$4&gt;$BV141,"",IF($BR$120&gt;$BS$120,"ns",IF($BN$127&gt;$BO$127,"ns",IF(ABS($BX141-INDEX(RTO1CF_ORD,DJ$4,2))&gt;$BN$135,"s","ns"))))</f>
        <v/>
      </c>
      <c r="DK141" s="186" t="str">
        <f aca="1">IF(DK$4&gt;$BV141,"",IF($BR$120&gt;$BS$120,"ns",IF($BN$127&gt;$BO$127,"ns",IF(ABS($BX141-INDEX(RTO1CF_ORD,DK$4,2))&gt;$BN$135,"s","ns"))))</f>
        <v/>
      </c>
      <c r="DL141" s="186" t="str">
        <f aca="1">IF(DL$4&gt;$BV141,"",IF($BR$120&gt;$BS$120,"ns",IF($BN$127&gt;$BO$127,"ns",IF(ABS($BX141-INDEX(RTO1CF_ORD,DL$4,2))&gt;$BN$135,"s","ns"))))</f>
        <v/>
      </c>
      <c r="DM141" s="186" t="str">
        <f aca="1">IF(DM$4&gt;$BV141,"",IF($BR$120&gt;$BS$120,"ns",IF($BN$127&gt;$BO$127,"ns",IF(ABS($BX141-INDEX(RTO1CF_ORD,DM$4,2))&gt;$BN$135,"s","ns"))))</f>
        <v/>
      </c>
      <c r="DN141" s="186" t="str">
        <f aca="1">IF(DN$4&gt;$BV141,"",IF($BR$120&gt;$BS$120,"ns",IF($BN$127&gt;$BO$127,"ns",IF(ABS($BX141-INDEX(RTO1CF_ORD,DN$4,2))&gt;$BN$135,"s","ns"))))</f>
        <v/>
      </c>
      <c r="DO141" s="186" t="str">
        <f aca="1">IF(DO$4&gt;$BV141,"",IF($BR$120&gt;$BS$120,"ns",IF($BN$127&gt;$BO$127,"ns",IF(ABS($BX141-INDEX(RTO1CF_ORD,DO$4,2))&gt;$BN$135,"s","ns"))))</f>
        <v/>
      </c>
      <c r="DP141" s="186" t="str">
        <f aca="1">IF(DP$4&gt;$BV141,"",IF($BR$120&gt;$BS$120,"ns",IF($BN$127&gt;$BO$127,"ns",IF(ABS($BX141-INDEX(RTO1CF_ORD,DP$4,2))&gt;$BN$135,"s","ns"))))</f>
        <v/>
      </c>
      <c r="DQ141" s="186" t="str">
        <f aca="1">IF(DQ$4&gt;$BV141,"",IF($BR$120&gt;$BS$120,"ns",IF($BN$127&gt;$BO$127,"ns",IF(ABS($BX141-INDEX(RTO1CF_ORD,DQ$4,2))&gt;$BN$135,"s","ns"))))</f>
        <v/>
      </c>
      <c r="DR141" s="186" t="str">
        <f aca="1">IF(DR$4&gt;$BV141,"",IF($BR$120&gt;$BS$120,"ns",IF($BN$127&gt;$BO$127,"ns",IF(ABS($BX141-INDEX(RTO1CF_ORD,DR$4,2))&gt;$BN$135,"s","ns"))))</f>
        <v/>
      </c>
      <c r="DS141" s="186" t="str">
        <f aca="1">IF(DS$4&gt;$BV141,"",IF($BR$120&gt;$BS$120,"ns",IF($BN$127&gt;$BO$127,"ns",IF(ABS($BX141-INDEX(RTO1CF_ORD,DS$4,2))&gt;$BN$135,"s","ns"))))</f>
        <v/>
      </c>
      <c r="DT141" s="186" t="str">
        <f aca="1">IF(DT$4&gt;$BV141,"",IF($BR$120&gt;$BS$120,"ns",IF($BN$127&gt;$BO$127,"ns",IF(ABS($BX141-INDEX(RTO1CF_ORD,DT$4,2))&gt;$BN$135,"s","ns"))))</f>
        <v/>
      </c>
      <c r="DU141" s="186" t="str">
        <f aca="1">IF(DU$4&gt;$BV141,"",IF($BR$120&gt;$BS$120,"ns",IF($BN$127&gt;$BO$127,"ns",IF(ABS($BX141-INDEX(RTO1CF_ORD,DU$4,2))&gt;$BN$135,"s","ns"))))</f>
        <v/>
      </c>
      <c r="DV141" s="186" t="str">
        <f aca="1">IF(DV$4&gt;$BV141,"",IF($BR$120&gt;$BS$120,"ns",IF($BN$127&gt;$BO$127,"ns",IF(ABS($BX141-INDEX(RTO1CF_ORD,DV$4,2))&gt;$BN$135,"s","ns"))))</f>
        <v/>
      </c>
      <c r="DW141" s="158"/>
      <c r="DX141" s="158"/>
      <c r="DY141" s="9"/>
      <c r="DZ141" s="176">
        <f>DZ140+1</f>
        <v>27</v>
      </c>
      <c r="EA141" s="178" t="str">
        <f aca="1">IFERROR(INDEX(RTO3CV,$DZ141,1),0)</f>
        <v>K FAVORITO II</v>
      </c>
      <c r="EB141" s="179">
        <f aca="1">IFERROR(INDEX(RTO3SF,$DZ141,EB$3),0)</f>
        <v>0</v>
      </c>
      <c r="EC141" s="179">
        <f aca="1">IFERROR(INDEX(RTO3SF,$DZ141,EC$3),0)</f>
        <v>0</v>
      </c>
      <c r="ED141" s="179">
        <f aca="1">IFERROR(INDEX(RTO3SF,$DZ141,ED$3),0)</f>
        <v>0</v>
      </c>
      <c r="EE141" s="179">
        <f aca="1">IFERROR(INDEX(RTO3SF,$DZ141,EE$3),0)</f>
        <v>0</v>
      </c>
      <c r="EF141" s="179">
        <f>_xlfn.COUNTIFS(EB141:EE141,"&gt;1")</f>
        <v>0</v>
      </c>
      <c r="EG141" s="179">
        <f>IFERROR(_xlfn.SUMIFS(EB141:EE141,EB141:EE141,"&gt;1"),0)</f>
        <v>0</v>
      </c>
      <c r="EH141" s="176"/>
      <c r="EI141" s="177"/>
      <c r="EJ141" s="177"/>
      <c r="EK141" s="177"/>
      <c r="EL141" s="176">
        <f>EL140+1</f>
        <v>27</v>
      </c>
      <c r="EM141" s="178" t="str">
        <f aca="1">IFERROR(INDEX(RTO3CV,$EL141,1),0)</f>
        <v>K FAVORITO II</v>
      </c>
      <c r="EN141" s="179">
        <f aca="1">IFERROR(INDEX(RTO3CF,$EL141,'ANVA-MDS'!EB$3),0)</f>
        <v>3599.51428571429005</v>
      </c>
      <c r="EO141" s="179">
        <f aca="1">IFERROR(INDEX(RTO3CF,$EL141,'ANVA-MDS'!EC$3),0)</f>
        <v>4353.34491428570982</v>
      </c>
      <c r="EP141" s="179">
        <f aca="1">IFERROR(INDEX(RTO3CF,$EL141,'ANVA-MDS'!ED$3),0)</f>
        <v>4699.94422857143036</v>
      </c>
      <c r="EQ141" s="179">
        <f aca="1">IFERROR(INDEX(RTO3CF,$EL141,'ANVA-MDS'!EE$3),0)</f>
        <v>0</v>
      </c>
      <c r="ER141" s="179">
        <f>_xlfn.COUNTIFS(EN141:EQ141,"&gt;1")</f>
        <v>3</v>
      </c>
      <c r="ES141" s="179">
        <f>IFERROR(_xlfn.SUMIFS(EN141:EQ141,EN141:EQ141,"&gt;1"),0)</f>
        <v>12652.8034285714002</v>
      </c>
      <c r="ET141" s="176"/>
      <c r="EU141" s="177"/>
      <c r="EV141" s="177"/>
      <c r="EW141" s="177"/>
      <c r="EX141" s="179">
        <f>EG141+ES141</f>
        <v>12652.8034285714002</v>
      </c>
      <c r="EY141" s="177"/>
      <c r="EZ141" s="177"/>
    </row>
    <row r="142" spans="10:156" ht="12.75" customHeight="1">
      <c r="J142" s="89" t="n">
        <v>27</v>
      </c>
      <c r="K142" s="187" t="str">
        <f aca="1">IFERROR(INDEX(RTO3SF_ORD,J142,1),"sd")</f>
        <v>K FAVORITO II</v>
      </c>
      <c r="L142" s="188">
        <f aca="1">IFERROR(INDEX(RTO3SF_ORD,J142,2),"sd")</f>
        <v>0.000229999999999999982</v>
      </c>
      <c r="M142" s="188" t="str">
        <f aca="1">IF(M$4&gt;$J142,"",IF($F$120&gt;$G$120,"ns",IF($B$127&gt;$C$127,"ns",IF(ABS($L142-INDEX(RTO1SF_ORD,M$4,2))&gt;$B$135,"s","ns"))))</f>
        <v>ns</v>
      </c>
      <c r="N142" s="188" t="str">
        <f aca="1">IF(N$4&gt;$J142,"",IF($F$120&gt;$G$120,"ns",IF($B$127&gt;$C$127,"ns",IF(ABS($L142-INDEX(RTO1SF_ORD,N$4,2))&gt;$B$135,"s","ns"))))</f>
        <v>ns</v>
      </c>
      <c r="O142" s="188" t="str">
        <f aca="1">IF(O$4&gt;$J142,"",IF($F$120&gt;$G$120,"ns",IF($B$127&gt;$C$127,"ns",IF(ABS($L142-INDEX(RTO1SF_ORD,O$4,2))&gt;$B$135,"s","ns"))))</f>
        <v>ns</v>
      </c>
      <c r="P142" s="188" t="str">
        <f aca="1">IF(P$4&gt;$J142,"",IF($F$120&gt;$G$120,"ns",IF($B$127&gt;$C$127,"ns",IF(ABS($L142-INDEX(RTO1SF_ORD,P$4,2))&gt;$B$135,"s","ns"))))</f>
        <v>ns</v>
      </c>
      <c r="Q142" s="188" t="str">
        <f aca="1">IF(Q$4&gt;$J142,"",IF($F$120&gt;$G$120,"ns",IF($B$127&gt;$C$127,"ns",IF(ABS($L142-INDEX(RTO1SF_ORD,Q$4,2))&gt;$B$135,"s","ns"))))</f>
        <v>ns</v>
      </c>
      <c r="R142" s="188" t="str">
        <f aca="1">IF(R$4&gt;$J142,"",IF($F$120&gt;$G$120,"ns",IF($B$127&gt;$C$127,"ns",IF(ABS($L142-INDEX(RTO1SF_ORD,R$4,2))&gt;$B$135,"s","ns"))))</f>
        <v>ns</v>
      </c>
      <c r="S142" s="188" t="str">
        <f aca="1">IF(S$4&gt;$J142,"",IF($F$120&gt;$G$120,"ns",IF($B$127&gt;$C$127,"ns",IF(ABS($L142-INDEX(RTO1SF_ORD,S$4,2))&gt;$B$135,"s","ns"))))</f>
        <v>ns</v>
      </c>
      <c r="T142" s="188" t="str">
        <f aca="1">IF(T$4&gt;$J142,"",IF($F$120&gt;$G$120,"ns",IF($B$127&gt;$C$127,"ns",IF(ABS($L142-INDEX(RTO1SF_ORD,T$4,2))&gt;$B$135,"s","ns"))))</f>
        <v>ns</v>
      </c>
      <c r="U142" s="188" t="str">
        <f aca="1">IF(U$4&gt;$J142,"",IF($F$120&gt;$G$120,"ns",IF($B$127&gt;$C$127,"ns",IF(ABS($L142-INDEX(RTO1SF_ORD,U$4,2))&gt;$B$135,"s","ns"))))</f>
        <v>ns</v>
      </c>
      <c r="V142" s="188" t="str">
        <f aca="1">IF(V$4&gt;$J142,"",IF($F$120&gt;$G$120,"ns",IF($B$127&gt;$C$127,"ns",IF(ABS($L142-INDEX(RTO1SF_ORD,V$4,2))&gt;$B$135,"s","ns"))))</f>
        <v>ns</v>
      </c>
      <c r="W142" s="188" t="str">
        <f aca="1">IF(W$4&gt;$J142,"",IF($F$120&gt;$G$120,"ns",IF($B$127&gt;$C$127,"ns",IF(ABS($L142-INDEX(RTO1SF_ORD,W$4,2))&gt;$B$135,"s","ns"))))</f>
        <v>ns</v>
      </c>
      <c r="X142" s="188" t="str">
        <f aca="1">IF(X$4&gt;$J142,"",IF($F$120&gt;$G$120,"ns",IF($B$127&gt;$C$127,"ns",IF(ABS($L142-INDEX(RTO1SF_ORD,X$4,2))&gt;$B$135,"s","ns"))))</f>
        <v>ns</v>
      </c>
      <c r="Y142" s="188" t="str">
        <f aca="1">IF(Y$4&gt;$J142,"",IF($F$120&gt;$G$120,"ns",IF($B$127&gt;$C$127,"ns",IF(ABS($L142-INDEX(RTO1SF_ORD,Y$4,2))&gt;$B$135,"s","ns"))))</f>
        <v>ns</v>
      </c>
      <c r="Z142" s="188" t="str">
        <f aca="1">IF(Z$4&gt;$J142,"",IF($F$120&gt;$G$120,"ns",IF($B$127&gt;$C$127,"ns",IF(ABS($L142-INDEX(RTO1SF_ORD,Z$4,2))&gt;$B$135,"s","ns"))))</f>
        <v>ns</v>
      </c>
      <c r="AA142" s="188" t="str">
        <f aca="1">IF(AA$4&gt;$J142,"",IF($F$120&gt;$G$120,"ns",IF($B$127&gt;$C$127,"ns",IF(ABS($L142-INDEX(RTO1SF_ORD,AA$4,2))&gt;$B$135,"s","ns"))))</f>
        <v>ns</v>
      </c>
      <c r="AB142" s="188" t="str">
        <f aca="1">IF(AB$4&gt;$J142,"",IF($F$120&gt;$G$120,"ns",IF($B$127&gt;$C$127,"ns",IF(ABS($L142-INDEX(RTO1SF_ORD,AB$4,2))&gt;$B$135,"s","ns"))))</f>
        <v>ns</v>
      </c>
      <c r="AC142" s="188" t="str">
        <f aca="1">IF(AC$4&gt;$J142,"",IF($F$120&gt;$G$120,"ns",IF($B$127&gt;$C$127,"ns",IF(ABS($L142-INDEX(RTO1SF_ORD,AC$4,2))&gt;$B$135,"s","ns"))))</f>
        <v>ns</v>
      </c>
      <c r="AD142" s="188" t="str">
        <f aca="1">IF(AD$4&gt;$J142,"",IF($F$120&gt;$G$120,"ns",IF($B$127&gt;$C$127,"ns",IF(ABS($L142-INDEX(RTO1SF_ORD,AD$4,2))&gt;$B$135,"s","ns"))))</f>
        <v>ns</v>
      </c>
      <c r="AE142" s="188" t="str">
        <f aca="1">IF(AE$4&gt;$J142,"",IF($F$120&gt;$G$120,"ns",IF($B$127&gt;$C$127,"ns",IF(ABS($L142-INDEX(RTO1SF_ORD,AE$4,2))&gt;$B$135,"s","ns"))))</f>
        <v>ns</v>
      </c>
      <c r="AF142" s="188" t="str">
        <f aca="1">IF(AF$4&gt;$J142,"",IF($F$120&gt;$G$120,"ns",IF($B$127&gt;$C$127,"ns",IF(ABS($L142-INDEX(RTO1SF_ORD,AF$4,2))&gt;$B$135,"s","ns"))))</f>
        <v>ns</v>
      </c>
      <c r="AG142" s="188" t="str">
        <f aca="1">IF(AG$4&gt;$J142,"",IF($F$120&gt;$G$120,"ns",IF($B$127&gt;$C$127,"ns",IF(ABS($L142-INDEX(RTO1SF_ORD,AG$4,2))&gt;$B$135,"s","ns"))))</f>
        <v>ns</v>
      </c>
      <c r="AH142" s="188" t="str">
        <f aca="1">IF(AH$4&gt;$J142,"",IF($F$120&gt;$G$120,"ns",IF($B$127&gt;$C$127,"ns",IF(ABS($L142-INDEX(RTO1SF_ORD,AH$4,2))&gt;$B$135,"s","ns"))))</f>
        <v>ns</v>
      </c>
      <c r="AI142" s="188" t="str">
        <f aca="1">IF(AI$4&gt;$J142,"",IF($F$120&gt;$G$120,"ns",IF($B$127&gt;$C$127,"ns",IF(ABS($L142-INDEX(RTO1SF_ORD,AI$4,2))&gt;$B$135,"s","ns"))))</f>
        <v>ns</v>
      </c>
      <c r="AJ142" s="188" t="str">
        <f aca="1">IF(AJ$4&gt;$J142,"",IF($F$120&gt;$G$120,"ns",IF($B$127&gt;$C$127,"ns",IF(ABS($L142-INDEX(RTO1SF_ORD,AJ$4,2))&gt;$B$135,"s","ns"))))</f>
        <v>ns</v>
      </c>
      <c r="AK142" s="188" t="str">
        <f aca="1">IF(AK$4&gt;$J142,"",IF($F$120&gt;$G$120,"ns",IF($B$127&gt;$C$127,"ns",IF(ABS($L142-INDEX(RTO1SF_ORD,AK$4,2))&gt;$B$135,"s","ns"))))</f>
        <v>ns</v>
      </c>
      <c r="AL142" s="188" t="str">
        <f aca="1">IF(AL$4&gt;$J142,"",IF($F$120&gt;$G$120,"ns",IF($B$127&gt;$C$127,"ns",IF(ABS($L142-INDEX(RTO1SF_ORD,AL$4,2))&gt;$B$135,"s","ns"))))</f>
        <v>ns</v>
      </c>
      <c r="AM142" s="188" t="str">
        <f aca="1">IF(AM$4&gt;$J142,"",IF($F$120&gt;$G$120,"ns",IF($B$127&gt;$C$127,"ns",IF(ABS($L142-INDEX(RTO1SF_ORD,AM$4,2))&gt;$B$135,"s","ns"))))</f>
        <v>ns</v>
      </c>
      <c r="AN142" s="188" t="str">
        <f aca="1">IF(AN$4&gt;$J142,"",IF($F$120&gt;$G$120,"ns",IF($B$127&gt;$C$127,"ns",IF(ABS($L142-INDEX(RTO1SF_ORD,AN$4,2))&gt;$B$135,"s","ns"))))</f>
        <v/>
      </c>
      <c r="AO142" s="188" t="str">
        <f aca="1">IF(AO$4&gt;$J142,"",IF($F$120&gt;$G$120,"ns",IF($B$127&gt;$C$127,"ns",IF(ABS($L142-INDEX(RTO1SF_ORD,AO$4,2))&gt;$B$135,"s","ns"))))</f>
        <v/>
      </c>
      <c r="AP142" s="188" t="str">
        <f aca="1">IF(AP$4&gt;$J142,"",IF($F$120&gt;$G$120,"ns",IF($B$127&gt;$C$127,"ns",IF(ABS($L142-INDEX(RTO1SF_ORD,AP$4,2))&gt;$B$135,"s","ns"))))</f>
        <v/>
      </c>
      <c r="AQ142" s="188" t="str">
        <f aca="1">IF(AQ$4&gt;$J142,"",IF($F$120&gt;$G$120,"ns",IF($B$127&gt;$C$127,"ns",IF(ABS($L142-INDEX(RTO1SF_ORD,AQ$4,2))&gt;$B$135,"s","ns"))))</f>
        <v/>
      </c>
      <c r="AR142" s="188" t="str">
        <f aca="1">IF(AR$4&gt;$J142,"",IF($F$120&gt;$G$120,"ns",IF($B$127&gt;$C$127,"ns",IF(ABS($L142-INDEX(RTO1SF_ORD,AR$4,2))&gt;$B$135,"s","ns"))))</f>
        <v/>
      </c>
      <c r="AS142" s="188" t="str">
        <f aca="1">IF(AS$4&gt;$J142,"",IF($F$120&gt;$G$120,"ns",IF($B$127&gt;$C$127,"ns",IF(ABS($L142-INDEX(RTO1SF_ORD,AS$4,2))&gt;$B$135,"s","ns"))))</f>
        <v/>
      </c>
      <c r="AT142" s="188" t="str">
        <f aca="1">IF(AT$4&gt;$J142,"",IF($F$120&gt;$G$120,"ns",IF($B$127&gt;$C$127,"ns",IF(ABS($L142-INDEX(RTO1SF_ORD,AT$4,2))&gt;$B$135,"s","ns"))))</f>
        <v/>
      </c>
      <c r="AU142" s="188" t="str">
        <f aca="1">IF(AU$4&gt;$J142,"",IF($F$120&gt;$G$120,"ns",IF($B$127&gt;$C$127,"ns",IF(ABS($L142-INDEX(RTO1SF_ORD,AU$4,2))&gt;$B$135,"s","ns"))))</f>
        <v/>
      </c>
      <c r="AV142" s="188" t="str">
        <f aca="1">IF(AV$4&gt;$J142,"",IF($F$120&gt;$G$120,"ns",IF($B$127&gt;$C$127,"ns",IF(ABS($L142-INDEX(RTO1SF_ORD,AV$4,2))&gt;$B$135,"s","ns"))))</f>
        <v/>
      </c>
      <c r="AW142" s="188" t="str">
        <f aca="1">IF(AW$4&gt;$J142,"",IF($F$120&gt;$G$120,"ns",IF($B$127&gt;$C$127,"ns",IF(ABS($L142-INDEX(RTO1SF_ORD,AW$4,2))&gt;$B$135,"s","ns"))))</f>
        <v/>
      </c>
      <c r="AX142" s="188" t="str">
        <f aca="1">IF(AX$4&gt;$J142,"",IF($F$120&gt;$G$120,"ns",IF($B$127&gt;$C$127,"ns",IF(ABS($L142-INDEX(RTO1SF_ORD,AX$4,2))&gt;$B$135,"s","ns"))))</f>
        <v/>
      </c>
      <c r="AY142" s="188" t="str">
        <f aca="1">IF(AY$4&gt;$J142,"",IF($F$120&gt;$G$120,"ns",IF($B$127&gt;$C$127,"ns",IF(ABS($L142-INDEX(RTO1SF_ORD,AY$4,2))&gt;$B$135,"s","ns"))))</f>
        <v/>
      </c>
      <c r="AZ142" s="188" t="str">
        <f aca="1">IF(AZ$4&gt;$J142,"",IF($F$120&gt;$G$120,"ns",IF($B$127&gt;$C$127,"ns",IF(ABS($L142-INDEX(RTO1SF_ORD,AZ$4,2))&gt;$B$135,"s","ns"))))</f>
        <v/>
      </c>
      <c r="BA142" s="188" t="str">
        <f aca="1">IF(BA$4&gt;$J142,"",IF($F$120&gt;$G$120,"ns",IF($B$127&gt;$C$127,"ns",IF(ABS($L142-INDEX(RTO1SF_ORD,BA$4,2))&gt;$B$135,"s","ns"))))</f>
        <v/>
      </c>
      <c r="BB142" s="188" t="str">
        <f aca="1">IF(BB$4&gt;$J142,"",IF($F$120&gt;$G$120,"ns",IF($B$127&gt;$C$127,"ns",IF(ABS($L142-INDEX(RTO1SF_ORD,BB$4,2))&gt;$B$135,"s","ns"))))</f>
        <v/>
      </c>
      <c r="BC142" s="188" t="str">
        <f aca="1">IF(BC$4&gt;$J142,"",IF($F$120&gt;$G$120,"ns",IF($B$127&gt;$C$127,"ns",IF(ABS($L142-INDEX(RTO1SF_ORD,BC$4,2))&gt;$B$135,"s","ns"))))</f>
        <v/>
      </c>
      <c r="BD142" s="188" t="str">
        <f aca="1">IF(BD$4&gt;$J142,"",IF($F$120&gt;$G$120,"ns",IF($B$127&gt;$C$127,"ns",IF(ABS($L142-INDEX(RTO1SF_ORD,BD$4,2))&gt;$B$135,"s","ns"))))</f>
        <v/>
      </c>
      <c r="BE142" s="188" t="str">
        <f aca="1">IF(BE$4&gt;$J142,"",IF($F$120&gt;$G$120,"ns",IF($B$127&gt;$C$127,"ns",IF(ABS($L142-INDEX(RTO1SF_ORD,BE$4,2))&gt;$B$135,"s","ns"))))</f>
        <v/>
      </c>
      <c r="BF142" s="188" t="str">
        <f aca="1">IF(BF$4&gt;$J142,"",IF($F$120&gt;$G$120,"ns",IF($B$127&gt;$C$127,"ns",IF(ABS($L142-INDEX(RTO1SF_ORD,BF$4,2))&gt;$B$135,"s","ns"))))</f>
        <v/>
      </c>
      <c r="BG142" s="188" t="str">
        <f aca="1">IF(BG$4&gt;$J142,"",IF($F$120&gt;$G$120,"ns",IF($B$127&gt;$C$127,"ns",IF(ABS($L142-INDEX(RTO1SF_ORD,BG$4,2))&gt;$B$135,"s","ns"))))</f>
        <v/>
      </c>
      <c r="BH142" s="188" t="str">
        <f aca="1">IF(BH$4&gt;$J142,"",IF($F$120&gt;$G$120,"ns",IF($B$127&gt;$C$127,"ns",IF(ABS($L142-INDEX(RTO1SF_ORD,BH$4,2))&gt;$B$135,"s","ns"))))</f>
        <v/>
      </c>
      <c r="BI142" s="188" t="str">
        <f aca="1">IF(BI$4&gt;$J142,"",IF($F$120&gt;$G$120,"ns",IF($B$127&gt;$C$127,"ns",IF(ABS($L142-INDEX(RTO1SF_ORD,BI$4,2))&gt;$B$135,"s","ns"))))</f>
        <v/>
      </c>
      <c r="BJ142" s="188" t="str">
        <f aca="1">IF(BJ$4&gt;$J142,"",IF($F$120&gt;$G$120,"ns",IF($B$127&gt;$C$127,"ns",IF(ABS($L142-INDEX(RTO1SF_ORD,BJ$4,2))&gt;$B$135,"s","ns"))))</f>
        <v/>
      </c>
      <c r="BS142" s="10"/>
      <c r="BT142" s="10"/>
      <c r="BV142" s="89" t="n">
        <v>27</v>
      </c>
      <c r="BW142" s="187" t="str">
        <f aca="1">IFERROR(INDEX(RTO3CF_ORD,BV142,1),"sd")</f>
        <v>LG ARLASK</v>
      </c>
      <c r="BX142" s="188">
        <f aca="1">IFERROR(INDEX(RTO3CF_ORD,BV142,2),"sd")</f>
        <v>3670.61878857142983</v>
      </c>
      <c r="BY142" s="186" t="str">
        <f aca="1">IF(BY$4&gt;$BV142,"",IF($BR$120&gt;$BS$120,"ns",IF($BN$127&gt;$BO$127,"ns",IF(ABS($BX142-INDEX(RTO1CF_ORD,BY$4,2))&gt;$BN$135,"s","ns"))))</f>
        <v>ns</v>
      </c>
      <c r="BZ142" s="186" t="str">
        <f aca="1">IF(BZ$4&gt;$BV142,"",IF($BR$120&gt;$BS$120,"ns",IF($BN$127&gt;$BO$127,"ns",IF(ABS($BX142-INDEX(RTO1CF_ORD,BZ$4,2))&gt;$BN$135,"s","ns"))))</f>
        <v>ns</v>
      </c>
      <c r="CA142" s="186" t="str">
        <f aca="1">IF(CA$4&gt;$BV142,"",IF($BR$120&gt;$BS$120,"ns",IF($BN$127&gt;$BO$127,"ns",IF(ABS($BX142-INDEX(RTO1CF_ORD,CA$4,2))&gt;$BN$135,"s","ns"))))</f>
        <v>ns</v>
      </c>
      <c r="CB142" s="186" t="str">
        <f aca="1">IF(CB$4&gt;$BV142,"",IF($BR$120&gt;$BS$120,"ns",IF($BN$127&gt;$BO$127,"ns",IF(ABS($BX142-INDEX(RTO1CF_ORD,CB$4,2))&gt;$BN$135,"s","ns"))))</f>
        <v>ns</v>
      </c>
      <c r="CC142" s="186" t="str">
        <f aca="1">IF(CC$4&gt;$BV142,"",IF($BR$120&gt;$BS$120,"ns",IF($BN$127&gt;$BO$127,"ns",IF(ABS($BX142-INDEX(RTO1CF_ORD,CC$4,2))&gt;$BN$135,"s","ns"))))</f>
        <v>ns</v>
      </c>
      <c r="CD142" s="186" t="str">
        <f aca="1">IF(CD$4&gt;$BV142,"",IF($BR$120&gt;$BS$120,"ns",IF($BN$127&gt;$BO$127,"ns",IF(ABS($BX142-INDEX(RTO1CF_ORD,CD$4,2))&gt;$BN$135,"s","ns"))))</f>
        <v>ns</v>
      </c>
      <c r="CE142" s="186" t="str">
        <f aca="1">IF(CE$4&gt;$BV142,"",IF($BR$120&gt;$BS$120,"ns",IF($BN$127&gt;$BO$127,"ns",IF(ABS($BX142-INDEX(RTO1CF_ORD,CE$4,2))&gt;$BN$135,"s","ns"))))</f>
        <v>ns</v>
      </c>
      <c r="CF142" s="186" t="str">
        <f aca="1">IF(CF$4&gt;$BV142,"",IF($BR$120&gt;$BS$120,"ns",IF($BN$127&gt;$BO$127,"ns",IF(ABS($BX142-INDEX(RTO1CF_ORD,CF$4,2))&gt;$BN$135,"s","ns"))))</f>
        <v>ns</v>
      </c>
      <c r="CG142" s="186" t="str">
        <f aca="1">IF(CG$4&gt;$BV142,"",IF($BR$120&gt;$BS$120,"ns",IF($BN$127&gt;$BO$127,"ns",IF(ABS($BX142-INDEX(RTO1CF_ORD,CG$4,2))&gt;$BN$135,"s","ns"))))</f>
        <v>ns</v>
      </c>
      <c r="CH142" s="186" t="str">
        <f aca="1">IF(CH$4&gt;$BV142,"",IF($BR$120&gt;$BS$120,"ns",IF($BN$127&gt;$BO$127,"ns",IF(ABS($BX142-INDEX(RTO1CF_ORD,CH$4,2))&gt;$BN$135,"s","ns"))))</f>
        <v>ns</v>
      </c>
      <c r="CI142" s="186" t="str">
        <f aca="1">IF(CI$4&gt;$BV142,"",IF($BR$120&gt;$BS$120,"ns",IF($BN$127&gt;$BO$127,"ns",IF(ABS($BX142-INDEX(RTO1CF_ORD,CI$4,2))&gt;$BN$135,"s","ns"))))</f>
        <v>ns</v>
      </c>
      <c r="CJ142" s="186" t="str">
        <f aca="1">IF(CJ$4&gt;$BV142,"",IF($BR$120&gt;$BS$120,"ns",IF($BN$127&gt;$BO$127,"ns",IF(ABS($BX142-INDEX(RTO1CF_ORD,CJ$4,2))&gt;$BN$135,"s","ns"))))</f>
        <v>ns</v>
      </c>
      <c r="CK142" s="186" t="str">
        <f aca="1">IF(CK$4&gt;$BV142,"",IF($BR$120&gt;$BS$120,"ns",IF($BN$127&gt;$BO$127,"ns",IF(ABS($BX142-INDEX(RTO1CF_ORD,CK$4,2))&gt;$BN$135,"s","ns"))))</f>
        <v>ns</v>
      </c>
      <c r="CL142" s="186" t="str">
        <f aca="1">IF(CL$4&gt;$BV142,"",IF($BR$120&gt;$BS$120,"ns",IF($BN$127&gt;$BO$127,"ns",IF(ABS($BX142-INDEX(RTO1CF_ORD,CL$4,2))&gt;$BN$135,"s","ns"))))</f>
        <v>ns</v>
      </c>
      <c r="CM142" s="186" t="str">
        <f aca="1">IF(CM$4&gt;$BV142,"",IF($BR$120&gt;$BS$120,"ns",IF($BN$127&gt;$BO$127,"ns",IF(ABS($BX142-INDEX(RTO1CF_ORD,CM$4,2))&gt;$BN$135,"s","ns"))))</f>
        <v>ns</v>
      </c>
      <c r="CN142" s="186" t="str">
        <f aca="1">IF(CN$4&gt;$BV142,"",IF($BR$120&gt;$BS$120,"ns",IF($BN$127&gt;$BO$127,"ns",IF(ABS($BX142-INDEX(RTO1CF_ORD,CN$4,2))&gt;$BN$135,"s","ns"))))</f>
        <v>ns</v>
      </c>
      <c r="CO142" s="186" t="str">
        <f aca="1">IF(CO$4&gt;$BV142,"",IF($BR$120&gt;$BS$120,"ns",IF($BN$127&gt;$BO$127,"ns",IF(ABS($BX142-INDEX(RTO1CF_ORD,CO$4,2))&gt;$BN$135,"s","ns"))))</f>
        <v>ns</v>
      </c>
      <c r="CP142" s="186" t="str">
        <f aca="1">IF(CP$4&gt;$BV142,"",IF($BR$120&gt;$BS$120,"ns",IF($BN$127&gt;$BO$127,"ns",IF(ABS($BX142-INDEX(RTO1CF_ORD,CP$4,2))&gt;$BN$135,"s","ns"))))</f>
        <v>ns</v>
      </c>
      <c r="CQ142" s="186" t="str">
        <f aca="1">IF(CQ$4&gt;$BV142,"",IF($BR$120&gt;$BS$120,"ns",IF($BN$127&gt;$BO$127,"ns",IF(ABS($BX142-INDEX(RTO1CF_ORD,CQ$4,2))&gt;$BN$135,"s","ns"))))</f>
        <v>ns</v>
      </c>
      <c r="CR142" s="186" t="str">
        <f aca="1">IF(CR$4&gt;$BV142,"",IF($BR$120&gt;$BS$120,"ns",IF($BN$127&gt;$BO$127,"ns",IF(ABS($BX142-INDEX(RTO1CF_ORD,CR$4,2))&gt;$BN$135,"s","ns"))))</f>
        <v>ns</v>
      </c>
      <c r="CS142" s="186" t="str">
        <f aca="1">IF(CS$4&gt;$BV142,"",IF($BR$120&gt;$BS$120,"ns",IF($BN$127&gt;$BO$127,"ns",IF(ABS($BX142-INDEX(RTO1CF_ORD,CS$4,2))&gt;$BN$135,"s","ns"))))</f>
        <v>ns</v>
      </c>
      <c r="CT142" s="186" t="str">
        <f aca="1">IF(CT$4&gt;$BV142,"",IF($BR$120&gt;$BS$120,"ns",IF($BN$127&gt;$BO$127,"ns",IF(ABS($BX142-INDEX(RTO1CF_ORD,CT$4,2))&gt;$BN$135,"s","ns"))))</f>
        <v>ns</v>
      </c>
      <c r="CU142" s="186" t="str">
        <f aca="1">IF(CU$4&gt;$BV142,"",IF($BR$120&gt;$BS$120,"ns",IF($BN$127&gt;$BO$127,"ns",IF(ABS($BX142-INDEX(RTO1CF_ORD,CU$4,2))&gt;$BN$135,"s","ns"))))</f>
        <v>ns</v>
      </c>
      <c r="CV142" s="186" t="str">
        <f aca="1">IF(CV$4&gt;$BV142,"",IF($BR$120&gt;$BS$120,"ns",IF($BN$127&gt;$BO$127,"ns",IF(ABS($BX142-INDEX(RTO1CF_ORD,CV$4,2))&gt;$BN$135,"s","ns"))))</f>
        <v>ns</v>
      </c>
      <c r="CW142" s="186" t="str">
        <f aca="1">IF(CW$4&gt;$BV142,"",IF($BR$120&gt;$BS$120,"ns",IF($BN$127&gt;$BO$127,"ns",IF(ABS($BX142-INDEX(RTO1CF_ORD,CW$4,2))&gt;$BN$135,"s","ns"))))</f>
        <v>ns</v>
      </c>
      <c r="CX142" s="186" t="str">
        <f aca="1">IF(CX$4&gt;$BV142,"",IF($BR$120&gt;$BS$120,"ns",IF($BN$127&gt;$BO$127,"ns",IF(ABS($BX142-INDEX(RTO1CF_ORD,CX$4,2))&gt;$BN$135,"s","ns"))))</f>
        <v>ns</v>
      </c>
      <c r="CY142" s="186" t="str">
        <f aca="1">IF(CY$4&gt;$BV142,"",IF($BR$120&gt;$BS$120,"ns",IF($BN$127&gt;$BO$127,"ns",IF(ABS($BX142-INDEX(RTO1CF_ORD,CY$4,2))&gt;$BN$135,"s","ns"))))</f>
        <v>ns</v>
      </c>
      <c r="CZ142" s="186" t="str">
        <f aca="1">IF(CZ$4&gt;$BV142,"",IF($BR$120&gt;$BS$120,"ns",IF($BN$127&gt;$BO$127,"ns",IF(ABS($BX142-INDEX(RTO1CF_ORD,CZ$4,2))&gt;$BN$135,"s","ns"))))</f>
        <v/>
      </c>
      <c r="DA142" s="186" t="str">
        <f aca="1">IF(DA$4&gt;$BV142,"",IF($BR$120&gt;$BS$120,"ns",IF($BN$127&gt;$BO$127,"ns",IF(ABS($BX142-INDEX(RTO1CF_ORD,DA$4,2))&gt;$BN$135,"s","ns"))))</f>
        <v/>
      </c>
      <c r="DB142" s="186" t="str">
        <f aca="1">IF(DB$4&gt;$BV142,"",IF($BR$120&gt;$BS$120,"ns",IF($BN$127&gt;$BO$127,"ns",IF(ABS($BX142-INDEX(RTO1CF_ORD,DB$4,2))&gt;$BN$135,"s","ns"))))</f>
        <v/>
      </c>
      <c r="DC142" s="186" t="str">
        <f aca="1">IF(DC$4&gt;$BV142,"",IF($BR$120&gt;$BS$120,"ns",IF($BN$127&gt;$BO$127,"ns",IF(ABS($BX142-INDEX(RTO1CF_ORD,DC$4,2))&gt;$BN$135,"s","ns"))))</f>
        <v/>
      </c>
      <c r="DD142" s="186" t="str">
        <f aca="1">IF(DD$4&gt;$BV142,"",IF($BR$120&gt;$BS$120,"ns",IF($BN$127&gt;$BO$127,"ns",IF(ABS($BX142-INDEX(RTO1CF_ORD,DD$4,2))&gt;$BN$135,"s","ns"))))</f>
        <v/>
      </c>
      <c r="DE142" s="186" t="str">
        <f aca="1">IF(DE$4&gt;$BV142,"",IF($BR$120&gt;$BS$120,"ns",IF($BN$127&gt;$BO$127,"ns",IF(ABS($BX142-INDEX(RTO1CF_ORD,DE$4,2))&gt;$BN$135,"s","ns"))))</f>
        <v/>
      </c>
      <c r="DF142" s="186" t="str">
        <f aca="1">IF(DF$4&gt;$BV142,"",IF($BR$120&gt;$BS$120,"ns",IF($BN$127&gt;$BO$127,"ns",IF(ABS($BX142-INDEX(RTO1CF_ORD,DF$4,2))&gt;$BN$135,"s","ns"))))</f>
        <v/>
      </c>
      <c r="DG142" s="186" t="str">
        <f aca="1">IF(DG$4&gt;$BV142,"",IF($BR$120&gt;$BS$120,"ns",IF($BN$127&gt;$BO$127,"ns",IF(ABS($BX142-INDEX(RTO1CF_ORD,DG$4,2))&gt;$BN$135,"s","ns"))))</f>
        <v/>
      </c>
      <c r="DH142" s="186" t="str">
        <f aca="1">IF(DH$4&gt;$BV142,"",IF($BR$120&gt;$BS$120,"ns",IF($BN$127&gt;$BO$127,"ns",IF(ABS($BX142-INDEX(RTO1CF_ORD,DH$4,2))&gt;$BN$135,"s","ns"))))</f>
        <v/>
      </c>
      <c r="DI142" s="186" t="str">
        <f aca="1">IF(DI$4&gt;$BV142,"",IF($BR$120&gt;$BS$120,"ns",IF($BN$127&gt;$BO$127,"ns",IF(ABS($BX142-INDEX(RTO1CF_ORD,DI$4,2))&gt;$BN$135,"s","ns"))))</f>
        <v/>
      </c>
      <c r="DJ142" s="186" t="str">
        <f aca="1">IF(DJ$4&gt;$BV142,"",IF($BR$120&gt;$BS$120,"ns",IF($BN$127&gt;$BO$127,"ns",IF(ABS($BX142-INDEX(RTO1CF_ORD,DJ$4,2))&gt;$BN$135,"s","ns"))))</f>
        <v/>
      </c>
      <c r="DK142" s="186" t="str">
        <f aca="1">IF(DK$4&gt;$BV142,"",IF($BR$120&gt;$BS$120,"ns",IF($BN$127&gt;$BO$127,"ns",IF(ABS($BX142-INDEX(RTO1CF_ORD,DK$4,2))&gt;$BN$135,"s","ns"))))</f>
        <v/>
      </c>
      <c r="DL142" s="186" t="str">
        <f aca="1">IF(DL$4&gt;$BV142,"",IF($BR$120&gt;$BS$120,"ns",IF($BN$127&gt;$BO$127,"ns",IF(ABS($BX142-INDEX(RTO1CF_ORD,DL$4,2))&gt;$BN$135,"s","ns"))))</f>
        <v/>
      </c>
      <c r="DM142" s="186" t="str">
        <f aca="1">IF(DM$4&gt;$BV142,"",IF($BR$120&gt;$BS$120,"ns",IF($BN$127&gt;$BO$127,"ns",IF(ABS($BX142-INDEX(RTO1CF_ORD,DM$4,2))&gt;$BN$135,"s","ns"))))</f>
        <v/>
      </c>
      <c r="DN142" s="186" t="str">
        <f aca="1">IF(DN$4&gt;$BV142,"",IF($BR$120&gt;$BS$120,"ns",IF($BN$127&gt;$BO$127,"ns",IF(ABS($BX142-INDEX(RTO1CF_ORD,DN$4,2))&gt;$BN$135,"s","ns"))))</f>
        <v/>
      </c>
      <c r="DO142" s="186" t="str">
        <f aca="1">IF(DO$4&gt;$BV142,"",IF($BR$120&gt;$BS$120,"ns",IF($BN$127&gt;$BO$127,"ns",IF(ABS($BX142-INDEX(RTO1CF_ORD,DO$4,2))&gt;$BN$135,"s","ns"))))</f>
        <v/>
      </c>
      <c r="DP142" s="186" t="str">
        <f aca="1">IF(DP$4&gt;$BV142,"",IF($BR$120&gt;$BS$120,"ns",IF($BN$127&gt;$BO$127,"ns",IF(ABS($BX142-INDEX(RTO1CF_ORD,DP$4,2))&gt;$BN$135,"s","ns"))))</f>
        <v/>
      </c>
      <c r="DQ142" s="186" t="str">
        <f aca="1">IF(DQ$4&gt;$BV142,"",IF($BR$120&gt;$BS$120,"ns",IF($BN$127&gt;$BO$127,"ns",IF(ABS($BX142-INDEX(RTO1CF_ORD,DQ$4,2))&gt;$BN$135,"s","ns"))))</f>
        <v/>
      </c>
      <c r="DR142" s="186" t="str">
        <f aca="1">IF(DR$4&gt;$BV142,"",IF($BR$120&gt;$BS$120,"ns",IF($BN$127&gt;$BO$127,"ns",IF(ABS($BX142-INDEX(RTO1CF_ORD,DR$4,2))&gt;$BN$135,"s","ns"))))</f>
        <v/>
      </c>
      <c r="DS142" s="186" t="str">
        <f aca="1">IF(DS$4&gt;$BV142,"",IF($BR$120&gt;$BS$120,"ns",IF($BN$127&gt;$BO$127,"ns",IF(ABS($BX142-INDEX(RTO1CF_ORD,DS$4,2))&gt;$BN$135,"s","ns"))))</f>
        <v/>
      </c>
      <c r="DT142" s="186" t="str">
        <f aca="1">IF(DT$4&gt;$BV142,"",IF($BR$120&gt;$BS$120,"ns",IF($BN$127&gt;$BO$127,"ns",IF(ABS($BX142-INDEX(RTO1CF_ORD,DT$4,2))&gt;$BN$135,"s","ns"))))</f>
        <v/>
      </c>
      <c r="DU142" s="186" t="str">
        <f aca="1">IF(DU$4&gt;$BV142,"",IF($BR$120&gt;$BS$120,"ns",IF($BN$127&gt;$BO$127,"ns",IF(ABS($BX142-INDEX(RTO1CF_ORD,DU$4,2))&gt;$BN$135,"s","ns"))))</f>
        <v/>
      </c>
      <c r="DV142" s="186" t="str">
        <f aca="1">IF(DV$4&gt;$BV142,"",IF($BR$120&gt;$BS$120,"ns",IF($BN$127&gt;$BO$127,"ns",IF(ABS($BX142-INDEX(RTO1CF_ORD,DV$4,2))&gt;$BN$135,"s","ns"))))</f>
        <v/>
      </c>
      <c r="DW142" s="158"/>
      <c r="DX142" s="158"/>
      <c r="DZ142" s="176">
        <f>DZ141+1</f>
        <v>28</v>
      </c>
      <c r="EA142" s="178" t="str">
        <f aca="1">IFERROR(INDEX(RTO3CV,$DZ142,1),0)</f>
        <v>K NUTRIA</v>
      </c>
      <c r="EB142" s="179">
        <f aca="1">IFERROR(INDEX(RTO3SF,$DZ142,EB$3),0)</f>
        <v>0</v>
      </c>
      <c r="EC142" s="179">
        <f aca="1">IFERROR(INDEX(RTO3SF,$DZ142,EC$3),0)</f>
        <v>0</v>
      </c>
      <c r="ED142" s="179">
        <f aca="1">IFERROR(INDEX(RTO3SF,$DZ142,ED$3),0)</f>
        <v>0</v>
      </c>
      <c r="EE142" s="179">
        <f aca="1">IFERROR(INDEX(RTO3SF,$DZ142,EE$3),0)</f>
        <v>0</v>
      </c>
      <c r="EF142" s="179">
        <f>_xlfn.COUNTIFS(EB142:EE142,"&gt;1")</f>
        <v>0</v>
      </c>
      <c r="EG142" s="179">
        <f>IFERROR(_xlfn.SUMIFS(EB142:EE142,EB142:EE142,"&gt;1"),0)</f>
        <v>0</v>
      </c>
      <c r="EH142" s="176"/>
      <c r="EI142" s="176"/>
      <c r="EJ142" s="176"/>
      <c r="EK142" s="177"/>
      <c r="EL142" s="176">
        <f>EL141+1</f>
        <v>28</v>
      </c>
      <c r="EM142" s="178" t="str">
        <f aca="1">IFERROR(INDEX(RTO3CV,$EL142,1),0)</f>
        <v>K NUTRIA</v>
      </c>
      <c r="EN142" s="179">
        <f aca="1">IFERROR(INDEX(RTO3CF,$EL142,'ANVA-MDS'!EB$3),0)</f>
        <v>2857.50281142857011</v>
      </c>
      <c r="EO142" s="179">
        <f aca="1">IFERROR(INDEX(RTO3CF,$EL142,'ANVA-MDS'!EC$3),0)</f>
        <v>2541.03645714285994</v>
      </c>
      <c r="EP142" s="179">
        <f aca="1">IFERROR(INDEX(RTO3CF,$EL142,'ANVA-MDS'!ED$3),0)</f>
        <v>3259.90481142857016</v>
      </c>
      <c r="EQ142" s="179">
        <f aca="1">IFERROR(INDEX(RTO3CF,$EL142,'ANVA-MDS'!EE$3),0)</f>
        <v>0</v>
      </c>
      <c r="ER142" s="179">
        <f>_xlfn.COUNTIFS(EN142:EQ142,"&gt;1")</f>
        <v>3</v>
      </c>
      <c r="ES142" s="179">
        <f>IFERROR(_xlfn.SUMIFS(EN142:EQ142,EN142:EQ142,"&gt;1"),0)</f>
        <v>8658.4440799999993</v>
      </c>
      <c r="ET142" s="176"/>
      <c r="EU142" s="176"/>
      <c r="EV142" s="176"/>
      <c r="EW142" s="177"/>
      <c r="EX142" s="179">
        <f>EG142+ES142</f>
        <v>8658.4440799999993</v>
      </c>
      <c r="EY142" s="177"/>
      <c r="EZ142" s="177"/>
    </row>
    <row r="143" spans="10:156" ht="12.75" customHeight="1">
      <c r="J143" s="89" t="n">
        <v>28</v>
      </c>
      <c r="K143" s="187" t="str">
        <f aca="1">IFERROR(INDEX(RTO3SF_ORD,J143,1),"sd")</f>
        <v>K NUTRIA</v>
      </c>
      <c r="L143" s="188">
        <f aca="1">IFERROR(INDEX(RTO3SF_ORD,J143,2),"sd")</f>
        <v>0.000220000000000000018</v>
      </c>
      <c r="M143" s="188" t="str">
        <f aca="1">IF(M$4&gt;$J143,"",IF($F$120&gt;$G$120,"ns",IF($B$127&gt;$C$127,"ns",IF(ABS($L143-INDEX(RTO1SF_ORD,M$4,2))&gt;$B$135,"s","ns"))))</f>
        <v>ns</v>
      </c>
      <c r="N143" s="188" t="str">
        <f aca="1">IF(N$4&gt;$J143,"",IF($F$120&gt;$G$120,"ns",IF($B$127&gt;$C$127,"ns",IF(ABS($L143-INDEX(RTO1SF_ORD,N$4,2))&gt;$B$135,"s","ns"))))</f>
        <v>ns</v>
      </c>
      <c r="O143" s="188" t="str">
        <f aca="1">IF(O$4&gt;$J143,"",IF($F$120&gt;$G$120,"ns",IF($B$127&gt;$C$127,"ns",IF(ABS($L143-INDEX(RTO1SF_ORD,O$4,2))&gt;$B$135,"s","ns"))))</f>
        <v>ns</v>
      </c>
      <c r="P143" s="188" t="str">
        <f aca="1">IF(P$4&gt;$J143,"",IF($F$120&gt;$G$120,"ns",IF($B$127&gt;$C$127,"ns",IF(ABS($L143-INDEX(RTO1SF_ORD,P$4,2))&gt;$B$135,"s","ns"))))</f>
        <v>ns</v>
      </c>
      <c r="Q143" s="188" t="str">
        <f aca="1">IF(Q$4&gt;$J143,"",IF($F$120&gt;$G$120,"ns",IF($B$127&gt;$C$127,"ns",IF(ABS($L143-INDEX(RTO1SF_ORD,Q$4,2))&gt;$B$135,"s","ns"))))</f>
        <v>ns</v>
      </c>
      <c r="R143" s="188" t="str">
        <f aca="1">IF(R$4&gt;$J143,"",IF($F$120&gt;$G$120,"ns",IF($B$127&gt;$C$127,"ns",IF(ABS($L143-INDEX(RTO1SF_ORD,R$4,2))&gt;$B$135,"s","ns"))))</f>
        <v>ns</v>
      </c>
      <c r="S143" s="188" t="str">
        <f aca="1">IF(S$4&gt;$J143,"",IF($F$120&gt;$G$120,"ns",IF($B$127&gt;$C$127,"ns",IF(ABS($L143-INDEX(RTO1SF_ORD,S$4,2))&gt;$B$135,"s","ns"))))</f>
        <v>ns</v>
      </c>
      <c r="T143" s="188" t="str">
        <f aca="1">IF(T$4&gt;$J143,"",IF($F$120&gt;$G$120,"ns",IF($B$127&gt;$C$127,"ns",IF(ABS($L143-INDEX(RTO1SF_ORD,T$4,2))&gt;$B$135,"s","ns"))))</f>
        <v>ns</v>
      </c>
      <c r="U143" s="188" t="str">
        <f aca="1">IF(U$4&gt;$J143,"",IF($F$120&gt;$G$120,"ns",IF($B$127&gt;$C$127,"ns",IF(ABS($L143-INDEX(RTO1SF_ORD,U$4,2))&gt;$B$135,"s","ns"))))</f>
        <v>ns</v>
      </c>
      <c r="V143" s="188" t="str">
        <f aca="1">IF(V$4&gt;$J143,"",IF($F$120&gt;$G$120,"ns",IF($B$127&gt;$C$127,"ns",IF(ABS($L143-INDEX(RTO1SF_ORD,V$4,2))&gt;$B$135,"s","ns"))))</f>
        <v>ns</v>
      </c>
      <c r="W143" s="188" t="str">
        <f aca="1">IF(W$4&gt;$J143,"",IF($F$120&gt;$G$120,"ns",IF($B$127&gt;$C$127,"ns",IF(ABS($L143-INDEX(RTO1SF_ORD,W$4,2))&gt;$B$135,"s","ns"))))</f>
        <v>ns</v>
      </c>
      <c r="X143" s="188" t="str">
        <f aca="1">IF(X$4&gt;$J143,"",IF($F$120&gt;$G$120,"ns",IF($B$127&gt;$C$127,"ns",IF(ABS($L143-INDEX(RTO1SF_ORD,X$4,2))&gt;$B$135,"s","ns"))))</f>
        <v>ns</v>
      </c>
      <c r="Y143" s="188" t="str">
        <f aca="1">IF(Y$4&gt;$J143,"",IF($F$120&gt;$G$120,"ns",IF($B$127&gt;$C$127,"ns",IF(ABS($L143-INDEX(RTO1SF_ORD,Y$4,2))&gt;$B$135,"s","ns"))))</f>
        <v>ns</v>
      </c>
      <c r="Z143" s="188" t="str">
        <f aca="1">IF(Z$4&gt;$J143,"",IF($F$120&gt;$G$120,"ns",IF($B$127&gt;$C$127,"ns",IF(ABS($L143-INDEX(RTO1SF_ORD,Z$4,2))&gt;$B$135,"s","ns"))))</f>
        <v>ns</v>
      </c>
      <c r="AA143" s="188" t="str">
        <f aca="1">IF(AA$4&gt;$J143,"",IF($F$120&gt;$G$120,"ns",IF($B$127&gt;$C$127,"ns",IF(ABS($L143-INDEX(RTO1SF_ORD,AA$4,2))&gt;$B$135,"s","ns"))))</f>
        <v>ns</v>
      </c>
      <c r="AB143" s="188" t="str">
        <f aca="1">IF(AB$4&gt;$J143,"",IF($F$120&gt;$G$120,"ns",IF($B$127&gt;$C$127,"ns",IF(ABS($L143-INDEX(RTO1SF_ORD,AB$4,2))&gt;$B$135,"s","ns"))))</f>
        <v>ns</v>
      </c>
      <c r="AC143" s="188" t="str">
        <f aca="1">IF(AC$4&gt;$J143,"",IF($F$120&gt;$G$120,"ns",IF($B$127&gt;$C$127,"ns",IF(ABS($L143-INDEX(RTO1SF_ORD,AC$4,2))&gt;$B$135,"s","ns"))))</f>
        <v>ns</v>
      </c>
      <c r="AD143" s="188" t="str">
        <f aca="1">IF(AD$4&gt;$J143,"",IF($F$120&gt;$G$120,"ns",IF($B$127&gt;$C$127,"ns",IF(ABS($L143-INDEX(RTO1SF_ORD,AD$4,2))&gt;$B$135,"s","ns"))))</f>
        <v>ns</v>
      </c>
      <c r="AE143" s="188" t="str">
        <f aca="1">IF(AE$4&gt;$J143,"",IF($F$120&gt;$G$120,"ns",IF($B$127&gt;$C$127,"ns",IF(ABS($L143-INDEX(RTO1SF_ORD,AE$4,2))&gt;$B$135,"s","ns"))))</f>
        <v>ns</v>
      </c>
      <c r="AF143" s="188" t="str">
        <f aca="1">IF(AF$4&gt;$J143,"",IF($F$120&gt;$G$120,"ns",IF($B$127&gt;$C$127,"ns",IF(ABS($L143-INDEX(RTO1SF_ORD,AF$4,2))&gt;$B$135,"s","ns"))))</f>
        <v>ns</v>
      </c>
      <c r="AG143" s="188" t="str">
        <f aca="1">IF(AG$4&gt;$J143,"",IF($F$120&gt;$G$120,"ns",IF($B$127&gt;$C$127,"ns",IF(ABS($L143-INDEX(RTO1SF_ORD,AG$4,2))&gt;$B$135,"s","ns"))))</f>
        <v>ns</v>
      </c>
      <c r="AH143" s="188" t="str">
        <f aca="1">IF(AH$4&gt;$J143,"",IF($F$120&gt;$G$120,"ns",IF($B$127&gt;$C$127,"ns",IF(ABS($L143-INDEX(RTO1SF_ORD,AH$4,2))&gt;$B$135,"s","ns"))))</f>
        <v>ns</v>
      </c>
      <c r="AI143" s="188" t="str">
        <f aca="1">IF(AI$4&gt;$J143,"",IF($F$120&gt;$G$120,"ns",IF($B$127&gt;$C$127,"ns",IF(ABS($L143-INDEX(RTO1SF_ORD,AI$4,2))&gt;$B$135,"s","ns"))))</f>
        <v>ns</v>
      </c>
      <c r="AJ143" s="188" t="str">
        <f aca="1">IF(AJ$4&gt;$J143,"",IF($F$120&gt;$G$120,"ns",IF($B$127&gt;$C$127,"ns",IF(ABS($L143-INDEX(RTO1SF_ORD,AJ$4,2))&gt;$B$135,"s","ns"))))</f>
        <v>ns</v>
      </c>
      <c r="AK143" s="188" t="str">
        <f aca="1">IF(AK$4&gt;$J143,"",IF($F$120&gt;$G$120,"ns",IF($B$127&gt;$C$127,"ns",IF(ABS($L143-INDEX(RTO1SF_ORD,AK$4,2))&gt;$B$135,"s","ns"))))</f>
        <v>ns</v>
      </c>
      <c r="AL143" s="188" t="str">
        <f aca="1">IF(AL$4&gt;$J143,"",IF($F$120&gt;$G$120,"ns",IF($B$127&gt;$C$127,"ns",IF(ABS($L143-INDEX(RTO1SF_ORD,AL$4,2))&gt;$B$135,"s","ns"))))</f>
        <v>ns</v>
      </c>
      <c r="AM143" s="188" t="str">
        <f aca="1">IF(AM$4&gt;$J143,"",IF($F$120&gt;$G$120,"ns",IF($B$127&gt;$C$127,"ns",IF(ABS($L143-INDEX(RTO1SF_ORD,AM$4,2))&gt;$B$135,"s","ns"))))</f>
        <v>ns</v>
      </c>
      <c r="AN143" s="188" t="str">
        <f aca="1">IF(AN$4&gt;$J143,"",IF($F$120&gt;$G$120,"ns",IF($B$127&gt;$C$127,"ns",IF(ABS($L143-INDEX(RTO1SF_ORD,AN$4,2))&gt;$B$135,"s","ns"))))</f>
        <v>ns</v>
      </c>
      <c r="AO143" s="188" t="str">
        <f aca="1">IF(AO$4&gt;$J143,"",IF($F$120&gt;$G$120,"ns",IF($B$127&gt;$C$127,"ns",IF(ABS($L143-INDEX(RTO1SF_ORD,AO$4,2))&gt;$B$135,"s","ns"))))</f>
        <v/>
      </c>
      <c r="AP143" s="188" t="str">
        <f aca="1">IF(AP$4&gt;$J143,"",IF($F$120&gt;$G$120,"ns",IF($B$127&gt;$C$127,"ns",IF(ABS($L143-INDEX(RTO1SF_ORD,AP$4,2))&gt;$B$135,"s","ns"))))</f>
        <v/>
      </c>
      <c r="AQ143" s="188" t="str">
        <f aca="1">IF(AQ$4&gt;$J143,"",IF($F$120&gt;$G$120,"ns",IF($B$127&gt;$C$127,"ns",IF(ABS($L143-INDEX(RTO1SF_ORD,AQ$4,2))&gt;$B$135,"s","ns"))))</f>
        <v/>
      </c>
      <c r="AR143" s="188" t="str">
        <f aca="1">IF(AR$4&gt;$J143,"",IF($F$120&gt;$G$120,"ns",IF($B$127&gt;$C$127,"ns",IF(ABS($L143-INDEX(RTO1SF_ORD,AR$4,2))&gt;$B$135,"s","ns"))))</f>
        <v/>
      </c>
      <c r="AS143" s="188" t="str">
        <f aca="1">IF(AS$4&gt;$J143,"",IF($F$120&gt;$G$120,"ns",IF($B$127&gt;$C$127,"ns",IF(ABS($L143-INDEX(RTO1SF_ORD,AS$4,2))&gt;$B$135,"s","ns"))))</f>
        <v/>
      </c>
      <c r="AT143" s="188" t="str">
        <f aca="1">IF(AT$4&gt;$J143,"",IF($F$120&gt;$G$120,"ns",IF($B$127&gt;$C$127,"ns",IF(ABS($L143-INDEX(RTO1SF_ORD,AT$4,2))&gt;$B$135,"s","ns"))))</f>
        <v/>
      </c>
      <c r="AU143" s="188" t="str">
        <f aca="1">IF(AU$4&gt;$J143,"",IF($F$120&gt;$G$120,"ns",IF($B$127&gt;$C$127,"ns",IF(ABS($L143-INDEX(RTO1SF_ORD,AU$4,2))&gt;$B$135,"s","ns"))))</f>
        <v/>
      </c>
      <c r="AV143" s="188" t="str">
        <f aca="1">IF(AV$4&gt;$J143,"",IF($F$120&gt;$G$120,"ns",IF($B$127&gt;$C$127,"ns",IF(ABS($L143-INDEX(RTO1SF_ORD,AV$4,2))&gt;$B$135,"s","ns"))))</f>
        <v/>
      </c>
      <c r="AW143" s="188" t="str">
        <f aca="1">IF(AW$4&gt;$J143,"",IF($F$120&gt;$G$120,"ns",IF($B$127&gt;$C$127,"ns",IF(ABS($L143-INDEX(RTO1SF_ORD,AW$4,2))&gt;$B$135,"s","ns"))))</f>
        <v/>
      </c>
      <c r="AX143" s="188" t="str">
        <f aca="1">IF(AX$4&gt;$J143,"",IF($F$120&gt;$G$120,"ns",IF($B$127&gt;$C$127,"ns",IF(ABS($L143-INDEX(RTO1SF_ORD,AX$4,2))&gt;$B$135,"s","ns"))))</f>
        <v/>
      </c>
      <c r="AY143" s="188" t="str">
        <f aca="1">IF(AY$4&gt;$J143,"",IF($F$120&gt;$G$120,"ns",IF($B$127&gt;$C$127,"ns",IF(ABS($L143-INDEX(RTO1SF_ORD,AY$4,2))&gt;$B$135,"s","ns"))))</f>
        <v/>
      </c>
      <c r="AZ143" s="188" t="str">
        <f aca="1">IF(AZ$4&gt;$J143,"",IF($F$120&gt;$G$120,"ns",IF($B$127&gt;$C$127,"ns",IF(ABS($L143-INDEX(RTO1SF_ORD,AZ$4,2))&gt;$B$135,"s","ns"))))</f>
        <v/>
      </c>
      <c r="BA143" s="188" t="str">
        <f aca="1">IF(BA$4&gt;$J143,"",IF($F$120&gt;$G$120,"ns",IF($B$127&gt;$C$127,"ns",IF(ABS($L143-INDEX(RTO1SF_ORD,BA$4,2))&gt;$B$135,"s","ns"))))</f>
        <v/>
      </c>
      <c r="BB143" s="188" t="str">
        <f aca="1">IF(BB$4&gt;$J143,"",IF($F$120&gt;$G$120,"ns",IF($B$127&gt;$C$127,"ns",IF(ABS($L143-INDEX(RTO1SF_ORD,BB$4,2))&gt;$B$135,"s","ns"))))</f>
        <v/>
      </c>
      <c r="BC143" s="188" t="str">
        <f aca="1">IF(BC$4&gt;$J143,"",IF($F$120&gt;$G$120,"ns",IF($B$127&gt;$C$127,"ns",IF(ABS($L143-INDEX(RTO1SF_ORD,BC$4,2))&gt;$B$135,"s","ns"))))</f>
        <v/>
      </c>
      <c r="BD143" s="188" t="str">
        <f aca="1">IF(BD$4&gt;$J143,"",IF($F$120&gt;$G$120,"ns",IF($B$127&gt;$C$127,"ns",IF(ABS($L143-INDEX(RTO1SF_ORD,BD$4,2))&gt;$B$135,"s","ns"))))</f>
        <v/>
      </c>
      <c r="BE143" s="188" t="str">
        <f aca="1">IF(BE$4&gt;$J143,"",IF($F$120&gt;$G$120,"ns",IF($B$127&gt;$C$127,"ns",IF(ABS($L143-INDEX(RTO1SF_ORD,BE$4,2))&gt;$B$135,"s","ns"))))</f>
        <v/>
      </c>
      <c r="BF143" s="188" t="str">
        <f aca="1">IF(BF$4&gt;$J143,"",IF($F$120&gt;$G$120,"ns",IF($B$127&gt;$C$127,"ns",IF(ABS($L143-INDEX(RTO1SF_ORD,BF$4,2))&gt;$B$135,"s","ns"))))</f>
        <v/>
      </c>
      <c r="BG143" s="188" t="str">
        <f aca="1">IF(BG$4&gt;$J143,"",IF($F$120&gt;$G$120,"ns",IF($B$127&gt;$C$127,"ns",IF(ABS($L143-INDEX(RTO1SF_ORD,BG$4,2))&gt;$B$135,"s","ns"))))</f>
        <v/>
      </c>
      <c r="BH143" s="188" t="str">
        <f aca="1">IF(BH$4&gt;$J143,"",IF($F$120&gt;$G$120,"ns",IF($B$127&gt;$C$127,"ns",IF(ABS($L143-INDEX(RTO1SF_ORD,BH$4,2))&gt;$B$135,"s","ns"))))</f>
        <v/>
      </c>
      <c r="BI143" s="188" t="str">
        <f aca="1">IF(BI$4&gt;$J143,"",IF($F$120&gt;$G$120,"ns",IF($B$127&gt;$C$127,"ns",IF(ABS($L143-INDEX(RTO1SF_ORD,BI$4,2))&gt;$B$135,"s","ns"))))</f>
        <v/>
      </c>
      <c r="BJ143" s="188" t="str">
        <f aca="1">IF(BJ$4&gt;$J143,"",IF($F$120&gt;$G$120,"ns",IF($B$127&gt;$C$127,"ns",IF(ABS($L143-INDEX(RTO1SF_ORD,BJ$4,2))&gt;$B$135,"s","ns"))))</f>
        <v/>
      </c>
      <c r="BS143" s="10"/>
      <c r="BT143" s="10"/>
      <c r="BV143" s="89" t="n">
        <v>28</v>
      </c>
      <c r="BW143" s="187" t="str">
        <f aca="1">IFERROR(INDEX(RTO3CF_ORD,BV143,1),"sd")</f>
        <v>ÑANDUBAY</v>
      </c>
      <c r="BX143" s="188">
        <f aca="1">IFERROR(INDEX(RTO3CF_ORD,BV143,2),"sd")</f>
        <v>3647.75840000000017</v>
      </c>
      <c r="BY143" s="186" t="str">
        <f aca="1">IF(BY$4&gt;$BV143,"",IF($BR$120&gt;$BS$120,"ns",IF($BN$127&gt;$BO$127,"ns",IF(ABS($BX143-INDEX(RTO1CF_ORD,BY$4,2))&gt;$BN$135,"s","ns"))))</f>
        <v>ns</v>
      </c>
      <c r="BZ143" s="186" t="str">
        <f aca="1">IF(BZ$4&gt;$BV143,"",IF($BR$120&gt;$BS$120,"ns",IF($BN$127&gt;$BO$127,"ns",IF(ABS($BX143-INDEX(RTO1CF_ORD,BZ$4,2))&gt;$BN$135,"s","ns"))))</f>
        <v>ns</v>
      </c>
      <c r="CA143" s="186" t="str">
        <f aca="1">IF(CA$4&gt;$BV143,"",IF($BR$120&gt;$BS$120,"ns",IF($BN$127&gt;$BO$127,"ns",IF(ABS($BX143-INDEX(RTO1CF_ORD,CA$4,2))&gt;$BN$135,"s","ns"))))</f>
        <v>ns</v>
      </c>
      <c r="CB143" s="186" t="str">
        <f aca="1">IF(CB$4&gt;$BV143,"",IF($BR$120&gt;$BS$120,"ns",IF($BN$127&gt;$BO$127,"ns",IF(ABS($BX143-INDEX(RTO1CF_ORD,CB$4,2))&gt;$BN$135,"s","ns"))))</f>
        <v>ns</v>
      </c>
      <c r="CC143" s="186" t="str">
        <f aca="1">IF(CC$4&gt;$BV143,"",IF($BR$120&gt;$BS$120,"ns",IF($BN$127&gt;$BO$127,"ns",IF(ABS($BX143-INDEX(RTO1CF_ORD,CC$4,2))&gt;$BN$135,"s","ns"))))</f>
        <v>ns</v>
      </c>
      <c r="CD143" s="186" t="str">
        <f aca="1">IF(CD$4&gt;$BV143,"",IF($BR$120&gt;$BS$120,"ns",IF($BN$127&gt;$BO$127,"ns",IF(ABS($BX143-INDEX(RTO1CF_ORD,CD$4,2))&gt;$BN$135,"s","ns"))))</f>
        <v>ns</v>
      </c>
      <c r="CE143" s="186" t="str">
        <f aca="1">IF(CE$4&gt;$BV143,"",IF($BR$120&gt;$BS$120,"ns",IF($BN$127&gt;$BO$127,"ns",IF(ABS($BX143-INDEX(RTO1CF_ORD,CE$4,2))&gt;$BN$135,"s","ns"))))</f>
        <v>ns</v>
      </c>
      <c r="CF143" s="186" t="str">
        <f aca="1">IF(CF$4&gt;$BV143,"",IF($BR$120&gt;$BS$120,"ns",IF($BN$127&gt;$BO$127,"ns",IF(ABS($BX143-INDEX(RTO1CF_ORD,CF$4,2))&gt;$BN$135,"s","ns"))))</f>
        <v>ns</v>
      </c>
      <c r="CG143" s="186" t="str">
        <f aca="1">IF(CG$4&gt;$BV143,"",IF($BR$120&gt;$BS$120,"ns",IF($BN$127&gt;$BO$127,"ns",IF(ABS($BX143-INDEX(RTO1CF_ORD,CG$4,2))&gt;$BN$135,"s","ns"))))</f>
        <v>ns</v>
      </c>
      <c r="CH143" s="186" t="str">
        <f aca="1">IF(CH$4&gt;$BV143,"",IF($BR$120&gt;$BS$120,"ns",IF($BN$127&gt;$BO$127,"ns",IF(ABS($BX143-INDEX(RTO1CF_ORD,CH$4,2))&gt;$BN$135,"s","ns"))))</f>
        <v>ns</v>
      </c>
      <c r="CI143" s="186" t="str">
        <f aca="1">IF(CI$4&gt;$BV143,"",IF($BR$120&gt;$BS$120,"ns",IF($BN$127&gt;$BO$127,"ns",IF(ABS($BX143-INDEX(RTO1CF_ORD,CI$4,2))&gt;$BN$135,"s","ns"))))</f>
        <v>ns</v>
      </c>
      <c r="CJ143" s="186" t="str">
        <f aca="1">IF(CJ$4&gt;$BV143,"",IF($BR$120&gt;$BS$120,"ns",IF($BN$127&gt;$BO$127,"ns",IF(ABS($BX143-INDEX(RTO1CF_ORD,CJ$4,2))&gt;$BN$135,"s","ns"))))</f>
        <v>ns</v>
      </c>
      <c r="CK143" s="186" t="str">
        <f aca="1">IF(CK$4&gt;$BV143,"",IF($BR$120&gt;$BS$120,"ns",IF($BN$127&gt;$BO$127,"ns",IF(ABS($BX143-INDEX(RTO1CF_ORD,CK$4,2))&gt;$BN$135,"s","ns"))))</f>
        <v>ns</v>
      </c>
      <c r="CL143" s="186" t="str">
        <f aca="1">IF(CL$4&gt;$BV143,"",IF($BR$120&gt;$BS$120,"ns",IF($BN$127&gt;$BO$127,"ns",IF(ABS($BX143-INDEX(RTO1CF_ORD,CL$4,2))&gt;$BN$135,"s","ns"))))</f>
        <v>ns</v>
      </c>
      <c r="CM143" s="186" t="str">
        <f aca="1">IF(CM$4&gt;$BV143,"",IF($BR$120&gt;$BS$120,"ns",IF($BN$127&gt;$BO$127,"ns",IF(ABS($BX143-INDEX(RTO1CF_ORD,CM$4,2))&gt;$BN$135,"s","ns"))))</f>
        <v>ns</v>
      </c>
      <c r="CN143" s="186" t="str">
        <f aca="1">IF(CN$4&gt;$BV143,"",IF($BR$120&gt;$BS$120,"ns",IF($BN$127&gt;$BO$127,"ns",IF(ABS($BX143-INDEX(RTO1CF_ORD,CN$4,2))&gt;$BN$135,"s","ns"))))</f>
        <v>ns</v>
      </c>
      <c r="CO143" s="186" t="str">
        <f aca="1">IF(CO$4&gt;$BV143,"",IF($BR$120&gt;$BS$120,"ns",IF($BN$127&gt;$BO$127,"ns",IF(ABS($BX143-INDEX(RTO1CF_ORD,CO$4,2))&gt;$BN$135,"s","ns"))))</f>
        <v>ns</v>
      </c>
      <c r="CP143" s="186" t="str">
        <f aca="1">IF(CP$4&gt;$BV143,"",IF($BR$120&gt;$BS$120,"ns",IF($BN$127&gt;$BO$127,"ns",IF(ABS($BX143-INDEX(RTO1CF_ORD,CP$4,2))&gt;$BN$135,"s","ns"))))</f>
        <v>ns</v>
      </c>
      <c r="CQ143" s="186" t="str">
        <f aca="1">IF(CQ$4&gt;$BV143,"",IF($BR$120&gt;$BS$120,"ns",IF($BN$127&gt;$BO$127,"ns",IF(ABS($BX143-INDEX(RTO1CF_ORD,CQ$4,2))&gt;$BN$135,"s","ns"))))</f>
        <v>ns</v>
      </c>
      <c r="CR143" s="186" t="str">
        <f aca="1">IF(CR$4&gt;$BV143,"",IF($BR$120&gt;$BS$120,"ns",IF($BN$127&gt;$BO$127,"ns",IF(ABS($BX143-INDEX(RTO1CF_ORD,CR$4,2))&gt;$BN$135,"s","ns"))))</f>
        <v>ns</v>
      </c>
      <c r="CS143" s="186" t="str">
        <f aca="1">IF(CS$4&gt;$BV143,"",IF($BR$120&gt;$BS$120,"ns",IF($BN$127&gt;$BO$127,"ns",IF(ABS($BX143-INDEX(RTO1CF_ORD,CS$4,2))&gt;$BN$135,"s","ns"))))</f>
        <v>ns</v>
      </c>
      <c r="CT143" s="186" t="str">
        <f aca="1">IF(CT$4&gt;$BV143,"",IF($BR$120&gt;$BS$120,"ns",IF($BN$127&gt;$BO$127,"ns",IF(ABS($BX143-INDEX(RTO1CF_ORD,CT$4,2))&gt;$BN$135,"s","ns"))))</f>
        <v>ns</v>
      </c>
      <c r="CU143" s="186" t="str">
        <f aca="1">IF(CU$4&gt;$BV143,"",IF($BR$120&gt;$BS$120,"ns",IF($BN$127&gt;$BO$127,"ns",IF(ABS($BX143-INDEX(RTO1CF_ORD,CU$4,2))&gt;$BN$135,"s","ns"))))</f>
        <v>ns</v>
      </c>
      <c r="CV143" s="186" t="str">
        <f aca="1">IF(CV$4&gt;$BV143,"",IF($BR$120&gt;$BS$120,"ns",IF($BN$127&gt;$BO$127,"ns",IF(ABS($BX143-INDEX(RTO1CF_ORD,CV$4,2))&gt;$BN$135,"s","ns"))))</f>
        <v>ns</v>
      </c>
      <c r="CW143" s="186" t="str">
        <f aca="1">IF(CW$4&gt;$BV143,"",IF($BR$120&gt;$BS$120,"ns",IF($BN$127&gt;$BO$127,"ns",IF(ABS($BX143-INDEX(RTO1CF_ORD,CW$4,2))&gt;$BN$135,"s","ns"))))</f>
        <v>ns</v>
      </c>
      <c r="CX143" s="186" t="str">
        <f aca="1">IF(CX$4&gt;$BV143,"",IF($BR$120&gt;$BS$120,"ns",IF($BN$127&gt;$BO$127,"ns",IF(ABS($BX143-INDEX(RTO1CF_ORD,CX$4,2))&gt;$BN$135,"s","ns"))))</f>
        <v>ns</v>
      </c>
      <c r="CY143" s="186" t="str">
        <f aca="1">IF(CY$4&gt;$BV143,"",IF($BR$120&gt;$BS$120,"ns",IF($BN$127&gt;$BO$127,"ns",IF(ABS($BX143-INDEX(RTO1CF_ORD,CY$4,2))&gt;$BN$135,"s","ns"))))</f>
        <v>ns</v>
      </c>
      <c r="CZ143" s="186" t="str">
        <f aca="1">IF(CZ$4&gt;$BV143,"",IF($BR$120&gt;$BS$120,"ns",IF($BN$127&gt;$BO$127,"ns",IF(ABS($BX143-INDEX(RTO1CF_ORD,CZ$4,2))&gt;$BN$135,"s","ns"))))</f>
        <v>ns</v>
      </c>
      <c r="DA143" s="186" t="str">
        <f aca="1">IF(DA$4&gt;$BV143,"",IF($BR$120&gt;$BS$120,"ns",IF($BN$127&gt;$BO$127,"ns",IF(ABS($BX143-INDEX(RTO1CF_ORD,DA$4,2))&gt;$BN$135,"s","ns"))))</f>
        <v/>
      </c>
      <c r="DB143" s="186" t="str">
        <f aca="1">IF(DB$4&gt;$BV143,"",IF($BR$120&gt;$BS$120,"ns",IF($BN$127&gt;$BO$127,"ns",IF(ABS($BX143-INDEX(RTO1CF_ORD,DB$4,2))&gt;$BN$135,"s","ns"))))</f>
        <v/>
      </c>
      <c r="DC143" s="186" t="str">
        <f aca="1">IF(DC$4&gt;$BV143,"",IF($BR$120&gt;$BS$120,"ns",IF($BN$127&gt;$BO$127,"ns",IF(ABS($BX143-INDEX(RTO1CF_ORD,DC$4,2))&gt;$BN$135,"s","ns"))))</f>
        <v/>
      </c>
      <c r="DD143" s="186" t="str">
        <f aca="1">IF(DD$4&gt;$BV143,"",IF($BR$120&gt;$BS$120,"ns",IF($BN$127&gt;$BO$127,"ns",IF(ABS($BX143-INDEX(RTO1CF_ORD,DD$4,2))&gt;$BN$135,"s","ns"))))</f>
        <v/>
      </c>
      <c r="DE143" s="186" t="str">
        <f aca="1">IF(DE$4&gt;$BV143,"",IF($BR$120&gt;$BS$120,"ns",IF($BN$127&gt;$BO$127,"ns",IF(ABS($BX143-INDEX(RTO1CF_ORD,DE$4,2))&gt;$BN$135,"s","ns"))))</f>
        <v/>
      </c>
      <c r="DF143" s="186" t="str">
        <f aca="1">IF(DF$4&gt;$BV143,"",IF($BR$120&gt;$BS$120,"ns",IF($BN$127&gt;$BO$127,"ns",IF(ABS($BX143-INDEX(RTO1CF_ORD,DF$4,2))&gt;$BN$135,"s","ns"))))</f>
        <v/>
      </c>
      <c r="DG143" s="186" t="str">
        <f aca="1">IF(DG$4&gt;$BV143,"",IF($BR$120&gt;$BS$120,"ns",IF($BN$127&gt;$BO$127,"ns",IF(ABS($BX143-INDEX(RTO1CF_ORD,DG$4,2))&gt;$BN$135,"s","ns"))))</f>
        <v/>
      </c>
      <c r="DH143" s="186" t="str">
        <f aca="1">IF(DH$4&gt;$BV143,"",IF($BR$120&gt;$BS$120,"ns",IF($BN$127&gt;$BO$127,"ns",IF(ABS($BX143-INDEX(RTO1CF_ORD,DH$4,2))&gt;$BN$135,"s","ns"))))</f>
        <v/>
      </c>
      <c r="DI143" s="186" t="str">
        <f aca="1">IF(DI$4&gt;$BV143,"",IF($BR$120&gt;$BS$120,"ns",IF($BN$127&gt;$BO$127,"ns",IF(ABS($BX143-INDEX(RTO1CF_ORD,DI$4,2))&gt;$BN$135,"s","ns"))))</f>
        <v/>
      </c>
      <c r="DJ143" s="186" t="str">
        <f aca="1">IF(DJ$4&gt;$BV143,"",IF($BR$120&gt;$BS$120,"ns",IF($BN$127&gt;$BO$127,"ns",IF(ABS($BX143-INDEX(RTO1CF_ORD,DJ$4,2))&gt;$BN$135,"s","ns"))))</f>
        <v/>
      </c>
      <c r="DK143" s="186" t="str">
        <f aca="1">IF(DK$4&gt;$BV143,"",IF($BR$120&gt;$BS$120,"ns",IF($BN$127&gt;$BO$127,"ns",IF(ABS($BX143-INDEX(RTO1CF_ORD,DK$4,2))&gt;$BN$135,"s","ns"))))</f>
        <v/>
      </c>
      <c r="DL143" s="186" t="str">
        <f aca="1">IF(DL$4&gt;$BV143,"",IF($BR$120&gt;$BS$120,"ns",IF($BN$127&gt;$BO$127,"ns",IF(ABS($BX143-INDEX(RTO1CF_ORD,DL$4,2))&gt;$BN$135,"s","ns"))))</f>
        <v/>
      </c>
      <c r="DM143" s="186" t="str">
        <f aca="1">IF(DM$4&gt;$BV143,"",IF($BR$120&gt;$BS$120,"ns",IF($BN$127&gt;$BO$127,"ns",IF(ABS($BX143-INDEX(RTO1CF_ORD,DM$4,2))&gt;$BN$135,"s","ns"))))</f>
        <v/>
      </c>
      <c r="DN143" s="186" t="str">
        <f aca="1">IF(DN$4&gt;$BV143,"",IF($BR$120&gt;$BS$120,"ns",IF($BN$127&gt;$BO$127,"ns",IF(ABS($BX143-INDEX(RTO1CF_ORD,DN$4,2))&gt;$BN$135,"s","ns"))))</f>
        <v/>
      </c>
      <c r="DO143" s="186" t="str">
        <f aca="1">IF(DO$4&gt;$BV143,"",IF($BR$120&gt;$BS$120,"ns",IF($BN$127&gt;$BO$127,"ns",IF(ABS($BX143-INDEX(RTO1CF_ORD,DO$4,2))&gt;$BN$135,"s","ns"))))</f>
        <v/>
      </c>
      <c r="DP143" s="186" t="str">
        <f aca="1">IF(DP$4&gt;$BV143,"",IF($BR$120&gt;$BS$120,"ns",IF($BN$127&gt;$BO$127,"ns",IF(ABS($BX143-INDEX(RTO1CF_ORD,DP$4,2))&gt;$BN$135,"s","ns"))))</f>
        <v/>
      </c>
      <c r="DQ143" s="186" t="str">
        <f aca="1">IF(DQ$4&gt;$BV143,"",IF($BR$120&gt;$BS$120,"ns",IF($BN$127&gt;$BO$127,"ns",IF(ABS($BX143-INDEX(RTO1CF_ORD,DQ$4,2))&gt;$BN$135,"s","ns"))))</f>
        <v/>
      </c>
      <c r="DR143" s="186" t="str">
        <f aca="1">IF(DR$4&gt;$BV143,"",IF($BR$120&gt;$BS$120,"ns",IF($BN$127&gt;$BO$127,"ns",IF(ABS($BX143-INDEX(RTO1CF_ORD,DR$4,2))&gt;$BN$135,"s","ns"))))</f>
        <v/>
      </c>
      <c r="DS143" s="186" t="str">
        <f aca="1">IF(DS$4&gt;$BV143,"",IF($BR$120&gt;$BS$120,"ns",IF($BN$127&gt;$BO$127,"ns",IF(ABS($BX143-INDEX(RTO1CF_ORD,DS$4,2))&gt;$BN$135,"s","ns"))))</f>
        <v/>
      </c>
      <c r="DT143" s="186" t="str">
        <f aca="1">IF(DT$4&gt;$BV143,"",IF($BR$120&gt;$BS$120,"ns",IF($BN$127&gt;$BO$127,"ns",IF(ABS($BX143-INDEX(RTO1CF_ORD,DT$4,2))&gt;$BN$135,"s","ns"))))</f>
        <v/>
      </c>
      <c r="DU143" s="186" t="str">
        <f aca="1">IF(DU$4&gt;$BV143,"",IF($BR$120&gt;$BS$120,"ns",IF($BN$127&gt;$BO$127,"ns",IF(ABS($BX143-INDEX(RTO1CF_ORD,DU$4,2))&gt;$BN$135,"s","ns"))))</f>
        <v/>
      </c>
      <c r="DV143" s="186" t="str">
        <f aca="1">IF(DV$4&gt;$BV143,"",IF($BR$120&gt;$BS$120,"ns",IF($BN$127&gt;$BO$127,"ns",IF(ABS($BX143-INDEX(RTO1CF_ORD,DV$4,2))&gt;$BN$135,"s","ns"))))</f>
        <v/>
      </c>
      <c r="DW143" s="158"/>
      <c r="DX143" s="158"/>
      <c r="DZ143" s="176">
        <f>DZ142+1</f>
        <v>29</v>
      </c>
      <c r="EA143" s="178" t="str">
        <f aca="1">IFERROR(INDEX(RTO3CV,$DZ143,1),0)</f>
        <v>K POTRO</v>
      </c>
      <c r="EB143" s="179">
        <f aca="1">IFERROR(INDEX(RTO3SF,$DZ143,EB$3),0)</f>
        <v>0</v>
      </c>
      <c r="EC143" s="179">
        <f aca="1">IFERROR(INDEX(RTO3SF,$DZ143,EC$3),0)</f>
        <v>0</v>
      </c>
      <c r="ED143" s="179">
        <f aca="1">IFERROR(INDEX(RTO3SF,$DZ143,ED$3),0)</f>
        <v>0</v>
      </c>
      <c r="EE143" s="179">
        <f aca="1">IFERROR(INDEX(RTO3SF,$DZ143,EE$3),0)</f>
        <v>0</v>
      </c>
      <c r="EF143" s="179">
        <f>_xlfn.COUNTIFS(EB143:EE143,"&gt;1")</f>
        <v>0</v>
      </c>
      <c r="EG143" s="179">
        <f>IFERROR(_xlfn.SUMIFS(EB143:EE143,EB143:EE143,"&gt;1"),0)</f>
        <v>0</v>
      </c>
      <c r="EH143" s="176"/>
      <c r="EI143" s="176"/>
      <c r="EJ143" s="176"/>
      <c r="EK143" s="177"/>
      <c r="EL143" s="176">
        <f>EL142+1</f>
        <v>29</v>
      </c>
      <c r="EM143" s="178" t="str">
        <f aca="1">IFERROR(INDEX(RTO3CV,$EL143,1),0)</f>
        <v>K POTRO</v>
      </c>
      <c r="EN143" s="179">
        <f aca="1">IFERROR(INDEX(RTO3CF,$EL143,'ANVA-MDS'!EB$3),0)</f>
        <v>3155.24351999999999</v>
      </c>
      <c r="EO143" s="179">
        <f aca="1">IFERROR(INDEX(RTO3CF,$EL143,'ANVA-MDS'!EC$3),0)</f>
        <v>2963.09727999999996</v>
      </c>
      <c r="EP143" s="179">
        <f aca="1">IFERROR(INDEX(RTO3CF,$EL143,'ANVA-MDS'!ED$3),0)</f>
        <v>4384.98468571429021</v>
      </c>
      <c r="EQ143" s="179">
        <f aca="1">IFERROR(INDEX(RTO3CF,$EL143,'ANVA-MDS'!EE$3),0)</f>
        <v>0</v>
      </c>
      <c r="ER143" s="179">
        <f>_xlfn.COUNTIFS(EN143:EQ143,"&gt;1")</f>
        <v>3</v>
      </c>
      <c r="ES143" s="179">
        <f>IFERROR(_xlfn.SUMIFS(EN143:EQ143,EN143:EQ143,"&gt;1"),0)</f>
        <v>10503.3254857143002</v>
      </c>
      <c r="ET143" s="176"/>
      <c r="EU143" s="176"/>
      <c r="EV143" s="176"/>
      <c r="EW143" s="177"/>
      <c r="EX143" s="179">
        <f>EG143+ES143</f>
        <v>10503.3254857143002</v>
      </c>
      <c r="EY143" s="177"/>
      <c r="EZ143" s="177"/>
    </row>
    <row r="144" spans="10:156" ht="12.75" customHeight="1">
      <c r="J144" s="89" t="n">
        <v>29</v>
      </c>
      <c r="K144" s="187" t="str">
        <f aca="1">IFERROR(INDEX(RTO3SF_ORD,J144,1),"sd")</f>
        <v>K POTRO</v>
      </c>
      <c r="L144" s="188">
        <f aca="1">IFERROR(INDEX(RTO3SF_ORD,J144,2),"sd")</f>
        <v>0.000210000000000000053</v>
      </c>
      <c r="M144" s="188" t="str">
        <f aca="1">IF(M$4&gt;$J144,"",IF($F$120&gt;$G$120,"ns",IF($B$127&gt;$C$127,"ns",IF(ABS($L144-INDEX(RTO1SF_ORD,M$4,2))&gt;$B$135,"s","ns"))))</f>
        <v>ns</v>
      </c>
      <c r="N144" s="188" t="str">
        <f aca="1">IF(N$4&gt;$J144,"",IF($F$120&gt;$G$120,"ns",IF($B$127&gt;$C$127,"ns",IF(ABS($L144-INDEX(RTO1SF_ORD,N$4,2))&gt;$B$135,"s","ns"))))</f>
        <v>ns</v>
      </c>
      <c r="O144" s="188" t="str">
        <f aca="1">IF(O$4&gt;$J144,"",IF($F$120&gt;$G$120,"ns",IF($B$127&gt;$C$127,"ns",IF(ABS($L144-INDEX(RTO1SF_ORD,O$4,2))&gt;$B$135,"s","ns"))))</f>
        <v>ns</v>
      </c>
      <c r="P144" s="188" t="str">
        <f aca="1">IF(P$4&gt;$J144,"",IF($F$120&gt;$G$120,"ns",IF($B$127&gt;$C$127,"ns",IF(ABS($L144-INDEX(RTO1SF_ORD,P$4,2))&gt;$B$135,"s","ns"))))</f>
        <v>ns</v>
      </c>
      <c r="Q144" s="188" t="str">
        <f aca="1">IF(Q$4&gt;$J144,"",IF($F$120&gt;$G$120,"ns",IF($B$127&gt;$C$127,"ns",IF(ABS($L144-INDEX(RTO1SF_ORD,Q$4,2))&gt;$B$135,"s","ns"))))</f>
        <v>ns</v>
      </c>
      <c r="R144" s="188" t="str">
        <f aca="1">IF(R$4&gt;$J144,"",IF($F$120&gt;$G$120,"ns",IF($B$127&gt;$C$127,"ns",IF(ABS($L144-INDEX(RTO1SF_ORD,R$4,2))&gt;$B$135,"s","ns"))))</f>
        <v>ns</v>
      </c>
      <c r="S144" s="188" t="str">
        <f aca="1">IF(S$4&gt;$J144,"",IF($F$120&gt;$G$120,"ns",IF($B$127&gt;$C$127,"ns",IF(ABS($L144-INDEX(RTO1SF_ORD,S$4,2))&gt;$B$135,"s","ns"))))</f>
        <v>ns</v>
      </c>
      <c r="T144" s="188" t="str">
        <f aca="1">IF(T$4&gt;$J144,"",IF($F$120&gt;$G$120,"ns",IF($B$127&gt;$C$127,"ns",IF(ABS($L144-INDEX(RTO1SF_ORD,T$4,2))&gt;$B$135,"s","ns"))))</f>
        <v>ns</v>
      </c>
      <c r="U144" s="188" t="str">
        <f aca="1">IF(U$4&gt;$J144,"",IF($F$120&gt;$G$120,"ns",IF($B$127&gt;$C$127,"ns",IF(ABS($L144-INDEX(RTO1SF_ORD,U$4,2))&gt;$B$135,"s","ns"))))</f>
        <v>ns</v>
      </c>
      <c r="V144" s="188" t="str">
        <f aca="1">IF(V$4&gt;$J144,"",IF($F$120&gt;$G$120,"ns",IF($B$127&gt;$C$127,"ns",IF(ABS($L144-INDEX(RTO1SF_ORD,V$4,2))&gt;$B$135,"s","ns"))))</f>
        <v>ns</v>
      </c>
      <c r="W144" s="188" t="str">
        <f aca="1">IF(W$4&gt;$J144,"",IF($F$120&gt;$G$120,"ns",IF($B$127&gt;$C$127,"ns",IF(ABS($L144-INDEX(RTO1SF_ORD,W$4,2))&gt;$B$135,"s","ns"))))</f>
        <v>ns</v>
      </c>
      <c r="X144" s="188" t="str">
        <f aca="1">IF(X$4&gt;$J144,"",IF($F$120&gt;$G$120,"ns",IF($B$127&gt;$C$127,"ns",IF(ABS($L144-INDEX(RTO1SF_ORD,X$4,2))&gt;$B$135,"s","ns"))))</f>
        <v>ns</v>
      </c>
      <c r="Y144" s="188" t="str">
        <f aca="1">IF(Y$4&gt;$J144,"",IF($F$120&gt;$G$120,"ns",IF($B$127&gt;$C$127,"ns",IF(ABS($L144-INDEX(RTO1SF_ORD,Y$4,2))&gt;$B$135,"s","ns"))))</f>
        <v>ns</v>
      </c>
      <c r="Z144" s="188" t="str">
        <f aca="1">IF(Z$4&gt;$J144,"",IF($F$120&gt;$G$120,"ns",IF($B$127&gt;$C$127,"ns",IF(ABS($L144-INDEX(RTO1SF_ORD,Z$4,2))&gt;$B$135,"s","ns"))))</f>
        <v>ns</v>
      </c>
      <c r="AA144" s="188" t="str">
        <f aca="1">IF(AA$4&gt;$J144,"",IF($F$120&gt;$G$120,"ns",IF($B$127&gt;$C$127,"ns",IF(ABS($L144-INDEX(RTO1SF_ORD,AA$4,2))&gt;$B$135,"s","ns"))))</f>
        <v>ns</v>
      </c>
      <c r="AB144" s="188" t="str">
        <f aca="1">IF(AB$4&gt;$J144,"",IF($F$120&gt;$G$120,"ns",IF($B$127&gt;$C$127,"ns",IF(ABS($L144-INDEX(RTO1SF_ORD,AB$4,2))&gt;$B$135,"s","ns"))))</f>
        <v>ns</v>
      </c>
      <c r="AC144" s="188" t="str">
        <f aca="1">IF(AC$4&gt;$J144,"",IF($F$120&gt;$G$120,"ns",IF($B$127&gt;$C$127,"ns",IF(ABS($L144-INDEX(RTO1SF_ORD,AC$4,2))&gt;$B$135,"s","ns"))))</f>
        <v>ns</v>
      </c>
      <c r="AD144" s="188" t="str">
        <f aca="1">IF(AD$4&gt;$J144,"",IF($F$120&gt;$G$120,"ns",IF($B$127&gt;$C$127,"ns",IF(ABS($L144-INDEX(RTO1SF_ORD,AD$4,2))&gt;$B$135,"s","ns"))))</f>
        <v>ns</v>
      </c>
      <c r="AE144" s="188" t="str">
        <f aca="1">IF(AE$4&gt;$J144,"",IF($F$120&gt;$G$120,"ns",IF($B$127&gt;$C$127,"ns",IF(ABS($L144-INDEX(RTO1SF_ORD,AE$4,2))&gt;$B$135,"s","ns"))))</f>
        <v>ns</v>
      </c>
      <c r="AF144" s="188" t="str">
        <f aca="1">IF(AF$4&gt;$J144,"",IF($F$120&gt;$G$120,"ns",IF($B$127&gt;$C$127,"ns",IF(ABS($L144-INDEX(RTO1SF_ORD,AF$4,2))&gt;$B$135,"s","ns"))))</f>
        <v>ns</v>
      </c>
      <c r="AG144" s="188" t="str">
        <f aca="1">IF(AG$4&gt;$J144,"",IF($F$120&gt;$G$120,"ns",IF($B$127&gt;$C$127,"ns",IF(ABS($L144-INDEX(RTO1SF_ORD,AG$4,2))&gt;$B$135,"s","ns"))))</f>
        <v>ns</v>
      </c>
      <c r="AH144" s="188" t="str">
        <f aca="1">IF(AH$4&gt;$J144,"",IF($F$120&gt;$G$120,"ns",IF($B$127&gt;$C$127,"ns",IF(ABS($L144-INDEX(RTO1SF_ORD,AH$4,2))&gt;$B$135,"s","ns"))))</f>
        <v>ns</v>
      </c>
      <c r="AI144" s="188" t="str">
        <f aca="1">IF(AI$4&gt;$J144,"",IF($F$120&gt;$G$120,"ns",IF($B$127&gt;$C$127,"ns",IF(ABS($L144-INDEX(RTO1SF_ORD,AI$4,2))&gt;$B$135,"s","ns"))))</f>
        <v>ns</v>
      </c>
      <c r="AJ144" s="188" t="str">
        <f aca="1">IF(AJ$4&gt;$J144,"",IF($F$120&gt;$G$120,"ns",IF($B$127&gt;$C$127,"ns",IF(ABS($L144-INDEX(RTO1SF_ORD,AJ$4,2))&gt;$B$135,"s","ns"))))</f>
        <v>ns</v>
      </c>
      <c r="AK144" s="188" t="str">
        <f aca="1">IF(AK$4&gt;$J144,"",IF($F$120&gt;$G$120,"ns",IF($B$127&gt;$C$127,"ns",IF(ABS($L144-INDEX(RTO1SF_ORD,AK$4,2))&gt;$B$135,"s","ns"))))</f>
        <v>ns</v>
      </c>
      <c r="AL144" s="188" t="str">
        <f aca="1">IF(AL$4&gt;$J144,"",IF($F$120&gt;$G$120,"ns",IF($B$127&gt;$C$127,"ns",IF(ABS($L144-INDEX(RTO1SF_ORD,AL$4,2))&gt;$B$135,"s","ns"))))</f>
        <v>ns</v>
      </c>
      <c r="AM144" s="188" t="str">
        <f aca="1">IF(AM$4&gt;$J144,"",IF($F$120&gt;$G$120,"ns",IF($B$127&gt;$C$127,"ns",IF(ABS($L144-INDEX(RTO1SF_ORD,AM$4,2))&gt;$B$135,"s","ns"))))</f>
        <v>ns</v>
      </c>
      <c r="AN144" s="188" t="str">
        <f aca="1">IF(AN$4&gt;$J144,"",IF($F$120&gt;$G$120,"ns",IF($B$127&gt;$C$127,"ns",IF(ABS($L144-INDEX(RTO1SF_ORD,AN$4,2))&gt;$B$135,"s","ns"))))</f>
        <v>ns</v>
      </c>
      <c r="AO144" s="188" t="str">
        <f aca="1">IF(AO$4&gt;$J144,"",IF($F$120&gt;$G$120,"ns",IF($B$127&gt;$C$127,"ns",IF(ABS($L144-INDEX(RTO1SF_ORD,AO$4,2))&gt;$B$135,"s","ns"))))</f>
        <v>ns</v>
      </c>
      <c r="AP144" s="188" t="str">
        <f aca="1">IF(AP$4&gt;$J144,"",IF($F$120&gt;$G$120,"ns",IF($B$127&gt;$C$127,"ns",IF(ABS($L144-INDEX(RTO1SF_ORD,AP$4,2))&gt;$B$135,"s","ns"))))</f>
        <v/>
      </c>
      <c r="AQ144" s="188" t="str">
        <f aca="1">IF(AQ$4&gt;$J144,"",IF($F$120&gt;$G$120,"ns",IF($B$127&gt;$C$127,"ns",IF(ABS($L144-INDEX(RTO1SF_ORD,AQ$4,2))&gt;$B$135,"s","ns"))))</f>
        <v/>
      </c>
      <c r="AR144" s="188" t="str">
        <f aca="1">IF(AR$4&gt;$J144,"",IF($F$120&gt;$G$120,"ns",IF($B$127&gt;$C$127,"ns",IF(ABS($L144-INDEX(RTO1SF_ORD,AR$4,2))&gt;$B$135,"s","ns"))))</f>
        <v/>
      </c>
      <c r="AS144" s="188" t="str">
        <f aca="1">IF(AS$4&gt;$J144,"",IF($F$120&gt;$G$120,"ns",IF($B$127&gt;$C$127,"ns",IF(ABS($L144-INDEX(RTO1SF_ORD,AS$4,2))&gt;$B$135,"s","ns"))))</f>
        <v/>
      </c>
      <c r="AT144" s="188" t="str">
        <f aca="1">IF(AT$4&gt;$J144,"",IF($F$120&gt;$G$120,"ns",IF($B$127&gt;$C$127,"ns",IF(ABS($L144-INDEX(RTO1SF_ORD,AT$4,2))&gt;$B$135,"s","ns"))))</f>
        <v/>
      </c>
      <c r="AU144" s="188" t="str">
        <f aca="1">IF(AU$4&gt;$J144,"",IF($F$120&gt;$G$120,"ns",IF($B$127&gt;$C$127,"ns",IF(ABS($L144-INDEX(RTO1SF_ORD,AU$4,2))&gt;$B$135,"s","ns"))))</f>
        <v/>
      </c>
      <c r="AV144" s="188" t="str">
        <f aca="1">IF(AV$4&gt;$J144,"",IF($F$120&gt;$G$120,"ns",IF($B$127&gt;$C$127,"ns",IF(ABS($L144-INDEX(RTO1SF_ORD,AV$4,2))&gt;$B$135,"s","ns"))))</f>
        <v/>
      </c>
      <c r="AW144" s="188" t="str">
        <f aca="1">IF(AW$4&gt;$J144,"",IF($F$120&gt;$G$120,"ns",IF($B$127&gt;$C$127,"ns",IF(ABS($L144-INDEX(RTO1SF_ORD,AW$4,2))&gt;$B$135,"s","ns"))))</f>
        <v/>
      </c>
      <c r="AX144" s="188" t="str">
        <f aca="1">IF(AX$4&gt;$J144,"",IF($F$120&gt;$G$120,"ns",IF($B$127&gt;$C$127,"ns",IF(ABS($L144-INDEX(RTO1SF_ORD,AX$4,2))&gt;$B$135,"s","ns"))))</f>
        <v/>
      </c>
      <c r="AY144" s="188" t="str">
        <f aca="1">IF(AY$4&gt;$J144,"",IF($F$120&gt;$G$120,"ns",IF($B$127&gt;$C$127,"ns",IF(ABS($L144-INDEX(RTO1SF_ORD,AY$4,2))&gt;$B$135,"s","ns"))))</f>
        <v/>
      </c>
      <c r="AZ144" s="188" t="str">
        <f aca="1">IF(AZ$4&gt;$J144,"",IF($F$120&gt;$G$120,"ns",IF($B$127&gt;$C$127,"ns",IF(ABS($L144-INDEX(RTO1SF_ORD,AZ$4,2))&gt;$B$135,"s","ns"))))</f>
        <v/>
      </c>
      <c r="BA144" s="188" t="str">
        <f aca="1">IF(BA$4&gt;$J144,"",IF($F$120&gt;$G$120,"ns",IF($B$127&gt;$C$127,"ns",IF(ABS($L144-INDEX(RTO1SF_ORD,BA$4,2))&gt;$B$135,"s","ns"))))</f>
        <v/>
      </c>
      <c r="BB144" s="188" t="str">
        <f aca="1">IF(BB$4&gt;$J144,"",IF($F$120&gt;$G$120,"ns",IF($B$127&gt;$C$127,"ns",IF(ABS($L144-INDEX(RTO1SF_ORD,BB$4,2))&gt;$B$135,"s","ns"))))</f>
        <v/>
      </c>
      <c r="BC144" s="188" t="str">
        <f aca="1">IF(BC$4&gt;$J144,"",IF($F$120&gt;$G$120,"ns",IF($B$127&gt;$C$127,"ns",IF(ABS($L144-INDEX(RTO1SF_ORD,BC$4,2))&gt;$B$135,"s","ns"))))</f>
        <v/>
      </c>
      <c r="BD144" s="188" t="str">
        <f aca="1">IF(BD$4&gt;$J144,"",IF($F$120&gt;$G$120,"ns",IF($B$127&gt;$C$127,"ns",IF(ABS($L144-INDEX(RTO1SF_ORD,BD$4,2))&gt;$B$135,"s","ns"))))</f>
        <v/>
      </c>
      <c r="BE144" s="188" t="str">
        <f aca="1">IF(BE$4&gt;$J144,"",IF($F$120&gt;$G$120,"ns",IF($B$127&gt;$C$127,"ns",IF(ABS($L144-INDEX(RTO1SF_ORD,BE$4,2))&gt;$B$135,"s","ns"))))</f>
        <v/>
      </c>
      <c r="BF144" s="188" t="str">
        <f aca="1">IF(BF$4&gt;$J144,"",IF($F$120&gt;$G$120,"ns",IF($B$127&gt;$C$127,"ns",IF(ABS($L144-INDEX(RTO1SF_ORD,BF$4,2))&gt;$B$135,"s","ns"))))</f>
        <v/>
      </c>
      <c r="BG144" s="188" t="str">
        <f aca="1">IF(BG$4&gt;$J144,"",IF($F$120&gt;$G$120,"ns",IF($B$127&gt;$C$127,"ns",IF(ABS($L144-INDEX(RTO1SF_ORD,BG$4,2))&gt;$B$135,"s","ns"))))</f>
        <v/>
      </c>
      <c r="BH144" s="188" t="str">
        <f aca="1">IF(BH$4&gt;$J144,"",IF($F$120&gt;$G$120,"ns",IF($B$127&gt;$C$127,"ns",IF(ABS($L144-INDEX(RTO1SF_ORD,BH$4,2))&gt;$B$135,"s","ns"))))</f>
        <v/>
      </c>
      <c r="BI144" s="188" t="str">
        <f aca="1">IF(BI$4&gt;$J144,"",IF($F$120&gt;$G$120,"ns",IF($B$127&gt;$C$127,"ns",IF(ABS($L144-INDEX(RTO1SF_ORD,BI$4,2))&gt;$B$135,"s","ns"))))</f>
        <v/>
      </c>
      <c r="BJ144" s="188" t="str">
        <f aca="1">IF(BJ$4&gt;$J144,"",IF($F$120&gt;$G$120,"ns",IF($B$127&gt;$C$127,"ns",IF(ABS($L144-INDEX(RTO1SF_ORD,BJ$4,2))&gt;$B$135,"s","ns"))))</f>
        <v/>
      </c>
      <c r="BS144" s="10"/>
      <c r="BT144" s="10"/>
      <c r="BV144" s="89" t="n">
        <v>29</v>
      </c>
      <c r="BW144" s="187" t="str">
        <f aca="1">IFERROR(INDEX(RTO3CF_ORD,BV144,1),"sd")</f>
        <v>K POTRO</v>
      </c>
      <c r="BX144" s="188">
        <f aca="1">IFERROR(INDEX(RTO3CF_ORD,BV144,2),"sd")</f>
        <v>3501.1084952381002</v>
      </c>
      <c r="BY144" s="186" t="str">
        <f aca="1">IF(BY$4&gt;$BV144,"",IF($BR$120&gt;$BS$120,"ns",IF($BN$127&gt;$BO$127,"ns",IF(ABS($BX144-INDEX(RTO1CF_ORD,BY$4,2))&gt;$BN$135,"s","ns"))))</f>
        <v>ns</v>
      </c>
      <c r="BZ144" s="186" t="str">
        <f aca="1">IF(BZ$4&gt;$BV144,"",IF($BR$120&gt;$BS$120,"ns",IF($BN$127&gt;$BO$127,"ns",IF(ABS($BX144-INDEX(RTO1CF_ORD,BZ$4,2))&gt;$BN$135,"s","ns"))))</f>
        <v>ns</v>
      </c>
      <c r="CA144" s="186" t="str">
        <f aca="1">IF(CA$4&gt;$BV144,"",IF($BR$120&gt;$BS$120,"ns",IF($BN$127&gt;$BO$127,"ns",IF(ABS($BX144-INDEX(RTO1CF_ORD,CA$4,2))&gt;$BN$135,"s","ns"))))</f>
        <v>ns</v>
      </c>
      <c r="CB144" s="186" t="str">
        <f aca="1">IF(CB$4&gt;$BV144,"",IF($BR$120&gt;$BS$120,"ns",IF($BN$127&gt;$BO$127,"ns",IF(ABS($BX144-INDEX(RTO1CF_ORD,CB$4,2))&gt;$BN$135,"s","ns"))))</f>
        <v>ns</v>
      </c>
      <c r="CC144" s="186" t="str">
        <f aca="1">IF(CC$4&gt;$BV144,"",IF($BR$120&gt;$BS$120,"ns",IF($BN$127&gt;$BO$127,"ns",IF(ABS($BX144-INDEX(RTO1CF_ORD,CC$4,2))&gt;$BN$135,"s","ns"))))</f>
        <v>ns</v>
      </c>
      <c r="CD144" s="186" t="str">
        <f aca="1">IF(CD$4&gt;$BV144,"",IF($BR$120&gt;$BS$120,"ns",IF($BN$127&gt;$BO$127,"ns",IF(ABS($BX144-INDEX(RTO1CF_ORD,CD$4,2))&gt;$BN$135,"s","ns"))))</f>
        <v>ns</v>
      </c>
      <c r="CE144" s="186" t="str">
        <f aca="1">IF(CE$4&gt;$BV144,"",IF($BR$120&gt;$BS$120,"ns",IF($BN$127&gt;$BO$127,"ns",IF(ABS($BX144-INDEX(RTO1CF_ORD,CE$4,2))&gt;$BN$135,"s","ns"))))</f>
        <v>ns</v>
      </c>
      <c r="CF144" s="186" t="str">
        <f aca="1">IF(CF$4&gt;$BV144,"",IF($BR$120&gt;$BS$120,"ns",IF($BN$127&gt;$BO$127,"ns",IF(ABS($BX144-INDEX(RTO1CF_ORD,CF$4,2))&gt;$BN$135,"s","ns"))))</f>
        <v>ns</v>
      </c>
      <c r="CG144" s="186" t="str">
        <f aca="1">IF(CG$4&gt;$BV144,"",IF($BR$120&gt;$BS$120,"ns",IF($BN$127&gt;$BO$127,"ns",IF(ABS($BX144-INDEX(RTO1CF_ORD,CG$4,2))&gt;$BN$135,"s","ns"))))</f>
        <v>ns</v>
      </c>
      <c r="CH144" s="186" t="str">
        <f aca="1">IF(CH$4&gt;$BV144,"",IF($BR$120&gt;$BS$120,"ns",IF($BN$127&gt;$BO$127,"ns",IF(ABS($BX144-INDEX(RTO1CF_ORD,CH$4,2))&gt;$BN$135,"s","ns"))))</f>
        <v>ns</v>
      </c>
      <c r="CI144" s="186" t="str">
        <f aca="1">IF(CI$4&gt;$BV144,"",IF($BR$120&gt;$BS$120,"ns",IF($BN$127&gt;$BO$127,"ns",IF(ABS($BX144-INDEX(RTO1CF_ORD,CI$4,2))&gt;$BN$135,"s","ns"))))</f>
        <v>ns</v>
      </c>
      <c r="CJ144" s="186" t="str">
        <f aca="1">IF(CJ$4&gt;$BV144,"",IF($BR$120&gt;$BS$120,"ns",IF($BN$127&gt;$BO$127,"ns",IF(ABS($BX144-INDEX(RTO1CF_ORD,CJ$4,2))&gt;$BN$135,"s","ns"))))</f>
        <v>ns</v>
      </c>
      <c r="CK144" s="186" t="str">
        <f aca="1">IF(CK$4&gt;$BV144,"",IF($BR$120&gt;$BS$120,"ns",IF($BN$127&gt;$BO$127,"ns",IF(ABS($BX144-INDEX(RTO1CF_ORD,CK$4,2))&gt;$BN$135,"s","ns"))))</f>
        <v>ns</v>
      </c>
      <c r="CL144" s="186" t="str">
        <f aca="1">IF(CL$4&gt;$BV144,"",IF($BR$120&gt;$BS$120,"ns",IF($BN$127&gt;$BO$127,"ns",IF(ABS($BX144-INDEX(RTO1CF_ORD,CL$4,2))&gt;$BN$135,"s","ns"))))</f>
        <v>ns</v>
      </c>
      <c r="CM144" s="186" t="str">
        <f aca="1">IF(CM$4&gt;$BV144,"",IF($BR$120&gt;$BS$120,"ns",IF($BN$127&gt;$BO$127,"ns",IF(ABS($BX144-INDEX(RTO1CF_ORD,CM$4,2))&gt;$BN$135,"s","ns"))))</f>
        <v>ns</v>
      </c>
      <c r="CN144" s="186" t="str">
        <f aca="1">IF(CN$4&gt;$BV144,"",IF($BR$120&gt;$BS$120,"ns",IF($BN$127&gt;$BO$127,"ns",IF(ABS($BX144-INDEX(RTO1CF_ORD,CN$4,2))&gt;$BN$135,"s","ns"))))</f>
        <v>ns</v>
      </c>
      <c r="CO144" s="186" t="str">
        <f aca="1">IF(CO$4&gt;$BV144,"",IF($BR$120&gt;$BS$120,"ns",IF($BN$127&gt;$BO$127,"ns",IF(ABS($BX144-INDEX(RTO1CF_ORD,CO$4,2))&gt;$BN$135,"s","ns"))))</f>
        <v>ns</v>
      </c>
      <c r="CP144" s="186" t="str">
        <f aca="1">IF(CP$4&gt;$BV144,"",IF($BR$120&gt;$BS$120,"ns",IF($BN$127&gt;$BO$127,"ns",IF(ABS($BX144-INDEX(RTO1CF_ORD,CP$4,2))&gt;$BN$135,"s","ns"))))</f>
        <v>ns</v>
      </c>
      <c r="CQ144" s="186" t="str">
        <f aca="1">IF(CQ$4&gt;$BV144,"",IF($BR$120&gt;$BS$120,"ns",IF($BN$127&gt;$BO$127,"ns",IF(ABS($BX144-INDEX(RTO1CF_ORD,CQ$4,2))&gt;$BN$135,"s","ns"))))</f>
        <v>ns</v>
      </c>
      <c r="CR144" s="186" t="str">
        <f aca="1">IF(CR$4&gt;$BV144,"",IF($BR$120&gt;$BS$120,"ns",IF($BN$127&gt;$BO$127,"ns",IF(ABS($BX144-INDEX(RTO1CF_ORD,CR$4,2))&gt;$BN$135,"s","ns"))))</f>
        <v>ns</v>
      </c>
      <c r="CS144" s="186" t="str">
        <f aca="1">IF(CS$4&gt;$BV144,"",IF($BR$120&gt;$BS$120,"ns",IF($BN$127&gt;$BO$127,"ns",IF(ABS($BX144-INDEX(RTO1CF_ORD,CS$4,2))&gt;$BN$135,"s","ns"))))</f>
        <v>ns</v>
      </c>
      <c r="CT144" s="186" t="str">
        <f aca="1">IF(CT$4&gt;$BV144,"",IF($BR$120&gt;$BS$120,"ns",IF($BN$127&gt;$BO$127,"ns",IF(ABS($BX144-INDEX(RTO1CF_ORD,CT$4,2))&gt;$BN$135,"s","ns"))))</f>
        <v>ns</v>
      </c>
      <c r="CU144" s="186" t="str">
        <f aca="1">IF(CU$4&gt;$BV144,"",IF($BR$120&gt;$BS$120,"ns",IF($BN$127&gt;$BO$127,"ns",IF(ABS($BX144-INDEX(RTO1CF_ORD,CU$4,2))&gt;$BN$135,"s","ns"))))</f>
        <v>ns</v>
      </c>
      <c r="CV144" s="186" t="str">
        <f aca="1">IF(CV$4&gt;$BV144,"",IF($BR$120&gt;$BS$120,"ns",IF($BN$127&gt;$BO$127,"ns",IF(ABS($BX144-INDEX(RTO1CF_ORD,CV$4,2))&gt;$BN$135,"s","ns"))))</f>
        <v>ns</v>
      </c>
      <c r="CW144" s="186" t="str">
        <f aca="1">IF(CW$4&gt;$BV144,"",IF($BR$120&gt;$BS$120,"ns",IF($BN$127&gt;$BO$127,"ns",IF(ABS($BX144-INDEX(RTO1CF_ORD,CW$4,2))&gt;$BN$135,"s","ns"))))</f>
        <v>ns</v>
      </c>
      <c r="CX144" s="186" t="str">
        <f aca="1">IF(CX$4&gt;$BV144,"",IF($BR$120&gt;$BS$120,"ns",IF($BN$127&gt;$BO$127,"ns",IF(ABS($BX144-INDEX(RTO1CF_ORD,CX$4,2))&gt;$BN$135,"s","ns"))))</f>
        <v>ns</v>
      </c>
      <c r="CY144" s="186" t="str">
        <f aca="1">IF(CY$4&gt;$BV144,"",IF($BR$120&gt;$BS$120,"ns",IF($BN$127&gt;$BO$127,"ns",IF(ABS($BX144-INDEX(RTO1CF_ORD,CY$4,2))&gt;$BN$135,"s","ns"))))</f>
        <v>ns</v>
      </c>
      <c r="CZ144" s="186" t="str">
        <f aca="1">IF(CZ$4&gt;$BV144,"",IF($BR$120&gt;$BS$120,"ns",IF($BN$127&gt;$BO$127,"ns",IF(ABS($BX144-INDEX(RTO1CF_ORD,CZ$4,2))&gt;$BN$135,"s","ns"))))</f>
        <v>ns</v>
      </c>
      <c r="DA144" s="186" t="str">
        <f aca="1">IF(DA$4&gt;$BV144,"",IF($BR$120&gt;$BS$120,"ns",IF($BN$127&gt;$BO$127,"ns",IF(ABS($BX144-INDEX(RTO1CF_ORD,DA$4,2))&gt;$BN$135,"s","ns"))))</f>
        <v>ns</v>
      </c>
      <c r="DB144" s="186" t="str">
        <f aca="1">IF(DB$4&gt;$BV144,"",IF($BR$120&gt;$BS$120,"ns",IF($BN$127&gt;$BO$127,"ns",IF(ABS($BX144-INDEX(RTO1CF_ORD,DB$4,2))&gt;$BN$135,"s","ns"))))</f>
        <v/>
      </c>
      <c r="DC144" s="186" t="str">
        <f aca="1">IF(DC$4&gt;$BV144,"",IF($BR$120&gt;$BS$120,"ns",IF($BN$127&gt;$BO$127,"ns",IF(ABS($BX144-INDEX(RTO1CF_ORD,DC$4,2))&gt;$BN$135,"s","ns"))))</f>
        <v/>
      </c>
      <c r="DD144" s="186" t="str">
        <f aca="1">IF(DD$4&gt;$BV144,"",IF($BR$120&gt;$BS$120,"ns",IF($BN$127&gt;$BO$127,"ns",IF(ABS($BX144-INDEX(RTO1CF_ORD,DD$4,2))&gt;$BN$135,"s","ns"))))</f>
        <v/>
      </c>
      <c r="DE144" s="186" t="str">
        <f aca="1">IF(DE$4&gt;$BV144,"",IF($BR$120&gt;$BS$120,"ns",IF($BN$127&gt;$BO$127,"ns",IF(ABS($BX144-INDEX(RTO1CF_ORD,DE$4,2))&gt;$BN$135,"s","ns"))))</f>
        <v/>
      </c>
      <c r="DF144" s="186" t="str">
        <f aca="1">IF(DF$4&gt;$BV144,"",IF($BR$120&gt;$BS$120,"ns",IF($BN$127&gt;$BO$127,"ns",IF(ABS($BX144-INDEX(RTO1CF_ORD,DF$4,2))&gt;$BN$135,"s","ns"))))</f>
        <v/>
      </c>
      <c r="DG144" s="186" t="str">
        <f aca="1">IF(DG$4&gt;$BV144,"",IF($BR$120&gt;$BS$120,"ns",IF($BN$127&gt;$BO$127,"ns",IF(ABS($BX144-INDEX(RTO1CF_ORD,DG$4,2))&gt;$BN$135,"s","ns"))))</f>
        <v/>
      </c>
      <c r="DH144" s="186" t="str">
        <f aca="1">IF(DH$4&gt;$BV144,"",IF($BR$120&gt;$BS$120,"ns",IF($BN$127&gt;$BO$127,"ns",IF(ABS($BX144-INDEX(RTO1CF_ORD,DH$4,2))&gt;$BN$135,"s","ns"))))</f>
        <v/>
      </c>
      <c r="DI144" s="186" t="str">
        <f aca="1">IF(DI$4&gt;$BV144,"",IF($BR$120&gt;$BS$120,"ns",IF($BN$127&gt;$BO$127,"ns",IF(ABS($BX144-INDEX(RTO1CF_ORD,DI$4,2))&gt;$BN$135,"s","ns"))))</f>
        <v/>
      </c>
      <c r="DJ144" s="186" t="str">
        <f aca="1">IF(DJ$4&gt;$BV144,"",IF($BR$120&gt;$BS$120,"ns",IF($BN$127&gt;$BO$127,"ns",IF(ABS($BX144-INDEX(RTO1CF_ORD,DJ$4,2))&gt;$BN$135,"s","ns"))))</f>
        <v/>
      </c>
      <c r="DK144" s="186" t="str">
        <f aca="1">IF(DK$4&gt;$BV144,"",IF($BR$120&gt;$BS$120,"ns",IF($BN$127&gt;$BO$127,"ns",IF(ABS($BX144-INDEX(RTO1CF_ORD,DK$4,2))&gt;$BN$135,"s","ns"))))</f>
        <v/>
      </c>
      <c r="DL144" s="186" t="str">
        <f aca="1">IF(DL$4&gt;$BV144,"",IF($BR$120&gt;$BS$120,"ns",IF($BN$127&gt;$BO$127,"ns",IF(ABS($BX144-INDEX(RTO1CF_ORD,DL$4,2))&gt;$BN$135,"s","ns"))))</f>
        <v/>
      </c>
      <c r="DM144" s="186" t="str">
        <f aca="1">IF(DM$4&gt;$BV144,"",IF($BR$120&gt;$BS$120,"ns",IF($BN$127&gt;$BO$127,"ns",IF(ABS($BX144-INDEX(RTO1CF_ORD,DM$4,2))&gt;$BN$135,"s","ns"))))</f>
        <v/>
      </c>
      <c r="DN144" s="186" t="str">
        <f aca="1">IF(DN$4&gt;$BV144,"",IF($BR$120&gt;$BS$120,"ns",IF($BN$127&gt;$BO$127,"ns",IF(ABS($BX144-INDEX(RTO1CF_ORD,DN$4,2))&gt;$BN$135,"s","ns"))))</f>
        <v/>
      </c>
      <c r="DO144" s="186" t="str">
        <f aca="1">IF(DO$4&gt;$BV144,"",IF($BR$120&gt;$BS$120,"ns",IF($BN$127&gt;$BO$127,"ns",IF(ABS($BX144-INDEX(RTO1CF_ORD,DO$4,2))&gt;$BN$135,"s","ns"))))</f>
        <v/>
      </c>
      <c r="DP144" s="186" t="str">
        <f aca="1">IF(DP$4&gt;$BV144,"",IF($BR$120&gt;$BS$120,"ns",IF($BN$127&gt;$BO$127,"ns",IF(ABS($BX144-INDEX(RTO1CF_ORD,DP$4,2))&gt;$BN$135,"s","ns"))))</f>
        <v/>
      </c>
      <c r="DQ144" s="186" t="str">
        <f aca="1">IF(DQ$4&gt;$BV144,"",IF($BR$120&gt;$BS$120,"ns",IF($BN$127&gt;$BO$127,"ns",IF(ABS($BX144-INDEX(RTO1CF_ORD,DQ$4,2))&gt;$BN$135,"s","ns"))))</f>
        <v/>
      </c>
      <c r="DR144" s="186" t="str">
        <f aca="1">IF(DR$4&gt;$BV144,"",IF($BR$120&gt;$BS$120,"ns",IF($BN$127&gt;$BO$127,"ns",IF(ABS($BX144-INDEX(RTO1CF_ORD,DR$4,2))&gt;$BN$135,"s","ns"))))</f>
        <v/>
      </c>
      <c r="DS144" s="186" t="str">
        <f aca="1">IF(DS$4&gt;$BV144,"",IF($BR$120&gt;$BS$120,"ns",IF($BN$127&gt;$BO$127,"ns",IF(ABS($BX144-INDEX(RTO1CF_ORD,DS$4,2))&gt;$BN$135,"s","ns"))))</f>
        <v/>
      </c>
      <c r="DT144" s="186" t="str">
        <f aca="1">IF(DT$4&gt;$BV144,"",IF($BR$120&gt;$BS$120,"ns",IF($BN$127&gt;$BO$127,"ns",IF(ABS($BX144-INDEX(RTO1CF_ORD,DT$4,2))&gt;$BN$135,"s","ns"))))</f>
        <v/>
      </c>
      <c r="DU144" s="186" t="str">
        <f aca="1">IF(DU$4&gt;$BV144,"",IF($BR$120&gt;$BS$120,"ns",IF($BN$127&gt;$BO$127,"ns",IF(ABS($BX144-INDEX(RTO1CF_ORD,DU$4,2))&gt;$BN$135,"s","ns"))))</f>
        <v/>
      </c>
      <c r="DV144" s="186" t="str">
        <f aca="1">IF(DV$4&gt;$BV144,"",IF($BR$120&gt;$BS$120,"ns",IF($BN$127&gt;$BO$127,"ns",IF(ABS($BX144-INDEX(RTO1CF_ORD,DV$4,2))&gt;$BN$135,"s","ns"))))</f>
        <v/>
      </c>
      <c r="DW144" s="158"/>
      <c r="DX144" s="158"/>
      <c r="DY144" s="10"/>
      <c r="DZ144" s="176">
        <f>DZ143+1</f>
        <v>30</v>
      </c>
      <c r="EA144" s="178" t="str">
        <f aca="1">IFERROR(INDEX(RTO3CV,$DZ144,1),0)</f>
        <v>K VALOR</v>
      </c>
      <c r="EB144" s="179">
        <f aca="1">IFERROR(INDEX(RTO3SF,$DZ144,EB$3),0)</f>
        <v>0</v>
      </c>
      <c r="EC144" s="179">
        <f aca="1">IFERROR(INDEX(RTO3SF,$DZ144,EC$3),0)</f>
        <v>0</v>
      </c>
      <c r="ED144" s="179">
        <f aca="1">IFERROR(INDEX(RTO3SF,$DZ144,ED$3),0)</f>
        <v>0</v>
      </c>
      <c r="EE144" s="179">
        <f aca="1">IFERROR(INDEX(RTO3SF,$DZ144,EE$3),0)</f>
        <v>0</v>
      </c>
      <c r="EF144" s="179">
        <f>_xlfn.COUNTIFS(EB144:EE144,"&gt;1")</f>
        <v>0</v>
      </c>
      <c r="EG144" s="179">
        <f>IFERROR(_xlfn.SUMIFS(EB144:EE144,EB144:EE144,"&gt;1"),0)</f>
        <v>0</v>
      </c>
      <c r="EH144" s="176"/>
      <c r="EI144" s="176"/>
      <c r="EJ144" s="176"/>
      <c r="EK144" s="177"/>
      <c r="EL144" s="176">
        <f>EL143+1</f>
        <v>30</v>
      </c>
      <c r="EM144" s="178" t="str">
        <f aca="1">IFERROR(INDEX(RTO3CV,$EL144,1),0)</f>
        <v>K VALOR</v>
      </c>
      <c r="EN144" s="179">
        <f aca="1">IFERROR(INDEX(RTO3CF,$EL144,'ANVA-MDS'!EB$3),0)</f>
        <v>3741.97823999999991</v>
      </c>
      <c r="EO144" s="179">
        <f aca="1">IFERROR(INDEX(RTO3CF,$EL144,'ANVA-MDS'!EC$3),0)</f>
        <v>4234.46860571428988</v>
      </c>
      <c r="EP144" s="179">
        <f aca="1">IFERROR(INDEX(RTO3CF,$EL144,'ANVA-MDS'!ED$3),0)</f>
        <v>3340.16621714286021</v>
      </c>
      <c r="EQ144" s="179">
        <f aca="1">IFERROR(INDEX(RTO3CF,$EL144,'ANVA-MDS'!EE$3),0)</f>
        <v>0</v>
      </c>
      <c r="ER144" s="179">
        <f>_xlfn.COUNTIFS(EN144:EQ144,"&gt;1")</f>
        <v>3</v>
      </c>
      <c r="ES144" s="179">
        <f>IFERROR(_xlfn.SUMIFS(EN144:EQ144,EN144:EQ144,"&gt;1"),0)</f>
        <v>11316.6130628571991</v>
      </c>
      <c r="ET144" s="176"/>
      <c r="EU144" s="176"/>
      <c r="EV144" s="176"/>
      <c r="EW144" s="177"/>
      <c r="EX144" s="179">
        <f>EG144+ES144</f>
        <v>11316.6130628571991</v>
      </c>
      <c r="EY144" s="177"/>
      <c r="EZ144" s="177"/>
    </row>
    <row r="145" spans="10:156" ht="12.75" customHeight="1">
      <c r="J145" s="89" t="n">
        <v>30</v>
      </c>
      <c r="K145" s="187" t="str">
        <f aca="1">IFERROR(INDEX(RTO3SF_ORD,J145,1),"sd")</f>
        <v>K VALOR</v>
      </c>
      <c r="L145" s="188">
        <f aca="1">IFERROR(INDEX(RTO3SF_ORD,J145,2),"sd")</f>
        <v>0.0002</v>
      </c>
      <c r="M145" s="188" t="str">
        <f aca="1">IF(M$4&gt;$J145,"",IF($F$120&gt;$G$120,"ns",IF($B$127&gt;$C$127,"ns",IF(ABS($L145-INDEX(RTO1SF_ORD,M$4,2))&gt;$B$135,"s","ns"))))</f>
        <v>ns</v>
      </c>
      <c r="N145" s="188" t="str">
        <f aca="1">IF(N$4&gt;$J145,"",IF($F$120&gt;$G$120,"ns",IF($B$127&gt;$C$127,"ns",IF(ABS($L145-INDEX(RTO1SF_ORD,N$4,2))&gt;$B$135,"s","ns"))))</f>
        <v>ns</v>
      </c>
      <c r="O145" s="188" t="str">
        <f aca="1">IF(O$4&gt;$J145,"",IF($F$120&gt;$G$120,"ns",IF($B$127&gt;$C$127,"ns",IF(ABS($L145-INDEX(RTO1SF_ORD,O$4,2))&gt;$B$135,"s","ns"))))</f>
        <v>ns</v>
      </c>
      <c r="P145" s="188" t="str">
        <f aca="1">IF(P$4&gt;$J145,"",IF($F$120&gt;$G$120,"ns",IF($B$127&gt;$C$127,"ns",IF(ABS($L145-INDEX(RTO1SF_ORD,P$4,2))&gt;$B$135,"s","ns"))))</f>
        <v>ns</v>
      </c>
      <c r="Q145" s="188" t="str">
        <f aca="1">IF(Q$4&gt;$J145,"",IF($F$120&gt;$G$120,"ns",IF($B$127&gt;$C$127,"ns",IF(ABS($L145-INDEX(RTO1SF_ORD,Q$4,2))&gt;$B$135,"s","ns"))))</f>
        <v>ns</v>
      </c>
      <c r="R145" s="188" t="str">
        <f aca="1">IF(R$4&gt;$J145,"",IF($F$120&gt;$G$120,"ns",IF($B$127&gt;$C$127,"ns",IF(ABS($L145-INDEX(RTO1SF_ORD,R$4,2))&gt;$B$135,"s","ns"))))</f>
        <v>ns</v>
      </c>
      <c r="S145" s="188" t="str">
        <f aca="1">IF(S$4&gt;$J145,"",IF($F$120&gt;$G$120,"ns",IF($B$127&gt;$C$127,"ns",IF(ABS($L145-INDEX(RTO1SF_ORD,S$4,2))&gt;$B$135,"s","ns"))))</f>
        <v>ns</v>
      </c>
      <c r="T145" s="188" t="str">
        <f aca="1">IF(T$4&gt;$J145,"",IF($F$120&gt;$G$120,"ns",IF($B$127&gt;$C$127,"ns",IF(ABS($L145-INDEX(RTO1SF_ORD,T$4,2))&gt;$B$135,"s","ns"))))</f>
        <v>ns</v>
      </c>
      <c r="U145" s="188" t="str">
        <f aca="1">IF(U$4&gt;$J145,"",IF($F$120&gt;$G$120,"ns",IF($B$127&gt;$C$127,"ns",IF(ABS($L145-INDEX(RTO1SF_ORD,U$4,2))&gt;$B$135,"s","ns"))))</f>
        <v>ns</v>
      </c>
      <c r="V145" s="188" t="str">
        <f aca="1">IF(V$4&gt;$J145,"",IF($F$120&gt;$G$120,"ns",IF($B$127&gt;$C$127,"ns",IF(ABS($L145-INDEX(RTO1SF_ORD,V$4,2))&gt;$B$135,"s","ns"))))</f>
        <v>ns</v>
      </c>
      <c r="W145" s="188" t="str">
        <f aca="1">IF(W$4&gt;$J145,"",IF($F$120&gt;$G$120,"ns",IF($B$127&gt;$C$127,"ns",IF(ABS($L145-INDEX(RTO1SF_ORD,W$4,2))&gt;$B$135,"s","ns"))))</f>
        <v>ns</v>
      </c>
      <c r="X145" s="188" t="str">
        <f aca="1">IF(X$4&gt;$J145,"",IF($F$120&gt;$G$120,"ns",IF($B$127&gt;$C$127,"ns",IF(ABS($L145-INDEX(RTO1SF_ORD,X$4,2))&gt;$B$135,"s","ns"))))</f>
        <v>ns</v>
      </c>
      <c r="Y145" s="188" t="str">
        <f aca="1">IF(Y$4&gt;$J145,"",IF($F$120&gt;$G$120,"ns",IF($B$127&gt;$C$127,"ns",IF(ABS($L145-INDEX(RTO1SF_ORD,Y$4,2))&gt;$B$135,"s","ns"))))</f>
        <v>ns</v>
      </c>
      <c r="Z145" s="188" t="str">
        <f aca="1">IF(Z$4&gt;$J145,"",IF($F$120&gt;$G$120,"ns",IF($B$127&gt;$C$127,"ns",IF(ABS($L145-INDEX(RTO1SF_ORD,Z$4,2))&gt;$B$135,"s","ns"))))</f>
        <v>ns</v>
      </c>
      <c r="AA145" s="188" t="str">
        <f aca="1">IF(AA$4&gt;$J145,"",IF($F$120&gt;$G$120,"ns",IF($B$127&gt;$C$127,"ns",IF(ABS($L145-INDEX(RTO1SF_ORD,AA$4,2))&gt;$B$135,"s","ns"))))</f>
        <v>ns</v>
      </c>
      <c r="AB145" s="188" t="str">
        <f aca="1">IF(AB$4&gt;$J145,"",IF($F$120&gt;$G$120,"ns",IF($B$127&gt;$C$127,"ns",IF(ABS($L145-INDEX(RTO1SF_ORD,AB$4,2))&gt;$B$135,"s","ns"))))</f>
        <v>ns</v>
      </c>
      <c r="AC145" s="188" t="str">
        <f aca="1">IF(AC$4&gt;$J145,"",IF($F$120&gt;$G$120,"ns",IF($B$127&gt;$C$127,"ns",IF(ABS($L145-INDEX(RTO1SF_ORD,AC$4,2))&gt;$B$135,"s","ns"))))</f>
        <v>ns</v>
      </c>
      <c r="AD145" s="188" t="str">
        <f aca="1">IF(AD$4&gt;$J145,"",IF($F$120&gt;$G$120,"ns",IF($B$127&gt;$C$127,"ns",IF(ABS($L145-INDEX(RTO1SF_ORD,AD$4,2))&gt;$B$135,"s","ns"))))</f>
        <v>ns</v>
      </c>
      <c r="AE145" s="188" t="str">
        <f aca="1">IF(AE$4&gt;$J145,"",IF($F$120&gt;$G$120,"ns",IF($B$127&gt;$C$127,"ns",IF(ABS($L145-INDEX(RTO1SF_ORD,AE$4,2))&gt;$B$135,"s","ns"))))</f>
        <v>ns</v>
      </c>
      <c r="AF145" s="188" t="str">
        <f aca="1">IF(AF$4&gt;$J145,"",IF($F$120&gt;$G$120,"ns",IF($B$127&gt;$C$127,"ns",IF(ABS($L145-INDEX(RTO1SF_ORD,AF$4,2))&gt;$B$135,"s","ns"))))</f>
        <v>ns</v>
      </c>
      <c r="AG145" s="188" t="str">
        <f aca="1">IF(AG$4&gt;$J145,"",IF($F$120&gt;$G$120,"ns",IF($B$127&gt;$C$127,"ns",IF(ABS($L145-INDEX(RTO1SF_ORD,AG$4,2))&gt;$B$135,"s","ns"))))</f>
        <v>ns</v>
      </c>
      <c r="AH145" s="188" t="str">
        <f aca="1">IF(AH$4&gt;$J145,"",IF($F$120&gt;$G$120,"ns",IF($B$127&gt;$C$127,"ns",IF(ABS($L145-INDEX(RTO1SF_ORD,AH$4,2))&gt;$B$135,"s","ns"))))</f>
        <v>ns</v>
      </c>
      <c r="AI145" s="188" t="str">
        <f aca="1">IF(AI$4&gt;$J145,"",IF($F$120&gt;$G$120,"ns",IF($B$127&gt;$C$127,"ns",IF(ABS($L145-INDEX(RTO1SF_ORD,AI$4,2))&gt;$B$135,"s","ns"))))</f>
        <v>ns</v>
      </c>
      <c r="AJ145" s="188" t="str">
        <f aca="1">IF(AJ$4&gt;$J145,"",IF($F$120&gt;$G$120,"ns",IF($B$127&gt;$C$127,"ns",IF(ABS($L145-INDEX(RTO1SF_ORD,AJ$4,2))&gt;$B$135,"s","ns"))))</f>
        <v>ns</v>
      </c>
      <c r="AK145" s="188" t="str">
        <f aca="1">IF(AK$4&gt;$J145,"",IF($F$120&gt;$G$120,"ns",IF($B$127&gt;$C$127,"ns",IF(ABS($L145-INDEX(RTO1SF_ORD,AK$4,2))&gt;$B$135,"s","ns"))))</f>
        <v>ns</v>
      </c>
      <c r="AL145" s="188" t="str">
        <f aca="1">IF(AL$4&gt;$J145,"",IF($F$120&gt;$G$120,"ns",IF($B$127&gt;$C$127,"ns",IF(ABS($L145-INDEX(RTO1SF_ORD,AL$4,2))&gt;$B$135,"s","ns"))))</f>
        <v>ns</v>
      </c>
      <c r="AM145" s="188" t="str">
        <f aca="1">IF(AM$4&gt;$J145,"",IF($F$120&gt;$G$120,"ns",IF($B$127&gt;$C$127,"ns",IF(ABS($L145-INDEX(RTO1SF_ORD,AM$4,2))&gt;$B$135,"s","ns"))))</f>
        <v>ns</v>
      </c>
      <c r="AN145" s="188" t="str">
        <f aca="1">IF(AN$4&gt;$J145,"",IF($F$120&gt;$G$120,"ns",IF($B$127&gt;$C$127,"ns",IF(ABS($L145-INDEX(RTO1SF_ORD,AN$4,2))&gt;$B$135,"s","ns"))))</f>
        <v>ns</v>
      </c>
      <c r="AO145" s="188" t="str">
        <f aca="1">IF(AO$4&gt;$J145,"",IF($F$120&gt;$G$120,"ns",IF($B$127&gt;$C$127,"ns",IF(ABS($L145-INDEX(RTO1SF_ORD,AO$4,2))&gt;$B$135,"s","ns"))))</f>
        <v>ns</v>
      </c>
      <c r="AP145" s="188" t="str">
        <f aca="1">IF(AP$4&gt;$J145,"",IF($F$120&gt;$G$120,"ns",IF($B$127&gt;$C$127,"ns",IF(ABS($L145-INDEX(RTO1SF_ORD,AP$4,2))&gt;$B$135,"s","ns"))))</f>
        <v>ns</v>
      </c>
      <c r="AQ145" s="188" t="str">
        <f aca="1">IF(AQ$4&gt;$J145,"",IF($F$120&gt;$G$120,"ns",IF($B$127&gt;$C$127,"ns",IF(ABS($L145-INDEX(RTO1SF_ORD,AQ$4,2))&gt;$B$135,"s","ns"))))</f>
        <v/>
      </c>
      <c r="AR145" s="188" t="str">
        <f aca="1">IF(AR$4&gt;$J145,"",IF($F$120&gt;$G$120,"ns",IF($B$127&gt;$C$127,"ns",IF(ABS($L145-INDEX(RTO1SF_ORD,AR$4,2))&gt;$B$135,"s","ns"))))</f>
        <v/>
      </c>
      <c r="AS145" s="188" t="str">
        <f aca="1">IF(AS$4&gt;$J145,"",IF($F$120&gt;$G$120,"ns",IF($B$127&gt;$C$127,"ns",IF(ABS($L145-INDEX(RTO1SF_ORD,AS$4,2))&gt;$B$135,"s","ns"))))</f>
        <v/>
      </c>
      <c r="AT145" s="188" t="str">
        <f aca="1">IF(AT$4&gt;$J145,"",IF($F$120&gt;$G$120,"ns",IF($B$127&gt;$C$127,"ns",IF(ABS($L145-INDEX(RTO1SF_ORD,AT$4,2))&gt;$B$135,"s","ns"))))</f>
        <v/>
      </c>
      <c r="AU145" s="188" t="str">
        <f aca="1">IF(AU$4&gt;$J145,"",IF($F$120&gt;$G$120,"ns",IF($B$127&gt;$C$127,"ns",IF(ABS($L145-INDEX(RTO1SF_ORD,AU$4,2))&gt;$B$135,"s","ns"))))</f>
        <v/>
      </c>
      <c r="AV145" s="188" t="str">
        <f aca="1">IF(AV$4&gt;$J145,"",IF($F$120&gt;$G$120,"ns",IF($B$127&gt;$C$127,"ns",IF(ABS($L145-INDEX(RTO1SF_ORD,AV$4,2))&gt;$B$135,"s","ns"))))</f>
        <v/>
      </c>
      <c r="AW145" s="188" t="str">
        <f aca="1">IF(AW$4&gt;$J145,"",IF($F$120&gt;$G$120,"ns",IF($B$127&gt;$C$127,"ns",IF(ABS($L145-INDEX(RTO1SF_ORD,AW$4,2))&gt;$B$135,"s","ns"))))</f>
        <v/>
      </c>
      <c r="AX145" s="188" t="str">
        <f aca="1">IF(AX$4&gt;$J145,"",IF($F$120&gt;$G$120,"ns",IF($B$127&gt;$C$127,"ns",IF(ABS($L145-INDEX(RTO1SF_ORD,AX$4,2))&gt;$B$135,"s","ns"))))</f>
        <v/>
      </c>
      <c r="AY145" s="188" t="str">
        <f aca="1">IF(AY$4&gt;$J145,"",IF($F$120&gt;$G$120,"ns",IF($B$127&gt;$C$127,"ns",IF(ABS($L145-INDEX(RTO1SF_ORD,AY$4,2))&gt;$B$135,"s","ns"))))</f>
        <v/>
      </c>
      <c r="AZ145" s="188" t="str">
        <f aca="1">IF(AZ$4&gt;$J145,"",IF($F$120&gt;$G$120,"ns",IF($B$127&gt;$C$127,"ns",IF(ABS($L145-INDEX(RTO1SF_ORD,AZ$4,2))&gt;$B$135,"s","ns"))))</f>
        <v/>
      </c>
      <c r="BA145" s="188" t="str">
        <f aca="1">IF(BA$4&gt;$J145,"",IF($F$120&gt;$G$120,"ns",IF($B$127&gt;$C$127,"ns",IF(ABS($L145-INDEX(RTO1SF_ORD,BA$4,2))&gt;$B$135,"s","ns"))))</f>
        <v/>
      </c>
      <c r="BB145" s="188" t="str">
        <f aca="1">IF(BB$4&gt;$J145,"",IF($F$120&gt;$G$120,"ns",IF($B$127&gt;$C$127,"ns",IF(ABS($L145-INDEX(RTO1SF_ORD,BB$4,2))&gt;$B$135,"s","ns"))))</f>
        <v/>
      </c>
      <c r="BC145" s="188" t="str">
        <f aca="1">IF(BC$4&gt;$J145,"",IF($F$120&gt;$G$120,"ns",IF($B$127&gt;$C$127,"ns",IF(ABS($L145-INDEX(RTO1SF_ORD,BC$4,2))&gt;$B$135,"s","ns"))))</f>
        <v/>
      </c>
      <c r="BD145" s="188" t="str">
        <f aca="1">IF(BD$4&gt;$J145,"",IF($F$120&gt;$G$120,"ns",IF($B$127&gt;$C$127,"ns",IF(ABS($L145-INDEX(RTO1SF_ORD,BD$4,2))&gt;$B$135,"s","ns"))))</f>
        <v/>
      </c>
      <c r="BE145" s="188" t="str">
        <f aca="1">IF(BE$4&gt;$J145,"",IF($F$120&gt;$G$120,"ns",IF($B$127&gt;$C$127,"ns",IF(ABS($L145-INDEX(RTO1SF_ORD,BE$4,2))&gt;$B$135,"s","ns"))))</f>
        <v/>
      </c>
      <c r="BF145" s="188" t="str">
        <f aca="1">IF(BF$4&gt;$J145,"",IF($F$120&gt;$G$120,"ns",IF($B$127&gt;$C$127,"ns",IF(ABS($L145-INDEX(RTO1SF_ORD,BF$4,2))&gt;$B$135,"s","ns"))))</f>
        <v/>
      </c>
      <c r="BG145" s="188" t="str">
        <f aca="1">IF(BG$4&gt;$J145,"",IF($F$120&gt;$G$120,"ns",IF($B$127&gt;$C$127,"ns",IF(ABS($L145-INDEX(RTO1SF_ORD,BG$4,2))&gt;$B$135,"s","ns"))))</f>
        <v/>
      </c>
      <c r="BH145" s="188" t="str">
        <f aca="1">IF(BH$4&gt;$J145,"",IF($F$120&gt;$G$120,"ns",IF($B$127&gt;$C$127,"ns",IF(ABS($L145-INDEX(RTO1SF_ORD,BH$4,2))&gt;$B$135,"s","ns"))))</f>
        <v/>
      </c>
      <c r="BI145" s="188" t="str">
        <f aca="1">IF(BI$4&gt;$J145,"",IF($F$120&gt;$G$120,"ns",IF($B$127&gt;$C$127,"ns",IF(ABS($L145-INDEX(RTO1SF_ORD,BI$4,2))&gt;$B$135,"s","ns"))))</f>
        <v/>
      </c>
      <c r="BJ145" s="188" t="str">
        <f aca="1">IF(BJ$4&gt;$J145,"",IF($F$120&gt;$G$120,"ns",IF($B$127&gt;$C$127,"ns",IF(ABS($L145-INDEX(RTO1SF_ORD,BJ$4,2))&gt;$B$135,"s","ns"))))</f>
        <v/>
      </c>
      <c r="BS145" s="10"/>
      <c r="BT145" s="10"/>
      <c r="BV145" s="89" t="n">
        <v>30</v>
      </c>
      <c r="BW145" s="187" t="str">
        <f aca="1">IFERROR(INDEX(RTO3CF_ORD,BV145,1),"sd")</f>
        <v>BAGUETTE 450</v>
      </c>
      <c r="BX145" s="188">
        <f aca="1">IFERROR(INDEX(RTO3CF_ORD,BV145,2),"sd")</f>
        <v>3457.34232380952017</v>
      </c>
      <c r="BY145" s="186" t="str">
        <f aca="1">IF(BY$4&gt;$BV145,"",IF($BR$120&gt;$BS$120,"ns",IF($BN$127&gt;$BO$127,"ns",IF(ABS($BX145-INDEX(RTO1CF_ORD,BY$4,2))&gt;$BN$135,"s","ns"))))</f>
        <v>ns</v>
      </c>
      <c r="BZ145" s="186" t="str">
        <f aca="1">IF(BZ$4&gt;$BV145,"",IF($BR$120&gt;$BS$120,"ns",IF($BN$127&gt;$BO$127,"ns",IF(ABS($BX145-INDEX(RTO1CF_ORD,BZ$4,2))&gt;$BN$135,"s","ns"))))</f>
        <v>ns</v>
      </c>
      <c r="CA145" s="186" t="str">
        <f aca="1">IF(CA$4&gt;$BV145,"",IF($BR$120&gt;$BS$120,"ns",IF($BN$127&gt;$BO$127,"ns",IF(ABS($BX145-INDEX(RTO1CF_ORD,CA$4,2))&gt;$BN$135,"s","ns"))))</f>
        <v>ns</v>
      </c>
      <c r="CB145" s="186" t="str">
        <f aca="1">IF(CB$4&gt;$BV145,"",IF($BR$120&gt;$BS$120,"ns",IF($BN$127&gt;$BO$127,"ns",IF(ABS($BX145-INDEX(RTO1CF_ORD,CB$4,2))&gt;$BN$135,"s","ns"))))</f>
        <v>ns</v>
      </c>
      <c r="CC145" s="186" t="str">
        <f aca="1">IF(CC$4&gt;$BV145,"",IF($BR$120&gt;$BS$120,"ns",IF($BN$127&gt;$BO$127,"ns",IF(ABS($BX145-INDEX(RTO1CF_ORD,CC$4,2))&gt;$BN$135,"s","ns"))))</f>
        <v>ns</v>
      </c>
      <c r="CD145" s="186" t="str">
        <f aca="1">IF(CD$4&gt;$BV145,"",IF($BR$120&gt;$BS$120,"ns",IF($BN$127&gt;$BO$127,"ns",IF(ABS($BX145-INDEX(RTO1CF_ORD,CD$4,2))&gt;$BN$135,"s","ns"))))</f>
        <v>ns</v>
      </c>
      <c r="CE145" s="186" t="str">
        <f aca="1">IF(CE$4&gt;$BV145,"",IF($BR$120&gt;$BS$120,"ns",IF($BN$127&gt;$BO$127,"ns",IF(ABS($BX145-INDEX(RTO1CF_ORD,CE$4,2))&gt;$BN$135,"s","ns"))))</f>
        <v>ns</v>
      </c>
      <c r="CF145" s="186" t="str">
        <f aca="1">IF(CF$4&gt;$BV145,"",IF($BR$120&gt;$BS$120,"ns",IF($BN$127&gt;$BO$127,"ns",IF(ABS($BX145-INDEX(RTO1CF_ORD,CF$4,2))&gt;$BN$135,"s","ns"))))</f>
        <v>ns</v>
      </c>
      <c r="CG145" s="186" t="str">
        <f aca="1">IF(CG$4&gt;$BV145,"",IF($BR$120&gt;$BS$120,"ns",IF($BN$127&gt;$BO$127,"ns",IF(ABS($BX145-INDEX(RTO1CF_ORD,CG$4,2))&gt;$BN$135,"s","ns"))))</f>
        <v>ns</v>
      </c>
      <c r="CH145" s="186" t="str">
        <f aca="1">IF(CH$4&gt;$BV145,"",IF($BR$120&gt;$BS$120,"ns",IF($BN$127&gt;$BO$127,"ns",IF(ABS($BX145-INDEX(RTO1CF_ORD,CH$4,2))&gt;$BN$135,"s","ns"))))</f>
        <v>ns</v>
      </c>
      <c r="CI145" s="186" t="str">
        <f aca="1">IF(CI$4&gt;$BV145,"",IF($BR$120&gt;$BS$120,"ns",IF($BN$127&gt;$BO$127,"ns",IF(ABS($BX145-INDEX(RTO1CF_ORD,CI$4,2))&gt;$BN$135,"s","ns"))))</f>
        <v>ns</v>
      </c>
      <c r="CJ145" s="186" t="str">
        <f aca="1">IF(CJ$4&gt;$BV145,"",IF($BR$120&gt;$BS$120,"ns",IF($BN$127&gt;$BO$127,"ns",IF(ABS($BX145-INDEX(RTO1CF_ORD,CJ$4,2))&gt;$BN$135,"s","ns"))))</f>
        <v>ns</v>
      </c>
      <c r="CK145" s="186" t="str">
        <f aca="1">IF(CK$4&gt;$BV145,"",IF($BR$120&gt;$BS$120,"ns",IF($BN$127&gt;$BO$127,"ns",IF(ABS($BX145-INDEX(RTO1CF_ORD,CK$4,2))&gt;$BN$135,"s","ns"))))</f>
        <v>ns</v>
      </c>
      <c r="CL145" s="186" t="str">
        <f aca="1">IF(CL$4&gt;$BV145,"",IF($BR$120&gt;$BS$120,"ns",IF($BN$127&gt;$BO$127,"ns",IF(ABS($BX145-INDEX(RTO1CF_ORD,CL$4,2))&gt;$BN$135,"s","ns"))))</f>
        <v>ns</v>
      </c>
      <c r="CM145" s="186" t="str">
        <f aca="1">IF(CM$4&gt;$BV145,"",IF($BR$120&gt;$BS$120,"ns",IF($BN$127&gt;$BO$127,"ns",IF(ABS($BX145-INDEX(RTO1CF_ORD,CM$4,2))&gt;$BN$135,"s","ns"))))</f>
        <v>ns</v>
      </c>
      <c r="CN145" s="186" t="str">
        <f aca="1">IF(CN$4&gt;$BV145,"",IF($BR$120&gt;$BS$120,"ns",IF($BN$127&gt;$BO$127,"ns",IF(ABS($BX145-INDEX(RTO1CF_ORD,CN$4,2))&gt;$BN$135,"s","ns"))))</f>
        <v>ns</v>
      </c>
      <c r="CO145" s="186" t="str">
        <f aca="1">IF(CO$4&gt;$BV145,"",IF($BR$120&gt;$BS$120,"ns",IF($BN$127&gt;$BO$127,"ns",IF(ABS($BX145-INDEX(RTO1CF_ORD,CO$4,2))&gt;$BN$135,"s","ns"))))</f>
        <v>ns</v>
      </c>
      <c r="CP145" s="186" t="str">
        <f aca="1">IF(CP$4&gt;$BV145,"",IF($BR$120&gt;$BS$120,"ns",IF($BN$127&gt;$BO$127,"ns",IF(ABS($BX145-INDEX(RTO1CF_ORD,CP$4,2))&gt;$BN$135,"s","ns"))))</f>
        <v>ns</v>
      </c>
      <c r="CQ145" s="186" t="str">
        <f aca="1">IF(CQ$4&gt;$BV145,"",IF($BR$120&gt;$BS$120,"ns",IF($BN$127&gt;$BO$127,"ns",IF(ABS($BX145-INDEX(RTO1CF_ORD,CQ$4,2))&gt;$BN$135,"s","ns"))))</f>
        <v>ns</v>
      </c>
      <c r="CR145" s="186" t="str">
        <f aca="1">IF(CR$4&gt;$BV145,"",IF($BR$120&gt;$BS$120,"ns",IF($BN$127&gt;$BO$127,"ns",IF(ABS($BX145-INDEX(RTO1CF_ORD,CR$4,2))&gt;$BN$135,"s","ns"))))</f>
        <v>ns</v>
      </c>
      <c r="CS145" s="186" t="str">
        <f aca="1">IF(CS$4&gt;$BV145,"",IF($BR$120&gt;$BS$120,"ns",IF($BN$127&gt;$BO$127,"ns",IF(ABS($BX145-INDEX(RTO1CF_ORD,CS$4,2))&gt;$BN$135,"s","ns"))))</f>
        <v>ns</v>
      </c>
      <c r="CT145" s="186" t="str">
        <f aca="1">IF(CT$4&gt;$BV145,"",IF($BR$120&gt;$BS$120,"ns",IF($BN$127&gt;$BO$127,"ns",IF(ABS($BX145-INDEX(RTO1CF_ORD,CT$4,2))&gt;$BN$135,"s","ns"))))</f>
        <v>ns</v>
      </c>
      <c r="CU145" s="186" t="str">
        <f aca="1">IF(CU$4&gt;$BV145,"",IF($BR$120&gt;$BS$120,"ns",IF($BN$127&gt;$BO$127,"ns",IF(ABS($BX145-INDEX(RTO1CF_ORD,CU$4,2))&gt;$BN$135,"s","ns"))))</f>
        <v>ns</v>
      </c>
      <c r="CV145" s="186" t="str">
        <f aca="1">IF(CV$4&gt;$BV145,"",IF($BR$120&gt;$BS$120,"ns",IF($BN$127&gt;$BO$127,"ns",IF(ABS($BX145-INDEX(RTO1CF_ORD,CV$4,2))&gt;$BN$135,"s","ns"))))</f>
        <v>ns</v>
      </c>
      <c r="CW145" s="186" t="str">
        <f aca="1">IF(CW$4&gt;$BV145,"",IF($BR$120&gt;$BS$120,"ns",IF($BN$127&gt;$BO$127,"ns",IF(ABS($BX145-INDEX(RTO1CF_ORD,CW$4,2))&gt;$BN$135,"s","ns"))))</f>
        <v>ns</v>
      </c>
      <c r="CX145" s="186" t="str">
        <f aca="1">IF(CX$4&gt;$BV145,"",IF($BR$120&gt;$BS$120,"ns",IF($BN$127&gt;$BO$127,"ns",IF(ABS($BX145-INDEX(RTO1CF_ORD,CX$4,2))&gt;$BN$135,"s","ns"))))</f>
        <v>ns</v>
      </c>
      <c r="CY145" s="186" t="str">
        <f aca="1">IF(CY$4&gt;$BV145,"",IF($BR$120&gt;$BS$120,"ns",IF($BN$127&gt;$BO$127,"ns",IF(ABS($BX145-INDEX(RTO1CF_ORD,CY$4,2))&gt;$BN$135,"s","ns"))))</f>
        <v>ns</v>
      </c>
      <c r="CZ145" s="186" t="str">
        <f aca="1">IF(CZ$4&gt;$BV145,"",IF($BR$120&gt;$BS$120,"ns",IF($BN$127&gt;$BO$127,"ns",IF(ABS($BX145-INDEX(RTO1CF_ORD,CZ$4,2))&gt;$BN$135,"s","ns"))))</f>
        <v>ns</v>
      </c>
      <c r="DA145" s="186" t="str">
        <f aca="1">IF(DA$4&gt;$BV145,"",IF($BR$120&gt;$BS$120,"ns",IF($BN$127&gt;$BO$127,"ns",IF(ABS($BX145-INDEX(RTO1CF_ORD,DA$4,2))&gt;$BN$135,"s","ns"))))</f>
        <v>ns</v>
      </c>
      <c r="DB145" s="186" t="str">
        <f aca="1">IF(DB$4&gt;$BV145,"",IF($BR$120&gt;$BS$120,"ns",IF($BN$127&gt;$BO$127,"ns",IF(ABS($BX145-INDEX(RTO1CF_ORD,DB$4,2))&gt;$BN$135,"s","ns"))))</f>
        <v>ns</v>
      </c>
      <c r="DC145" s="186" t="str">
        <f aca="1">IF(DC$4&gt;$BV145,"",IF($BR$120&gt;$BS$120,"ns",IF($BN$127&gt;$BO$127,"ns",IF(ABS($BX145-INDEX(RTO1CF_ORD,DC$4,2))&gt;$BN$135,"s","ns"))))</f>
        <v/>
      </c>
      <c r="DD145" s="186" t="str">
        <f aca="1">IF(DD$4&gt;$BV145,"",IF($BR$120&gt;$BS$120,"ns",IF($BN$127&gt;$BO$127,"ns",IF(ABS($BX145-INDEX(RTO1CF_ORD,DD$4,2))&gt;$BN$135,"s","ns"))))</f>
        <v/>
      </c>
      <c r="DE145" s="186" t="str">
        <f aca="1">IF(DE$4&gt;$BV145,"",IF($BR$120&gt;$BS$120,"ns",IF($BN$127&gt;$BO$127,"ns",IF(ABS($BX145-INDEX(RTO1CF_ORD,DE$4,2))&gt;$BN$135,"s","ns"))))</f>
        <v/>
      </c>
      <c r="DF145" s="186" t="str">
        <f aca="1">IF(DF$4&gt;$BV145,"",IF($BR$120&gt;$BS$120,"ns",IF($BN$127&gt;$BO$127,"ns",IF(ABS($BX145-INDEX(RTO1CF_ORD,DF$4,2))&gt;$BN$135,"s","ns"))))</f>
        <v/>
      </c>
      <c r="DG145" s="186" t="str">
        <f aca="1">IF(DG$4&gt;$BV145,"",IF($BR$120&gt;$BS$120,"ns",IF($BN$127&gt;$BO$127,"ns",IF(ABS($BX145-INDEX(RTO1CF_ORD,DG$4,2))&gt;$BN$135,"s","ns"))))</f>
        <v/>
      </c>
      <c r="DH145" s="186" t="str">
        <f aca="1">IF(DH$4&gt;$BV145,"",IF($BR$120&gt;$BS$120,"ns",IF($BN$127&gt;$BO$127,"ns",IF(ABS($BX145-INDEX(RTO1CF_ORD,DH$4,2))&gt;$BN$135,"s","ns"))))</f>
        <v/>
      </c>
      <c r="DI145" s="186" t="str">
        <f aca="1">IF(DI$4&gt;$BV145,"",IF($BR$120&gt;$BS$120,"ns",IF($BN$127&gt;$BO$127,"ns",IF(ABS($BX145-INDEX(RTO1CF_ORD,DI$4,2))&gt;$BN$135,"s","ns"))))</f>
        <v/>
      </c>
      <c r="DJ145" s="186" t="str">
        <f aca="1">IF(DJ$4&gt;$BV145,"",IF($BR$120&gt;$BS$120,"ns",IF($BN$127&gt;$BO$127,"ns",IF(ABS($BX145-INDEX(RTO1CF_ORD,DJ$4,2))&gt;$BN$135,"s","ns"))))</f>
        <v/>
      </c>
      <c r="DK145" s="186" t="str">
        <f aca="1">IF(DK$4&gt;$BV145,"",IF($BR$120&gt;$BS$120,"ns",IF($BN$127&gt;$BO$127,"ns",IF(ABS($BX145-INDEX(RTO1CF_ORD,DK$4,2))&gt;$BN$135,"s","ns"))))</f>
        <v/>
      </c>
      <c r="DL145" s="186" t="str">
        <f aca="1">IF(DL$4&gt;$BV145,"",IF($BR$120&gt;$BS$120,"ns",IF($BN$127&gt;$BO$127,"ns",IF(ABS($BX145-INDEX(RTO1CF_ORD,DL$4,2))&gt;$BN$135,"s","ns"))))</f>
        <v/>
      </c>
      <c r="DM145" s="186" t="str">
        <f aca="1">IF(DM$4&gt;$BV145,"",IF($BR$120&gt;$BS$120,"ns",IF($BN$127&gt;$BO$127,"ns",IF(ABS($BX145-INDEX(RTO1CF_ORD,DM$4,2))&gt;$BN$135,"s","ns"))))</f>
        <v/>
      </c>
      <c r="DN145" s="186" t="str">
        <f aca="1">IF(DN$4&gt;$BV145,"",IF($BR$120&gt;$BS$120,"ns",IF($BN$127&gt;$BO$127,"ns",IF(ABS($BX145-INDEX(RTO1CF_ORD,DN$4,2))&gt;$BN$135,"s","ns"))))</f>
        <v/>
      </c>
      <c r="DO145" s="186" t="str">
        <f aca="1">IF(DO$4&gt;$BV145,"",IF($BR$120&gt;$BS$120,"ns",IF($BN$127&gt;$BO$127,"ns",IF(ABS($BX145-INDEX(RTO1CF_ORD,DO$4,2))&gt;$BN$135,"s","ns"))))</f>
        <v/>
      </c>
      <c r="DP145" s="186" t="str">
        <f aca="1">IF(DP$4&gt;$BV145,"",IF($BR$120&gt;$BS$120,"ns",IF($BN$127&gt;$BO$127,"ns",IF(ABS($BX145-INDEX(RTO1CF_ORD,DP$4,2))&gt;$BN$135,"s","ns"))))</f>
        <v/>
      </c>
      <c r="DQ145" s="186" t="str">
        <f aca="1">IF(DQ$4&gt;$BV145,"",IF($BR$120&gt;$BS$120,"ns",IF($BN$127&gt;$BO$127,"ns",IF(ABS($BX145-INDEX(RTO1CF_ORD,DQ$4,2))&gt;$BN$135,"s","ns"))))</f>
        <v/>
      </c>
      <c r="DR145" s="186" t="str">
        <f aca="1">IF(DR$4&gt;$BV145,"",IF($BR$120&gt;$BS$120,"ns",IF($BN$127&gt;$BO$127,"ns",IF(ABS($BX145-INDEX(RTO1CF_ORD,DR$4,2))&gt;$BN$135,"s","ns"))))</f>
        <v/>
      </c>
      <c r="DS145" s="186" t="str">
        <f aca="1">IF(DS$4&gt;$BV145,"",IF($BR$120&gt;$BS$120,"ns",IF($BN$127&gt;$BO$127,"ns",IF(ABS($BX145-INDEX(RTO1CF_ORD,DS$4,2))&gt;$BN$135,"s","ns"))))</f>
        <v/>
      </c>
      <c r="DT145" s="186" t="str">
        <f aca="1">IF(DT$4&gt;$BV145,"",IF($BR$120&gt;$BS$120,"ns",IF($BN$127&gt;$BO$127,"ns",IF(ABS($BX145-INDEX(RTO1CF_ORD,DT$4,2))&gt;$BN$135,"s","ns"))))</f>
        <v/>
      </c>
      <c r="DU145" s="186" t="str">
        <f aca="1">IF(DU$4&gt;$BV145,"",IF($BR$120&gt;$BS$120,"ns",IF($BN$127&gt;$BO$127,"ns",IF(ABS($BX145-INDEX(RTO1CF_ORD,DU$4,2))&gt;$BN$135,"s","ns"))))</f>
        <v/>
      </c>
      <c r="DV145" s="186" t="str">
        <f aca="1">IF(DV$4&gt;$BV145,"",IF($BR$120&gt;$BS$120,"ns",IF($BN$127&gt;$BO$127,"ns",IF(ABS($BX145-INDEX(RTO1CF_ORD,DV$4,2))&gt;$BN$135,"s","ns"))))</f>
        <v/>
      </c>
      <c r="DW145" s="158"/>
      <c r="DX145" s="158"/>
      <c r="DY145" s="9"/>
      <c r="DZ145" s="176">
        <f>DZ144+1</f>
        <v>31</v>
      </c>
      <c r="EA145" s="178" t="str">
        <f aca="1">IFERROR(INDEX(RTO3CV,$DZ145,1),0)</f>
        <v>K PROMETEO</v>
      </c>
      <c r="EB145" s="179">
        <f aca="1">IFERROR(INDEX(RTO3SF,$DZ145,EB$3),0)</f>
        <v>0</v>
      </c>
      <c r="EC145" s="179">
        <f aca="1">IFERROR(INDEX(RTO3SF,$DZ145,EC$3),0)</f>
        <v>0</v>
      </c>
      <c r="ED145" s="179">
        <f aca="1">IFERROR(INDEX(RTO3SF,$DZ145,ED$3),0)</f>
        <v>0</v>
      </c>
      <c r="EE145" s="179">
        <f aca="1">IFERROR(INDEX(RTO3SF,$DZ145,EE$3),0)</f>
        <v>0</v>
      </c>
      <c r="EF145" s="179">
        <f>_xlfn.COUNTIFS(EB145:EE145,"&gt;1")</f>
        <v>0</v>
      </c>
      <c r="EG145" s="179">
        <f>IFERROR(_xlfn.SUMIFS(EB145:EE145,EB145:EE145,"&gt;1"),0)</f>
        <v>0</v>
      </c>
      <c r="EH145" s="176"/>
      <c r="EI145" s="176"/>
      <c r="EJ145" s="176"/>
      <c r="EK145" s="177"/>
      <c r="EL145" s="176">
        <f>EL144+1</f>
        <v>31</v>
      </c>
      <c r="EM145" s="178" t="str">
        <f aca="1">IFERROR(INDEX(RTO3CV,$EL145,1),0)</f>
        <v>K PROMETEO</v>
      </c>
      <c r="EN145" s="179">
        <f aca="1">IFERROR(INDEX(RTO3CF,$EL145,'ANVA-MDS'!EB$3),0)</f>
        <v>3039.66683428571014</v>
      </c>
      <c r="EO145" s="179">
        <f aca="1">IFERROR(INDEX(RTO3CF,$EL145,'ANVA-MDS'!EC$3),0)</f>
        <v>2762.51485714285991</v>
      </c>
      <c r="EP145" s="179">
        <f aca="1">IFERROR(INDEX(RTO3CF,$EL145,'ANVA-MDS'!ED$3),0)</f>
        <v>3747.66391999999996</v>
      </c>
      <c r="EQ145" s="179">
        <f aca="1">IFERROR(INDEX(RTO3CF,$EL145,'ANVA-MDS'!EE$3),0)</f>
        <v>0</v>
      </c>
      <c r="ER145" s="179">
        <f>_xlfn.COUNTIFS(EN145:EQ145,"&gt;1")</f>
        <v>3</v>
      </c>
      <c r="ES145" s="179">
        <f>IFERROR(_xlfn.SUMIFS(EN145:EQ145,EN145:EQ145,"&gt;1"),0)</f>
        <v>9549.8456114285691</v>
      </c>
      <c r="ET145" s="176"/>
      <c r="EU145" s="176"/>
      <c r="EV145" s="176"/>
      <c r="EW145" s="177"/>
      <c r="EX145" s="179">
        <f>EG145+ES145</f>
        <v>9549.8456114285691</v>
      </c>
      <c r="EY145" s="177"/>
      <c r="EZ145" s="177"/>
    </row>
    <row r="146" spans="10:156" ht="12.75" customHeight="1">
      <c r="J146" s="89" t="n">
        <v>31</v>
      </c>
      <c r="K146" s="187" t="str">
        <f aca="1">IFERROR(INDEX(RTO3SF_ORD,J146,1),"sd")</f>
        <v>K PROMETEO</v>
      </c>
      <c r="L146" s="188">
        <f aca="1">IFERROR(INDEX(RTO3SF_ORD,J146,2),"sd")</f>
        <v>0.000190000000000000036</v>
      </c>
      <c r="M146" s="188" t="str">
        <f aca="1">IF(M$4&gt;$J146,"",IF($F$120&gt;$G$120,"ns",IF($B$127&gt;$C$127,"ns",IF(ABS($L146-INDEX(RTO1SF_ORD,M$4,2))&gt;$B$135,"s","ns"))))</f>
        <v>ns</v>
      </c>
      <c r="N146" s="188" t="str">
        <f aca="1">IF(N$4&gt;$J146,"",IF($F$120&gt;$G$120,"ns",IF($B$127&gt;$C$127,"ns",IF(ABS($L146-INDEX(RTO1SF_ORD,N$4,2))&gt;$B$135,"s","ns"))))</f>
        <v>ns</v>
      </c>
      <c r="O146" s="188" t="str">
        <f aca="1">IF(O$4&gt;$J146,"",IF($F$120&gt;$G$120,"ns",IF($B$127&gt;$C$127,"ns",IF(ABS($L146-INDEX(RTO1SF_ORD,O$4,2))&gt;$B$135,"s","ns"))))</f>
        <v>ns</v>
      </c>
      <c r="P146" s="188" t="str">
        <f aca="1">IF(P$4&gt;$J146,"",IF($F$120&gt;$G$120,"ns",IF($B$127&gt;$C$127,"ns",IF(ABS($L146-INDEX(RTO1SF_ORD,P$4,2))&gt;$B$135,"s","ns"))))</f>
        <v>ns</v>
      </c>
      <c r="Q146" s="188" t="str">
        <f aca="1">IF(Q$4&gt;$J146,"",IF($F$120&gt;$G$120,"ns",IF($B$127&gt;$C$127,"ns",IF(ABS($L146-INDEX(RTO1SF_ORD,Q$4,2))&gt;$B$135,"s","ns"))))</f>
        <v>ns</v>
      </c>
      <c r="R146" s="188" t="str">
        <f aca="1">IF(R$4&gt;$J146,"",IF($F$120&gt;$G$120,"ns",IF($B$127&gt;$C$127,"ns",IF(ABS($L146-INDEX(RTO1SF_ORD,R$4,2))&gt;$B$135,"s","ns"))))</f>
        <v>ns</v>
      </c>
      <c r="S146" s="188" t="str">
        <f aca="1">IF(S$4&gt;$J146,"",IF($F$120&gt;$G$120,"ns",IF($B$127&gt;$C$127,"ns",IF(ABS($L146-INDEX(RTO1SF_ORD,S$4,2))&gt;$B$135,"s","ns"))))</f>
        <v>ns</v>
      </c>
      <c r="T146" s="188" t="str">
        <f aca="1">IF(T$4&gt;$J146,"",IF($F$120&gt;$G$120,"ns",IF($B$127&gt;$C$127,"ns",IF(ABS($L146-INDEX(RTO1SF_ORD,T$4,2))&gt;$B$135,"s","ns"))))</f>
        <v>ns</v>
      </c>
      <c r="U146" s="188" t="str">
        <f aca="1">IF(U$4&gt;$J146,"",IF($F$120&gt;$G$120,"ns",IF($B$127&gt;$C$127,"ns",IF(ABS($L146-INDEX(RTO1SF_ORD,U$4,2))&gt;$B$135,"s","ns"))))</f>
        <v>ns</v>
      </c>
      <c r="V146" s="188" t="str">
        <f aca="1">IF(V$4&gt;$J146,"",IF($F$120&gt;$G$120,"ns",IF($B$127&gt;$C$127,"ns",IF(ABS($L146-INDEX(RTO1SF_ORD,V$4,2))&gt;$B$135,"s","ns"))))</f>
        <v>ns</v>
      </c>
      <c r="W146" s="188" t="str">
        <f aca="1">IF(W$4&gt;$J146,"",IF($F$120&gt;$G$120,"ns",IF($B$127&gt;$C$127,"ns",IF(ABS($L146-INDEX(RTO1SF_ORD,W$4,2))&gt;$B$135,"s","ns"))))</f>
        <v>ns</v>
      </c>
      <c r="X146" s="188" t="str">
        <f aca="1">IF(X$4&gt;$J146,"",IF($F$120&gt;$G$120,"ns",IF($B$127&gt;$C$127,"ns",IF(ABS($L146-INDEX(RTO1SF_ORD,X$4,2))&gt;$B$135,"s","ns"))))</f>
        <v>ns</v>
      </c>
      <c r="Y146" s="188" t="str">
        <f aca="1">IF(Y$4&gt;$J146,"",IF($F$120&gt;$G$120,"ns",IF($B$127&gt;$C$127,"ns",IF(ABS($L146-INDEX(RTO1SF_ORD,Y$4,2))&gt;$B$135,"s","ns"))))</f>
        <v>ns</v>
      </c>
      <c r="Z146" s="188" t="str">
        <f aca="1">IF(Z$4&gt;$J146,"",IF($F$120&gt;$G$120,"ns",IF($B$127&gt;$C$127,"ns",IF(ABS($L146-INDEX(RTO1SF_ORD,Z$4,2))&gt;$B$135,"s","ns"))))</f>
        <v>ns</v>
      </c>
      <c r="AA146" s="188" t="str">
        <f aca="1">IF(AA$4&gt;$J146,"",IF($F$120&gt;$G$120,"ns",IF($B$127&gt;$C$127,"ns",IF(ABS($L146-INDEX(RTO1SF_ORD,AA$4,2))&gt;$B$135,"s","ns"))))</f>
        <v>ns</v>
      </c>
      <c r="AB146" s="188" t="str">
        <f aca="1">IF(AB$4&gt;$J146,"",IF($F$120&gt;$G$120,"ns",IF($B$127&gt;$C$127,"ns",IF(ABS($L146-INDEX(RTO1SF_ORD,AB$4,2))&gt;$B$135,"s","ns"))))</f>
        <v>ns</v>
      </c>
      <c r="AC146" s="188" t="str">
        <f aca="1">IF(AC$4&gt;$J146,"",IF($F$120&gt;$G$120,"ns",IF($B$127&gt;$C$127,"ns",IF(ABS($L146-INDEX(RTO1SF_ORD,AC$4,2))&gt;$B$135,"s","ns"))))</f>
        <v>ns</v>
      </c>
      <c r="AD146" s="188" t="str">
        <f aca="1">IF(AD$4&gt;$J146,"",IF($F$120&gt;$G$120,"ns",IF($B$127&gt;$C$127,"ns",IF(ABS($L146-INDEX(RTO1SF_ORD,AD$4,2))&gt;$B$135,"s","ns"))))</f>
        <v>ns</v>
      </c>
      <c r="AE146" s="188" t="str">
        <f aca="1">IF(AE$4&gt;$J146,"",IF($F$120&gt;$G$120,"ns",IF($B$127&gt;$C$127,"ns",IF(ABS($L146-INDEX(RTO1SF_ORD,AE$4,2))&gt;$B$135,"s","ns"))))</f>
        <v>ns</v>
      </c>
      <c r="AF146" s="188" t="str">
        <f aca="1">IF(AF$4&gt;$J146,"",IF($F$120&gt;$G$120,"ns",IF($B$127&gt;$C$127,"ns",IF(ABS($L146-INDEX(RTO1SF_ORD,AF$4,2))&gt;$B$135,"s","ns"))))</f>
        <v>ns</v>
      </c>
      <c r="AG146" s="188" t="str">
        <f aca="1">IF(AG$4&gt;$J146,"",IF($F$120&gt;$G$120,"ns",IF($B$127&gt;$C$127,"ns",IF(ABS($L146-INDEX(RTO1SF_ORD,AG$4,2))&gt;$B$135,"s","ns"))))</f>
        <v>ns</v>
      </c>
      <c r="AH146" s="188" t="str">
        <f aca="1">IF(AH$4&gt;$J146,"",IF($F$120&gt;$G$120,"ns",IF($B$127&gt;$C$127,"ns",IF(ABS($L146-INDEX(RTO1SF_ORD,AH$4,2))&gt;$B$135,"s","ns"))))</f>
        <v>ns</v>
      </c>
      <c r="AI146" s="188" t="str">
        <f aca="1">IF(AI$4&gt;$J146,"",IF($F$120&gt;$G$120,"ns",IF($B$127&gt;$C$127,"ns",IF(ABS($L146-INDEX(RTO1SF_ORD,AI$4,2))&gt;$B$135,"s","ns"))))</f>
        <v>ns</v>
      </c>
      <c r="AJ146" s="188" t="str">
        <f aca="1">IF(AJ$4&gt;$J146,"",IF($F$120&gt;$G$120,"ns",IF($B$127&gt;$C$127,"ns",IF(ABS($L146-INDEX(RTO1SF_ORD,AJ$4,2))&gt;$B$135,"s","ns"))))</f>
        <v>ns</v>
      </c>
      <c r="AK146" s="188" t="str">
        <f aca="1">IF(AK$4&gt;$J146,"",IF($F$120&gt;$G$120,"ns",IF($B$127&gt;$C$127,"ns",IF(ABS($L146-INDEX(RTO1SF_ORD,AK$4,2))&gt;$B$135,"s","ns"))))</f>
        <v>ns</v>
      </c>
      <c r="AL146" s="188" t="str">
        <f aca="1">IF(AL$4&gt;$J146,"",IF($F$120&gt;$G$120,"ns",IF($B$127&gt;$C$127,"ns",IF(ABS($L146-INDEX(RTO1SF_ORD,AL$4,2))&gt;$B$135,"s","ns"))))</f>
        <v>ns</v>
      </c>
      <c r="AM146" s="188" t="str">
        <f aca="1">IF(AM$4&gt;$J146,"",IF($F$120&gt;$G$120,"ns",IF($B$127&gt;$C$127,"ns",IF(ABS($L146-INDEX(RTO1SF_ORD,AM$4,2))&gt;$B$135,"s","ns"))))</f>
        <v>ns</v>
      </c>
      <c r="AN146" s="188" t="str">
        <f aca="1">IF(AN$4&gt;$J146,"",IF($F$120&gt;$G$120,"ns",IF($B$127&gt;$C$127,"ns",IF(ABS($L146-INDEX(RTO1SF_ORD,AN$4,2))&gt;$B$135,"s","ns"))))</f>
        <v>ns</v>
      </c>
      <c r="AO146" s="188" t="str">
        <f aca="1">IF(AO$4&gt;$J146,"",IF($F$120&gt;$G$120,"ns",IF($B$127&gt;$C$127,"ns",IF(ABS($L146-INDEX(RTO1SF_ORD,AO$4,2))&gt;$B$135,"s","ns"))))</f>
        <v>ns</v>
      </c>
      <c r="AP146" s="188" t="str">
        <f aca="1">IF(AP$4&gt;$J146,"",IF($F$120&gt;$G$120,"ns",IF($B$127&gt;$C$127,"ns",IF(ABS($L146-INDEX(RTO1SF_ORD,AP$4,2))&gt;$B$135,"s","ns"))))</f>
        <v>ns</v>
      </c>
      <c r="AQ146" s="188" t="str">
        <f aca="1">IF(AQ$4&gt;$J146,"",IF($F$120&gt;$G$120,"ns",IF($B$127&gt;$C$127,"ns",IF(ABS($L146-INDEX(RTO1SF_ORD,AQ$4,2))&gt;$B$135,"s","ns"))))</f>
        <v>ns</v>
      </c>
      <c r="AR146" s="188" t="str">
        <f aca="1">IF(AR$4&gt;$J146,"",IF($F$120&gt;$G$120,"ns",IF($B$127&gt;$C$127,"ns",IF(ABS($L146-INDEX(RTO1SF_ORD,AR$4,2))&gt;$B$135,"s","ns"))))</f>
        <v/>
      </c>
      <c r="AS146" s="188" t="str">
        <f aca="1">IF(AS$4&gt;$J146,"",IF($F$120&gt;$G$120,"ns",IF($B$127&gt;$C$127,"ns",IF(ABS($L146-INDEX(RTO1SF_ORD,AS$4,2))&gt;$B$135,"s","ns"))))</f>
        <v/>
      </c>
      <c r="AT146" s="188" t="str">
        <f aca="1">IF(AT$4&gt;$J146,"",IF($F$120&gt;$G$120,"ns",IF($B$127&gt;$C$127,"ns",IF(ABS($L146-INDEX(RTO1SF_ORD,AT$4,2))&gt;$B$135,"s","ns"))))</f>
        <v/>
      </c>
      <c r="AU146" s="188" t="str">
        <f aca="1">IF(AU$4&gt;$J146,"",IF($F$120&gt;$G$120,"ns",IF($B$127&gt;$C$127,"ns",IF(ABS($L146-INDEX(RTO1SF_ORD,AU$4,2))&gt;$B$135,"s","ns"))))</f>
        <v/>
      </c>
      <c r="AV146" s="188" t="str">
        <f aca="1">IF(AV$4&gt;$J146,"",IF($F$120&gt;$G$120,"ns",IF($B$127&gt;$C$127,"ns",IF(ABS($L146-INDEX(RTO1SF_ORD,AV$4,2))&gt;$B$135,"s","ns"))))</f>
        <v/>
      </c>
      <c r="AW146" s="188" t="str">
        <f aca="1">IF(AW$4&gt;$J146,"",IF($F$120&gt;$G$120,"ns",IF($B$127&gt;$C$127,"ns",IF(ABS($L146-INDEX(RTO1SF_ORD,AW$4,2))&gt;$B$135,"s","ns"))))</f>
        <v/>
      </c>
      <c r="AX146" s="188" t="str">
        <f aca="1">IF(AX$4&gt;$J146,"",IF($F$120&gt;$G$120,"ns",IF($B$127&gt;$C$127,"ns",IF(ABS($L146-INDEX(RTO1SF_ORD,AX$4,2))&gt;$B$135,"s","ns"))))</f>
        <v/>
      </c>
      <c r="AY146" s="188" t="str">
        <f aca="1">IF(AY$4&gt;$J146,"",IF($F$120&gt;$G$120,"ns",IF($B$127&gt;$C$127,"ns",IF(ABS($L146-INDEX(RTO1SF_ORD,AY$4,2))&gt;$B$135,"s","ns"))))</f>
        <v/>
      </c>
      <c r="AZ146" s="188" t="str">
        <f aca="1">IF(AZ$4&gt;$J146,"",IF($F$120&gt;$G$120,"ns",IF($B$127&gt;$C$127,"ns",IF(ABS($L146-INDEX(RTO1SF_ORD,AZ$4,2))&gt;$B$135,"s","ns"))))</f>
        <v/>
      </c>
      <c r="BA146" s="188" t="str">
        <f aca="1">IF(BA$4&gt;$J146,"",IF($F$120&gt;$G$120,"ns",IF($B$127&gt;$C$127,"ns",IF(ABS($L146-INDEX(RTO1SF_ORD,BA$4,2))&gt;$B$135,"s","ns"))))</f>
        <v/>
      </c>
      <c r="BB146" s="188" t="str">
        <f aca="1">IF(BB$4&gt;$J146,"",IF($F$120&gt;$G$120,"ns",IF($B$127&gt;$C$127,"ns",IF(ABS($L146-INDEX(RTO1SF_ORD,BB$4,2))&gt;$B$135,"s","ns"))))</f>
        <v/>
      </c>
      <c r="BC146" s="188" t="str">
        <f aca="1">IF(BC$4&gt;$J146,"",IF($F$120&gt;$G$120,"ns",IF($B$127&gt;$C$127,"ns",IF(ABS($L146-INDEX(RTO1SF_ORD,BC$4,2))&gt;$B$135,"s","ns"))))</f>
        <v/>
      </c>
      <c r="BD146" s="188" t="str">
        <f aca="1">IF(BD$4&gt;$J146,"",IF($F$120&gt;$G$120,"ns",IF($B$127&gt;$C$127,"ns",IF(ABS($L146-INDEX(RTO1SF_ORD,BD$4,2))&gt;$B$135,"s","ns"))))</f>
        <v/>
      </c>
      <c r="BE146" s="188" t="str">
        <f aca="1">IF(BE$4&gt;$J146,"",IF($F$120&gt;$G$120,"ns",IF($B$127&gt;$C$127,"ns",IF(ABS($L146-INDEX(RTO1SF_ORD,BE$4,2))&gt;$B$135,"s","ns"))))</f>
        <v/>
      </c>
      <c r="BF146" s="188" t="str">
        <f aca="1">IF(BF$4&gt;$J146,"",IF($F$120&gt;$G$120,"ns",IF($B$127&gt;$C$127,"ns",IF(ABS($L146-INDEX(RTO1SF_ORD,BF$4,2))&gt;$B$135,"s","ns"))))</f>
        <v/>
      </c>
      <c r="BG146" s="188" t="str">
        <f aca="1">IF(BG$4&gt;$J146,"",IF($F$120&gt;$G$120,"ns",IF($B$127&gt;$C$127,"ns",IF(ABS($L146-INDEX(RTO1SF_ORD,BG$4,2))&gt;$B$135,"s","ns"))))</f>
        <v/>
      </c>
      <c r="BH146" s="188" t="str">
        <f aca="1">IF(BH$4&gt;$J146,"",IF($F$120&gt;$G$120,"ns",IF($B$127&gt;$C$127,"ns",IF(ABS($L146-INDEX(RTO1SF_ORD,BH$4,2))&gt;$B$135,"s","ns"))))</f>
        <v/>
      </c>
      <c r="BI146" s="188" t="str">
        <f aca="1">IF(BI$4&gt;$J146,"",IF($F$120&gt;$G$120,"ns",IF($B$127&gt;$C$127,"ns",IF(ABS($L146-INDEX(RTO1SF_ORD,BI$4,2))&gt;$B$135,"s","ns"))))</f>
        <v/>
      </c>
      <c r="BJ146" s="188" t="str">
        <f aca="1">IF(BJ$4&gt;$J146,"",IF($F$120&gt;$G$120,"ns",IF($B$127&gt;$C$127,"ns",IF(ABS($L146-INDEX(RTO1SF_ORD,BJ$4,2))&gt;$B$135,"s","ns"))))</f>
        <v/>
      </c>
      <c r="BS146" s="10"/>
      <c r="BT146" s="10"/>
      <c r="BV146" s="89" t="n">
        <v>31</v>
      </c>
      <c r="BW146" s="187" t="str">
        <f aca="1">IFERROR(INDEX(RTO3CF_ORD,BV146,1),"sd")</f>
        <v>B BRAVIO CL2</v>
      </c>
      <c r="BX146" s="188">
        <f aca="1">IFERROR(INDEX(RTO3CF_ORD,BV146,2),"sd")</f>
        <v>3391.61625523810017</v>
      </c>
      <c r="BY146" s="186" t="str">
        <f aca="1">IF(BY$4&gt;$BV146,"",IF($BR$120&gt;$BS$120,"ns",IF($BN$127&gt;$BO$127,"ns",IF(ABS($BX146-INDEX(RTO1CF_ORD,BY$4,2))&gt;$BN$135,"s","ns"))))</f>
        <v>ns</v>
      </c>
      <c r="BZ146" s="186" t="str">
        <f aca="1">IF(BZ$4&gt;$BV146,"",IF($BR$120&gt;$BS$120,"ns",IF($BN$127&gt;$BO$127,"ns",IF(ABS($BX146-INDEX(RTO1CF_ORD,BZ$4,2))&gt;$BN$135,"s","ns"))))</f>
        <v>ns</v>
      </c>
      <c r="CA146" s="186" t="str">
        <f aca="1">IF(CA$4&gt;$BV146,"",IF($BR$120&gt;$BS$120,"ns",IF($BN$127&gt;$BO$127,"ns",IF(ABS($BX146-INDEX(RTO1CF_ORD,CA$4,2))&gt;$BN$135,"s","ns"))))</f>
        <v>ns</v>
      </c>
      <c r="CB146" s="186" t="str">
        <f aca="1">IF(CB$4&gt;$BV146,"",IF($BR$120&gt;$BS$120,"ns",IF($BN$127&gt;$BO$127,"ns",IF(ABS($BX146-INDEX(RTO1CF_ORD,CB$4,2))&gt;$BN$135,"s","ns"))))</f>
        <v>ns</v>
      </c>
      <c r="CC146" s="186" t="str">
        <f aca="1">IF(CC$4&gt;$BV146,"",IF($BR$120&gt;$BS$120,"ns",IF($BN$127&gt;$BO$127,"ns",IF(ABS($BX146-INDEX(RTO1CF_ORD,CC$4,2))&gt;$BN$135,"s","ns"))))</f>
        <v>ns</v>
      </c>
      <c r="CD146" s="186" t="str">
        <f aca="1">IF(CD$4&gt;$BV146,"",IF($BR$120&gt;$BS$120,"ns",IF($BN$127&gt;$BO$127,"ns",IF(ABS($BX146-INDEX(RTO1CF_ORD,CD$4,2))&gt;$BN$135,"s","ns"))))</f>
        <v>ns</v>
      </c>
      <c r="CE146" s="186" t="str">
        <f aca="1">IF(CE$4&gt;$BV146,"",IF($BR$120&gt;$BS$120,"ns",IF($BN$127&gt;$BO$127,"ns",IF(ABS($BX146-INDEX(RTO1CF_ORD,CE$4,2))&gt;$BN$135,"s","ns"))))</f>
        <v>ns</v>
      </c>
      <c r="CF146" s="186" t="str">
        <f aca="1">IF(CF$4&gt;$BV146,"",IF($BR$120&gt;$BS$120,"ns",IF($BN$127&gt;$BO$127,"ns",IF(ABS($BX146-INDEX(RTO1CF_ORD,CF$4,2))&gt;$BN$135,"s","ns"))))</f>
        <v>ns</v>
      </c>
      <c r="CG146" s="186" t="str">
        <f aca="1">IF(CG$4&gt;$BV146,"",IF($BR$120&gt;$BS$120,"ns",IF($BN$127&gt;$BO$127,"ns",IF(ABS($BX146-INDEX(RTO1CF_ORD,CG$4,2))&gt;$BN$135,"s","ns"))))</f>
        <v>ns</v>
      </c>
      <c r="CH146" s="186" t="str">
        <f aca="1">IF(CH$4&gt;$BV146,"",IF($BR$120&gt;$BS$120,"ns",IF($BN$127&gt;$BO$127,"ns",IF(ABS($BX146-INDEX(RTO1CF_ORD,CH$4,2))&gt;$BN$135,"s","ns"))))</f>
        <v>ns</v>
      </c>
      <c r="CI146" s="186" t="str">
        <f aca="1">IF(CI$4&gt;$BV146,"",IF($BR$120&gt;$BS$120,"ns",IF($BN$127&gt;$BO$127,"ns",IF(ABS($BX146-INDEX(RTO1CF_ORD,CI$4,2))&gt;$BN$135,"s","ns"))))</f>
        <v>ns</v>
      </c>
      <c r="CJ146" s="186" t="str">
        <f aca="1">IF(CJ$4&gt;$BV146,"",IF($BR$120&gt;$BS$120,"ns",IF($BN$127&gt;$BO$127,"ns",IF(ABS($BX146-INDEX(RTO1CF_ORD,CJ$4,2))&gt;$BN$135,"s","ns"))))</f>
        <v>ns</v>
      </c>
      <c r="CK146" s="186" t="str">
        <f aca="1">IF(CK$4&gt;$BV146,"",IF($BR$120&gt;$BS$120,"ns",IF($BN$127&gt;$BO$127,"ns",IF(ABS($BX146-INDEX(RTO1CF_ORD,CK$4,2))&gt;$BN$135,"s","ns"))))</f>
        <v>ns</v>
      </c>
      <c r="CL146" s="186" t="str">
        <f aca="1">IF(CL$4&gt;$BV146,"",IF($BR$120&gt;$BS$120,"ns",IF($BN$127&gt;$BO$127,"ns",IF(ABS($BX146-INDEX(RTO1CF_ORD,CL$4,2))&gt;$BN$135,"s","ns"))))</f>
        <v>ns</v>
      </c>
      <c r="CM146" s="186" t="str">
        <f aca="1">IF(CM$4&gt;$BV146,"",IF($BR$120&gt;$BS$120,"ns",IF($BN$127&gt;$BO$127,"ns",IF(ABS($BX146-INDEX(RTO1CF_ORD,CM$4,2))&gt;$BN$135,"s","ns"))))</f>
        <v>ns</v>
      </c>
      <c r="CN146" s="186" t="str">
        <f aca="1">IF(CN$4&gt;$BV146,"",IF($BR$120&gt;$BS$120,"ns",IF($BN$127&gt;$BO$127,"ns",IF(ABS($BX146-INDEX(RTO1CF_ORD,CN$4,2))&gt;$BN$135,"s","ns"))))</f>
        <v>ns</v>
      </c>
      <c r="CO146" s="186" t="str">
        <f aca="1">IF(CO$4&gt;$BV146,"",IF($BR$120&gt;$BS$120,"ns",IF($BN$127&gt;$BO$127,"ns",IF(ABS($BX146-INDEX(RTO1CF_ORD,CO$4,2))&gt;$BN$135,"s","ns"))))</f>
        <v>ns</v>
      </c>
      <c r="CP146" s="186" t="str">
        <f aca="1">IF(CP$4&gt;$BV146,"",IF($BR$120&gt;$BS$120,"ns",IF($BN$127&gt;$BO$127,"ns",IF(ABS($BX146-INDEX(RTO1CF_ORD,CP$4,2))&gt;$BN$135,"s","ns"))))</f>
        <v>ns</v>
      </c>
      <c r="CQ146" s="186" t="str">
        <f aca="1">IF(CQ$4&gt;$BV146,"",IF($BR$120&gt;$BS$120,"ns",IF($BN$127&gt;$BO$127,"ns",IF(ABS($BX146-INDEX(RTO1CF_ORD,CQ$4,2))&gt;$BN$135,"s","ns"))))</f>
        <v>ns</v>
      </c>
      <c r="CR146" s="186" t="str">
        <f aca="1">IF(CR$4&gt;$BV146,"",IF($BR$120&gt;$BS$120,"ns",IF($BN$127&gt;$BO$127,"ns",IF(ABS($BX146-INDEX(RTO1CF_ORD,CR$4,2))&gt;$BN$135,"s","ns"))))</f>
        <v>ns</v>
      </c>
      <c r="CS146" s="186" t="str">
        <f aca="1">IF(CS$4&gt;$BV146,"",IF($BR$120&gt;$BS$120,"ns",IF($BN$127&gt;$BO$127,"ns",IF(ABS($BX146-INDEX(RTO1CF_ORD,CS$4,2))&gt;$BN$135,"s","ns"))))</f>
        <v>ns</v>
      </c>
      <c r="CT146" s="186" t="str">
        <f aca="1">IF(CT$4&gt;$BV146,"",IF($BR$120&gt;$BS$120,"ns",IF($BN$127&gt;$BO$127,"ns",IF(ABS($BX146-INDEX(RTO1CF_ORD,CT$4,2))&gt;$BN$135,"s","ns"))))</f>
        <v>ns</v>
      </c>
      <c r="CU146" s="186" t="str">
        <f aca="1">IF(CU$4&gt;$BV146,"",IF($BR$120&gt;$BS$120,"ns",IF($BN$127&gt;$BO$127,"ns",IF(ABS($BX146-INDEX(RTO1CF_ORD,CU$4,2))&gt;$BN$135,"s","ns"))))</f>
        <v>ns</v>
      </c>
      <c r="CV146" s="186" t="str">
        <f aca="1">IF(CV$4&gt;$BV146,"",IF($BR$120&gt;$BS$120,"ns",IF($BN$127&gt;$BO$127,"ns",IF(ABS($BX146-INDEX(RTO1CF_ORD,CV$4,2))&gt;$BN$135,"s","ns"))))</f>
        <v>ns</v>
      </c>
      <c r="CW146" s="186" t="str">
        <f aca="1">IF(CW$4&gt;$BV146,"",IF($BR$120&gt;$BS$120,"ns",IF($BN$127&gt;$BO$127,"ns",IF(ABS($BX146-INDEX(RTO1CF_ORD,CW$4,2))&gt;$BN$135,"s","ns"))))</f>
        <v>ns</v>
      </c>
      <c r="CX146" s="186" t="str">
        <f aca="1">IF(CX$4&gt;$BV146,"",IF($BR$120&gt;$BS$120,"ns",IF($BN$127&gt;$BO$127,"ns",IF(ABS($BX146-INDEX(RTO1CF_ORD,CX$4,2))&gt;$BN$135,"s","ns"))))</f>
        <v>ns</v>
      </c>
      <c r="CY146" s="186" t="str">
        <f aca="1">IF(CY$4&gt;$BV146,"",IF($BR$120&gt;$BS$120,"ns",IF($BN$127&gt;$BO$127,"ns",IF(ABS($BX146-INDEX(RTO1CF_ORD,CY$4,2))&gt;$BN$135,"s","ns"))))</f>
        <v>ns</v>
      </c>
      <c r="CZ146" s="186" t="str">
        <f aca="1">IF(CZ$4&gt;$BV146,"",IF($BR$120&gt;$BS$120,"ns",IF($BN$127&gt;$BO$127,"ns",IF(ABS($BX146-INDEX(RTO1CF_ORD,CZ$4,2))&gt;$BN$135,"s","ns"))))</f>
        <v>ns</v>
      </c>
      <c r="DA146" s="186" t="str">
        <f aca="1">IF(DA$4&gt;$BV146,"",IF($BR$120&gt;$BS$120,"ns",IF($BN$127&gt;$BO$127,"ns",IF(ABS($BX146-INDEX(RTO1CF_ORD,DA$4,2))&gt;$BN$135,"s","ns"))))</f>
        <v>ns</v>
      </c>
      <c r="DB146" s="186" t="str">
        <f aca="1">IF(DB$4&gt;$BV146,"",IF($BR$120&gt;$BS$120,"ns",IF($BN$127&gt;$BO$127,"ns",IF(ABS($BX146-INDEX(RTO1CF_ORD,DB$4,2))&gt;$BN$135,"s","ns"))))</f>
        <v>ns</v>
      </c>
      <c r="DC146" s="186" t="str">
        <f aca="1">IF(DC$4&gt;$BV146,"",IF($BR$120&gt;$BS$120,"ns",IF($BN$127&gt;$BO$127,"ns",IF(ABS($BX146-INDEX(RTO1CF_ORD,DC$4,2))&gt;$BN$135,"s","ns"))))</f>
        <v>ns</v>
      </c>
      <c r="DD146" s="186" t="str">
        <f aca="1">IF(DD$4&gt;$BV146,"",IF($BR$120&gt;$BS$120,"ns",IF($BN$127&gt;$BO$127,"ns",IF(ABS($BX146-INDEX(RTO1CF_ORD,DD$4,2))&gt;$BN$135,"s","ns"))))</f>
        <v/>
      </c>
      <c r="DE146" s="186" t="str">
        <f aca="1">IF(DE$4&gt;$BV146,"",IF($BR$120&gt;$BS$120,"ns",IF($BN$127&gt;$BO$127,"ns",IF(ABS($BX146-INDEX(RTO1CF_ORD,DE$4,2))&gt;$BN$135,"s","ns"))))</f>
        <v/>
      </c>
      <c r="DF146" s="186" t="str">
        <f aca="1">IF(DF$4&gt;$BV146,"",IF($BR$120&gt;$BS$120,"ns",IF($BN$127&gt;$BO$127,"ns",IF(ABS($BX146-INDEX(RTO1CF_ORD,DF$4,2))&gt;$BN$135,"s","ns"))))</f>
        <v/>
      </c>
      <c r="DG146" s="186" t="str">
        <f aca="1">IF(DG$4&gt;$BV146,"",IF($BR$120&gt;$BS$120,"ns",IF($BN$127&gt;$BO$127,"ns",IF(ABS($BX146-INDEX(RTO1CF_ORD,DG$4,2))&gt;$BN$135,"s","ns"))))</f>
        <v/>
      </c>
      <c r="DH146" s="186" t="str">
        <f aca="1">IF(DH$4&gt;$BV146,"",IF($BR$120&gt;$BS$120,"ns",IF($BN$127&gt;$BO$127,"ns",IF(ABS($BX146-INDEX(RTO1CF_ORD,DH$4,2))&gt;$BN$135,"s","ns"))))</f>
        <v/>
      </c>
      <c r="DI146" s="186" t="str">
        <f aca="1">IF(DI$4&gt;$BV146,"",IF($BR$120&gt;$BS$120,"ns",IF($BN$127&gt;$BO$127,"ns",IF(ABS($BX146-INDEX(RTO1CF_ORD,DI$4,2))&gt;$BN$135,"s","ns"))))</f>
        <v/>
      </c>
      <c r="DJ146" s="186" t="str">
        <f aca="1">IF(DJ$4&gt;$BV146,"",IF($BR$120&gt;$BS$120,"ns",IF($BN$127&gt;$BO$127,"ns",IF(ABS($BX146-INDEX(RTO1CF_ORD,DJ$4,2))&gt;$BN$135,"s","ns"))))</f>
        <v/>
      </c>
      <c r="DK146" s="186" t="str">
        <f aca="1">IF(DK$4&gt;$BV146,"",IF($BR$120&gt;$BS$120,"ns",IF($BN$127&gt;$BO$127,"ns",IF(ABS($BX146-INDEX(RTO1CF_ORD,DK$4,2))&gt;$BN$135,"s","ns"))))</f>
        <v/>
      </c>
      <c r="DL146" s="186" t="str">
        <f aca="1">IF(DL$4&gt;$BV146,"",IF($BR$120&gt;$BS$120,"ns",IF($BN$127&gt;$BO$127,"ns",IF(ABS($BX146-INDEX(RTO1CF_ORD,DL$4,2))&gt;$BN$135,"s","ns"))))</f>
        <v/>
      </c>
      <c r="DM146" s="186" t="str">
        <f aca="1">IF(DM$4&gt;$BV146,"",IF($BR$120&gt;$BS$120,"ns",IF($BN$127&gt;$BO$127,"ns",IF(ABS($BX146-INDEX(RTO1CF_ORD,DM$4,2))&gt;$BN$135,"s","ns"))))</f>
        <v/>
      </c>
      <c r="DN146" s="186" t="str">
        <f aca="1">IF(DN$4&gt;$BV146,"",IF($BR$120&gt;$BS$120,"ns",IF($BN$127&gt;$BO$127,"ns",IF(ABS($BX146-INDEX(RTO1CF_ORD,DN$4,2))&gt;$BN$135,"s","ns"))))</f>
        <v/>
      </c>
      <c r="DO146" s="186" t="str">
        <f aca="1">IF(DO$4&gt;$BV146,"",IF($BR$120&gt;$BS$120,"ns",IF($BN$127&gt;$BO$127,"ns",IF(ABS($BX146-INDEX(RTO1CF_ORD,DO$4,2))&gt;$BN$135,"s","ns"))))</f>
        <v/>
      </c>
      <c r="DP146" s="186" t="str">
        <f aca="1">IF(DP$4&gt;$BV146,"",IF($BR$120&gt;$BS$120,"ns",IF($BN$127&gt;$BO$127,"ns",IF(ABS($BX146-INDEX(RTO1CF_ORD,DP$4,2))&gt;$BN$135,"s","ns"))))</f>
        <v/>
      </c>
      <c r="DQ146" s="186" t="str">
        <f aca="1">IF(DQ$4&gt;$BV146,"",IF($BR$120&gt;$BS$120,"ns",IF($BN$127&gt;$BO$127,"ns",IF(ABS($BX146-INDEX(RTO1CF_ORD,DQ$4,2))&gt;$BN$135,"s","ns"))))</f>
        <v/>
      </c>
      <c r="DR146" s="186" t="str">
        <f aca="1">IF(DR$4&gt;$BV146,"",IF($BR$120&gt;$BS$120,"ns",IF($BN$127&gt;$BO$127,"ns",IF(ABS($BX146-INDEX(RTO1CF_ORD,DR$4,2))&gt;$BN$135,"s","ns"))))</f>
        <v/>
      </c>
      <c r="DS146" s="186" t="str">
        <f aca="1">IF(DS$4&gt;$BV146,"",IF($BR$120&gt;$BS$120,"ns",IF($BN$127&gt;$BO$127,"ns",IF(ABS($BX146-INDEX(RTO1CF_ORD,DS$4,2))&gt;$BN$135,"s","ns"))))</f>
        <v/>
      </c>
      <c r="DT146" s="186" t="str">
        <f aca="1">IF(DT$4&gt;$BV146,"",IF($BR$120&gt;$BS$120,"ns",IF($BN$127&gt;$BO$127,"ns",IF(ABS($BX146-INDEX(RTO1CF_ORD,DT$4,2))&gt;$BN$135,"s","ns"))))</f>
        <v/>
      </c>
      <c r="DU146" s="186" t="str">
        <f aca="1">IF(DU$4&gt;$BV146,"",IF($BR$120&gt;$BS$120,"ns",IF($BN$127&gt;$BO$127,"ns",IF(ABS($BX146-INDEX(RTO1CF_ORD,DU$4,2))&gt;$BN$135,"s","ns"))))</f>
        <v/>
      </c>
      <c r="DV146" s="186" t="str">
        <f aca="1">IF(DV$4&gt;$BV146,"",IF($BR$120&gt;$BS$120,"ns",IF($BN$127&gt;$BO$127,"ns",IF(ABS($BX146-INDEX(RTO1CF_ORD,DV$4,2))&gt;$BN$135,"s","ns"))))</f>
        <v/>
      </c>
      <c r="DW146" s="158"/>
      <c r="DX146" s="158"/>
      <c r="DY146" s="9"/>
      <c r="DZ146" s="176">
        <f>DZ145+1</f>
        <v>32</v>
      </c>
      <c r="EA146" s="178" t="str">
        <f aca="1">IFERROR(INDEX(RTO3CV,$DZ146,1),0)</f>
        <v>ALHAMBRA</v>
      </c>
      <c r="EB146" s="179">
        <f aca="1">IFERROR(INDEX(RTO3SF,$DZ146,EB$3),0)</f>
        <v>0</v>
      </c>
      <c r="EC146" s="179">
        <f aca="1">IFERROR(INDEX(RTO3SF,$DZ146,EC$3),0)</f>
        <v>0</v>
      </c>
      <c r="ED146" s="179">
        <f aca="1">IFERROR(INDEX(RTO3SF,$DZ146,ED$3),0)</f>
        <v>0</v>
      </c>
      <c r="EE146" s="179">
        <f aca="1">IFERROR(INDEX(RTO3SF,$DZ146,EE$3),0)</f>
        <v>0</v>
      </c>
      <c r="EF146" s="179">
        <f>_xlfn.COUNTIFS(EB146:EE146,"&gt;1")</f>
        <v>0</v>
      </c>
      <c r="EG146" s="179">
        <f>IFERROR(_xlfn.SUMIFS(EB146:EE146,EB146:EE146,"&gt;1"),0)</f>
        <v>0</v>
      </c>
      <c r="EH146" s="176"/>
      <c r="EI146" s="176"/>
      <c r="EJ146" s="176"/>
      <c r="EK146" s="177"/>
      <c r="EL146" s="176">
        <f>EL145+1</f>
        <v>32</v>
      </c>
      <c r="EM146" s="178" t="str">
        <f aca="1">IFERROR(INDEX(RTO3CV,$EL146,1),0)</f>
        <v>ALHAMBRA</v>
      </c>
      <c r="EN146" s="179">
        <f aca="1">IFERROR(INDEX(RTO3CF,$EL146,'ANVA-MDS'!EB$3),0)</f>
        <v>3799.58354285713995</v>
      </c>
      <c r="EO146" s="179">
        <f aca="1">IFERROR(INDEX(RTO3CF,$EL146,'ANVA-MDS'!EC$3),0)</f>
        <v>2981.85070857143</v>
      </c>
      <c r="EP146" s="179">
        <f aca="1">IFERROR(INDEX(RTO3CF,$EL146,'ANVA-MDS'!ED$3),0)</f>
        <v>4441.78265142856981</v>
      </c>
      <c r="EQ146" s="179">
        <f aca="1">IFERROR(INDEX(RTO3CF,$EL146,'ANVA-MDS'!EE$3),0)</f>
        <v>0</v>
      </c>
      <c r="ER146" s="179">
        <f>_xlfn.COUNTIFS(EN146:EQ146,"&gt;1")</f>
        <v>3</v>
      </c>
      <c r="ES146" s="179">
        <f>IFERROR(_xlfn.SUMIFS(EN146:EQ146,EN146:EQ146,"&gt;1"),0)</f>
        <v>11223.2169028571006</v>
      </c>
      <c r="ET146" s="176"/>
      <c r="EU146" s="176"/>
      <c r="EV146" s="176"/>
      <c r="EW146" s="177"/>
      <c r="EX146" s="179">
        <f>EG146+ES146</f>
        <v>11223.2169028571006</v>
      </c>
      <c r="EY146" s="177"/>
      <c r="EZ146" s="177"/>
    </row>
    <row r="147" spans="10:156" ht="12.75" customHeight="1">
      <c r="J147" s="89" t="n">
        <v>32</v>
      </c>
      <c r="K147" s="187" t="str">
        <f aca="1">IFERROR(INDEX(RTO3SF_ORD,J147,1),"sd")</f>
        <v>ALHAMBRA</v>
      </c>
      <c r="L147" s="188">
        <f aca="1">IFERROR(INDEX(RTO3SF_ORD,J147,2),"sd")</f>
        <v>0.000180000000000000036</v>
      </c>
      <c r="M147" s="188" t="str">
        <f aca="1">IF(M$4&gt;$J147,"",IF($F$120&gt;$G$120,"ns",IF($B$127&gt;$C$127,"ns",IF(ABS($L147-INDEX(RTO1SF_ORD,M$4,2))&gt;$B$135,"s","ns"))))</f>
        <v>ns</v>
      </c>
      <c r="N147" s="188" t="str">
        <f aca="1">IF(N$4&gt;$J147,"",IF($F$120&gt;$G$120,"ns",IF($B$127&gt;$C$127,"ns",IF(ABS($L147-INDEX(RTO1SF_ORD,N$4,2))&gt;$B$135,"s","ns"))))</f>
        <v>ns</v>
      </c>
      <c r="O147" s="188" t="str">
        <f aca="1">IF(O$4&gt;$J147,"",IF($F$120&gt;$G$120,"ns",IF($B$127&gt;$C$127,"ns",IF(ABS($L147-INDEX(RTO1SF_ORD,O$4,2))&gt;$B$135,"s","ns"))))</f>
        <v>ns</v>
      </c>
      <c r="P147" s="188" t="str">
        <f aca="1">IF(P$4&gt;$J147,"",IF($F$120&gt;$G$120,"ns",IF($B$127&gt;$C$127,"ns",IF(ABS($L147-INDEX(RTO1SF_ORD,P$4,2))&gt;$B$135,"s","ns"))))</f>
        <v>ns</v>
      </c>
      <c r="Q147" s="188" t="str">
        <f aca="1">IF(Q$4&gt;$J147,"",IF($F$120&gt;$G$120,"ns",IF($B$127&gt;$C$127,"ns",IF(ABS($L147-INDEX(RTO1SF_ORD,Q$4,2))&gt;$B$135,"s","ns"))))</f>
        <v>ns</v>
      </c>
      <c r="R147" s="188" t="str">
        <f aca="1">IF(R$4&gt;$J147,"",IF($F$120&gt;$G$120,"ns",IF($B$127&gt;$C$127,"ns",IF(ABS($L147-INDEX(RTO1SF_ORD,R$4,2))&gt;$B$135,"s","ns"))))</f>
        <v>ns</v>
      </c>
      <c r="S147" s="188" t="str">
        <f aca="1">IF(S$4&gt;$J147,"",IF($F$120&gt;$G$120,"ns",IF($B$127&gt;$C$127,"ns",IF(ABS($L147-INDEX(RTO1SF_ORD,S$4,2))&gt;$B$135,"s","ns"))))</f>
        <v>ns</v>
      </c>
      <c r="T147" s="188" t="str">
        <f aca="1">IF(T$4&gt;$J147,"",IF($F$120&gt;$G$120,"ns",IF($B$127&gt;$C$127,"ns",IF(ABS($L147-INDEX(RTO1SF_ORD,T$4,2))&gt;$B$135,"s","ns"))))</f>
        <v>ns</v>
      </c>
      <c r="U147" s="188" t="str">
        <f aca="1">IF(U$4&gt;$J147,"",IF($F$120&gt;$G$120,"ns",IF($B$127&gt;$C$127,"ns",IF(ABS($L147-INDEX(RTO1SF_ORD,U$4,2))&gt;$B$135,"s","ns"))))</f>
        <v>ns</v>
      </c>
      <c r="V147" s="188" t="str">
        <f aca="1">IF(V$4&gt;$J147,"",IF($F$120&gt;$G$120,"ns",IF($B$127&gt;$C$127,"ns",IF(ABS($L147-INDEX(RTO1SF_ORD,V$4,2))&gt;$B$135,"s","ns"))))</f>
        <v>ns</v>
      </c>
      <c r="W147" s="188" t="str">
        <f aca="1">IF(W$4&gt;$J147,"",IF($F$120&gt;$G$120,"ns",IF($B$127&gt;$C$127,"ns",IF(ABS($L147-INDEX(RTO1SF_ORD,W$4,2))&gt;$B$135,"s","ns"))))</f>
        <v>ns</v>
      </c>
      <c r="X147" s="188" t="str">
        <f aca="1">IF(X$4&gt;$J147,"",IF($F$120&gt;$G$120,"ns",IF($B$127&gt;$C$127,"ns",IF(ABS($L147-INDEX(RTO1SF_ORD,X$4,2))&gt;$B$135,"s","ns"))))</f>
        <v>ns</v>
      </c>
      <c r="Y147" s="188" t="str">
        <f aca="1">IF(Y$4&gt;$J147,"",IF($F$120&gt;$G$120,"ns",IF($B$127&gt;$C$127,"ns",IF(ABS($L147-INDEX(RTO1SF_ORD,Y$4,2))&gt;$B$135,"s","ns"))))</f>
        <v>ns</v>
      </c>
      <c r="Z147" s="188" t="str">
        <f aca="1">IF(Z$4&gt;$J147,"",IF($F$120&gt;$G$120,"ns",IF($B$127&gt;$C$127,"ns",IF(ABS($L147-INDEX(RTO1SF_ORD,Z$4,2))&gt;$B$135,"s","ns"))))</f>
        <v>ns</v>
      </c>
      <c r="AA147" s="188" t="str">
        <f aca="1">IF(AA$4&gt;$J147,"",IF($F$120&gt;$G$120,"ns",IF($B$127&gt;$C$127,"ns",IF(ABS($L147-INDEX(RTO1SF_ORD,AA$4,2))&gt;$B$135,"s","ns"))))</f>
        <v>ns</v>
      </c>
      <c r="AB147" s="188" t="str">
        <f aca="1">IF(AB$4&gt;$J147,"",IF($F$120&gt;$G$120,"ns",IF($B$127&gt;$C$127,"ns",IF(ABS($L147-INDEX(RTO1SF_ORD,AB$4,2))&gt;$B$135,"s","ns"))))</f>
        <v>ns</v>
      </c>
      <c r="AC147" s="188" t="str">
        <f aca="1">IF(AC$4&gt;$J147,"",IF($F$120&gt;$G$120,"ns",IF($B$127&gt;$C$127,"ns",IF(ABS($L147-INDEX(RTO1SF_ORD,AC$4,2))&gt;$B$135,"s","ns"))))</f>
        <v>ns</v>
      </c>
      <c r="AD147" s="188" t="str">
        <f aca="1">IF(AD$4&gt;$J147,"",IF($F$120&gt;$G$120,"ns",IF($B$127&gt;$C$127,"ns",IF(ABS($L147-INDEX(RTO1SF_ORD,AD$4,2))&gt;$B$135,"s","ns"))))</f>
        <v>ns</v>
      </c>
      <c r="AE147" s="188" t="str">
        <f aca="1">IF(AE$4&gt;$J147,"",IF($F$120&gt;$G$120,"ns",IF($B$127&gt;$C$127,"ns",IF(ABS($L147-INDEX(RTO1SF_ORD,AE$4,2))&gt;$B$135,"s","ns"))))</f>
        <v>ns</v>
      </c>
      <c r="AF147" s="188" t="str">
        <f aca="1">IF(AF$4&gt;$J147,"",IF($F$120&gt;$G$120,"ns",IF($B$127&gt;$C$127,"ns",IF(ABS($L147-INDEX(RTO1SF_ORD,AF$4,2))&gt;$B$135,"s","ns"))))</f>
        <v>ns</v>
      </c>
      <c r="AG147" s="188" t="str">
        <f aca="1">IF(AG$4&gt;$J147,"",IF($F$120&gt;$G$120,"ns",IF($B$127&gt;$C$127,"ns",IF(ABS($L147-INDEX(RTO1SF_ORD,AG$4,2))&gt;$B$135,"s","ns"))))</f>
        <v>ns</v>
      </c>
      <c r="AH147" s="188" t="str">
        <f aca="1">IF(AH$4&gt;$J147,"",IF($F$120&gt;$G$120,"ns",IF($B$127&gt;$C$127,"ns",IF(ABS($L147-INDEX(RTO1SF_ORD,AH$4,2))&gt;$B$135,"s","ns"))))</f>
        <v>ns</v>
      </c>
      <c r="AI147" s="188" t="str">
        <f aca="1">IF(AI$4&gt;$J147,"",IF($F$120&gt;$G$120,"ns",IF($B$127&gt;$C$127,"ns",IF(ABS($L147-INDEX(RTO1SF_ORD,AI$4,2))&gt;$B$135,"s","ns"))))</f>
        <v>ns</v>
      </c>
      <c r="AJ147" s="188" t="str">
        <f aca="1">IF(AJ$4&gt;$J147,"",IF($F$120&gt;$G$120,"ns",IF($B$127&gt;$C$127,"ns",IF(ABS($L147-INDEX(RTO1SF_ORD,AJ$4,2))&gt;$B$135,"s","ns"))))</f>
        <v>ns</v>
      </c>
      <c r="AK147" s="188" t="str">
        <f aca="1">IF(AK$4&gt;$J147,"",IF($F$120&gt;$G$120,"ns",IF($B$127&gt;$C$127,"ns",IF(ABS($L147-INDEX(RTO1SF_ORD,AK$4,2))&gt;$B$135,"s","ns"))))</f>
        <v>ns</v>
      </c>
      <c r="AL147" s="188" t="str">
        <f aca="1">IF(AL$4&gt;$J147,"",IF($F$120&gt;$G$120,"ns",IF($B$127&gt;$C$127,"ns",IF(ABS($L147-INDEX(RTO1SF_ORD,AL$4,2))&gt;$B$135,"s","ns"))))</f>
        <v>ns</v>
      </c>
      <c r="AM147" s="188" t="str">
        <f aca="1">IF(AM$4&gt;$J147,"",IF($F$120&gt;$G$120,"ns",IF($B$127&gt;$C$127,"ns",IF(ABS($L147-INDEX(RTO1SF_ORD,AM$4,2))&gt;$B$135,"s","ns"))))</f>
        <v>ns</v>
      </c>
      <c r="AN147" s="188" t="str">
        <f aca="1">IF(AN$4&gt;$J147,"",IF($F$120&gt;$G$120,"ns",IF($B$127&gt;$C$127,"ns",IF(ABS($L147-INDEX(RTO1SF_ORD,AN$4,2))&gt;$B$135,"s","ns"))))</f>
        <v>ns</v>
      </c>
      <c r="AO147" s="188" t="str">
        <f aca="1">IF(AO$4&gt;$J147,"",IF($F$120&gt;$G$120,"ns",IF($B$127&gt;$C$127,"ns",IF(ABS($L147-INDEX(RTO1SF_ORD,AO$4,2))&gt;$B$135,"s","ns"))))</f>
        <v>ns</v>
      </c>
      <c r="AP147" s="188" t="str">
        <f aca="1">IF(AP$4&gt;$J147,"",IF($F$120&gt;$G$120,"ns",IF($B$127&gt;$C$127,"ns",IF(ABS($L147-INDEX(RTO1SF_ORD,AP$4,2))&gt;$B$135,"s","ns"))))</f>
        <v>ns</v>
      </c>
      <c r="AQ147" s="188" t="str">
        <f aca="1">IF(AQ$4&gt;$J147,"",IF($F$120&gt;$G$120,"ns",IF($B$127&gt;$C$127,"ns",IF(ABS($L147-INDEX(RTO1SF_ORD,AQ$4,2))&gt;$B$135,"s","ns"))))</f>
        <v>ns</v>
      </c>
      <c r="AR147" s="188" t="str">
        <f aca="1">IF(AR$4&gt;$J147,"",IF($F$120&gt;$G$120,"ns",IF($B$127&gt;$C$127,"ns",IF(ABS($L147-INDEX(RTO1SF_ORD,AR$4,2))&gt;$B$135,"s","ns"))))</f>
        <v>ns</v>
      </c>
      <c r="AS147" s="188" t="str">
        <f aca="1">IF(AS$4&gt;$J147,"",IF($F$120&gt;$G$120,"ns",IF($B$127&gt;$C$127,"ns",IF(ABS($L147-INDEX(RTO1SF_ORD,AS$4,2))&gt;$B$135,"s","ns"))))</f>
        <v/>
      </c>
      <c r="AT147" s="188" t="str">
        <f aca="1">IF(AT$4&gt;$J147,"",IF($F$120&gt;$G$120,"ns",IF($B$127&gt;$C$127,"ns",IF(ABS($L147-INDEX(RTO1SF_ORD,AT$4,2))&gt;$B$135,"s","ns"))))</f>
        <v/>
      </c>
      <c r="AU147" s="188" t="str">
        <f aca="1">IF(AU$4&gt;$J147,"",IF($F$120&gt;$G$120,"ns",IF($B$127&gt;$C$127,"ns",IF(ABS($L147-INDEX(RTO1SF_ORD,AU$4,2))&gt;$B$135,"s","ns"))))</f>
        <v/>
      </c>
      <c r="AV147" s="188" t="str">
        <f aca="1">IF(AV$4&gt;$J147,"",IF($F$120&gt;$G$120,"ns",IF($B$127&gt;$C$127,"ns",IF(ABS($L147-INDEX(RTO1SF_ORD,AV$4,2))&gt;$B$135,"s","ns"))))</f>
        <v/>
      </c>
      <c r="AW147" s="188" t="str">
        <f aca="1">IF(AW$4&gt;$J147,"",IF($F$120&gt;$G$120,"ns",IF($B$127&gt;$C$127,"ns",IF(ABS($L147-INDEX(RTO1SF_ORD,AW$4,2))&gt;$B$135,"s","ns"))))</f>
        <v/>
      </c>
      <c r="AX147" s="188" t="str">
        <f aca="1">IF(AX$4&gt;$J147,"",IF($F$120&gt;$G$120,"ns",IF($B$127&gt;$C$127,"ns",IF(ABS($L147-INDEX(RTO1SF_ORD,AX$4,2))&gt;$B$135,"s","ns"))))</f>
        <v/>
      </c>
      <c r="AY147" s="188" t="str">
        <f aca="1">IF(AY$4&gt;$J147,"",IF($F$120&gt;$G$120,"ns",IF($B$127&gt;$C$127,"ns",IF(ABS($L147-INDEX(RTO1SF_ORD,AY$4,2))&gt;$B$135,"s","ns"))))</f>
        <v/>
      </c>
      <c r="AZ147" s="188" t="str">
        <f aca="1">IF(AZ$4&gt;$J147,"",IF($F$120&gt;$G$120,"ns",IF($B$127&gt;$C$127,"ns",IF(ABS($L147-INDEX(RTO1SF_ORD,AZ$4,2))&gt;$B$135,"s","ns"))))</f>
        <v/>
      </c>
      <c r="BA147" s="188" t="str">
        <f aca="1">IF(BA$4&gt;$J147,"",IF($F$120&gt;$G$120,"ns",IF($B$127&gt;$C$127,"ns",IF(ABS($L147-INDEX(RTO1SF_ORD,BA$4,2))&gt;$B$135,"s","ns"))))</f>
        <v/>
      </c>
      <c r="BB147" s="188" t="str">
        <f aca="1">IF(BB$4&gt;$J147,"",IF($F$120&gt;$G$120,"ns",IF($B$127&gt;$C$127,"ns",IF(ABS($L147-INDEX(RTO1SF_ORD,BB$4,2))&gt;$B$135,"s","ns"))))</f>
        <v/>
      </c>
      <c r="BC147" s="188" t="str">
        <f aca="1">IF(BC$4&gt;$J147,"",IF($F$120&gt;$G$120,"ns",IF($B$127&gt;$C$127,"ns",IF(ABS($L147-INDEX(RTO1SF_ORD,BC$4,2))&gt;$B$135,"s","ns"))))</f>
        <v/>
      </c>
      <c r="BD147" s="188" t="str">
        <f aca="1">IF(BD$4&gt;$J147,"",IF($F$120&gt;$G$120,"ns",IF($B$127&gt;$C$127,"ns",IF(ABS($L147-INDEX(RTO1SF_ORD,BD$4,2))&gt;$B$135,"s","ns"))))</f>
        <v/>
      </c>
      <c r="BE147" s="188" t="str">
        <f aca="1">IF(BE$4&gt;$J147,"",IF($F$120&gt;$G$120,"ns",IF($B$127&gt;$C$127,"ns",IF(ABS($L147-INDEX(RTO1SF_ORD,BE$4,2))&gt;$B$135,"s","ns"))))</f>
        <v/>
      </c>
      <c r="BF147" s="188" t="str">
        <f aca="1">IF(BF$4&gt;$J147,"",IF($F$120&gt;$G$120,"ns",IF($B$127&gt;$C$127,"ns",IF(ABS($L147-INDEX(RTO1SF_ORD,BF$4,2))&gt;$B$135,"s","ns"))))</f>
        <v/>
      </c>
      <c r="BG147" s="188" t="str">
        <f aca="1">IF(BG$4&gt;$J147,"",IF($F$120&gt;$G$120,"ns",IF($B$127&gt;$C$127,"ns",IF(ABS($L147-INDEX(RTO1SF_ORD,BG$4,2))&gt;$B$135,"s","ns"))))</f>
        <v/>
      </c>
      <c r="BH147" s="188" t="str">
        <f aca="1">IF(BH$4&gt;$J147,"",IF($F$120&gt;$G$120,"ns",IF($B$127&gt;$C$127,"ns",IF(ABS($L147-INDEX(RTO1SF_ORD,BH$4,2))&gt;$B$135,"s","ns"))))</f>
        <v/>
      </c>
      <c r="BI147" s="188" t="str">
        <f aca="1">IF(BI$4&gt;$J147,"",IF($F$120&gt;$G$120,"ns",IF($B$127&gt;$C$127,"ns",IF(ABS($L147-INDEX(RTO1SF_ORD,BI$4,2))&gt;$B$135,"s","ns"))))</f>
        <v/>
      </c>
      <c r="BJ147" s="188" t="str">
        <f aca="1">IF(BJ$4&gt;$J147,"",IF($F$120&gt;$G$120,"ns",IF($B$127&gt;$C$127,"ns",IF(ABS($L147-INDEX(RTO1SF_ORD,BJ$4,2))&gt;$B$135,"s","ns"))))</f>
        <v/>
      </c>
      <c r="BS147" s="10"/>
      <c r="BT147" s="10"/>
      <c r="BV147" s="89" t="n">
        <v>32</v>
      </c>
      <c r="BW147" s="187">
        <f aca="1">IFERROR(INDEX(RTO3CF_ORD,BV147,1),"sd")</f>
        <v>916</v>
      </c>
      <c r="BX147" s="188">
        <f aca="1">IFERROR(INDEX(RTO3CF_ORD,BV147,2),"sd")</f>
        <v>3382.22238095237981</v>
      </c>
      <c r="BY147" s="186" t="str">
        <f aca="1">IF(BY$4&gt;$BV147,"",IF($BR$120&gt;$BS$120,"ns",IF($BN$127&gt;$BO$127,"ns",IF(ABS($BX147-INDEX(RTO1CF_ORD,BY$4,2))&gt;$BN$135,"s","ns"))))</f>
        <v>ns</v>
      </c>
      <c r="BZ147" s="186" t="str">
        <f aca="1">IF(BZ$4&gt;$BV147,"",IF($BR$120&gt;$BS$120,"ns",IF($BN$127&gt;$BO$127,"ns",IF(ABS($BX147-INDEX(RTO1CF_ORD,BZ$4,2))&gt;$BN$135,"s","ns"))))</f>
        <v>ns</v>
      </c>
      <c r="CA147" s="186" t="str">
        <f aca="1">IF(CA$4&gt;$BV147,"",IF($BR$120&gt;$BS$120,"ns",IF($BN$127&gt;$BO$127,"ns",IF(ABS($BX147-INDEX(RTO1CF_ORD,CA$4,2))&gt;$BN$135,"s","ns"))))</f>
        <v>ns</v>
      </c>
      <c r="CB147" s="186" t="str">
        <f aca="1">IF(CB$4&gt;$BV147,"",IF($BR$120&gt;$BS$120,"ns",IF($BN$127&gt;$BO$127,"ns",IF(ABS($BX147-INDEX(RTO1CF_ORD,CB$4,2))&gt;$BN$135,"s","ns"))))</f>
        <v>ns</v>
      </c>
      <c r="CC147" s="186" t="str">
        <f aca="1">IF(CC$4&gt;$BV147,"",IF($BR$120&gt;$BS$120,"ns",IF($BN$127&gt;$BO$127,"ns",IF(ABS($BX147-INDEX(RTO1CF_ORD,CC$4,2))&gt;$BN$135,"s","ns"))))</f>
        <v>ns</v>
      </c>
      <c r="CD147" s="186" t="str">
        <f aca="1">IF(CD$4&gt;$BV147,"",IF($BR$120&gt;$BS$120,"ns",IF($BN$127&gt;$BO$127,"ns",IF(ABS($BX147-INDEX(RTO1CF_ORD,CD$4,2))&gt;$BN$135,"s","ns"))))</f>
        <v>ns</v>
      </c>
      <c r="CE147" s="186" t="str">
        <f aca="1">IF(CE$4&gt;$BV147,"",IF($BR$120&gt;$BS$120,"ns",IF($BN$127&gt;$BO$127,"ns",IF(ABS($BX147-INDEX(RTO1CF_ORD,CE$4,2))&gt;$BN$135,"s","ns"))))</f>
        <v>ns</v>
      </c>
      <c r="CF147" s="186" t="str">
        <f aca="1">IF(CF$4&gt;$BV147,"",IF($BR$120&gt;$BS$120,"ns",IF($BN$127&gt;$BO$127,"ns",IF(ABS($BX147-INDEX(RTO1CF_ORD,CF$4,2))&gt;$BN$135,"s","ns"))))</f>
        <v>ns</v>
      </c>
      <c r="CG147" s="186" t="str">
        <f aca="1">IF(CG$4&gt;$BV147,"",IF($BR$120&gt;$BS$120,"ns",IF($BN$127&gt;$BO$127,"ns",IF(ABS($BX147-INDEX(RTO1CF_ORD,CG$4,2))&gt;$BN$135,"s","ns"))))</f>
        <v>ns</v>
      </c>
      <c r="CH147" s="186" t="str">
        <f aca="1">IF(CH$4&gt;$BV147,"",IF($BR$120&gt;$BS$120,"ns",IF($BN$127&gt;$BO$127,"ns",IF(ABS($BX147-INDEX(RTO1CF_ORD,CH$4,2))&gt;$BN$135,"s","ns"))))</f>
        <v>ns</v>
      </c>
      <c r="CI147" s="186" t="str">
        <f aca="1">IF(CI$4&gt;$BV147,"",IF($BR$120&gt;$BS$120,"ns",IF($BN$127&gt;$BO$127,"ns",IF(ABS($BX147-INDEX(RTO1CF_ORD,CI$4,2))&gt;$BN$135,"s","ns"))))</f>
        <v>ns</v>
      </c>
      <c r="CJ147" s="186" t="str">
        <f aca="1">IF(CJ$4&gt;$BV147,"",IF($BR$120&gt;$BS$120,"ns",IF($BN$127&gt;$BO$127,"ns",IF(ABS($BX147-INDEX(RTO1CF_ORD,CJ$4,2))&gt;$BN$135,"s","ns"))))</f>
        <v>ns</v>
      </c>
      <c r="CK147" s="186" t="str">
        <f aca="1">IF(CK$4&gt;$BV147,"",IF($BR$120&gt;$BS$120,"ns",IF($BN$127&gt;$BO$127,"ns",IF(ABS($BX147-INDEX(RTO1CF_ORD,CK$4,2))&gt;$BN$135,"s","ns"))))</f>
        <v>ns</v>
      </c>
      <c r="CL147" s="186" t="str">
        <f aca="1">IF(CL$4&gt;$BV147,"",IF($BR$120&gt;$BS$120,"ns",IF($BN$127&gt;$BO$127,"ns",IF(ABS($BX147-INDEX(RTO1CF_ORD,CL$4,2))&gt;$BN$135,"s","ns"))))</f>
        <v>ns</v>
      </c>
      <c r="CM147" s="186" t="str">
        <f aca="1">IF(CM$4&gt;$BV147,"",IF($BR$120&gt;$BS$120,"ns",IF($BN$127&gt;$BO$127,"ns",IF(ABS($BX147-INDEX(RTO1CF_ORD,CM$4,2))&gt;$BN$135,"s","ns"))))</f>
        <v>ns</v>
      </c>
      <c r="CN147" s="186" t="str">
        <f aca="1">IF(CN$4&gt;$BV147,"",IF($BR$120&gt;$BS$120,"ns",IF($BN$127&gt;$BO$127,"ns",IF(ABS($BX147-INDEX(RTO1CF_ORD,CN$4,2))&gt;$BN$135,"s","ns"))))</f>
        <v>ns</v>
      </c>
      <c r="CO147" s="186" t="str">
        <f aca="1">IF(CO$4&gt;$BV147,"",IF($BR$120&gt;$BS$120,"ns",IF($BN$127&gt;$BO$127,"ns",IF(ABS($BX147-INDEX(RTO1CF_ORD,CO$4,2))&gt;$BN$135,"s","ns"))))</f>
        <v>ns</v>
      </c>
      <c r="CP147" s="186" t="str">
        <f aca="1">IF(CP$4&gt;$BV147,"",IF($BR$120&gt;$BS$120,"ns",IF($BN$127&gt;$BO$127,"ns",IF(ABS($BX147-INDEX(RTO1CF_ORD,CP$4,2))&gt;$BN$135,"s","ns"))))</f>
        <v>ns</v>
      </c>
      <c r="CQ147" s="186" t="str">
        <f aca="1">IF(CQ$4&gt;$BV147,"",IF($BR$120&gt;$BS$120,"ns",IF($BN$127&gt;$BO$127,"ns",IF(ABS($BX147-INDEX(RTO1CF_ORD,CQ$4,2))&gt;$BN$135,"s","ns"))))</f>
        <v>ns</v>
      </c>
      <c r="CR147" s="186" t="str">
        <f aca="1">IF(CR$4&gt;$BV147,"",IF($BR$120&gt;$BS$120,"ns",IF($BN$127&gt;$BO$127,"ns",IF(ABS($BX147-INDEX(RTO1CF_ORD,CR$4,2))&gt;$BN$135,"s","ns"))))</f>
        <v>ns</v>
      </c>
      <c r="CS147" s="186" t="str">
        <f aca="1">IF(CS$4&gt;$BV147,"",IF($BR$120&gt;$BS$120,"ns",IF($BN$127&gt;$BO$127,"ns",IF(ABS($BX147-INDEX(RTO1CF_ORD,CS$4,2))&gt;$BN$135,"s","ns"))))</f>
        <v>ns</v>
      </c>
      <c r="CT147" s="186" t="str">
        <f aca="1">IF(CT$4&gt;$BV147,"",IF($BR$120&gt;$BS$120,"ns",IF($BN$127&gt;$BO$127,"ns",IF(ABS($BX147-INDEX(RTO1CF_ORD,CT$4,2))&gt;$BN$135,"s","ns"))))</f>
        <v>ns</v>
      </c>
      <c r="CU147" s="186" t="str">
        <f aca="1">IF(CU$4&gt;$BV147,"",IF($BR$120&gt;$BS$120,"ns",IF($BN$127&gt;$BO$127,"ns",IF(ABS($BX147-INDEX(RTO1CF_ORD,CU$4,2))&gt;$BN$135,"s","ns"))))</f>
        <v>ns</v>
      </c>
      <c r="CV147" s="186" t="str">
        <f aca="1">IF(CV$4&gt;$BV147,"",IF($BR$120&gt;$BS$120,"ns",IF($BN$127&gt;$BO$127,"ns",IF(ABS($BX147-INDEX(RTO1CF_ORD,CV$4,2))&gt;$BN$135,"s","ns"))))</f>
        <v>ns</v>
      </c>
      <c r="CW147" s="186" t="str">
        <f aca="1">IF(CW$4&gt;$BV147,"",IF($BR$120&gt;$BS$120,"ns",IF($BN$127&gt;$BO$127,"ns",IF(ABS($BX147-INDEX(RTO1CF_ORD,CW$4,2))&gt;$BN$135,"s","ns"))))</f>
        <v>ns</v>
      </c>
      <c r="CX147" s="186" t="str">
        <f aca="1">IF(CX$4&gt;$BV147,"",IF($BR$120&gt;$BS$120,"ns",IF($BN$127&gt;$BO$127,"ns",IF(ABS($BX147-INDEX(RTO1CF_ORD,CX$4,2))&gt;$BN$135,"s","ns"))))</f>
        <v>ns</v>
      </c>
      <c r="CY147" s="186" t="str">
        <f aca="1">IF(CY$4&gt;$BV147,"",IF($BR$120&gt;$BS$120,"ns",IF($BN$127&gt;$BO$127,"ns",IF(ABS($BX147-INDEX(RTO1CF_ORD,CY$4,2))&gt;$BN$135,"s","ns"))))</f>
        <v>ns</v>
      </c>
      <c r="CZ147" s="186" t="str">
        <f aca="1">IF(CZ$4&gt;$BV147,"",IF($BR$120&gt;$BS$120,"ns",IF($BN$127&gt;$BO$127,"ns",IF(ABS($BX147-INDEX(RTO1CF_ORD,CZ$4,2))&gt;$BN$135,"s","ns"))))</f>
        <v>ns</v>
      </c>
      <c r="DA147" s="186" t="str">
        <f aca="1">IF(DA$4&gt;$BV147,"",IF($BR$120&gt;$BS$120,"ns",IF($BN$127&gt;$BO$127,"ns",IF(ABS($BX147-INDEX(RTO1CF_ORD,DA$4,2))&gt;$BN$135,"s","ns"))))</f>
        <v>ns</v>
      </c>
      <c r="DB147" s="186" t="str">
        <f aca="1">IF(DB$4&gt;$BV147,"",IF($BR$120&gt;$BS$120,"ns",IF($BN$127&gt;$BO$127,"ns",IF(ABS($BX147-INDEX(RTO1CF_ORD,DB$4,2))&gt;$BN$135,"s","ns"))))</f>
        <v>ns</v>
      </c>
      <c r="DC147" s="186" t="str">
        <f aca="1">IF(DC$4&gt;$BV147,"",IF($BR$120&gt;$BS$120,"ns",IF($BN$127&gt;$BO$127,"ns",IF(ABS($BX147-INDEX(RTO1CF_ORD,DC$4,2))&gt;$BN$135,"s","ns"))))</f>
        <v>ns</v>
      </c>
      <c r="DD147" s="186" t="str">
        <f aca="1">IF(DD$4&gt;$BV147,"",IF($BR$120&gt;$BS$120,"ns",IF($BN$127&gt;$BO$127,"ns",IF(ABS($BX147-INDEX(RTO1CF_ORD,DD$4,2))&gt;$BN$135,"s","ns"))))</f>
        <v>ns</v>
      </c>
      <c r="DE147" s="186" t="str">
        <f aca="1">IF(DE$4&gt;$BV147,"",IF($BR$120&gt;$BS$120,"ns",IF($BN$127&gt;$BO$127,"ns",IF(ABS($BX147-INDEX(RTO1CF_ORD,DE$4,2))&gt;$BN$135,"s","ns"))))</f>
        <v/>
      </c>
      <c r="DF147" s="186" t="str">
        <f aca="1">IF(DF$4&gt;$BV147,"",IF($BR$120&gt;$BS$120,"ns",IF($BN$127&gt;$BO$127,"ns",IF(ABS($BX147-INDEX(RTO1CF_ORD,DF$4,2))&gt;$BN$135,"s","ns"))))</f>
        <v/>
      </c>
      <c r="DG147" s="186" t="str">
        <f aca="1">IF(DG$4&gt;$BV147,"",IF($BR$120&gt;$BS$120,"ns",IF($BN$127&gt;$BO$127,"ns",IF(ABS($BX147-INDEX(RTO1CF_ORD,DG$4,2))&gt;$BN$135,"s","ns"))))</f>
        <v/>
      </c>
      <c r="DH147" s="186" t="str">
        <f aca="1">IF(DH$4&gt;$BV147,"",IF($BR$120&gt;$BS$120,"ns",IF($BN$127&gt;$BO$127,"ns",IF(ABS($BX147-INDEX(RTO1CF_ORD,DH$4,2))&gt;$BN$135,"s","ns"))))</f>
        <v/>
      </c>
      <c r="DI147" s="186" t="str">
        <f aca="1">IF(DI$4&gt;$BV147,"",IF($BR$120&gt;$BS$120,"ns",IF($BN$127&gt;$BO$127,"ns",IF(ABS($BX147-INDEX(RTO1CF_ORD,DI$4,2))&gt;$BN$135,"s","ns"))))</f>
        <v/>
      </c>
      <c r="DJ147" s="186" t="str">
        <f aca="1">IF(DJ$4&gt;$BV147,"",IF($BR$120&gt;$BS$120,"ns",IF($BN$127&gt;$BO$127,"ns",IF(ABS($BX147-INDEX(RTO1CF_ORD,DJ$4,2))&gt;$BN$135,"s","ns"))))</f>
        <v/>
      </c>
      <c r="DK147" s="186" t="str">
        <f aca="1">IF(DK$4&gt;$BV147,"",IF($BR$120&gt;$BS$120,"ns",IF($BN$127&gt;$BO$127,"ns",IF(ABS($BX147-INDEX(RTO1CF_ORD,DK$4,2))&gt;$BN$135,"s","ns"))))</f>
        <v/>
      </c>
      <c r="DL147" s="186" t="str">
        <f aca="1">IF(DL$4&gt;$BV147,"",IF($BR$120&gt;$BS$120,"ns",IF($BN$127&gt;$BO$127,"ns",IF(ABS($BX147-INDEX(RTO1CF_ORD,DL$4,2))&gt;$BN$135,"s","ns"))))</f>
        <v/>
      </c>
      <c r="DM147" s="186" t="str">
        <f aca="1">IF(DM$4&gt;$BV147,"",IF($BR$120&gt;$BS$120,"ns",IF($BN$127&gt;$BO$127,"ns",IF(ABS($BX147-INDEX(RTO1CF_ORD,DM$4,2))&gt;$BN$135,"s","ns"))))</f>
        <v/>
      </c>
      <c r="DN147" s="186" t="str">
        <f aca="1">IF(DN$4&gt;$BV147,"",IF($BR$120&gt;$BS$120,"ns",IF($BN$127&gt;$BO$127,"ns",IF(ABS($BX147-INDEX(RTO1CF_ORD,DN$4,2))&gt;$BN$135,"s","ns"))))</f>
        <v/>
      </c>
      <c r="DO147" s="186" t="str">
        <f aca="1">IF(DO$4&gt;$BV147,"",IF($BR$120&gt;$BS$120,"ns",IF($BN$127&gt;$BO$127,"ns",IF(ABS($BX147-INDEX(RTO1CF_ORD,DO$4,2))&gt;$BN$135,"s","ns"))))</f>
        <v/>
      </c>
      <c r="DP147" s="186" t="str">
        <f aca="1">IF(DP$4&gt;$BV147,"",IF($BR$120&gt;$BS$120,"ns",IF($BN$127&gt;$BO$127,"ns",IF(ABS($BX147-INDEX(RTO1CF_ORD,DP$4,2))&gt;$BN$135,"s","ns"))))</f>
        <v/>
      </c>
      <c r="DQ147" s="186" t="str">
        <f aca="1">IF(DQ$4&gt;$BV147,"",IF($BR$120&gt;$BS$120,"ns",IF($BN$127&gt;$BO$127,"ns",IF(ABS($BX147-INDEX(RTO1CF_ORD,DQ$4,2))&gt;$BN$135,"s","ns"))))</f>
        <v/>
      </c>
      <c r="DR147" s="186" t="str">
        <f aca="1">IF(DR$4&gt;$BV147,"",IF($BR$120&gt;$BS$120,"ns",IF($BN$127&gt;$BO$127,"ns",IF(ABS($BX147-INDEX(RTO1CF_ORD,DR$4,2))&gt;$BN$135,"s","ns"))))</f>
        <v/>
      </c>
      <c r="DS147" s="186" t="str">
        <f aca="1">IF(DS$4&gt;$BV147,"",IF($BR$120&gt;$BS$120,"ns",IF($BN$127&gt;$BO$127,"ns",IF(ABS($BX147-INDEX(RTO1CF_ORD,DS$4,2))&gt;$BN$135,"s","ns"))))</f>
        <v/>
      </c>
      <c r="DT147" s="186" t="str">
        <f aca="1">IF(DT$4&gt;$BV147,"",IF($BR$120&gt;$BS$120,"ns",IF($BN$127&gt;$BO$127,"ns",IF(ABS($BX147-INDEX(RTO1CF_ORD,DT$4,2))&gt;$BN$135,"s","ns"))))</f>
        <v/>
      </c>
      <c r="DU147" s="186" t="str">
        <f aca="1">IF(DU$4&gt;$BV147,"",IF($BR$120&gt;$BS$120,"ns",IF($BN$127&gt;$BO$127,"ns",IF(ABS($BX147-INDEX(RTO1CF_ORD,DU$4,2))&gt;$BN$135,"s","ns"))))</f>
        <v/>
      </c>
      <c r="DV147" s="186" t="str">
        <f aca="1">IF(DV$4&gt;$BV147,"",IF($BR$120&gt;$BS$120,"ns",IF($BN$127&gt;$BO$127,"ns",IF(ABS($BX147-INDEX(RTO1CF_ORD,DV$4,2))&gt;$BN$135,"s","ns"))))</f>
        <v/>
      </c>
      <c r="DW147" s="158"/>
      <c r="DX147" s="158"/>
      <c r="DZ147" s="176">
        <f>DZ146+1</f>
        <v>33</v>
      </c>
      <c r="EA147" s="178" t="str">
        <f aca="1">IFERROR(INDEX(RTO3CV,$DZ147,1),0)</f>
        <v>LG ARLASK</v>
      </c>
      <c r="EB147" s="179">
        <f aca="1">IFERROR(INDEX(RTO3SF,$DZ147,EB$3),0)</f>
        <v>0</v>
      </c>
      <c r="EC147" s="179">
        <f aca="1">IFERROR(INDEX(RTO3SF,$DZ147,EC$3),0)</f>
        <v>0</v>
      </c>
      <c r="ED147" s="179">
        <f aca="1">IFERROR(INDEX(RTO3SF,$DZ147,ED$3),0)</f>
        <v>0</v>
      </c>
      <c r="EE147" s="179">
        <f aca="1">IFERROR(INDEX(RTO3SF,$DZ147,EE$3),0)</f>
        <v>0</v>
      </c>
      <c r="EF147" s="179">
        <f>_xlfn.COUNTIFS(EB147:EE147,"&gt;1")</f>
        <v>0</v>
      </c>
      <c r="EG147" s="179">
        <f>IFERROR(_xlfn.SUMIFS(EB147:EE147,EB147:EE147,"&gt;1"),0)</f>
        <v>0</v>
      </c>
      <c r="EH147" s="176"/>
      <c r="EI147" s="176"/>
      <c r="EJ147" s="176"/>
      <c r="EK147" s="177"/>
      <c r="EL147" s="176">
        <f>EL146+1</f>
        <v>33</v>
      </c>
      <c r="EM147" s="178" t="str">
        <f aca="1">IFERROR(INDEX(RTO3CV,$EL147,1),0)</f>
        <v>LG ARLASK</v>
      </c>
      <c r="EN147" s="179">
        <f aca="1">IFERROR(INDEX(RTO3CF,$EL147,'ANVA-MDS'!EB$3),0)</f>
        <v>4183.64068571429016</v>
      </c>
      <c r="EO147" s="179">
        <f aca="1">IFERROR(INDEX(RTO3CF,$EL147,'ANVA-MDS'!EC$3),0)</f>
        <v>4139.05737142857015</v>
      </c>
      <c r="EP147" s="179">
        <f aca="1">IFERROR(INDEX(RTO3CF,$EL147,'ANVA-MDS'!ED$3),0)</f>
        <v>2689.1583085714301</v>
      </c>
      <c r="EQ147" s="179">
        <f aca="1">IFERROR(INDEX(RTO3CF,$EL147,'ANVA-MDS'!EE$3),0)</f>
        <v>0</v>
      </c>
      <c r="ER147" s="179">
        <f>_xlfn.COUNTIFS(EN147:EQ147,"&gt;1")</f>
        <v>3</v>
      </c>
      <c r="ES147" s="179">
        <f>IFERROR(_xlfn.SUMIFS(EN147:EQ147,EN147:EQ147,"&gt;1"),0)</f>
        <v>11011.8563657143004</v>
      </c>
      <c r="ET147" s="176"/>
      <c r="EU147" s="176"/>
      <c r="EV147" s="176"/>
      <c r="EW147" s="177"/>
      <c r="EX147" s="179">
        <f>EG147+ES147</f>
        <v>11011.8563657143004</v>
      </c>
      <c r="EY147" s="177"/>
      <c r="EZ147" s="177"/>
    </row>
    <row r="148" spans="10:156" ht="12.75" customHeight="1">
      <c r="J148" s="89" t="n">
        <v>33</v>
      </c>
      <c r="K148" s="187" t="str">
        <f aca="1">IFERROR(INDEX(RTO3SF_ORD,J148,1),"sd")</f>
        <v>LG ARLASK</v>
      </c>
      <c r="L148" s="188">
        <f aca="1">IFERROR(INDEX(RTO3SF_ORD,J148,2),"sd")</f>
        <v>0.000170000000000000018</v>
      </c>
      <c r="M148" s="188" t="str">
        <f aca="1">IF(M$4&gt;$J148,"",IF($F$120&gt;$G$120,"ns",IF($B$127&gt;$C$127,"ns",IF(ABS($L148-INDEX(RTO1SF_ORD,M$4,2))&gt;$B$135,"s","ns"))))</f>
        <v>ns</v>
      </c>
      <c r="N148" s="188" t="str">
        <f aca="1">IF(N$4&gt;$J148,"",IF($F$120&gt;$G$120,"ns",IF($B$127&gt;$C$127,"ns",IF(ABS($L148-INDEX(RTO1SF_ORD,N$4,2))&gt;$B$135,"s","ns"))))</f>
        <v>ns</v>
      </c>
      <c r="O148" s="188" t="str">
        <f aca="1">IF(O$4&gt;$J148,"",IF($F$120&gt;$G$120,"ns",IF($B$127&gt;$C$127,"ns",IF(ABS($L148-INDEX(RTO1SF_ORD,O$4,2))&gt;$B$135,"s","ns"))))</f>
        <v>ns</v>
      </c>
      <c r="P148" s="188" t="str">
        <f aca="1">IF(P$4&gt;$J148,"",IF($F$120&gt;$G$120,"ns",IF($B$127&gt;$C$127,"ns",IF(ABS($L148-INDEX(RTO1SF_ORD,P$4,2))&gt;$B$135,"s","ns"))))</f>
        <v>ns</v>
      </c>
      <c r="Q148" s="188" t="str">
        <f aca="1">IF(Q$4&gt;$J148,"",IF($F$120&gt;$G$120,"ns",IF($B$127&gt;$C$127,"ns",IF(ABS($L148-INDEX(RTO1SF_ORD,Q$4,2))&gt;$B$135,"s","ns"))))</f>
        <v>ns</v>
      </c>
      <c r="R148" s="188" t="str">
        <f aca="1">IF(R$4&gt;$J148,"",IF($F$120&gt;$G$120,"ns",IF($B$127&gt;$C$127,"ns",IF(ABS($L148-INDEX(RTO1SF_ORD,R$4,2))&gt;$B$135,"s","ns"))))</f>
        <v>ns</v>
      </c>
      <c r="S148" s="188" t="str">
        <f aca="1">IF(S$4&gt;$J148,"",IF($F$120&gt;$G$120,"ns",IF($B$127&gt;$C$127,"ns",IF(ABS($L148-INDEX(RTO1SF_ORD,S$4,2))&gt;$B$135,"s","ns"))))</f>
        <v>ns</v>
      </c>
      <c r="T148" s="188" t="str">
        <f aca="1">IF(T$4&gt;$J148,"",IF($F$120&gt;$G$120,"ns",IF($B$127&gt;$C$127,"ns",IF(ABS($L148-INDEX(RTO1SF_ORD,T$4,2))&gt;$B$135,"s","ns"))))</f>
        <v>ns</v>
      </c>
      <c r="U148" s="188" t="str">
        <f aca="1">IF(U$4&gt;$J148,"",IF($F$120&gt;$G$120,"ns",IF($B$127&gt;$C$127,"ns",IF(ABS($L148-INDEX(RTO1SF_ORD,U$4,2))&gt;$B$135,"s","ns"))))</f>
        <v>ns</v>
      </c>
      <c r="V148" s="188" t="str">
        <f aca="1">IF(V$4&gt;$J148,"",IF($F$120&gt;$G$120,"ns",IF($B$127&gt;$C$127,"ns",IF(ABS($L148-INDEX(RTO1SF_ORD,V$4,2))&gt;$B$135,"s","ns"))))</f>
        <v>ns</v>
      </c>
      <c r="W148" s="188" t="str">
        <f aca="1">IF(W$4&gt;$J148,"",IF($F$120&gt;$G$120,"ns",IF($B$127&gt;$C$127,"ns",IF(ABS($L148-INDEX(RTO1SF_ORD,W$4,2))&gt;$B$135,"s","ns"))))</f>
        <v>ns</v>
      </c>
      <c r="X148" s="188" t="str">
        <f aca="1">IF(X$4&gt;$J148,"",IF($F$120&gt;$G$120,"ns",IF($B$127&gt;$C$127,"ns",IF(ABS($L148-INDEX(RTO1SF_ORD,X$4,2))&gt;$B$135,"s","ns"))))</f>
        <v>ns</v>
      </c>
      <c r="Y148" s="188" t="str">
        <f aca="1">IF(Y$4&gt;$J148,"",IF($F$120&gt;$G$120,"ns",IF($B$127&gt;$C$127,"ns",IF(ABS($L148-INDEX(RTO1SF_ORD,Y$4,2))&gt;$B$135,"s","ns"))))</f>
        <v>ns</v>
      </c>
      <c r="Z148" s="188" t="str">
        <f aca="1">IF(Z$4&gt;$J148,"",IF($F$120&gt;$G$120,"ns",IF($B$127&gt;$C$127,"ns",IF(ABS($L148-INDEX(RTO1SF_ORD,Z$4,2))&gt;$B$135,"s","ns"))))</f>
        <v>ns</v>
      </c>
      <c r="AA148" s="188" t="str">
        <f aca="1">IF(AA$4&gt;$J148,"",IF($F$120&gt;$G$120,"ns",IF($B$127&gt;$C$127,"ns",IF(ABS($L148-INDEX(RTO1SF_ORD,AA$4,2))&gt;$B$135,"s","ns"))))</f>
        <v>ns</v>
      </c>
      <c r="AB148" s="188" t="str">
        <f aca="1">IF(AB$4&gt;$J148,"",IF($F$120&gt;$G$120,"ns",IF($B$127&gt;$C$127,"ns",IF(ABS($L148-INDEX(RTO1SF_ORD,AB$4,2))&gt;$B$135,"s","ns"))))</f>
        <v>ns</v>
      </c>
      <c r="AC148" s="188" t="str">
        <f aca="1">IF(AC$4&gt;$J148,"",IF($F$120&gt;$G$120,"ns",IF($B$127&gt;$C$127,"ns",IF(ABS($L148-INDEX(RTO1SF_ORD,AC$4,2))&gt;$B$135,"s","ns"))))</f>
        <v>ns</v>
      </c>
      <c r="AD148" s="188" t="str">
        <f aca="1">IF(AD$4&gt;$J148,"",IF($F$120&gt;$G$120,"ns",IF($B$127&gt;$C$127,"ns",IF(ABS($L148-INDEX(RTO1SF_ORD,AD$4,2))&gt;$B$135,"s","ns"))))</f>
        <v>ns</v>
      </c>
      <c r="AE148" s="188" t="str">
        <f aca="1">IF(AE$4&gt;$J148,"",IF($F$120&gt;$G$120,"ns",IF($B$127&gt;$C$127,"ns",IF(ABS($L148-INDEX(RTO1SF_ORD,AE$4,2))&gt;$B$135,"s","ns"))))</f>
        <v>ns</v>
      </c>
      <c r="AF148" s="188" t="str">
        <f aca="1">IF(AF$4&gt;$J148,"",IF($F$120&gt;$G$120,"ns",IF($B$127&gt;$C$127,"ns",IF(ABS($L148-INDEX(RTO1SF_ORD,AF$4,2))&gt;$B$135,"s","ns"))))</f>
        <v>ns</v>
      </c>
      <c r="AG148" s="188" t="str">
        <f aca="1">IF(AG$4&gt;$J148,"",IF($F$120&gt;$G$120,"ns",IF($B$127&gt;$C$127,"ns",IF(ABS($L148-INDEX(RTO1SF_ORD,AG$4,2))&gt;$B$135,"s","ns"))))</f>
        <v>ns</v>
      </c>
      <c r="AH148" s="188" t="str">
        <f aca="1">IF(AH$4&gt;$J148,"",IF($F$120&gt;$G$120,"ns",IF($B$127&gt;$C$127,"ns",IF(ABS($L148-INDEX(RTO1SF_ORD,AH$4,2))&gt;$B$135,"s","ns"))))</f>
        <v>ns</v>
      </c>
      <c r="AI148" s="188" t="str">
        <f aca="1">IF(AI$4&gt;$J148,"",IF($F$120&gt;$G$120,"ns",IF($B$127&gt;$C$127,"ns",IF(ABS($L148-INDEX(RTO1SF_ORD,AI$4,2))&gt;$B$135,"s","ns"))))</f>
        <v>ns</v>
      </c>
      <c r="AJ148" s="188" t="str">
        <f aca="1">IF(AJ$4&gt;$J148,"",IF($F$120&gt;$G$120,"ns",IF($B$127&gt;$C$127,"ns",IF(ABS($L148-INDEX(RTO1SF_ORD,AJ$4,2))&gt;$B$135,"s","ns"))))</f>
        <v>ns</v>
      </c>
      <c r="AK148" s="188" t="str">
        <f aca="1">IF(AK$4&gt;$J148,"",IF($F$120&gt;$G$120,"ns",IF($B$127&gt;$C$127,"ns",IF(ABS($L148-INDEX(RTO1SF_ORD,AK$4,2))&gt;$B$135,"s","ns"))))</f>
        <v>ns</v>
      </c>
      <c r="AL148" s="188" t="str">
        <f aca="1">IF(AL$4&gt;$J148,"",IF($F$120&gt;$G$120,"ns",IF($B$127&gt;$C$127,"ns",IF(ABS($L148-INDEX(RTO1SF_ORD,AL$4,2))&gt;$B$135,"s","ns"))))</f>
        <v>ns</v>
      </c>
      <c r="AM148" s="188" t="str">
        <f aca="1">IF(AM$4&gt;$J148,"",IF($F$120&gt;$G$120,"ns",IF($B$127&gt;$C$127,"ns",IF(ABS($L148-INDEX(RTO1SF_ORD,AM$4,2))&gt;$B$135,"s","ns"))))</f>
        <v>ns</v>
      </c>
      <c r="AN148" s="188" t="str">
        <f aca="1">IF(AN$4&gt;$J148,"",IF($F$120&gt;$G$120,"ns",IF($B$127&gt;$C$127,"ns",IF(ABS($L148-INDEX(RTO1SF_ORD,AN$4,2))&gt;$B$135,"s","ns"))))</f>
        <v>ns</v>
      </c>
      <c r="AO148" s="188" t="str">
        <f aca="1">IF(AO$4&gt;$J148,"",IF($F$120&gt;$G$120,"ns",IF($B$127&gt;$C$127,"ns",IF(ABS($L148-INDEX(RTO1SF_ORD,AO$4,2))&gt;$B$135,"s","ns"))))</f>
        <v>ns</v>
      </c>
      <c r="AP148" s="188" t="str">
        <f aca="1">IF(AP$4&gt;$J148,"",IF($F$120&gt;$G$120,"ns",IF($B$127&gt;$C$127,"ns",IF(ABS($L148-INDEX(RTO1SF_ORD,AP$4,2))&gt;$B$135,"s","ns"))))</f>
        <v>ns</v>
      </c>
      <c r="AQ148" s="188" t="str">
        <f aca="1">IF(AQ$4&gt;$J148,"",IF($F$120&gt;$G$120,"ns",IF($B$127&gt;$C$127,"ns",IF(ABS($L148-INDEX(RTO1SF_ORD,AQ$4,2))&gt;$B$135,"s","ns"))))</f>
        <v>ns</v>
      </c>
      <c r="AR148" s="188" t="str">
        <f aca="1">IF(AR$4&gt;$J148,"",IF($F$120&gt;$G$120,"ns",IF($B$127&gt;$C$127,"ns",IF(ABS($L148-INDEX(RTO1SF_ORD,AR$4,2))&gt;$B$135,"s","ns"))))</f>
        <v>ns</v>
      </c>
      <c r="AS148" s="188" t="str">
        <f aca="1">IF(AS$4&gt;$J148,"",IF($F$120&gt;$G$120,"ns",IF($B$127&gt;$C$127,"ns",IF(ABS($L148-INDEX(RTO1SF_ORD,AS$4,2))&gt;$B$135,"s","ns"))))</f>
        <v>ns</v>
      </c>
      <c r="AT148" s="188" t="str">
        <f aca="1">IF(AT$4&gt;$J148,"",IF($F$120&gt;$G$120,"ns",IF($B$127&gt;$C$127,"ns",IF(ABS($L148-INDEX(RTO1SF_ORD,AT$4,2))&gt;$B$135,"s","ns"))))</f>
        <v/>
      </c>
      <c r="AU148" s="188" t="str">
        <f aca="1">IF(AU$4&gt;$J148,"",IF($F$120&gt;$G$120,"ns",IF($B$127&gt;$C$127,"ns",IF(ABS($L148-INDEX(RTO1SF_ORD,AU$4,2))&gt;$B$135,"s","ns"))))</f>
        <v/>
      </c>
      <c r="AV148" s="188" t="str">
        <f aca="1">IF(AV$4&gt;$J148,"",IF($F$120&gt;$G$120,"ns",IF($B$127&gt;$C$127,"ns",IF(ABS($L148-INDEX(RTO1SF_ORD,AV$4,2))&gt;$B$135,"s","ns"))))</f>
        <v/>
      </c>
      <c r="AW148" s="188" t="str">
        <f aca="1">IF(AW$4&gt;$J148,"",IF($F$120&gt;$G$120,"ns",IF($B$127&gt;$C$127,"ns",IF(ABS($L148-INDEX(RTO1SF_ORD,AW$4,2))&gt;$B$135,"s","ns"))))</f>
        <v/>
      </c>
      <c r="AX148" s="188" t="str">
        <f aca="1">IF(AX$4&gt;$J148,"",IF($F$120&gt;$G$120,"ns",IF($B$127&gt;$C$127,"ns",IF(ABS($L148-INDEX(RTO1SF_ORD,AX$4,2))&gt;$B$135,"s","ns"))))</f>
        <v/>
      </c>
      <c r="AY148" s="188" t="str">
        <f aca="1">IF(AY$4&gt;$J148,"",IF($F$120&gt;$G$120,"ns",IF($B$127&gt;$C$127,"ns",IF(ABS($L148-INDEX(RTO1SF_ORD,AY$4,2))&gt;$B$135,"s","ns"))))</f>
        <v/>
      </c>
      <c r="AZ148" s="188" t="str">
        <f aca="1">IF(AZ$4&gt;$J148,"",IF($F$120&gt;$G$120,"ns",IF($B$127&gt;$C$127,"ns",IF(ABS($L148-INDEX(RTO1SF_ORD,AZ$4,2))&gt;$B$135,"s","ns"))))</f>
        <v/>
      </c>
      <c r="BA148" s="188" t="str">
        <f aca="1">IF(BA$4&gt;$J148,"",IF($F$120&gt;$G$120,"ns",IF($B$127&gt;$C$127,"ns",IF(ABS($L148-INDEX(RTO1SF_ORD,BA$4,2))&gt;$B$135,"s","ns"))))</f>
        <v/>
      </c>
      <c r="BB148" s="188" t="str">
        <f aca="1">IF(BB$4&gt;$J148,"",IF($F$120&gt;$G$120,"ns",IF($B$127&gt;$C$127,"ns",IF(ABS($L148-INDEX(RTO1SF_ORD,BB$4,2))&gt;$B$135,"s","ns"))))</f>
        <v/>
      </c>
      <c r="BC148" s="188" t="str">
        <f aca="1">IF(BC$4&gt;$J148,"",IF($F$120&gt;$G$120,"ns",IF($B$127&gt;$C$127,"ns",IF(ABS($L148-INDEX(RTO1SF_ORD,BC$4,2))&gt;$B$135,"s","ns"))))</f>
        <v/>
      </c>
      <c r="BD148" s="188" t="str">
        <f aca="1">IF(BD$4&gt;$J148,"",IF($F$120&gt;$G$120,"ns",IF($B$127&gt;$C$127,"ns",IF(ABS($L148-INDEX(RTO1SF_ORD,BD$4,2))&gt;$B$135,"s","ns"))))</f>
        <v/>
      </c>
      <c r="BE148" s="188" t="str">
        <f aca="1">IF(BE$4&gt;$J148,"",IF($F$120&gt;$G$120,"ns",IF($B$127&gt;$C$127,"ns",IF(ABS($L148-INDEX(RTO1SF_ORD,BE$4,2))&gt;$B$135,"s","ns"))))</f>
        <v/>
      </c>
      <c r="BF148" s="188" t="str">
        <f aca="1">IF(BF$4&gt;$J148,"",IF($F$120&gt;$G$120,"ns",IF($B$127&gt;$C$127,"ns",IF(ABS($L148-INDEX(RTO1SF_ORD,BF$4,2))&gt;$B$135,"s","ns"))))</f>
        <v/>
      </c>
      <c r="BG148" s="188" t="str">
        <f aca="1">IF(BG$4&gt;$J148,"",IF($F$120&gt;$G$120,"ns",IF($B$127&gt;$C$127,"ns",IF(ABS($L148-INDEX(RTO1SF_ORD,BG$4,2))&gt;$B$135,"s","ns"))))</f>
        <v/>
      </c>
      <c r="BH148" s="188" t="str">
        <f aca="1">IF(BH$4&gt;$J148,"",IF($F$120&gt;$G$120,"ns",IF($B$127&gt;$C$127,"ns",IF(ABS($L148-INDEX(RTO1SF_ORD,BH$4,2))&gt;$B$135,"s","ns"))))</f>
        <v/>
      </c>
      <c r="BI148" s="188" t="str">
        <f aca="1">IF(BI$4&gt;$J148,"",IF($F$120&gt;$G$120,"ns",IF($B$127&gt;$C$127,"ns",IF(ABS($L148-INDEX(RTO1SF_ORD,BI$4,2))&gt;$B$135,"s","ns"))))</f>
        <v/>
      </c>
      <c r="BJ148" s="188" t="str">
        <f aca="1">IF(BJ$4&gt;$J148,"",IF($F$120&gt;$G$120,"ns",IF($B$127&gt;$C$127,"ns",IF(ABS($L148-INDEX(RTO1SF_ORD,BJ$4,2))&gt;$B$135,"s","ns"))))</f>
        <v/>
      </c>
      <c r="BS148" s="10"/>
      <c r="BT148" s="9"/>
      <c r="BV148" s="89" t="n">
        <v>33</v>
      </c>
      <c r="BW148" s="187" t="str">
        <f aca="1">IFERROR(INDEX(RTO3CF_ORD,BV148,1),"sd")</f>
        <v>IS TORDO</v>
      </c>
      <c r="BX148" s="188">
        <f aca="1">IFERROR(INDEX(RTO3CF_ORD,BV148,2),"sd")</f>
        <v>3334.50287238095007</v>
      </c>
      <c r="BY148" s="186" t="str">
        <f aca="1">IF(BY$4&gt;$BV148,"",IF($BR$120&gt;$BS$120,"ns",IF($BN$127&gt;$BO$127,"ns",IF(ABS($BX148-INDEX(RTO1CF_ORD,BY$4,2))&gt;$BN$135,"s","ns"))))</f>
        <v>ns</v>
      </c>
      <c r="BZ148" s="186" t="str">
        <f aca="1">IF(BZ$4&gt;$BV148,"",IF($BR$120&gt;$BS$120,"ns",IF($BN$127&gt;$BO$127,"ns",IF(ABS($BX148-INDEX(RTO1CF_ORD,BZ$4,2))&gt;$BN$135,"s","ns"))))</f>
        <v>ns</v>
      </c>
      <c r="CA148" s="186" t="str">
        <f aca="1">IF(CA$4&gt;$BV148,"",IF($BR$120&gt;$BS$120,"ns",IF($BN$127&gt;$BO$127,"ns",IF(ABS($BX148-INDEX(RTO1CF_ORD,CA$4,2))&gt;$BN$135,"s","ns"))))</f>
        <v>ns</v>
      </c>
      <c r="CB148" s="186" t="str">
        <f aca="1">IF(CB$4&gt;$BV148,"",IF($BR$120&gt;$BS$120,"ns",IF($BN$127&gt;$BO$127,"ns",IF(ABS($BX148-INDEX(RTO1CF_ORD,CB$4,2))&gt;$BN$135,"s","ns"))))</f>
        <v>ns</v>
      </c>
      <c r="CC148" s="186" t="str">
        <f aca="1">IF(CC$4&gt;$BV148,"",IF($BR$120&gt;$BS$120,"ns",IF($BN$127&gt;$BO$127,"ns",IF(ABS($BX148-INDEX(RTO1CF_ORD,CC$4,2))&gt;$BN$135,"s","ns"))))</f>
        <v>ns</v>
      </c>
      <c r="CD148" s="186" t="str">
        <f aca="1">IF(CD$4&gt;$BV148,"",IF($BR$120&gt;$BS$120,"ns",IF($BN$127&gt;$BO$127,"ns",IF(ABS($BX148-INDEX(RTO1CF_ORD,CD$4,2))&gt;$BN$135,"s","ns"))))</f>
        <v>ns</v>
      </c>
      <c r="CE148" s="186" t="str">
        <f aca="1">IF(CE$4&gt;$BV148,"",IF($BR$120&gt;$BS$120,"ns",IF($BN$127&gt;$BO$127,"ns",IF(ABS($BX148-INDEX(RTO1CF_ORD,CE$4,2))&gt;$BN$135,"s","ns"))))</f>
        <v>ns</v>
      </c>
      <c r="CF148" s="186" t="str">
        <f aca="1">IF(CF$4&gt;$BV148,"",IF($BR$120&gt;$BS$120,"ns",IF($BN$127&gt;$BO$127,"ns",IF(ABS($BX148-INDEX(RTO1CF_ORD,CF$4,2))&gt;$BN$135,"s","ns"))))</f>
        <v>ns</v>
      </c>
      <c r="CG148" s="186" t="str">
        <f aca="1">IF(CG$4&gt;$BV148,"",IF($BR$120&gt;$BS$120,"ns",IF($BN$127&gt;$BO$127,"ns",IF(ABS($BX148-INDEX(RTO1CF_ORD,CG$4,2))&gt;$BN$135,"s","ns"))))</f>
        <v>ns</v>
      </c>
      <c r="CH148" s="186" t="str">
        <f aca="1">IF(CH$4&gt;$BV148,"",IF($BR$120&gt;$BS$120,"ns",IF($BN$127&gt;$BO$127,"ns",IF(ABS($BX148-INDEX(RTO1CF_ORD,CH$4,2))&gt;$BN$135,"s","ns"))))</f>
        <v>ns</v>
      </c>
      <c r="CI148" s="186" t="str">
        <f aca="1">IF(CI$4&gt;$BV148,"",IF($BR$120&gt;$BS$120,"ns",IF($BN$127&gt;$BO$127,"ns",IF(ABS($BX148-INDEX(RTO1CF_ORD,CI$4,2))&gt;$BN$135,"s","ns"))))</f>
        <v>ns</v>
      </c>
      <c r="CJ148" s="186" t="str">
        <f aca="1">IF(CJ$4&gt;$BV148,"",IF($BR$120&gt;$BS$120,"ns",IF($BN$127&gt;$BO$127,"ns",IF(ABS($BX148-INDEX(RTO1CF_ORD,CJ$4,2))&gt;$BN$135,"s","ns"))))</f>
        <v>ns</v>
      </c>
      <c r="CK148" s="186" t="str">
        <f aca="1">IF(CK$4&gt;$BV148,"",IF($BR$120&gt;$BS$120,"ns",IF($BN$127&gt;$BO$127,"ns",IF(ABS($BX148-INDEX(RTO1CF_ORD,CK$4,2))&gt;$BN$135,"s","ns"))))</f>
        <v>ns</v>
      </c>
      <c r="CL148" s="186" t="str">
        <f aca="1">IF(CL$4&gt;$BV148,"",IF($BR$120&gt;$BS$120,"ns",IF($BN$127&gt;$BO$127,"ns",IF(ABS($BX148-INDEX(RTO1CF_ORD,CL$4,2))&gt;$BN$135,"s","ns"))))</f>
        <v>ns</v>
      </c>
      <c r="CM148" s="186" t="str">
        <f aca="1">IF(CM$4&gt;$BV148,"",IF($BR$120&gt;$BS$120,"ns",IF($BN$127&gt;$BO$127,"ns",IF(ABS($BX148-INDEX(RTO1CF_ORD,CM$4,2))&gt;$BN$135,"s","ns"))))</f>
        <v>ns</v>
      </c>
      <c r="CN148" s="186" t="str">
        <f aca="1">IF(CN$4&gt;$BV148,"",IF($BR$120&gt;$BS$120,"ns",IF($BN$127&gt;$BO$127,"ns",IF(ABS($BX148-INDEX(RTO1CF_ORD,CN$4,2))&gt;$BN$135,"s","ns"))))</f>
        <v>ns</v>
      </c>
      <c r="CO148" s="186" t="str">
        <f aca="1">IF(CO$4&gt;$BV148,"",IF($BR$120&gt;$BS$120,"ns",IF($BN$127&gt;$BO$127,"ns",IF(ABS($BX148-INDEX(RTO1CF_ORD,CO$4,2))&gt;$BN$135,"s","ns"))))</f>
        <v>ns</v>
      </c>
      <c r="CP148" s="186" t="str">
        <f aca="1">IF(CP$4&gt;$BV148,"",IF($BR$120&gt;$BS$120,"ns",IF($BN$127&gt;$BO$127,"ns",IF(ABS($BX148-INDEX(RTO1CF_ORD,CP$4,2))&gt;$BN$135,"s","ns"))))</f>
        <v>ns</v>
      </c>
      <c r="CQ148" s="186" t="str">
        <f aca="1">IF(CQ$4&gt;$BV148,"",IF($BR$120&gt;$BS$120,"ns",IF($BN$127&gt;$BO$127,"ns",IF(ABS($BX148-INDEX(RTO1CF_ORD,CQ$4,2))&gt;$BN$135,"s","ns"))))</f>
        <v>ns</v>
      </c>
      <c r="CR148" s="186" t="str">
        <f aca="1">IF(CR$4&gt;$BV148,"",IF($BR$120&gt;$BS$120,"ns",IF($BN$127&gt;$BO$127,"ns",IF(ABS($BX148-INDEX(RTO1CF_ORD,CR$4,2))&gt;$BN$135,"s","ns"))))</f>
        <v>ns</v>
      </c>
      <c r="CS148" s="186" t="str">
        <f aca="1">IF(CS$4&gt;$BV148,"",IF($BR$120&gt;$BS$120,"ns",IF($BN$127&gt;$BO$127,"ns",IF(ABS($BX148-INDEX(RTO1CF_ORD,CS$4,2))&gt;$BN$135,"s","ns"))))</f>
        <v>ns</v>
      </c>
      <c r="CT148" s="186" t="str">
        <f aca="1">IF(CT$4&gt;$BV148,"",IF($BR$120&gt;$BS$120,"ns",IF($BN$127&gt;$BO$127,"ns",IF(ABS($BX148-INDEX(RTO1CF_ORD,CT$4,2))&gt;$BN$135,"s","ns"))))</f>
        <v>ns</v>
      </c>
      <c r="CU148" s="186" t="str">
        <f aca="1">IF(CU$4&gt;$BV148,"",IF($BR$120&gt;$BS$120,"ns",IF($BN$127&gt;$BO$127,"ns",IF(ABS($BX148-INDEX(RTO1CF_ORD,CU$4,2))&gt;$BN$135,"s","ns"))))</f>
        <v>ns</v>
      </c>
      <c r="CV148" s="186" t="str">
        <f aca="1">IF(CV$4&gt;$BV148,"",IF($BR$120&gt;$BS$120,"ns",IF($BN$127&gt;$BO$127,"ns",IF(ABS($BX148-INDEX(RTO1CF_ORD,CV$4,2))&gt;$BN$135,"s","ns"))))</f>
        <v>ns</v>
      </c>
      <c r="CW148" s="186" t="str">
        <f aca="1">IF(CW$4&gt;$BV148,"",IF($BR$120&gt;$BS$120,"ns",IF($BN$127&gt;$BO$127,"ns",IF(ABS($BX148-INDEX(RTO1CF_ORD,CW$4,2))&gt;$BN$135,"s","ns"))))</f>
        <v>ns</v>
      </c>
      <c r="CX148" s="186" t="str">
        <f aca="1">IF(CX$4&gt;$BV148,"",IF($BR$120&gt;$BS$120,"ns",IF($BN$127&gt;$BO$127,"ns",IF(ABS($BX148-INDEX(RTO1CF_ORD,CX$4,2))&gt;$BN$135,"s","ns"))))</f>
        <v>ns</v>
      </c>
      <c r="CY148" s="186" t="str">
        <f aca="1">IF(CY$4&gt;$BV148,"",IF($BR$120&gt;$BS$120,"ns",IF($BN$127&gt;$BO$127,"ns",IF(ABS($BX148-INDEX(RTO1CF_ORD,CY$4,2))&gt;$BN$135,"s","ns"))))</f>
        <v>ns</v>
      </c>
      <c r="CZ148" s="186" t="str">
        <f aca="1">IF(CZ$4&gt;$BV148,"",IF($BR$120&gt;$BS$120,"ns",IF($BN$127&gt;$BO$127,"ns",IF(ABS($BX148-INDEX(RTO1CF_ORD,CZ$4,2))&gt;$BN$135,"s","ns"))))</f>
        <v>ns</v>
      </c>
      <c r="DA148" s="186" t="str">
        <f aca="1">IF(DA$4&gt;$BV148,"",IF($BR$120&gt;$BS$120,"ns",IF($BN$127&gt;$BO$127,"ns",IF(ABS($BX148-INDEX(RTO1CF_ORD,DA$4,2))&gt;$BN$135,"s","ns"))))</f>
        <v>ns</v>
      </c>
      <c r="DB148" s="186" t="str">
        <f aca="1">IF(DB$4&gt;$BV148,"",IF($BR$120&gt;$BS$120,"ns",IF($BN$127&gt;$BO$127,"ns",IF(ABS($BX148-INDEX(RTO1CF_ORD,DB$4,2))&gt;$BN$135,"s","ns"))))</f>
        <v>ns</v>
      </c>
      <c r="DC148" s="186" t="str">
        <f aca="1">IF(DC$4&gt;$BV148,"",IF($BR$120&gt;$BS$120,"ns",IF($BN$127&gt;$BO$127,"ns",IF(ABS($BX148-INDEX(RTO1CF_ORD,DC$4,2))&gt;$BN$135,"s","ns"))))</f>
        <v>ns</v>
      </c>
      <c r="DD148" s="186" t="str">
        <f aca="1">IF(DD$4&gt;$BV148,"",IF($BR$120&gt;$BS$120,"ns",IF($BN$127&gt;$BO$127,"ns",IF(ABS($BX148-INDEX(RTO1CF_ORD,DD$4,2))&gt;$BN$135,"s","ns"))))</f>
        <v>ns</v>
      </c>
      <c r="DE148" s="186" t="str">
        <f aca="1">IF(DE$4&gt;$BV148,"",IF($BR$120&gt;$BS$120,"ns",IF($BN$127&gt;$BO$127,"ns",IF(ABS($BX148-INDEX(RTO1CF_ORD,DE$4,2))&gt;$BN$135,"s","ns"))))</f>
        <v>ns</v>
      </c>
      <c r="DF148" s="186" t="str">
        <f aca="1">IF(DF$4&gt;$BV148,"",IF($BR$120&gt;$BS$120,"ns",IF($BN$127&gt;$BO$127,"ns",IF(ABS($BX148-INDEX(RTO1CF_ORD,DF$4,2))&gt;$BN$135,"s","ns"))))</f>
        <v/>
      </c>
      <c r="DG148" s="186" t="str">
        <f aca="1">IF(DG$4&gt;$BV148,"",IF($BR$120&gt;$BS$120,"ns",IF($BN$127&gt;$BO$127,"ns",IF(ABS($BX148-INDEX(RTO1CF_ORD,DG$4,2))&gt;$BN$135,"s","ns"))))</f>
        <v/>
      </c>
      <c r="DH148" s="186" t="str">
        <f aca="1">IF(DH$4&gt;$BV148,"",IF($BR$120&gt;$BS$120,"ns",IF($BN$127&gt;$BO$127,"ns",IF(ABS($BX148-INDEX(RTO1CF_ORD,DH$4,2))&gt;$BN$135,"s","ns"))))</f>
        <v/>
      </c>
      <c r="DI148" s="186" t="str">
        <f aca="1">IF(DI$4&gt;$BV148,"",IF($BR$120&gt;$BS$120,"ns",IF($BN$127&gt;$BO$127,"ns",IF(ABS($BX148-INDEX(RTO1CF_ORD,DI$4,2))&gt;$BN$135,"s","ns"))))</f>
        <v/>
      </c>
      <c r="DJ148" s="186" t="str">
        <f aca="1">IF(DJ$4&gt;$BV148,"",IF($BR$120&gt;$BS$120,"ns",IF($BN$127&gt;$BO$127,"ns",IF(ABS($BX148-INDEX(RTO1CF_ORD,DJ$4,2))&gt;$BN$135,"s","ns"))))</f>
        <v/>
      </c>
      <c r="DK148" s="186" t="str">
        <f aca="1">IF(DK$4&gt;$BV148,"",IF($BR$120&gt;$BS$120,"ns",IF($BN$127&gt;$BO$127,"ns",IF(ABS($BX148-INDEX(RTO1CF_ORD,DK$4,2))&gt;$BN$135,"s","ns"))))</f>
        <v/>
      </c>
      <c r="DL148" s="186" t="str">
        <f aca="1">IF(DL$4&gt;$BV148,"",IF($BR$120&gt;$BS$120,"ns",IF($BN$127&gt;$BO$127,"ns",IF(ABS($BX148-INDEX(RTO1CF_ORD,DL$4,2))&gt;$BN$135,"s","ns"))))</f>
        <v/>
      </c>
      <c r="DM148" s="186" t="str">
        <f aca="1">IF(DM$4&gt;$BV148,"",IF($BR$120&gt;$BS$120,"ns",IF($BN$127&gt;$BO$127,"ns",IF(ABS($BX148-INDEX(RTO1CF_ORD,DM$4,2))&gt;$BN$135,"s","ns"))))</f>
        <v/>
      </c>
      <c r="DN148" s="186" t="str">
        <f aca="1">IF(DN$4&gt;$BV148,"",IF($BR$120&gt;$BS$120,"ns",IF($BN$127&gt;$BO$127,"ns",IF(ABS($BX148-INDEX(RTO1CF_ORD,DN$4,2))&gt;$BN$135,"s","ns"))))</f>
        <v/>
      </c>
      <c r="DO148" s="186" t="str">
        <f aca="1">IF(DO$4&gt;$BV148,"",IF($BR$120&gt;$BS$120,"ns",IF($BN$127&gt;$BO$127,"ns",IF(ABS($BX148-INDEX(RTO1CF_ORD,DO$4,2))&gt;$BN$135,"s","ns"))))</f>
        <v/>
      </c>
      <c r="DP148" s="186" t="str">
        <f aca="1">IF(DP$4&gt;$BV148,"",IF($BR$120&gt;$BS$120,"ns",IF($BN$127&gt;$BO$127,"ns",IF(ABS($BX148-INDEX(RTO1CF_ORD,DP$4,2))&gt;$BN$135,"s","ns"))))</f>
        <v/>
      </c>
      <c r="DQ148" s="186" t="str">
        <f aca="1">IF(DQ$4&gt;$BV148,"",IF($BR$120&gt;$BS$120,"ns",IF($BN$127&gt;$BO$127,"ns",IF(ABS($BX148-INDEX(RTO1CF_ORD,DQ$4,2))&gt;$BN$135,"s","ns"))))</f>
        <v/>
      </c>
      <c r="DR148" s="186" t="str">
        <f aca="1">IF(DR$4&gt;$BV148,"",IF($BR$120&gt;$BS$120,"ns",IF($BN$127&gt;$BO$127,"ns",IF(ABS($BX148-INDEX(RTO1CF_ORD,DR$4,2))&gt;$BN$135,"s","ns"))))</f>
        <v/>
      </c>
      <c r="DS148" s="186" t="str">
        <f aca="1">IF(DS$4&gt;$BV148,"",IF($BR$120&gt;$BS$120,"ns",IF($BN$127&gt;$BO$127,"ns",IF(ABS($BX148-INDEX(RTO1CF_ORD,DS$4,2))&gt;$BN$135,"s","ns"))))</f>
        <v/>
      </c>
      <c r="DT148" s="186" t="str">
        <f aca="1">IF(DT$4&gt;$BV148,"",IF($BR$120&gt;$BS$120,"ns",IF($BN$127&gt;$BO$127,"ns",IF(ABS($BX148-INDEX(RTO1CF_ORD,DT$4,2))&gt;$BN$135,"s","ns"))))</f>
        <v/>
      </c>
      <c r="DU148" s="186" t="str">
        <f aca="1">IF(DU$4&gt;$BV148,"",IF($BR$120&gt;$BS$120,"ns",IF($BN$127&gt;$BO$127,"ns",IF(ABS($BX148-INDEX(RTO1CF_ORD,DU$4,2))&gt;$BN$135,"s","ns"))))</f>
        <v/>
      </c>
      <c r="DV148" s="186" t="str">
        <f aca="1">IF(DV$4&gt;$BV148,"",IF($BR$120&gt;$BS$120,"ns",IF($BN$127&gt;$BO$127,"ns",IF(ABS($BX148-INDEX(RTO1CF_ORD,DV$4,2))&gt;$BN$135,"s","ns"))))</f>
        <v/>
      </c>
      <c r="DW148" s="158"/>
      <c r="DX148" s="158"/>
      <c r="DZ148" s="176">
        <f>DZ147+1</f>
        <v>34</v>
      </c>
      <c r="EA148" s="178" t="str">
        <f aca="1">IFERROR(INDEX(RTO3CV,$DZ148,1),0)</f>
        <v>LG MORO</v>
      </c>
      <c r="EB148" s="179">
        <f aca="1">IFERROR(INDEX(RTO3SF,$DZ148,EB$3),0)</f>
        <v>0</v>
      </c>
      <c r="EC148" s="179">
        <f aca="1">IFERROR(INDEX(RTO3SF,$DZ148,EC$3),0)</f>
        <v>0</v>
      </c>
      <c r="ED148" s="179">
        <f aca="1">IFERROR(INDEX(RTO3SF,$DZ148,ED$3),0)</f>
        <v>0</v>
      </c>
      <c r="EE148" s="179">
        <f aca="1">IFERROR(INDEX(RTO3SF,$DZ148,EE$3),0)</f>
        <v>0</v>
      </c>
      <c r="EF148" s="179">
        <f>_xlfn.COUNTIFS(EB148:EE148,"&gt;1")</f>
        <v>0</v>
      </c>
      <c r="EG148" s="179">
        <f>IFERROR(_xlfn.SUMIFS(EB148:EE148,EB148:EE148,"&gt;1"),0)</f>
        <v>0</v>
      </c>
      <c r="EH148" s="176"/>
      <c r="EI148" s="176"/>
      <c r="EJ148" s="176"/>
      <c r="EK148" s="177"/>
      <c r="EL148" s="176">
        <f>EL147+1</f>
        <v>34</v>
      </c>
      <c r="EM148" s="178" t="str">
        <f aca="1">IFERROR(INDEX(RTO3CV,$EL148,1),0)</f>
        <v>LG MORO</v>
      </c>
      <c r="EN148" s="179">
        <f aca="1">IFERROR(INDEX(RTO3CF,$EL148,'ANVA-MDS'!EB$3),0)</f>
        <v>4798.87244571428982</v>
      </c>
      <c r="EO148" s="179">
        <f aca="1">IFERROR(INDEX(RTO3CF,$EL148,'ANVA-MDS'!EC$3),0)</f>
        <v>3816.93312000000014</v>
      </c>
      <c r="EP148" s="179">
        <f aca="1">IFERROR(INDEX(RTO3CF,$EL148,'ANVA-MDS'!ED$3),0)</f>
        <v>4916.93651428570956</v>
      </c>
      <c r="EQ148" s="179">
        <f aca="1">IFERROR(INDEX(RTO3CF,$EL148,'ANVA-MDS'!EE$3),0)</f>
        <v>0</v>
      </c>
      <c r="ER148" s="179">
        <f>_xlfn.COUNTIFS(EN148:EQ148,"&gt;1")</f>
        <v>3</v>
      </c>
      <c r="ES148" s="179">
        <f>IFERROR(_xlfn.SUMIFS(EN148:EQ148,EN148:EQ148,"&gt;1"),0)</f>
        <v>13532.74208</v>
      </c>
      <c r="ET148" s="176"/>
      <c r="EU148" s="176"/>
      <c r="EV148" s="176"/>
      <c r="EW148" s="177"/>
      <c r="EX148" s="179">
        <f>EG148+ES148</f>
        <v>13532.74208</v>
      </c>
      <c r="EY148" s="177"/>
      <c r="EZ148" s="177"/>
    </row>
    <row r="149" spans="10:156" ht="12.75" customHeight="1">
      <c r="J149" s="89" t="n">
        <v>34</v>
      </c>
      <c r="K149" s="187" t="str">
        <f aca="1">IFERROR(INDEX(RTO3SF_ORD,J149,1),"sd")</f>
        <v>LG MORO</v>
      </c>
      <c r="L149" s="188">
        <f aca="1">IFERROR(INDEX(RTO3SF_ORD,J149,2),"sd")</f>
        <v>0.000160000000000000009</v>
      </c>
      <c r="M149" s="188" t="str">
        <f aca="1">IF(M$4&gt;$J149,"",IF($F$120&gt;$G$120,"ns",IF($B$127&gt;$C$127,"ns",IF(ABS($L149-INDEX(RTO1SF_ORD,M$4,2))&gt;$B$135,"s","ns"))))</f>
        <v>ns</v>
      </c>
      <c r="N149" s="188" t="str">
        <f aca="1">IF(N$4&gt;$J149,"",IF($F$120&gt;$G$120,"ns",IF($B$127&gt;$C$127,"ns",IF(ABS($L149-INDEX(RTO1SF_ORD,N$4,2))&gt;$B$135,"s","ns"))))</f>
        <v>ns</v>
      </c>
      <c r="O149" s="188" t="str">
        <f aca="1">IF(O$4&gt;$J149,"",IF($F$120&gt;$G$120,"ns",IF($B$127&gt;$C$127,"ns",IF(ABS($L149-INDEX(RTO1SF_ORD,O$4,2))&gt;$B$135,"s","ns"))))</f>
        <v>ns</v>
      </c>
      <c r="P149" s="188" t="str">
        <f aca="1">IF(P$4&gt;$J149,"",IF($F$120&gt;$G$120,"ns",IF($B$127&gt;$C$127,"ns",IF(ABS($L149-INDEX(RTO1SF_ORD,P$4,2))&gt;$B$135,"s","ns"))))</f>
        <v>ns</v>
      </c>
      <c r="Q149" s="188" t="str">
        <f aca="1">IF(Q$4&gt;$J149,"",IF($F$120&gt;$G$120,"ns",IF($B$127&gt;$C$127,"ns",IF(ABS($L149-INDEX(RTO1SF_ORD,Q$4,2))&gt;$B$135,"s","ns"))))</f>
        <v>ns</v>
      </c>
      <c r="R149" s="188" t="str">
        <f aca="1">IF(R$4&gt;$J149,"",IF($F$120&gt;$G$120,"ns",IF($B$127&gt;$C$127,"ns",IF(ABS($L149-INDEX(RTO1SF_ORD,R$4,2))&gt;$B$135,"s","ns"))))</f>
        <v>ns</v>
      </c>
      <c r="S149" s="188" t="str">
        <f aca="1">IF(S$4&gt;$J149,"",IF($F$120&gt;$G$120,"ns",IF($B$127&gt;$C$127,"ns",IF(ABS($L149-INDEX(RTO1SF_ORD,S$4,2))&gt;$B$135,"s","ns"))))</f>
        <v>ns</v>
      </c>
      <c r="T149" s="188" t="str">
        <f aca="1">IF(T$4&gt;$J149,"",IF($F$120&gt;$G$120,"ns",IF($B$127&gt;$C$127,"ns",IF(ABS($L149-INDEX(RTO1SF_ORD,T$4,2))&gt;$B$135,"s","ns"))))</f>
        <v>ns</v>
      </c>
      <c r="U149" s="188" t="str">
        <f aca="1">IF(U$4&gt;$J149,"",IF($F$120&gt;$G$120,"ns",IF($B$127&gt;$C$127,"ns",IF(ABS($L149-INDEX(RTO1SF_ORD,U$4,2))&gt;$B$135,"s","ns"))))</f>
        <v>ns</v>
      </c>
      <c r="V149" s="188" t="str">
        <f aca="1">IF(V$4&gt;$J149,"",IF($F$120&gt;$G$120,"ns",IF($B$127&gt;$C$127,"ns",IF(ABS($L149-INDEX(RTO1SF_ORD,V$4,2))&gt;$B$135,"s","ns"))))</f>
        <v>ns</v>
      </c>
      <c r="W149" s="188" t="str">
        <f aca="1">IF(W$4&gt;$J149,"",IF($F$120&gt;$G$120,"ns",IF($B$127&gt;$C$127,"ns",IF(ABS($L149-INDEX(RTO1SF_ORD,W$4,2))&gt;$B$135,"s","ns"))))</f>
        <v>ns</v>
      </c>
      <c r="X149" s="188" t="str">
        <f aca="1">IF(X$4&gt;$J149,"",IF($F$120&gt;$G$120,"ns",IF($B$127&gt;$C$127,"ns",IF(ABS($L149-INDEX(RTO1SF_ORD,X$4,2))&gt;$B$135,"s","ns"))))</f>
        <v>ns</v>
      </c>
      <c r="Y149" s="188" t="str">
        <f aca="1">IF(Y$4&gt;$J149,"",IF($F$120&gt;$G$120,"ns",IF($B$127&gt;$C$127,"ns",IF(ABS($L149-INDEX(RTO1SF_ORD,Y$4,2))&gt;$B$135,"s","ns"))))</f>
        <v>ns</v>
      </c>
      <c r="Z149" s="188" t="str">
        <f aca="1">IF(Z$4&gt;$J149,"",IF($F$120&gt;$G$120,"ns",IF($B$127&gt;$C$127,"ns",IF(ABS($L149-INDEX(RTO1SF_ORD,Z$4,2))&gt;$B$135,"s","ns"))))</f>
        <v>ns</v>
      </c>
      <c r="AA149" s="188" t="str">
        <f aca="1">IF(AA$4&gt;$J149,"",IF($F$120&gt;$G$120,"ns",IF($B$127&gt;$C$127,"ns",IF(ABS($L149-INDEX(RTO1SF_ORD,AA$4,2))&gt;$B$135,"s","ns"))))</f>
        <v>ns</v>
      </c>
      <c r="AB149" s="188" t="str">
        <f aca="1">IF(AB$4&gt;$J149,"",IF($F$120&gt;$G$120,"ns",IF($B$127&gt;$C$127,"ns",IF(ABS($L149-INDEX(RTO1SF_ORD,AB$4,2))&gt;$B$135,"s","ns"))))</f>
        <v>ns</v>
      </c>
      <c r="AC149" s="188" t="str">
        <f aca="1">IF(AC$4&gt;$J149,"",IF($F$120&gt;$G$120,"ns",IF($B$127&gt;$C$127,"ns",IF(ABS($L149-INDEX(RTO1SF_ORD,AC$4,2))&gt;$B$135,"s","ns"))))</f>
        <v>ns</v>
      </c>
      <c r="AD149" s="188" t="str">
        <f aca="1">IF(AD$4&gt;$J149,"",IF($F$120&gt;$G$120,"ns",IF($B$127&gt;$C$127,"ns",IF(ABS($L149-INDEX(RTO1SF_ORD,AD$4,2))&gt;$B$135,"s","ns"))))</f>
        <v>ns</v>
      </c>
      <c r="AE149" s="188" t="str">
        <f aca="1">IF(AE$4&gt;$J149,"",IF($F$120&gt;$G$120,"ns",IF($B$127&gt;$C$127,"ns",IF(ABS($L149-INDEX(RTO1SF_ORD,AE$4,2))&gt;$B$135,"s","ns"))))</f>
        <v>ns</v>
      </c>
      <c r="AF149" s="188" t="str">
        <f aca="1">IF(AF$4&gt;$J149,"",IF($F$120&gt;$G$120,"ns",IF($B$127&gt;$C$127,"ns",IF(ABS($L149-INDEX(RTO1SF_ORD,AF$4,2))&gt;$B$135,"s","ns"))))</f>
        <v>ns</v>
      </c>
      <c r="AG149" s="188" t="str">
        <f aca="1">IF(AG$4&gt;$J149,"",IF($F$120&gt;$G$120,"ns",IF($B$127&gt;$C$127,"ns",IF(ABS($L149-INDEX(RTO1SF_ORD,AG$4,2))&gt;$B$135,"s","ns"))))</f>
        <v>ns</v>
      </c>
      <c r="AH149" s="188" t="str">
        <f aca="1">IF(AH$4&gt;$J149,"",IF($F$120&gt;$G$120,"ns",IF($B$127&gt;$C$127,"ns",IF(ABS($L149-INDEX(RTO1SF_ORD,AH$4,2))&gt;$B$135,"s","ns"))))</f>
        <v>ns</v>
      </c>
      <c r="AI149" s="188" t="str">
        <f aca="1">IF(AI$4&gt;$J149,"",IF($F$120&gt;$G$120,"ns",IF($B$127&gt;$C$127,"ns",IF(ABS($L149-INDEX(RTO1SF_ORD,AI$4,2))&gt;$B$135,"s","ns"))))</f>
        <v>ns</v>
      </c>
      <c r="AJ149" s="188" t="str">
        <f aca="1">IF(AJ$4&gt;$J149,"",IF($F$120&gt;$G$120,"ns",IF($B$127&gt;$C$127,"ns",IF(ABS($L149-INDEX(RTO1SF_ORD,AJ$4,2))&gt;$B$135,"s","ns"))))</f>
        <v>ns</v>
      </c>
      <c r="AK149" s="188" t="str">
        <f aca="1">IF(AK$4&gt;$J149,"",IF($F$120&gt;$G$120,"ns",IF($B$127&gt;$C$127,"ns",IF(ABS($L149-INDEX(RTO1SF_ORD,AK$4,2))&gt;$B$135,"s","ns"))))</f>
        <v>ns</v>
      </c>
      <c r="AL149" s="188" t="str">
        <f aca="1">IF(AL$4&gt;$J149,"",IF($F$120&gt;$G$120,"ns",IF($B$127&gt;$C$127,"ns",IF(ABS($L149-INDEX(RTO1SF_ORD,AL$4,2))&gt;$B$135,"s","ns"))))</f>
        <v>ns</v>
      </c>
      <c r="AM149" s="188" t="str">
        <f aca="1">IF(AM$4&gt;$J149,"",IF($F$120&gt;$G$120,"ns",IF($B$127&gt;$C$127,"ns",IF(ABS($L149-INDEX(RTO1SF_ORD,AM$4,2))&gt;$B$135,"s","ns"))))</f>
        <v>ns</v>
      </c>
      <c r="AN149" s="188" t="str">
        <f aca="1">IF(AN$4&gt;$J149,"",IF($F$120&gt;$G$120,"ns",IF($B$127&gt;$C$127,"ns",IF(ABS($L149-INDEX(RTO1SF_ORD,AN$4,2))&gt;$B$135,"s","ns"))))</f>
        <v>ns</v>
      </c>
      <c r="AO149" s="188" t="str">
        <f aca="1">IF(AO$4&gt;$J149,"",IF($F$120&gt;$G$120,"ns",IF($B$127&gt;$C$127,"ns",IF(ABS($L149-INDEX(RTO1SF_ORD,AO$4,2))&gt;$B$135,"s","ns"))))</f>
        <v>ns</v>
      </c>
      <c r="AP149" s="188" t="str">
        <f aca="1">IF(AP$4&gt;$J149,"",IF($F$120&gt;$G$120,"ns",IF($B$127&gt;$C$127,"ns",IF(ABS($L149-INDEX(RTO1SF_ORD,AP$4,2))&gt;$B$135,"s","ns"))))</f>
        <v>ns</v>
      </c>
      <c r="AQ149" s="188" t="str">
        <f aca="1">IF(AQ$4&gt;$J149,"",IF($F$120&gt;$G$120,"ns",IF($B$127&gt;$C$127,"ns",IF(ABS($L149-INDEX(RTO1SF_ORD,AQ$4,2))&gt;$B$135,"s","ns"))))</f>
        <v>ns</v>
      </c>
      <c r="AR149" s="188" t="str">
        <f aca="1">IF(AR$4&gt;$J149,"",IF($F$120&gt;$G$120,"ns",IF($B$127&gt;$C$127,"ns",IF(ABS($L149-INDEX(RTO1SF_ORD,AR$4,2))&gt;$B$135,"s","ns"))))</f>
        <v>ns</v>
      </c>
      <c r="AS149" s="188" t="str">
        <f aca="1">IF(AS$4&gt;$J149,"",IF($F$120&gt;$G$120,"ns",IF($B$127&gt;$C$127,"ns",IF(ABS($L149-INDEX(RTO1SF_ORD,AS$4,2))&gt;$B$135,"s","ns"))))</f>
        <v>ns</v>
      </c>
      <c r="AT149" s="188" t="str">
        <f aca="1">IF(AT$4&gt;$J149,"",IF($F$120&gt;$G$120,"ns",IF($B$127&gt;$C$127,"ns",IF(ABS($L149-INDEX(RTO1SF_ORD,AT$4,2))&gt;$B$135,"s","ns"))))</f>
        <v>ns</v>
      </c>
      <c r="AU149" s="188" t="str">
        <f aca="1">IF(AU$4&gt;$J149,"",IF($F$120&gt;$G$120,"ns",IF($B$127&gt;$C$127,"ns",IF(ABS($L149-INDEX(RTO1SF_ORD,AU$4,2))&gt;$B$135,"s","ns"))))</f>
        <v/>
      </c>
      <c r="AV149" s="188" t="str">
        <f aca="1">IF(AV$4&gt;$J149,"",IF($F$120&gt;$G$120,"ns",IF($B$127&gt;$C$127,"ns",IF(ABS($L149-INDEX(RTO1SF_ORD,AV$4,2))&gt;$B$135,"s","ns"))))</f>
        <v/>
      </c>
      <c r="AW149" s="188" t="str">
        <f aca="1">IF(AW$4&gt;$J149,"",IF($F$120&gt;$G$120,"ns",IF($B$127&gt;$C$127,"ns",IF(ABS($L149-INDEX(RTO1SF_ORD,AW$4,2))&gt;$B$135,"s","ns"))))</f>
        <v/>
      </c>
      <c r="AX149" s="188" t="str">
        <f aca="1">IF(AX$4&gt;$J149,"",IF($F$120&gt;$G$120,"ns",IF($B$127&gt;$C$127,"ns",IF(ABS($L149-INDEX(RTO1SF_ORD,AX$4,2))&gt;$B$135,"s","ns"))))</f>
        <v/>
      </c>
      <c r="AY149" s="188" t="str">
        <f aca="1">IF(AY$4&gt;$J149,"",IF($F$120&gt;$G$120,"ns",IF($B$127&gt;$C$127,"ns",IF(ABS($L149-INDEX(RTO1SF_ORD,AY$4,2))&gt;$B$135,"s","ns"))))</f>
        <v/>
      </c>
      <c r="AZ149" s="188" t="str">
        <f aca="1">IF(AZ$4&gt;$J149,"",IF($F$120&gt;$G$120,"ns",IF($B$127&gt;$C$127,"ns",IF(ABS($L149-INDEX(RTO1SF_ORD,AZ$4,2))&gt;$B$135,"s","ns"))))</f>
        <v/>
      </c>
      <c r="BA149" s="188" t="str">
        <f aca="1">IF(BA$4&gt;$J149,"",IF($F$120&gt;$G$120,"ns",IF($B$127&gt;$C$127,"ns",IF(ABS($L149-INDEX(RTO1SF_ORD,BA$4,2))&gt;$B$135,"s","ns"))))</f>
        <v/>
      </c>
      <c r="BB149" s="188" t="str">
        <f aca="1">IF(BB$4&gt;$J149,"",IF($F$120&gt;$G$120,"ns",IF($B$127&gt;$C$127,"ns",IF(ABS($L149-INDEX(RTO1SF_ORD,BB$4,2))&gt;$B$135,"s","ns"))))</f>
        <v/>
      </c>
      <c r="BC149" s="188" t="str">
        <f aca="1">IF(BC$4&gt;$J149,"",IF($F$120&gt;$G$120,"ns",IF($B$127&gt;$C$127,"ns",IF(ABS($L149-INDEX(RTO1SF_ORD,BC$4,2))&gt;$B$135,"s","ns"))))</f>
        <v/>
      </c>
      <c r="BD149" s="188" t="str">
        <f aca="1">IF(BD$4&gt;$J149,"",IF($F$120&gt;$G$120,"ns",IF($B$127&gt;$C$127,"ns",IF(ABS($L149-INDEX(RTO1SF_ORD,BD$4,2))&gt;$B$135,"s","ns"))))</f>
        <v/>
      </c>
      <c r="BE149" s="188" t="str">
        <f aca="1">IF(BE$4&gt;$J149,"",IF($F$120&gt;$G$120,"ns",IF($B$127&gt;$C$127,"ns",IF(ABS($L149-INDEX(RTO1SF_ORD,BE$4,2))&gt;$B$135,"s","ns"))))</f>
        <v/>
      </c>
      <c r="BF149" s="188" t="str">
        <f aca="1">IF(BF$4&gt;$J149,"",IF($F$120&gt;$G$120,"ns",IF($B$127&gt;$C$127,"ns",IF(ABS($L149-INDEX(RTO1SF_ORD,BF$4,2))&gt;$B$135,"s","ns"))))</f>
        <v/>
      </c>
      <c r="BG149" s="188" t="str">
        <f aca="1">IF(BG$4&gt;$J149,"",IF($F$120&gt;$G$120,"ns",IF($B$127&gt;$C$127,"ns",IF(ABS($L149-INDEX(RTO1SF_ORD,BG$4,2))&gt;$B$135,"s","ns"))))</f>
        <v/>
      </c>
      <c r="BH149" s="188" t="str">
        <f aca="1">IF(BH$4&gt;$J149,"",IF($F$120&gt;$G$120,"ns",IF($B$127&gt;$C$127,"ns",IF(ABS($L149-INDEX(RTO1SF_ORD,BH$4,2))&gt;$B$135,"s","ns"))))</f>
        <v/>
      </c>
      <c r="BI149" s="188" t="str">
        <f aca="1">IF(BI$4&gt;$J149,"",IF($F$120&gt;$G$120,"ns",IF($B$127&gt;$C$127,"ns",IF(ABS($L149-INDEX(RTO1SF_ORD,BI$4,2))&gt;$B$135,"s","ns"))))</f>
        <v/>
      </c>
      <c r="BJ149" s="188" t="str">
        <f aca="1">IF(BJ$4&gt;$J149,"",IF($F$120&gt;$G$120,"ns",IF($B$127&gt;$C$127,"ns",IF(ABS($L149-INDEX(RTO1SF_ORD,BJ$4,2))&gt;$B$135,"s","ns"))))</f>
        <v/>
      </c>
      <c r="BS149" s="10"/>
      <c r="BT149" s="9"/>
      <c r="BV149" s="89" t="n">
        <v>34</v>
      </c>
      <c r="BW149" s="187" t="str">
        <f aca="1">IFERROR(INDEX(RTO3CF_ORD,BV149,1),"sd")</f>
        <v>B FULGOR</v>
      </c>
      <c r="BX149" s="188">
        <f aca="1">IFERROR(INDEX(RTO3CF_ORD,BV149,2),"sd")</f>
        <v>3328.73220952381007</v>
      </c>
      <c r="BY149" s="186" t="str">
        <f aca="1">IF(BY$4&gt;$BV149,"",IF($BR$120&gt;$BS$120,"ns",IF($BN$127&gt;$BO$127,"ns",IF(ABS($BX149-INDEX(RTO1CF_ORD,BY$4,2))&gt;$BN$135,"s","ns"))))</f>
        <v>ns</v>
      </c>
      <c r="BZ149" s="186" t="str">
        <f aca="1">IF(BZ$4&gt;$BV149,"",IF($BR$120&gt;$BS$120,"ns",IF($BN$127&gt;$BO$127,"ns",IF(ABS($BX149-INDEX(RTO1CF_ORD,BZ$4,2))&gt;$BN$135,"s","ns"))))</f>
        <v>ns</v>
      </c>
      <c r="CA149" s="186" t="str">
        <f aca="1">IF(CA$4&gt;$BV149,"",IF($BR$120&gt;$BS$120,"ns",IF($BN$127&gt;$BO$127,"ns",IF(ABS($BX149-INDEX(RTO1CF_ORD,CA$4,2))&gt;$BN$135,"s","ns"))))</f>
        <v>ns</v>
      </c>
      <c r="CB149" s="186" t="str">
        <f aca="1">IF(CB$4&gt;$BV149,"",IF($BR$120&gt;$BS$120,"ns",IF($BN$127&gt;$BO$127,"ns",IF(ABS($BX149-INDEX(RTO1CF_ORD,CB$4,2))&gt;$BN$135,"s","ns"))))</f>
        <v>ns</v>
      </c>
      <c r="CC149" s="186" t="str">
        <f aca="1">IF(CC$4&gt;$BV149,"",IF($BR$120&gt;$BS$120,"ns",IF($BN$127&gt;$BO$127,"ns",IF(ABS($BX149-INDEX(RTO1CF_ORD,CC$4,2))&gt;$BN$135,"s","ns"))))</f>
        <v>ns</v>
      </c>
      <c r="CD149" s="186" t="str">
        <f aca="1">IF(CD$4&gt;$BV149,"",IF($BR$120&gt;$BS$120,"ns",IF($BN$127&gt;$BO$127,"ns",IF(ABS($BX149-INDEX(RTO1CF_ORD,CD$4,2))&gt;$BN$135,"s","ns"))))</f>
        <v>ns</v>
      </c>
      <c r="CE149" s="186" t="str">
        <f aca="1">IF(CE$4&gt;$BV149,"",IF($BR$120&gt;$BS$120,"ns",IF($BN$127&gt;$BO$127,"ns",IF(ABS($BX149-INDEX(RTO1CF_ORD,CE$4,2))&gt;$BN$135,"s","ns"))))</f>
        <v>ns</v>
      </c>
      <c r="CF149" s="186" t="str">
        <f aca="1">IF(CF$4&gt;$BV149,"",IF($BR$120&gt;$BS$120,"ns",IF($BN$127&gt;$BO$127,"ns",IF(ABS($BX149-INDEX(RTO1CF_ORD,CF$4,2))&gt;$BN$135,"s","ns"))))</f>
        <v>ns</v>
      </c>
      <c r="CG149" s="186" t="str">
        <f aca="1">IF(CG$4&gt;$BV149,"",IF($BR$120&gt;$BS$120,"ns",IF($BN$127&gt;$BO$127,"ns",IF(ABS($BX149-INDEX(RTO1CF_ORD,CG$4,2))&gt;$BN$135,"s","ns"))))</f>
        <v>ns</v>
      </c>
      <c r="CH149" s="186" t="str">
        <f aca="1">IF(CH$4&gt;$BV149,"",IF($BR$120&gt;$BS$120,"ns",IF($BN$127&gt;$BO$127,"ns",IF(ABS($BX149-INDEX(RTO1CF_ORD,CH$4,2))&gt;$BN$135,"s","ns"))))</f>
        <v>ns</v>
      </c>
      <c r="CI149" s="186" t="str">
        <f aca="1">IF(CI$4&gt;$BV149,"",IF($BR$120&gt;$BS$120,"ns",IF($BN$127&gt;$BO$127,"ns",IF(ABS($BX149-INDEX(RTO1CF_ORD,CI$4,2))&gt;$BN$135,"s","ns"))))</f>
        <v>ns</v>
      </c>
      <c r="CJ149" s="186" t="str">
        <f aca="1">IF(CJ$4&gt;$BV149,"",IF($BR$120&gt;$BS$120,"ns",IF($BN$127&gt;$BO$127,"ns",IF(ABS($BX149-INDEX(RTO1CF_ORD,CJ$4,2))&gt;$BN$135,"s","ns"))))</f>
        <v>ns</v>
      </c>
      <c r="CK149" s="186" t="str">
        <f aca="1">IF(CK$4&gt;$BV149,"",IF($BR$120&gt;$BS$120,"ns",IF($BN$127&gt;$BO$127,"ns",IF(ABS($BX149-INDEX(RTO1CF_ORD,CK$4,2))&gt;$BN$135,"s","ns"))))</f>
        <v>ns</v>
      </c>
      <c r="CL149" s="186" t="str">
        <f aca="1">IF(CL$4&gt;$BV149,"",IF($BR$120&gt;$BS$120,"ns",IF($BN$127&gt;$BO$127,"ns",IF(ABS($BX149-INDEX(RTO1CF_ORD,CL$4,2))&gt;$BN$135,"s","ns"))))</f>
        <v>ns</v>
      </c>
      <c r="CM149" s="186" t="str">
        <f aca="1">IF(CM$4&gt;$BV149,"",IF($BR$120&gt;$BS$120,"ns",IF($BN$127&gt;$BO$127,"ns",IF(ABS($BX149-INDEX(RTO1CF_ORD,CM$4,2))&gt;$BN$135,"s","ns"))))</f>
        <v>ns</v>
      </c>
      <c r="CN149" s="186" t="str">
        <f aca="1">IF(CN$4&gt;$BV149,"",IF($BR$120&gt;$BS$120,"ns",IF($BN$127&gt;$BO$127,"ns",IF(ABS($BX149-INDEX(RTO1CF_ORD,CN$4,2))&gt;$BN$135,"s","ns"))))</f>
        <v>ns</v>
      </c>
      <c r="CO149" s="186" t="str">
        <f aca="1">IF(CO$4&gt;$BV149,"",IF($BR$120&gt;$BS$120,"ns",IF($BN$127&gt;$BO$127,"ns",IF(ABS($BX149-INDEX(RTO1CF_ORD,CO$4,2))&gt;$BN$135,"s","ns"))))</f>
        <v>ns</v>
      </c>
      <c r="CP149" s="186" t="str">
        <f aca="1">IF(CP$4&gt;$BV149,"",IF($BR$120&gt;$BS$120,"ns",IF($BN$127&gt;$BO$127,"ns",IF(ABS($BX149-INDEX(RTO1CF_ORD,CP$4,2))&gt;$BN$135,"s","ns"))))</f>
        <v>ns</v>
      </c>
      <c r="CQ149" s="186" t="str">
        <f aca="1">IF(CQ$4&gt;$BV149,"",IF($BR$120&gt;$BS$120,"ns",IF($BN$127&gt;$BO$127,"ns",IF(ABS($BX149-INDEX(RTO1CF_ORD,CQ$4,2))&gt;$BN$135,"s","ns"))))</f>
        <v>ns</v>
      </c>
      <c r="CR149" s="186" t="str">
        <f aca="1">IF(CR$4&gt;$BV149,"",IF($BR$120&gt;$BS$120,"ns",IF($BN$127&gt;$BO$127,"ns",IF(ABS($BX149-INDEX(RTO1CF_ORD,CR$4,2))&gt;$BN$135,"s","ns"))))</f>
        <v>ns</v>
      </c>
      <c r="CS149" s="186" t="str">
        <f aca="1">IF(CS$4&gt;$BV149,"",IF($BR$120&gt;$BS$120,"ns",IF($BN$127&gt;$BO$127,"ns",IF(ABS($BX149-INDEX(RTO1CF_ORD,CS$4,2))&gt;$BN$135,"s","ns"))))</f>
        <v>ns</v>
      </c>
      <c r="CT149" s="186" t="str">
        <f aca="1">IF(CT$4&gt;$BV149,"",IF($BR$120&gt;$BS$120,"ns",IF($BN$127&gt;$BO$127,"ns",IF(ABS($BX149-INDEX(RTO1CF_ORD,CT$4,2))&gt;$BN$135,"s","ns"))))</f>
        <v>ns</v>
      </c>
      <c r="CU149" s="186" t="str">
        <f aca="1">IF(CU$4&gt;$BV149,"",IF($BR$120&gt;$BS$120,"ns",IF($BN$127&gt;$BO$127,"ns",IF(ABS($BX149-INDEX(RTO1CF_ORD,CU$4,2))&gt;$BN$135,"s","ns"))))</f>
        <v>ns</v>
      </c>
      <c r="CV149" s="186" t="str">
        <f aca="1">IF(CV$4&gt;$BV149,"",IF($BR$120&gt;$BS$120,"ns",IF($BN$127&gt;$BO$127,"ns",IF(ABS($BX149-INDEX(RTO1CF_ORD,CV$4,2))&gt;$BN$135,"s","ns"))))</f>
        <v>ns</v>
      </c>
      <c r="CW149" s="186" t="str">
        <f aca="1">IF(CW$4&gt;$BV149,"",IF($BR$120&gt;$BS$120,"ns",IF($BN$127&gt;$BO$127,"ns",IF(ABS($BX149-INDEX(RTO1CF_ORD,CW$4,2))&gt;$BN$135,"s","ns"))))</f>
        <v>ns</v>
      </c>
      <c r="CX149" s="186" t="str">
        <f aca="1">IF(CX$4&gt;$BV149,"",IF($BR$120&gt;$BS$120,"ns",IF($BN$127&gt;$BO$127,"ns",IF(ABS($BX149-INDEX(RTO1CF_ORD,CX$4,2))&gt;$BN$135,"s","ns"))))</f>
        <v>ns</v>
      </c>
      <c r="CY149" s="186" t="str">
        <f aca="1">IF(CY$4&gt;$BV149,"",IF($BR$120&gt;$BS$120,"ns",IF($BN$127&gt;$BO$127,"ns",IF(ABS($BX149-INDEX(RTO1CF_ORD,CY$4,2))&gt;$BN$135,"s","ns"))))</f>
        <v>ns</v>
      </c>
      <c r="CZ149" s="186" t="str">
        <f aca="1">IF(CZ$4&gt;$BV149,"",IF($BR$120&gt;$BS$120,"ns",IF($BN$127&gt;$BO$127,"ns",IF(ABS($BX149-INDEX(RTO1CF_ORD,CZ$4,2))&gt;$BN$135,"s","ns"))))</f>
        <v>ns</v>
      </c>
      <c r="DA149" s="186" t="str">
        <f aca="1">IF(DA$4&gt;$BV149,"",IF($BR$120&gt;$BS$120,"ns",IF($BN$127&gt;$BO$127,"ns",IF(ABS($BX149-INDEX(RTO1CF_ORD,DA$4,2))&gt;$BN$135,"s","ns"))))</f>
        <v>ns</v>
      </c>
      <c r="DB149" s="186" t="str">
        <f aca="1">IF(DB$4&gt;$BV149,"",IF($BR$120&gt;$BS$120,"ns",IF($BN$127&gt;$BO$127,"ns",IF(ABS($BX149-INDEX(RTO1CF_ORD,DB$4,2))&gt;$BN$135,"s","ns"))))</f>
        <v>ns</v>
      </c>
      <c r="DC149" s="186" t="str">
        <f aca="1">IF(DC$4&gt;$BV149,"",IF($BR$120&gt;$BS$120,"ns",IF($BN$127&gt;$BO$127,"ns",IF(ABS($BX149-INDEX(RTO1CF_ORD,DC$4,2))&gt;$BN$135,"s","ns"))))</f>
        <v>ns</v>
      </c>
      <c r="DD149" s="186" t="str">
        <f aca="1">IF(DD$4&gt;$BV149,"",IF($BR$120&gt;$BS$120,"ns",IF($BN$127&gt;$BO$127,"ns",IF(ABS($BX149-INDEX(RTO1CF_ORD,DD$4,2))&gt;$BN$135,"s","ns"))))</f>
        <v>ns</v>
      </c>
      <c r="DE149" s="186" t="str">
        <f aca="1">IF(DE$4&gt;$BV149,"",IF($BR$120&gt;$BS$120,"ns",IF($BN$127&gt;$BO$127,"ns",IF(ABS($BX149-INDEX(RTO1CF_ORD,DE$4,2))&gt;$BN$135,"s","ns"))))</f>
        <v>ns</v>
      </c>
      <c r="DF149" s="186" t="str">
        <f aca="1">IF(DF$4&gt;$BV149,"",IF($BR$120&gt;$BS$120,"ns",IF($BN$127&gt;$BO$127,"ns",IF(ABS($BX149-INDEX(RTO1CF_ORD,DF$4,2))&gt;$BN$135,"s","ns"))))</f>
        <v>ns</v>
      </c>
      <c r="DG149" s="186" t="str">
        <f aca="1">IF(DG$4&gt;$BV149,"",IF($BR$120&gt;$BS$120,"ns",IF($BN$127&gt;$BO$127,"ns",IF(ABS($BX149-INDEX(RTO1CF_ORD,DG$4,2))&gt;$BN$135,"s","ns"))))</f>
        <v/>
      </c>
      <c r="DH149" s="186" t="str">
        <f aca="1">IF(DH$4&gt;$BV149,"",IF($BR$120&gt;$BS$120,"ns",IF($BN$127&gt;$BO$127,"ns",IF(ABS($BX149-INDEX(RTO1CF_ORD,DH$4,2))&gt;$BN$135,"s","ns"))))</f>
        <v/>
      </c>
      <c r="DI149" s="186" t="str">
        <f aca="1">IF(DI$4&gt;$BV149,"",IF($BR$120&gt;$BS$120,"ns",IF($BN$127&gt;$BO$127,"ns",IF(ABS($BX149-INDEX(RTO1CF_ORD,DI$4,2))&gt;$BN$135,"s","ns"))))</f>
        <v/>
      </c>
      <c r="DJ149" s="186" t="str">
        <f aca="1">IF(DJ$4&gt;$BV149,"",IF($BR$120&gt;$BS$120,"ns",IF($BN$127&gt;$BO$127,"ns",IF(ABS($BX149-INDEX(RTO1CF_ORD,DJ$4,2))&gt;$BN$135,"s","ns"))))</f>
        <v/>
      </c>
      <c r="DK149" s="186" t="str">
        <f aca="1">IF(DK$4&gt;$BV149,"",IF($BR$120&gt;$BS$120,"ns",IF($BN$127&gt;$BO$127,"ns",IF(ABS($BX149-INDEX(RTO1CF_ORD,DK$4,2))&gt;$BN$135,"s","ns"))))</f>
        <v/>
      </c>
      <c r="DL149" s="186" t="str">
        <f aca="1">IF(DL$4&gt;$BV149,"",IF($BR$120&gt;$BS$120,"ns",IF($BN$127&gt;$BO$127,"ns",IF(ABS($BX149-INDEX(RTO1CF_ORD,DL$4,2))&gt;$BN$135,"s","ns"))))</f>
        <v/>
      </c>
      <c r="DM149" s="186" t="str">
        <f aca="1">IF(DM$4&gt;$BV149,"",IF($BR$120&gt;$BS$120,"ns",IF($BN$127&gt;$BO$127,"ns",IF(ABS($BX149-INDEX(RTO1CF_ORD,DM$4,2))&gt;$BN$135,"s","ns"))))</f>
        <v/>
      </c>
      <c r="DN149" s="186" t="str">
        <f aca="1">IF(DN$4&gt;$BV149,"",IF($BR$120&gt;$BS$120,"ns",IF($BN$127&gt;$BO$127,"ns",IF(ABS($BX149-INDEX(RTO1CF_ORD,DN$4,2))&gt;$BN$135,"s","ns"))))</f>
        <v/>
      </c>
      <c r="DO149" s="186" t="str">
        <f aca="1">IF(DO$4&gt;$BV149,"",IF($BR$120&gt;$BS$120,"ns",IF($BN$127&gt;$BO$127,"ns",IF(ABS($BX149-INDEX(RTO1CF_ORD,DO$4,2))&gt;$BN$135,"s","ns"))))</f>
        <v/>
      </c>
      <c r="DP149" s="186" t="str">
        <f aca="1">IF(DP$4&gt;$BV149,"",IF($BR$120&gt;$BS$120,"ns",IF($BN$127&gt;$BO$127,"ns",IF(ABS($BX149-INDEX(RTO1CF_ORD,DP$4,2))&gt;$BN$135,"s","ns"))))</f>
        <v/>
      </c>
      <c r="DQ149" s="186" t="str">
        <f aca="1">IF(DQ$4&gt;$BV149,"",IF($BR$120&gt;$BS$120,"ns",IF($BN$127&gt;$BO$127,"ns",IF(ABS($BX149-INDEX(RTO1CF_ORD,DQ$4,2))&gt;$BN$135,"s","ns"))))</f>
        <v/>
      </c>
      <c r="DR149" s="186" t="str">
        <f aca="1">IF(DR$4&gt;$BV149,"",IF($BR$120&gt;$BS$120,"ns",IF($BN$127&gt;$BO$127,"ns",IF(ABS($BX149-INDEX(RTO1CF_ORD,DR$4,2))&gt;$BN$135,"s","ns"))))</f>
        <v/>
      </c>
      <c r="DS149" s="186" t="str">
        <f aca="1">IF(DS$4&gt;$BV149,"",IF($BR$120&gt;$BS$120,"ns",IF($BN$127&gt;$BO$127,"ns",IF(ABS($BX149-INDEX(RTO1CF_ORD,DS$4,2))&gt;$BN$135,"s","ns"))))</f>
        <v/>
      </c>
      <c r="DT149" s="186" t="str">
        <f aca="1">IF(DT$4&gt;$BV149,"",IF($BR$120&gt;$BS$120,"ns",IF($BN$127&gt;$BO$127,"ns",IF(ABS($BX149-INDEX(RTO1CF_ORD,DT$4,2))&gt;$BN$135,"s","ns"))))</f>
        <v/>
      </c>
      <c r="DU149" s="186" t="str">
        <f aca="1">IF(DU$4&gt;$BV149,"",IF($BR$120&gt;$BS$120,"ns",IF($BN$127&gt;$BO$127,"ns",IF(ABS($BX149-INDEX(RTO1CF_ORD,DU$4,2))&gt;$BN$135,"s","ns"))))</f>
        <v/>
      </c>
      <c r="DV149" s="186" t="str">
        <f aca="1">IF(DV$4&gt;$BV149,"",IF($BR$120&gt;$BS$120,"ns",IF($BN$127&gt;$BO$127,"ns",IF(ABS($BX149-INDEX(RTO1CF_ORD,DV$4,2))&gt;$BN$135,"s","ns"))))</f>
        <v/>
      </c>
      <c r="DW149" s="158"/>
      <c r="DX149" s="158"/>
      <c r="DZ149" s="176">
        <f>DZ148+1</f>
        <v>35</v>
      </c>
      <c r="EA149" s="178" t="str">
        <f aca="1">IFERROR(INDEX(RTO3CV,$DZ149,1),0)</f>
        <v>LG ZAINO</v>
      </c>
      <c r="EB149" s="179">
        <f aca="1">IFERROR(INDEX(RTO3SF,$DZ149,EB$3),0)</f>
        <v>0</v>
      </c>
      <c r="EC149" s="179">
        <f aca="1">IFERROR(INDEX(RTO3SF,$DZ149,EC$3),0)</f>
        <v>0</v>
      </c>
      <c r="ED149" s="179">
        <f aca="1">IFERROR(INDEX(RTO3SF,$DZ149,ED$3),0)</f>
        <v>0</v>
      </c>
      <c r="EE149" s="179">
        <f aca="1">IFERROR(INDEX(RTO3SF,$DZ149,EE$3),0)</f>
        <v>0</v>
      </c>
      <c r="EF149" s="179">
        <f>_xlfn.COUNTIFS(EB149:EE149,"&gt;1")</f>
        <v>0</v>
      </c>
      <c r="EG149" s="179">
        <f>IFERROR(_xlfn.SUMIFS(EB149:EE149,EB149:EE149,"&gt;1"),0)</f>
        <v>0</v>
      </c>
      <c r="EH149" s="176"/>
      <c r="EI149" s="176"/>
      <c r="EJ149" s="176"/>
      <c r="EK149" s="177"/>
      <c r="EL149" s="176">
        <f>EL148+1</f>
        <v>35</v>
      </c>
      <c r="EM149" s="178" t="str">
        <f aca="1">IFERROR(INDEX(RTO3CV,$EL149,1),0)</f>
        <v>LG ZAINO</v>
      </c>
      <c r="EN149" s="179">
        <f aca="1">IFERROR(INDEX(RTO3CF,$EL149,'ANVA-MDS'!EB$3),0)</f>
        <v>4794.55302857143033</v>
      </c>
      <c r="EO149" s="179">
        <f aca="1">IFERROR(INDEX(RTO3CF,$EL149,'ANVA-MDS'!EC$3),0)</f>
        <v>3153.02742857142994</v>
      </c>
      <c r="EP149" s="179">
        <f aca="1">IFERROR(INDEX(RTO3CF,$EL149,'ANVA-MDS'!ED$3),0)</f>
        <v>3360.75494857142985</v>
      </c>
      <c r="EQ149" s="179">
        <f aca="1">IFERROR(INDEX(RTO3CF,$EL149,'ANVA-MDS'!EE$3),0)</f>
        <v>0</v>
      </c>
      <c r="ER149" s="179">
        <f>_xlfn.COUNTIFS(EN149:EQ149,"&gt;1")</f>
        <v>3</v>
      </c>
      <c r="ES149" s="179">
        <f>IFERROR(_xlfn.SUMIFS(EN149:EQ149,EN149:EQ149,"&gt;1"),0)</f>
        <v>11308.3354057143006</v>
      </c>
      <c r="ET149" s="176"/>
      <c r="EU149" s="176"/>
      <c r="EV149" s="176"/>
      <c r="EW149" s="177"/>
      <c r="EX149" s="179">
        <f>EG149+ES149</f>
        <v>11308.3354057143006</v>
      </c>
      <c r="EY149" s="177"/>
      <c r="EZ149" s="177"/>
    </row>
    <row r="150" spans="10:156" ht="12.75" customHeight="1">
      <c r="J150" s="89" t="n">
        <v>35</v>
      </c>
      <c r="K150" s="187" t="str">
        <f aca="1">IFERROR(INDEX(RTO3SF_ORD,J150,1),"sd")</f>
        <v>LG ZAINO</v>
      </c>
      <c r="L150" s="188">
        <f aca="1">IFERROR(INDEX(RTO3SF_ORD,J150,2),"sd")</f>
        <v>0.000149999999999999956</v>
      </c>
      <c r="M150" s="188" t="str">
        <f aca="1">IF(M$4&gt;$J150,"",IF($F$120&gt;$G$120,"ns",IF($B$127&gt;$C$127,"ns",IF(ABS($L150-INDEX(RTO1SF_ORD,M$4,2))&gt;$B$135,"s","ns"))))</f>
        <v>ns</v>
      </c>
      <c r="N150" s="188" t="str">
        <f aca="1">IF(N$4&gt;$J150,"",IF($F$120&gt;$G$120,"ns",IF($B$127&gt;$C$127,"ns",IF(ABS($L150-INDEX(RTO1SF_ORD,N$4,2))&gt;$B$135,"s","ns"))))</f>
        <v>ns</v>
      </c>
      <c r="O150" s="188" t="str">
        <f aca="1">IF(O$4&gt;$J150,"",IF($F$120&gt;$G$120,"ns",IF($B$127&gt;$C$127,"ns",IF(ABS($L150-INDEX(RTO1SF_ORD,O$4,2))&gt;$B$135,"s","ns"))))</f>
        <v>ns</v>
      </c>
      <c r="P150" s="188" t="str">
        <f aca="1">IF(P$4&gt;$J150,"",IF($F$120&gt;$G$120,"ns",IF($B$127&gt;$C$127,"ns",IF(ABS($L150-INDEX(RTO1SF_ORD,P$4,2))&gt;$B$135,"s","ns"))))</f>
        <v>ns</v>
      </c>
      <c r="Q150" s="188" t="str">
        <f aca="1">IF(Q$4&gt;$J150,"",IF($F$120&gt;$G$120,"ns",IF($B$127&gt;$C$127,"ns",IF(ABS($L150-INDEX(RTO1SF_ORD,Q$4,2))&gt;$B$135,"s","ns"))))</f>
        <v>ns</v>
      </c>
      <c r="R150" s="188" t="str">
        <f aca="1">IF(R$4&gt;$J150,"",IF($F$120&gt;$G$120,"ns",IF($B$127&gt;$C$127,"ns",IF(ABS($L150-INDEX(RTO1SF_ORD,R$4,2))&gt;$B$135,"s","ns"))))</f>
        <v>ns</v>
      </c>
      <c r="S150" s="188" t="str">
        <f aca="1">IF(S$4&gt;$J150,"",IF($F$120&gt;$G$120,"ns",IF($B$127&gt;$C$127,"ns",IF(ABS($L150-INDEX(RTO1SF_ORD,S$4,2))&gt;$B$135,"s","ns"))))</f>
        <v>ns</v>
      </c>
      <c r="T150" s="188" t="str">
        <f aca="1">IF(T$4&gt;$J150,"",IF($F$120&gt;$G$120,"ns",IF($B$127&gt;$C$127,"ns",IF(ABS($L150-INDEX(RTO1SF_ORD,T$4,2))&gt;$B$135,"s","ns"))))</f>
        <v>ns</v>
      </c>
      <c r="U150" s="188" t="str">
        <f aca="1">IF(U$4&gt;$J150,"",IF($F$120&gt;$G$120,"ns",IF($B$127&gt;$C$127,"ns",IF(ABS($L150-INDEX(RTO1SF_ORD,U$4,2))&gt;$B$135,"s","ns"))))</f>
        <v>ns</v>
      </c>
      <c r="V150" s="188" t="str">
        <f aca="1">IF(V$4&gt;$J150,"",IF($F$120&gt;$G$120,"ns",IF($B$127&gt;$C$127,"ns",IF(ABS($L150-INDEX(RTO1SF_ORD,V$4,2))&gt;$B$135,"s","ns"))))</f>
        <v>ns</v>
      </c>
      <c r="W150" s="188" t="str">
        <f aca="1">IF(W$4&gt;$J150,"",IF($F$120&gt;$G$120,"ns",IF($B$127&gt;$C$127,"ns",IF(ABS($L150-INDEX(RTO1SF_ORD,W$4,2))&gt;$B$135,"s","ns"))))</f>
        <v>ns</v>
      </c>
      <c r="X150" s="188" t="str">
        <f aca="1">IF(X$4&gt;$J150,"",IF($F$120&gt;$G$120,"ns",IF($B$127&gt;$C$127,"ns",IF(ABS($L150-INDEX(RTO1SF_ORD,X$4,2))&gt;$B$135,"s","ns"))))</f>
        <v>ns</v>
      </c>
      <c r="Y150" s="188" t="str">
        <f aca="1">IF(Y$4&gt;$J150,"",IF($F$120&gt;$G$120,"ns",IF($B$127&gt;$C$127,"ns",IF(ABS($L150-INDEX(RTO1SF_ORD,Y$4,2))&gt;$B$135,"s","ns"))))</f>
        <v>ns</v>
      </c>
      <c r="Z150" s="188" t="str">
        <f aca="1">IF(Z$4&gt;$J150,"",IF($F$120&gt;$G$120,"ns",IF($B$127&gt;$C$127,"ns",IF(ABS($L150-INDEX(RTO1SF_ORD,Z$4,2))&gt;$B$135,"s","ns"))))</f>
        <v>ns</v>
      </c>
      <c r="AA150" s="188" t="str">
        <f aca="1">IF(AA$4&gt;$J150,"",IF($F$120&gt;$G$120,"ns",IF($B$127&gt;$C$127,"ns",IF(ABS($L150-INDEX(RTO1SF_ORD,AA$4,2))&gt;$B$135,"s","ns"))))</f>
        <v>ns</v>
      </c>
      <c r="AB150" s="188" t="str">
        <f aca="1">IF(AB$4&gt;$J150,"",IF($F$120&gt;$G$120,"ns",IF($B$127&gt;$C$127,"ns",IF(ABS($L150-INDEX(RTO1SF_ORD,AB$4,2))&gt;$B$135,"s","ns"))))</f>
        <v>ns</v>
      </c>
      <c r="AC150" s="188" t="str">
        <f aca="1">IF(AC$4&gt;$J150,"",IF($F$120&gt;$G$120,"ns",IF($B$127&gt;$C$127,"ns",IF(ABS($L150-INDEX(RTO1SF_ORD,AC$4,2))&gt;$B$135,"s","ns"))))</f>
        <v>ns</v>
      </c>
      <c r="AD150" s="188" t="str">
        <f aca="1">IF(AD$4&gt;$J150,"",IF($F$120&gt;$G$120,"ns",IF($B$127&gt;$C$127,"ns",IF(ABS($L150-INDEX(RTO1SF_ORD,AD$4,2))&gt;$B$135,"s","ns"))))</f>
        <v>ns</v>
      </c>
      <c r="AE150" s="188" t="str">
        <f aca="1">IF(AE$4&gt;$J150,"",IF($F$120&gt;$G$120,"ns",IF($B$127&gt;$C$127,"ns",IF(ABS($L150-INDEX(RTO1SF_ORD,AE$4,2))&gt;$B$135,"s","ns"))))</f>
        <v>ns</v>
      </c>
      <c r="AF150" s="188" t="str">
        <f aca="1">IF(AF$4&gt;$J150,"",IF($F$120&gt;$G$120,"ns",IF($B$127&gt;$C$127,"ns",IF(ABS($L150-INDEX(RTO1SF_ORD,AF$4,2))&gt;$B$135,"s","ns"))))</f>
        <v>ns</v>
      </c>
      <c r="AG150" s="188" t="str">
        <f aca="1">IF(AG$4&gt;$J150,"",IF($F$120&gt;$G$120,"ns",IF($B$127&gt;$C$127,"ns",IF(ABS($L150-INDEX(RTO1SF_ORD,AG$4,2))&gt;$B$135,"s","ns"))))</f>
        <v>ns</v>
      </c>
      <c r="AH150" s="188" t="str">
        <f aca="1">IF(AH$4&gt;$J150,"",IF($F$120&gt;$G$120,"ns",IF($B$127&gt;$C$127,"ns",IF(ABS($L150-INDEX(RTO1SF_ORD,AH$4,2))&gt;$B$135,"s","ns"))))</f>
        <v>ns</v>
      </c>
      <c r="AI150" s="188" t="str">
        <f aca="1">IF(AI$4&gt;$J150,"",IF($F$120&gt;$G$120,"ns",IF($B$127&gt;$C$127,"ns",IF(ABS($L150-INDEX(RTO1SF_ORD,AI$4,2))&gt;$B$135,"s","ns"))))</f>
        <v>ns</v>
      </c>
      <c r="AJ150" s="188" t="str">
        <f aca="1">IF(AJ$4&gt;$J150,"",IF($F$120&gt;$G$120,"ns",IF($B$127&gt;$C$127,"ns",IF(ABS($L150-INDEX(RTO1SF_ORD,AJ$4,2))&gt;$B$135,"s","ns"))))</f>
        <v>ns</v>
      </c>
      <c r="AK150" s="188" t="str">
        <f aca="1">IF(AK$4&gt;$J150,"",IF($F$120&gt;$G$120,"ns",IF($B$127&gt;$C$127,"ns",IF(ABS($L150-INDEX(RTO1SF_ORD,AK$4,2))&gt;$B$135,"s","ns"))))</f>
        <v>ns</v>
      </c>
      <c r="AL150" s="188" t="str">
        <f aca="1">IF(AL$4&gt;$J150,"",IF($F$120&gt;$G$120,"ns",IF($B$127&gt;$C$127,"ns",IF(ABS($L150-INDEX(RTO1SF_ORD,AL$4,2))&gt;$B$135,"s","ns"))))</f>
        <v>ns</v>
      </c>
      <c r="AM150" s="188" t="str">
        <f aca="1">IF(AM$4&gt;$J150,"",IF($F$120&gt;$G$120,"ns",IF($B$127&gt;$C$127,"ns",IF(ABS($L150-INDEX(RTO1SF_ORD,AM$4,2))&gt;$B$135,"s","ns"))))</f>
        <v>ns</v>
      </c>
      <c r="AN150" s="188" t="str">
        <f aca="1">IF(AN$4&gt;$J150,"",IF($F$120&gt;$G$120,"ns",IF($B$127&gt;$C$127,"ns",IF(ABS($L150-INDEX(RTO1SF_ORD,AN$4,2))&gt;$B$135,"s","ns"))))</f>
        <v>ns</v>
      </c>
      <c r="AO150" s="188" t="str">
        <f aca="1">IF(AO$4&gt;$J150,"",IF($F$120&gt;$G$120,"ns",IF($B$127&gt;$C$127,"ns",IF(ABS($L150-INDEX(RTO1SF_ORD,AO$4,2))&gt;$B$135,"s","ns"))))</f>
        <v>ns</v>
      </c>
      <c r="AP150" s="188" t="str">
        <f aca="1">IF(AP$4&gt;$J150,"",IF($F$120&gt;$G$120,"ns",IF($B$127&gt;$C$127,"ns",IF(ABS($L150-INDEX(RTO1SF_ORD,AP$4,2))&gt;$B$135,"s","ns"))))</f>
        <v>ns</v>
      </c>
      <c r="AQ150" s="188" t="str">
        <f aca="1">IF(AQ$4&gt;$J150,"",IF($F$120&gt;$G$120,"ns",IF($B$127&gt;$C$127,"ns",IF(ABS($L150-INDEX(RTO1SF_ORD,AQ$4,2))&gt;$B$135,"s","ns"))))</f>
        <v>ns</v>
      </c>
      <c r="AR150" s="188" t="str">
        <f aca="1">IF(AR$4&gt;$J150,"",IF($F$120&gt;$G$120,"ns",IF($B$127&gt;$C$127,"ns",IF(ABS($L150-INDEX(RTO1SF_ORD,AR$4,2))&gt;$B$135,"s","ns"))))</f>
        <v>ns</v>
      </c>
      <c r="AS150" s="188" t="str">
        <f aca="1">IF(AS$4&gt;$J150,"",IF($F$120&gt;$G$120,"ns",IF($B$127&gt;$C$127,"ns",IF(ABS($L150-INDEX(RTO1SF_ORD,AS$4,2))&gt;$B$135,"s","ns"))))</f>
        <v>ns</v>
      </c>
      <c r="AT150" s="188" t="str">
        <f aca="1">IF(AT$4&gt;$J150,"",IF($F$120&gt;$G$120,"ns",IF($B$127&gt;$C$127,"ns",IF(ABS($L150-INDEX(RTO1SF_ORD,AT$4,2))&gt;$B$135,"s","ns"))))</f>
        <v>ns</v>
      </c>
      <c r="AU150" s="188" t="str">
        <f aca="1">IF(AU$4&gt;$J150,"",IF($F$120&gt;$G$120,"ns",IF($B$127&gt;$C$127,"ns",IF(ABS($L150-INDEX(RTO1SF_ORD,AU$4,2))&gt;$B$135,"s","ns"))))</f>
        <v>ns</v>
      </c>
      <c r="AV150" s="188" t="str">
        <f aca="1">IF(AV$4&gt;$J150,"",IF($F$120&gt;$G$120,"ns",IF($B$127&gt;$C$127,"ns",IF(ABS($L150-INDEX(RTO1SF_ORD,AV$4,2))&gt;$B$135,"s","ns"))))</f>
        <v/>
      </c>
      <c r="AW150" s="188" t="str">
        <f aca="1">IF(AW$4&gt;$J150,"",IF($F$120&gt;$G$120,"ns",IF($B$127&gt;$C$127,"ns",IF(ABS($L150-INDEX(RTO1SF_ORD,AW$4,2))&gt;$B$135,"s","ns"))))</f>
        <v/>
      </c>
      <c r="AX150" s="188" t="str">
        <f aca="1">IF(AX$4&gt;$J150,"",IF($F$120&gt;$G$120,"ns",IF($B$127&gt;$C$127,"ns",IF(ABS($L150-INDEX(RTO1SF_ORD,AX$4,2))&gt;$B$135,"s","ns"))))</f>
        <v/>
      </c>
      <c r="AY150" s="188" t="str">
        <f aca="1">IF(AY$4&gt;$J150,"",IF($F$120&gt;$G$120,"ns",IF($B$127&gt;$C$127,"ns",IF(ABS($L150-INDEX(RTO1SF_ORD,AY$4,2))&gt;$B$135,"s","ns"))))</f>
        <v/>
      </c>
      <c r="AZ150" s="188" t="str">
        <f aca="1">IF(AZ$4&gt;$J150,"",IF($F$120&gt;$G$120,"ns",IF($B$127&gt;$C$127,"ns",IF(ABS($L150-INDEX(RTO1SF_ORD,AZ$4,2))&gt;$B$135,"s","ns"))))</f>
        <v/>
      </c>
      <c r="BA150" s="188" t="str">
        <f aca="1">IF(BA$4&gt;$J150,"",IF($F$120&gt;$G$120,"ns",IF($B$127&gt;$C$127,"ns",IF(ABS($L150-INDEX(RTO1SF_ORD,BA$4,2))&gt;$B$135,"s","ns"))))</f>
        <v/>
      </c>
      <c r="BB150" s="188" t="str">
        <f aca="1">IF(BB$4&gt;$J150,"",IF($F$120&gt;$G$120,"ns",IF($B$127&gt;$C$127,"ns",IF(ABS($L150-INDEX(RTO1SF_ORD,BB$4,2))&gt;$B$135,"s","ns"))))</f>
        <v/>
      </c>
      <c r="BC150" s="188" t="str">
        <f aca="1">IF(BC$4&gt;$J150,"",IF($F$120&gt;$G$120,"ns",IF($B$127&gt;$C$127,"ns",IF(ABS($L150-INDEX(RTO1SF_ORD,BC$4,2))&gt;$B$135,"s","ns"))))</f>
        <v/>
      </c>
      <c r="BD150" s="188" t="str">
        <f aca="1">IF(BD$4&gt;$J150,"",IF($F$120&gt;$G$120,"ns",IF($B$127&gt;$C$127,"ns",IF(ABS($L150-INDEX(RTO1SF_ORD,BD$4,2))&gt;$B$135,"s","ns"))))</f>
        <v/>
      </c>
      <c r="BE150" s="188" t="str">
        <f aca="1">IF(BE$4&gt;$J150,"",IF($F$120&gt;$G$120,"ns",IF($B$127&gt;$C$127,"ns",IF(ABS($L150-INDEX(RTO1SF_ORD,BE$4,2))&gt;$B$135,"s","ns"))))</f>
        <v/>
      </c>
      <c r="BF150" s="188" t="str">
        <f aca="1">IF(BF$4&gt;$J150,"",IF($F$120&gt;$G$120,"ns",IF($B$127&gt;$C$127,"ns",IF(ABS($L150-INDEX(RTO1SF_ORD,BF$4,2))&gt;$B$135,"s","ns"))))</f>
        <v/>
      </c>
      <c r="BG150" s="188" t="str">
        <f aca="1">IF(BG$4&gt;$J150,"",IF($F$120&gt;$G$120,"ns",IF($B$127&gt;$C$127,"ns",IF(ABS($L150-INDEX(RTO1SF_ORD,BG$4,2))&gt;$B$135,"s","ns"))))</f>
        <v/>
      </c>
      <c r="BH150" s="188" t="str">
        <f aca="1">IF(BH$4&gt;$J150,"",IF($F$120&gt;$G$120,"ns",IF($B$127&gt;$C$127,"ns",IF(ABS($L150-INDEX(RTO1SF_ORD,BH$4,2))&gt;$B$135,"s","ns"))))</f>
        <v/>
      </c>
      <c r="BI150" s="188" t="str">
        <f aca="1">IF(BI$4&gt;$J150,"",IF($F$120&gt;$G$120,"ns",IF($B$127&gt;$C$127,"ns",IF(ABS($L150-INDEX(RTO1SF_ORD,BI$4,2))&gt;$B$135,"s","ns"))))</f>
        <v/>
      </c>
      <c r="BJ150" s="188" t="str">
        <f aca="1">IF(BJ$4&gt;$J150,"",IF($F$120&gt;$G$120,"ns",IF($B$127&gt;$C$127,"ns",IF(ABS($L150-INDEX(RTO1SF_ORD,BJ$4,2))&gt;$B$135,"s","ns"))))</f>
        <v/>
      </c>
      <c r="BS150" s="10"/>
      <c r="BT150" s="10"/>
      <c r="BV150" s="89" t="n">
        <v>35</v>
      </c>
      <c r="BW150" s="187" t="str">
        <f aca="1">IFERROR(INDEX(RTO3CF_ORD,BV150,1),"sd")</f>
        <v>BIOCERES 1008</v>
      </c>
      <c r="BX150" s="188">
        <f aca="1">IFERROR(INDEX(RTO3CF_ORD,BV150,2),"sd")</f>
        <v>3281.11511619047997</v>
      </c>
      <c r="BY150" s="186" t="str">
        <f aca="1">IF(BY$4&gt;$BV150,"",IF($BR$120&gt;$BS$120,"ns",IF($BN$127&gt;$BO$127,"ns",IF(ABS($BX150-INDEX(RTO1CF_ORD,BY$4,2))&gt;$BN$135,"s","ns"))))</f>
        <v>ns</v>
      </c>
      <c r="BZ150" s="186" t="str">
        <f aca="1">IF(BZ$4&gt;$BV150,"",IF($BR$120&gt;$BS$120,"ns",IF($BN$127&gt;$BO$127,"ns",IF(ABS($BX150-INDEX(RTO1CF_ORD,BZ$4,2))&gt;$BN$135,"s","ns"))))</f>
        <v>ns</v>
      </c>
      <c r="CA150" s="186" t="str">
        <f aca="1">IF(CA$4&gt;$BV150,"",IF($BR$120&gt;$BS$120,"ns",IF($BN$127&gt;$BO$127,"ns",IF(ABS($BX150-INDEX(RTO1CF_ORD,CA$4,2))&gt;$BN$135,"s","ns"))))</f>
        <v>ns</v>
      </c>
      <c r="CB150" s="186" t="str">
        <f aca="1">IF(CB$4&gt;$BV150,"",IF($BR$120&gt;$BS$120,"ns",IF($BN$127&gt;$BO$127,"ns",IF(ABS($BX150-INDEX(RTO1CF_ORD,CB$4,2))&gt;$BN$135,"s","ns"))))</f>
        <v>ns</v>
      </c>
      <c r="CC150" s="186" t="str">
        <f aca="1">IF(CC$4&gt;$BV150,"",IF($BR$120&gt;$BS$120,"ns",IF($BN$127&gt;$BO$127,"ns",IF(ABS($BX150-INDEX(RTO1CF_ORD,CC$4,2))&gt;$BN$135,"s","ns"))))</f>
        <v>ns</v>
      </c>
      <c r="CD150" s="186" t="str">
        <f aca="1">IF(CD$4&gt;$BV150,"",IF($BR$120&gt;$BS$120,"ns",IF($BN$127&gt;$BO$127,"ns",IF(ABS($BX150-INDEX(RTO1CF_ORD,CD$4,2))&gt;$BN$135,"s","ns"))))</f>
        <v>ns</v>
      </c>
      <c r="CE150" s="186" t="str">
        <f aca="1">IF(CE$4&gt;$BV150,"",IF($BR$120&gt;$BS$120,"ns",IF($BN$127&gt;$BO$127,"ns",IF(ABS($BX150-INDEX(RTO1CF_ORD,CE$4,2))&gt;$BN$135,"s","ns"))))</f>
        <v>ns</v>
      </c>
      <c r="CF150" s="186" t="str">
        <f aca="1">IF(CF$4&gt;$BV150,"",IF($BR$120&gt;$BS$120,"ns",IF($BN$127&gt;$BO$127,"ns",IF(ABS($BX150-INDEX(RTO1CF_ORD,CF$4,2))&gt;$BN$135,"s","ns"))))</f>
        <v>ns</v>
      </c>
      <c r="CG150" s="186" t="str">
        <f aca="1">IF(CG$4&gt;$BV150,"",IF($BR$120&gt;$BS$120,"ns",IF($BN$127&gt;$BO$127,"ns",IF(ABS($BX150-INDEX(RTO1CF_ORD,CG$4,2))&gt;$BN$135,"s","ns"))))</f>
        <v>ns</v>
      </c>
      <c r="CH150" s="186" t="str">
        <f aca="1">IF(CH$4&gt;$BV150,"",IF($BR$120&gt;$BS$120,"ns",IF($BN$127&gt;$BO$127,"ns",IF(ABS($BX150-INDEX(RTO1CF_ORD,CH$4,2))&gt;$BN$135,"s","ns"))))</f>
        <v>ns</v>
      </c>
      <c r="CI150" s="186" t="str">
        <f aca="1">IF(CI$4&gt;$BV150,"",IF($BR$120&gt;$BS$120,"ns",IF($BN$127&gt;$BO$127,"ns",IF(ABS($BX150-INDEX(RTO1CF_ORD,CI$4,2))&gt;$BN$135,"s","ns"))))</f>
        <v>ns</v>
      </c>
      <c r="CJ150" s="186" t="str">
        <f aca="1">IF(CJ$4&gt;$BV150,"",IF($BR$120&gt;$BS$120,"ns",IF($BN$127&gt;$BO$127,"ns",IF(ABS($BX150-INDEX(RTO1CF_ORD,CJ$4,2))&gt;$BN$135,"s","ns"))))</f>
        <v>ns</v>
      </c>
      <c r="CK150" s="186" t="str">
        <f aca="1">IF(CK$4&gt;$BV150,"",IF($BR$120&gt;$BS$120,"ns",IF($BN$127&gt;$BO$127,"ns",IF(ABS($BX150-INDEX(RTO1CF_ORD,CK$4,2))&gt;$BN$135,"s","ns"))))</f>
        <v>ns</v>
      </c>
      <c r="CL150" s="186" t="str">
        <f aca="1">IF(CL$4&gt;$BV150,"",IF($BR$120&gt;$BS$120,"ns",IF($BN$127&gt;$BO$127,"ns",IF(ABS($BX150-INDEX(RTO1CF_ORD,CL$4,2))&gt;$BN$135,"s","ns"))))</f>
        <v>ns</v>
      </c>
      <c r="CM150" s="186" t="str">
        <f aca="1">IF(CM$4&gt;$BV150,"",IF($BR$120&gt;$BS$120,"ns",IF($BN$127&gt;$BO$127,"ns",IF(ABS($BX150-INDEX(RTO1CF_ORD,CM$4,2))&gt;$BN$135,"s","ns"))))</f>
        <v>ns</v>
      </c>
      <c r="CN150" s="186" t="str">
        <f aca="1">IF(CN$4&gt;$BV150,"",IF($BR$120&gt;$BS$120,"ns",IF($BN$127&gt;$BO$127,"ns",IF(ABS($BX150-INDEX(RTO1CF_ORD,CN$4,2))&gt;$BN$135,"s","ns"))))</f>
        <v>ns</v>
      </c>
      <c r="CO150" s="186" t="str">
        <f aca="1">IF(CO$4&gt;$BV150,"",IF($BR$120&gt;$BS$120,"ns",IF($BN$127&gt;$BO$127,"ns",IF(ABS($BX150-INDEX(RTO1CF_ORD,CO$4,2))&gt;$BN$135,"s","ns"))))</f>
        <v>ns</v>
      </c>
      <c r="CP150" s="186" t="str">
        <f aca="1">IF(CP$4&gt;$BV150,"",IF($BR$120&gt;$BS$120,"ns",IF($BN$127&gt;$BO$127,"ns",IF(ABS($BX150-INDEX(RTO1CF_ORD,CP$4,2))&gt;$BN$135,"s","ns"))))</f>
        <v>ns</v>
      </c>
      <c r="CQ150" s="186" t="str">
        <f aca="1">IF(CQ$4&gt;$BV150,"",IF($BR$120&gt;$BS$120,"ns",IF($BN$127&gt;$BO$127,"ns",IF(ABS($BX150-INDEX(RTO1CF_ORD,CQ$4,2))&gt;$BN$135,"s","ns"))))</f>
        <v>ns</v>
      </c>
      <c r="CR150" s="186" t="str">
        <f aca="1">IF(CR$4&gt;$BV150,"",IF($BR$120&gt;$BS$120,"ns",IF($BN$127&gt;$BO$127,"ns",IF(ABS($BX150-INDEX(RTO1CF_ORD,CR$4,2))&gt;$BN$135,"s","ns"))))</f>
        <v>ns</v>
      </c>
      <c r="CS150" s="186" t="str">
        <f aca="1">IF(CS$4&gt;$BV150,"",IF($BR$120&gt;$BS$120,"ns",IF($BN$127&gt;$BO$127,"ns",IF(ABS($BX150-INDEX(RTO1CF_ORD,CS$4,2))&gt;$BN$135,"s","ns"))))</f>
        <v>ns</v>
      </c>
      <c r="CT150" s="186" t="str">
        <f aca="1">IF(CT$4&gt;$BV150,"",IF($BR$120&gt;$BS$120,"ns",IF($BN$127&gt;$BO$127,"ns",IF(ABS($BX150-INDEX(RTO1CF_ORD,CT$4,2))&gt;$BN$135,"s","ns"))))</f>
        <v>ns</v>
      </c>
      <c r="CU150" s="186" t="str">
        <f aca="1">IF(CU$4&gt;$BV150,"",IF($BR$120&gt;$BS$120,"ns",IF($BN$127&gt;$BO$127,"ns",IF(ABS($BX150-INDEX(RTO1CF_ORD,CU$4,2))&gt;$BN$135,"s","ns"))))</f>
        <v>ns</v>
      </c>
      <c r="CV150" s="186" t="str">
        <f aca="1">IF(CV$4&gt;$BV150,"",IF($BR$120&gt;$BS$120,"ns",IF($BN$127&gt;$BO$127,"ns",IF(ABS($BX150-INDEX(RTO1CF_ORD,CV$4,2))&gt;$BN$135,"s","ns"))))</f>
        <v>ns</v>
      </c>
      <c r="CW150" s="186" t="str">
        <f aca="1">IF(CW$4&gt;$BV150,"",IF($BR$120&gt;$BS$120,"ns",IF($BN$127&gt;$BO$127,"ns",IF(ABS($BX150-INDEX(RTO1CF_ORD,CW$4,2))&gt;$BN$135,"s","ns"))))</f>
        <v>ns</v>
      </c>
      <c r="CX150" s="186" t="str">
        <f aca="1">IF(CX$4&gt;$BV150,"",IF($BR$120&gt;$BS$120,"ns",IF($BN$127&gt;$BO$127,"ns",IF(ABS($BX150-INDEX(RTO1CF_ORD,CX$4,2))&gt;$BN$135,"s","ns"))))</f>
        <v>ns</v>
      </c>
      <c r="CY150" s="186" t="str">
        <f aca="1">IF(CY$4&gt;$BV150,"",IF($BR$120&gt;$BS$120,"ns",IF($BN$127&gt;$BO$127,"ns",IF(ABS($BX150-INDEX(RTO1CF_ORD,CY$4,2))&gt;$BN$135,"s","ns"))))</f>
        <v>ns</v>
      </c>
      <c r="CZ150" s="186" t="str">
        <f aca="1">IF(CZ$4&gt;$BV150,"",IF($BR$120&gt;$BS$120,"ns",IF($BN$127&gt;$BO$127,"ns",IF(ABS($BX150-INDEX(RTO1CF_ORD,CZ$4,2))&gt;$BN$135,"s","ns"))))</f>
        <v>ns</v>
      </c>
      <c r="DA150" s="186" t="str">
        <f aca="1">IF(DA$4&gt;$BV150,"",IF($BR$120&gt;$BS$120,"ns",IF($BN$127&gt;$BO$127,"ns",IF(ABS($BX150-INDEX(RTO1CF_ORD,DA$4,2))&gt;$BN$135,"s","ns"))))</f>
        <v>ns</v>
      </c>
      <c r="DB150" s="186" t="str">
        <f aca="1">IF(DB$4&gt;$BV150,"",IF($BR$120&gt;$BS$120,"ns",IF($BN$127&gt;$BO$127,"ns",IF(ABS($BX150-INDEX(RTO1CF_ORD,DB$4,2))&gt;$BN$135,"s","ns"))))</f>
        <v>ns</v>
      </c>
      <c r="DC150" s="186" t="str">
        <f aca="1">IF(DC$4&gt;$BV150,"",IF($BR$120&gt;$BS$120,"ns",IF($BN$127&gt;$BO$127,"ns",IF(ABS($BX150-INDEX(RTO1CF_ORD,DC$4,2))&gt;$BN$135,"s","ns"))))</f>
        <v>ns</v>
      </c>
      <c r="DD150" s="186" t="str">
        <f aca="1">IF(DD$4&gt;$BV150,"",IF($BR$120&gt;$BS$120,"ns",IF($BN$127&gt;$BO$127,"ns",IF(ABS($BX150-INDEX(RTO1CF_ORD,DD$4,2))&gt;$BN$135,"s","ns"))))</f>
        <v>ns</v>
      </c>
      <c r="DE150" s="186" t="str">
        <f aca="1">IF(DE$4&gt;$BV150,"",IF($BR$120&gt;$BS$120,"ns",IF($BN$127&gt;$BO$127,"ns",IF(ABS($BX150-INDEX(RTO1CF_ORD,DE$4,2))&gt;$BN$135,"s","ns"))))</f>
        <v>ns</v>
      </c>
      <c r="DF150" s="186" t="str">
        <f aca="1">IF(DF$4&gt;$BV150,"",IF($BR$120&gt;$BS$120,"ns",IF($BN$127&gt;$BO$127,"ns",IF(ABS($BX150-INDEX(RTO1CF_ORD,DF$4,2))&gt;$BN$135,"s","ns"))))</f>
        <v>ns</v>
      </c>
      <c r="DG150" s="186" t="str">
        <f aca="1">IF(DG$4&gt;$BV150,"",IF($BR$120&gt;$BS$120,"ns",IF($BN$127&gt;$BO$127,"ns",IF(ABS($BX150-INDEX(RTO1CF_ORD,DG$4,2))&gt;$BN$135,"s","ns"))))</f>
        <v>ns</v>
      </c>
      <c r="DH150" s="186" t="str">
        <f aca="1">IF(DH$4&gt;$BV150,"",IF($BR$120&gt;$BS$120,"ns",IF($BN$127&gt;$BO$127,"ns",IF(ABS($BX150-INDEX(RTO1CF_ORD,DH$4,2))&gt;$BN$135,"s","ns"))))</f>
        <v/>
      </c>
      <c r="DI150" s="186" t="str">
        <f aca="1">IF(DI$4&gt;$BV150,"",IF($BR$120&gt;$BS$120,"ns",IF($BN$127&gt;$BO$127,"ns",IF(ABS($BX150-INDEX(RTO1CF_ORD,DI$4,2))&gt;$BN$135,"s","ns"))))</f>
        <v/>
      </c>
      <c r="DJ150" s="186" t="str">
        <f aca="1">IF(DJ$4&gt;$BV150,"",IF($BR$120&gt;$BS$120,"ns",IF($BN$127&gt;$BO$127,"ns",IF(ABS($BX150-INDEX(RTO1CF_ORD,DJ$4,2))&gt;$BN$135,"s","ns"))))</f>
        <v/>
      </c>
      <c r="DK150" s="186" t="str">
        <f aca="1">IF(DK$4&gt;$BV150,"",IF($BR$120&gt;$BS$120,"ns",IF($BN$127&gt;$BO$127,"ns",IF(ABS($BX150-INDEX(RTO1CF_ORD,DK$4,2))&gt;$BN$135,"s","ns"))))</f>
        <v/>
      </c>
      <c r="DL150" s="186" t="str">
        <f aca="1">IF(DL$4&gt;$BV150,"",IF($BR$120&gt;$BS$120,"ns",IF($BN$127&gt;$BO$127,"ns",IF(ABS($BX150-INDEX(RTO1CF_ORD,DL$4,2))&gt;$BN$135,"s","ns"))))</f>
        <v/>
      </c>
      <c r="DM150" s="186" t="str">
        <f aca="1">IF(DM$4&gt;$BV150,"",IF($BR$120&gt;$BS$120,"ns",IF($BN$127&gt;$BO$127,"ns",IF(ABS($BX150-INDEX(RTO1CF_ORD,DM$4,2))&gt;$BN$135,"s","ns"))))</f>
        <v/>
      </c>
      <c r="DN150" s="186" t="str">
        <f aca="1">IF(DN$4&gt;$BV150,"",IF($BR$120&gt;$BS$120,"ns",IF($BN$127&gt;$BO$127,"ns",IF(ABS($BX150-INDEX(RTO1CF_ORD,DN$4,2))&gt;$BN$135,"s","ns"))))</f>
        <v/>
      </c>
      <c r="DO150" s="186" t="str">
        <f aca="1">IF(DO$4&gt;$BV150,"",IF($BR$120&gt;$BS$120,"ns",IF($BN$127&gt;$BO$127,"ns",IF(ABS($BX150-INDEX(RTO1CF_ORD,DO$4,2))&gt;$BN$135,"s","ns"))))</f>
        <v/>
      </c>
      <c r="DP150" s="186" t="str">
        <f aca="1">IF(DP$4&gt;$BV150,"",IF($BR$120&gt;$BS$120,"ns",IF($BN$127&gt;$BO$127,"ns",IF(ABS($BX150-INDEX(RTO1CF_ORD,DP$4,2))&gt;$BN$135,"s","ns"))))</f>
        <v/>
      </c>
      <c r="DQ150" s="186" t="str">
        <f aca="1">IF(DQ$4&gt;$BV150,"",IF($BR$120&gt;$BS$120,"ns",IF($BN$127&gt;$BO$127,"ns",IF(ABS($BX150-INDEX(RTO1CF_ORD,DQ$4,2))&gt;$BN$135,"s","ns"))))</f>
        <v/>
      </c>
      <c r="DR150" s="186" t="str">
        <f aca="1">IF(DR$4&gt;$BV150,"",IF($BR$120&gt;$BS$120,"ns",IF($BN$127&gt;$BO$127,"ns",IF(ABS($BX150-INDEX(RTO1CF_ORD,DR$4,2))&gt;$BN$135,"s","ns"))))</f>
        <v/>
      </c>
      <c r="DS150" s="186" t="str">
        <f aca="1">IF(DS$4&gt;$BV150,"",IF($BR$120&gt;$BS$120,"ns",IF($BN$127&gt;$BO$127,"ns",IF(ABS($BX150-INDEX(RTO1CF_ORD,DS$4,2))&gt;$BN$135,"s","ns"))))</f>
        <v/>
      </c>
      <c r="DT150" s="186" t="str">
        <f aca="1">IF(DT$4&gt;$BV150,"",IF($BR$120&gt;$BS$120,"ns",IF($BN$127&gt;$BO$127,"ns",IF(ABS($BX150-INDEX(RTO1CF_ORD,DT$4,2))&gt;$BN$135,"s","ns"))))</f>
        <v/>
      </c>
      <c r="DU150" s="186" t="str">
        <f aca="1">IF(DU$4&gt;$BV150,"",IF($BR$120&gt;$BS$120,"ns",IF($BN$127&gt;$BO$127,"ns",IF(ABS($BX150-INDEX(RTO1CF_ORD,DU$4,2))&gt;$BN$135,"s","ns"))))</f>
        <v/>
      </c>
      <c r="DV150" s="186" t="str">
        <f aca="1">IF(DV$4&gt;$BV150,"",IF($BR$120&gt;$BS$120,"ns",IF($BN$127&gt;$BO$127,"ns",IF(ABS($BX150-INDEX(RTO1CF_ORD,DV$4,2))&gt;$BN$135,"s","ns"))))</f>
        <v/>
      </c>
      <c r="DW150" s="158"/>
      <c r="DX150" s="158"/>
      <c r="DZ150" s="176">
        <f>DZ149+1</f>
        <v>36</v>
      </c>
      <c r="EA150" s="178" t="str">
        <f aca="1">IFERROR(INDEX(RTO3CV,$DZ150,1),0)</f>
        <v>LGWA11-0169</v>
      </c>
      <c r="EB150" s="179">
        <f aca="1">IFERROR(INDEX(RTO3SF,$DZ150,EB$3),0)</f>
        <v>0</v>
      </c>
      <c r="EC150" s="179">
        <f aca="1">IFERROR(INDEX(RTO3SF,$DZ150,EC$3),0)</f>
        <v>0</v>
      </c>
      <c r="ED150" s="179">
        <f aca="1">IFERROR(INDEX(RTO3SF,$DZ150,ED$3),0)</f>
        <v>0</v>
      </c>
      <c r="EE150" s="179">
        <f aca="1">IFERROR(INDEX(RTO3SF,$DZ150,EE$3),0)</f>
        <v>0</v>
      </c>
      <c r="EF150" s="179">
        <f>_xlfn.COUNTIFS(EB150:EE150,"&gt;1")</f>
        <v>0</v>
      </c>
      <c r="EG150" s="179">
        <f>IFERROR(_xlfn.SUMIFS(EB150:EE150,EB150:EE150,"&gt;1"),0)</f>
        <v>0</v>
      </c>
      <c r="EH150" s="176"/>
      <c r="EI150" s="176"/>
      <c r="EJ150" s="176"/>
      <c r="EK150" s="177"/>
      <c r="EL150" s="176">
        <f>EL149+1</f>
        <v>36</v>
      </c>
      <c r="EM150" s="178" t="str">
        <f aca="1">IFERROR(INDEX(RTO3CV,$EL150,1),0)</f>
        <v>LGWA11-0169</v>
      </c>
      <c r="EN150" s="179">
        <f aca="1">IFERROR(INDEX(RTO3CF,$EL150,'ANVA-MDS'!EB$3),0)</f>
        <v>4523.86955428571036</v>
      </c>
      <c r="EO150" s="179">
        <f aca="1">IFERROR(INDEX(RTO3CF,$EL150,'ANVA-MDS'!EC$3),0)</f>
        <v>3842.8790399999998</v>
      </c>
      <c r="EP150" s="179">
        <f aca="1">IFERROR(INDEX(RTO3CF,$EL150,'ANVA-MDS'!ED$3),0)</f>
        <v>5137.14834285714005</v>
      </c>
      <c r="EQ150" s="179">
        <f aca="1">IFERROR(INDEX(RTO3CF,$EL150,'ANVA-MDS'!EE$3),0)</f>
        <v>0</v>
      </c>
      <c r="ER150" s="179">
        <f>_xlfn.COUNTIFS(EN150:EQ150,"&gt;1")</f>
        <v>3</v>
      </c>
      <c r="ES150" s="179">
        <f>IFERROR(_xlfn.SUMIFS(EN150:EQ150,EN150:EQ150,"&gt;1"),0)</f>
        <v>13503.8969371428993</v>
      </c>
      <c r="ET150" s="176"/>
      <c r="EU150" s="176"/>
      <c r="EV150" s="176"/>
      <c r="EW150" s="177"/>
      <c r="EX150" s="179">
        <f>EG150+ES150</f>
        <v>13503.8969371428993</v>
      </c>
      <c r="EY150" s="177"/>
      <c r="EZ150" s="177"/>
    </row>
    <row r="151" spans="10:156" ht="12.75" customHeight="1">
      <c r="J151" s="89" t="n">
        <v>36</v>
      </c>
      <c r="K151" s="187" t="str">
        <f aca="1">IFERROR(INDEX(RTO3SF_ORD,J151,1),"sd")</f>
        <v>LGWA11-0169</v>
      </c>
      <c r="L151" s="188">
        <f aca="1">IFERROR(INDEX(RTO3SF_ORD,J151,2),"sd")</f>
        <v>0.000139999999999999991</v>
      </c>
      <c r="M151" s="188" t="str">
        <f aca="1">IF(M$4&gt;$J151,"",IF($F$120&gt;$G$120,"ns",IF($B$127&gt;$C$127,"ns",IF(ABS($L151-INDEX(RTO1SF_ORD,M$4,2))&gt;$B$135,"s","ns"))))</f>
        <v>ns</v>
      </c>
      <c r="N151" s="188" t="str">
        <f aca="1">IF(N$4&gt;$J151,"",IF($F$120&gt;$G$120,"ns",IF($B$127&gt;$C$127,"ns",IF(ABS($L151-INDEX(RTO1SF_ORD,N$4,2))&gt;$B$135,"s","ns"))))</f>
        <v>ns</v>
      </c>
      <c r="O151" s="188" t="str">
        <f aca="1">IF(O$4&gt;$J151,"",IF($F$120&gt;$G$120,"ns",IF($B$127&gt;$C$127,"ns",IF(ABS($L151-INDEX(RTO1SF_ORD,O$4,2))&gt;$B$135,"s","ns"))))</f>
        <v>ns</v>
      </c>
      <c r="P151" s="188" t="str">
        <f aca="1">IF(P$4&gt;$J151,"",IF($F$120&gt;$G$120,"ns",IF($B$127&gt;$C$127,"ns",IF(ABS($L151-INDEX(RTO1SF_ORD,P$4,2))&gt;$B$135,"s","ns"))))</f>
        <v>ns</v>
      </c>
      <c r="Q151" s="188" t="str">
        <f aca="1">IF(Q$4&gt;$J151,"",IF($F$120&gt;$G$120,"ns",IF($B$127&gt;$C$127,"ns",IF(ABS($L151-INDEX(RTO1SF_ORD,Q$4,2))&gt;$B$135,"s","ns"))))</f>
        <v>ns</v>
      </c>
      <c r="R151" s="188" t="str">
        <f aca="1">IF(R$4&gt;$J151,"",IF($F$120&gt;$G$120,"ns",IF($B$127&gt;$C$127,"ns",IF(ABS($L151-INDEX(RTO1SF_ORD,R$4,2))&gt;$B$135,"s","ns"))))</f>
        <v>ns</v>
      </c>
      <c r="S151" s="188" t="str">
        <f aca="1">IF(S$4&gt;$J151,"",IF($F$120&gt;$G$120,"ns",IF($B$127&gt;$C$127,"ns",IF(ABS($L151-INDEX(RTO1SF_ORD,S$4,2))&gt;$B$135,"s","ns"))))</f>
        <v>ns</v>
      </c>
      <c r="T151" s="188" t="str">
        <f aca="1">IF(T$4&gt;$J151,"",IF($F$120&gt;$G$120,"ns",IF($B$127&gt;$C$127,"ns",IF(ABS($L151-INDEX(RTO1SF_ORD,T$4,2))&gt;$B$135,"s","ns"))))</f>
        <v>ns</v>
      </c>
      <c r="U151" s="188" t="str">
        <f aca="1">IF(U$4&gt;$J151,"",IF($F$120&gt;$G$120,"ns",IF($B$127&gt;$C$127,"ns",IF(ABS($L151-INDEX(RTO1SF_ORD,U$4,2))&gt;$B$135,"s","ns"))))</f>
        <v>ns</v>
      </c>
      <c r="V151" s="188" t="str">
        <f aca="1">IF(V$4&gt;$J151,"",IF($F$120&gt;$G$120,"ns",IF($B$127&gt;$C$127,"ns",IF(ABS($L151-INDEX(RTO1SF_ORD,V$4,2))&gt;$B$135,"s","ns"))))</f>
        <v>ns</v>
      </c>
      <c r="W151" s="188" t="str">
        <f aca="1">IF(W$4&gt;$J151,"",IF($F$120&gt;$G$120,"ns",IF($B$127&gt;$C$127,"ns",IF(ABS($L151-INDEX(RTO1SF_ORD,W$4,2))&gt;$B$135,"s","ns"))))</f>
        <v>ns</v>
      </c>
      <c r="X151" s="188" t="str">
        <f aca="1">IF(X$4&gt;$J151,"",IF($F$120&gt;$G$120,"ns",IF($B$127&gt;$C$127,"ns",IF(ABS($L151-INDEX(RTO1SF_ORD,X$4,2))&gt;$B$135,"s","ns"))))</f>
        <v>ns</v>
      </c>
      <c r="Y151" s="188" t="str">
        <f aca="1">IF(Y$4&gt;$J151,"",IF($F$120&gt;$G$120,"ns",IF($B$127&gt;$C$127,"ns",IF(ABS($L151-INDEX(RTO1SF_ORD,Y$4,2))&gt;$B$135,"s","ns"))))</f>
        <v>ns</v>
      </c>
      <c r="Z151" s="188" t="str">
        <f aca="1">IF(Z$4&gt;$J151,"",IF($F$120&gt;$G$120,"ns",IF($B$127&gt;$C$127,"ns",IF(ABS($L151-INDEX(RTO1SF_ORD,Z$4,2))&gt;$B$135,"s","ns"))))</f>
        <v>ns</v>
      </c>
      <c r="AA151" s="188" t="str">
        <f aca="1">IF(AA$4&gt;$J151,"",IF($F$120&gt;$G$120,"ns",IF($B$127&gt;$C$127,"ns",IF(ABS($L151-INDEX(RTO1SF_ORD,AA$4,2))&gt;$B$135,"s","ns"))))</f>
        <v>ns</v>
      </c>
      <c r="AB151" s="188" t="str">
        <f aca="1">IF(AB$4&gt;$J151,"",IF($F$120&gt;$G$120,"ns",IF($B$127&gt;$C$127,"ns",IF(ABS($L151-INDEX(RTO1SF_ORD,AB$4,2))&gt;$B$135,"s","ns"))))</f>
        <v>ns</v>
      </c>
      <c r="AC151" s="188" t="str">
        <f aca="1">IF(AC$4&gt;$J151,"",IF($F$120&gt;$G$120,"ns",IF($B$127&gt;$C$127,"ns",IF(ABS($L151-INDEX(RTO1SF_ORD,AC$4,2))&gt;$B$135,"s","ns"))))</f>
        <v>ns</v>
      </c>
      <c r="AD151" s="188" t="str">
        <f aca="1">IF(AD$4&gt;$J151,"",IF($F$120&gt;$G$120,"ns",IF($B$127&gt;$C$127,"ns",IF(ABS($L151-INDEX(RTO1SF_ORD,AD$4,2))&gt;$B$135,"s","ns"))))</f>
        <v>ns</v>
      </c>
      <c r="AE151" s="188" t="str">
        <f aca="1">IF(AE$4&gt;$J151,"",IF($F$120&gt;$G$120,"ns",IF($B$127&gt;$C$127,"ns",IF(ABS($L151-INDEX(RTO1SF_ORD,AE$4,2))&gt;$B$135,"s","ns"))))</f>
        <v>ns</v>
      </c>
      <c r="AF151" s="188" t="str">
        <f aca="1">IF(AF$4&gt;$J151,"",IF($F$120&gt;$G$120,"ns",IF($B$127&gt;$C$127,"ns",IF(ABS($L151-INDEX(RTO1SF_ORD,AF$4,2))&gt;$B$135,"s","ns"))))</f>
        <v>ns</v>
      </c>
      <c r="AG151" s="188" t="str">
        <f aca="1">IF(AG$4&gt;$J151,"",IF($F$120&gt;$G$120,"ns",IF($B$127&gt;$C$127,"ns",IF(ABS($L151-INDEX(RTO1SF_ORD,AG$4,2))&gt;$B$135,"s","ns"))))</f>
        <v>ns</v>
      </c>
      <c r="AH151" s="188" t="str">
        <f aca="1">IF(AH$4&gt;$J151,"",IF($F$120&gt;$G$120,"ns",IF($B$127&gt;$C$127,"ns",IF(ABS($L151-INDEX(RTO1SF_ORD,AH$4,2))&gt;$B$135,"s","ns"))))</f>
        <v>ns</v>
      </c>
      <c r="AI151" s="188" t="str">
        <f aca="1">IF(AI$4&gt;$J151,"",IF($F$120&gt;$G$120,"ns",IF($B$127&gt;$C$127,"ns",IF(ABS($L151-INDEX(RTO1SF_ORD,AI$4,2))&gt;$B$135,"s","ns"))))</f>
        <v>ns</v>
      </c>
      <c r="AJ151" s="188" t="str">
        <f aca="1">IF(AJ$4&gt;$J151,"",IF($F$120&gt;$G$120,"ns",IF($B$127&gt;$C$127,"ns",IF(ABS($L151-INDEX(RTO1SF_ORD,AJ$4,2))&gt;$B$135,"s","ns"))))</f>
        <v>ns</v>
      </c>
      <c r="AK151" s="188" t="str">
        <f aca="1">IF(AK$4&gt;$J151,"",IF($F$120&gt;$G$120,"ns",IF($B$127&gt;$C$127,"ns",IF(ABS($L151-INDEX(RTO1SF_ORD,AK$4,2))&gt;$B$135,"s","ns"))))</f>
        <v>ns</v>
      </c>
      <c r="AL151" s="188" t="str">
        <f aca="1">IF(AL$4&gt;$J151,"",IF($F$120&gt;$G$120,"ns",IF($B$127&gt;$C$127,"ns",IF(ABS($L151-INDEX(RTO1SF_ORD,AL$4,2))&gt;$B$135,"s","ns"))))</f>
        <v>ns</v>
      </c>
      <c r="AM151" s="188" t="str">
        <f aca="1">IF(AM$4&gt;$J151,"",IF($F$120&gt;$G$120,"ns",IF($B$127&gt;$C$127,"ns",IF(ABS($L151-INDEX(RTO1SF_ORD,AM$4,2))&gt;$B$135,"s","ns"))))</f>
        <v>ns</v>
      </c>
      <c r="AN151" s="188" t="str">
        <f aca="1">IF(AN$4&gt;$J151,"",IF($F$120&gt;$G$120,"ns",IF($B$127&gt;$C$127,"ns",IF(ABS($L151-INDEX(RTO1SF_ORD,AN$4,2))&gt;$B$135,"s","ns"))))</f>
        <v>ns</v>
      </c>
      <c r="AO151" s="188" t="str">
        <f aca="1">IF(AO$4&gt;$J151,"",IF($F$120&gt;$G$120,"ns",IF($B$127&gt;$C$127,"ns",IF(ABS($L151-INDEX(RTO1SF_ORD,AO$4,2))&gt;$B$135,"s","ns"))))</f>
        <v>ns</v>
      </c>
      <c r="AP151" s="188" t="str">
        <f aca="1">IF(AP$4&gt;$J151,"",IF($F$120&gt;$G$120,"ns",IF($B$127&gt;$C$127,"ns",IF(ABS($L151-INDEX(RTO1SF_ORD,AP$4,2))&gt;$B$135,"s","ns"))))</f>
        <v>ns</v>
      </c>
      <c r="AQ151" s="188" t="str">
        <f aca="1">IF(AQ$4&gt;$J151,"",IF($F$120&gt;$G$120,"ns",IF($B$127&gt;$C$127,"ns",IF(ABS($L151-INDEX(RTO1SF_ORD,AQ$4,2))&gt;$B$135,"s","ns"))))</f>
        <v>ns</v>
      </c>
      <c r="AR151" s="188" t="str">
        <f aca="1">IF(AR$4&gt;$J151,"",IF($F$120&gt;$G$120,"ns",IF($B$127&gt;$C$127,"ns",IF(ABS($L151-INDEX(RTO1SF_ORD,AR$4,2))&gt;$B$135,"s","ns"))))</f>
        <v>ns</v>
      </c>
      <c r="AS151" s="188" t="str">
        <f aca="1">IF(AS$4&gt;$J151,"",IF($F$120&gt;$G$120,"ns",IF($B$127&gt;$C$127,"ns",IF(ABS($L151-INDEX(RTO1SF_ORD,AS$4,2))&gt;$B$135,"s","ns"))))</f>
        <v>ns</v>
      </c>
      <c r="AT151" s="188" t="str">
        <f aca="1">IF(AT$4&gt;$J151,"",IF($F$120&gt;$G$120,"ns",IF($B$127&gt;$C$127,"ns",IF(ABS($L151-INDEX(RTO1SF_ORD,AT$4,2))&gt;$B$135,"s","ns"))))</f>
        <v>ns</v>
      </c>
      <c r="AU151" s="188" t="str">
        <f aca="1">IF(AU$4&gt;$J151,"",IF($F$120&gt;$G$120,"ns",IF($B$127&gt;$C$127,"ns",IF(ABS($L151-INDEX(RTO1SF_ORD,AU$4,2))&gt;$B$135,"s","ns"))))</f>
        <v>ns</v>
      </c>
      <c r="AV151" s="188" t="str">
        <f aca="1">IF(AV$4&gt;$J151,"",IF($F$120&gt;$G$120,"ns",IF($B$127&gt;$C$127,"ns",IF(ABS($L151-INDEX(RTO1SF_ORD,AV$4,2))&gt;$B$135,"s","ns"))))</f>
        <v>ns</v>
      </c>
      <c r="AW151" s="188" t="str">
        <f aca="1">IF(AW$4&gt;$J151,"",IF($F$120&gt;$G$120,"ns",IF($B$127&gt;$C$127,"ns",IF(ABS($L151-INDEX(RTO1SF_ORD,AW$4,2))&gt;$B$135,"s","ns"))))</f>
        <v/>
      </c>
      <c r="AX151" s="188" t="str">
        <f aca="1">IF(AX$4&gt;$J151,"",IF($F$120&gt;$G$120,"ns",IF($B$127&gt;$C$127,"ns",IF(ABS($L151-INDEX(RTO1SF_ORD,AX$4,2))&gt;$B$135,"s","ns"))))</f>
        <v/>
      </c>
      <c r="AY151" s="188" t="str">
        <f aca="1">IF(AY$4&gt;$J151,"",IF($F$120&gt;$G$120,"ns",IF($B$127&gt;$C$127,"ns",IF(ABS($L151-INDEX(RTO1SF_ORD,AY$4,2))&gt;$B$135,"s","ns"))))</f>
        <v/>
      </c>
      <c r="AZ151" s="188" t="str">
        <f aca="1">IF(AZ$4&gt;$J151,"",IF($F$120&gt;$G$120,"ns",IF($B$127&gt;$C$127,"ns",IF(ABS($L151-INDEX(RTO1SF_ORD,AZ$4,2))&gt;$B$135,"s","ns"))))</f>
        <v/>
      </c>
      <c r="BA151" s="188" t="str">
        <f aca="1">IF(BA$4&gt;$J151,"",IF($F$120&gt;$G$120,"ns",IF($B$127&gt;$C$127,"ns",IF(ABS($L151-INDEX(RTO1SF_ORD,BA$4,2))&gt;$B$135,"s","ns"))))</f>
        <v/>
      </c>
      <c r="BB151" s="188" t="str">
        <f aca="1">IF(BB$4&gt;$J151,"",IF($F$120&gt;$G$120,"ns",IF($B$127&gt;$C$127,"ns",IF(ABS($L151-INDEX(RTO1SF_ORD,BB$4,2))&gt;$B$135,"s","ns"))))</f>
        <v/>
      </c>
      <c r="BC151" s="188" t="str">
        <f aca="1">IF(BC$4&gt;$J151,"",IF($F$120&gt;$G$120,"ns",IF($B$127&gt;$C$127,"ns",IF(ABS($L151-INDEX(RTO1SF_ORD,BC$4,2))&gt;$B$135,"s","ns"))))</f>
        <v/>
      </c>
      <c r="BD151" s="188" t="str">
        <f aca="1">IF(BD$4&gt;$J151,"",IF($F$120&gt;$G$120,"ns",IF($B$127&gt;$C$127,"ns",IF(ABS($L151-INDEX(RTO1SF_ORD,BD$4,2))&gt;$B$135,"s","ns"))))</f>
        <v/>
      </c>
      <c r="BE151" s="188" t="str">
        <f aca="1">IF(BE$4&gt;$J151,"",IF($F$120&gt;$G$120,"ns",IF($B$127&gt;$C$127,"ns",IF(ABS($L151-INDEX(RTO1SF_ORD,BE$4,2))&gt;$B$135,"s","ns"))))</f>
        <v/>
      </c>
      <c r="BF151" s="188" t="str">
        <f aca="1">IF(BF$4&gt;$J151,"",IF($F$120&gt;$G$120,"ns",IF($B$127&gt;$C$127,"ns",IF(ABS($L151-INDEX(RTO1SF_ORD,BF$4,2))&gt;$B$135,"s","ns"))))</f>
        <v/>
      </c>
      <c r="BG151" s="188" t="str">
        <f aca="1">IF(BG$4&gt;$J151,"",IF($F$120&gt;$G$120,"ns",IF($B$127&gt;$C$127,"ns",IF(ABS($L151-INDEX(RTO1SF_ORD,BG$4,2))&gt;$B$135,"s","ns"))))</f>
        <v/>
      </c>
      <c r="BH151" s="188" t="str">
        <f aca="1">IF(BH$4&gt;$J151,"",IF($F$120&gt;$G$120,"ns",IF($B$127&gt;$C$127,"ns",IF(ABS($L151-INDEX(RTO1SF_ORD,BH$4,2))&gt;$B$135,"s","ns"))))</f>
        <v/>
      </c>
      <c r="BI151" s="188" t="str">
        <f aca="1">IF(BI$4&gt;$J151,"",IF($F$120&gt;$G$120,"ns",IF($B$127&gt;$C$127,"ns",IF(ABS($L151-INDEX(RTO1SF_ORD,BI$4,2))&gt;$B$135,"s","ns"))))</f>
        <v/>
      </c>
      <c r="BJ151" s="188" t="str">
        <f aca="1">IF(BJ$4&gt;$J151,"",IF($F$120&gt;$G$120,"ns",IF($B$127&gt;$C$127,"ns",IF(ABS($L151-INDEX(RTO1SF_ORD,BJ$4,2))&gt;$B$135,"s","ns"))))</f>
        <v/>
      </c>
      <c r="BS151" s="10"/>
      <c r="BT151" s="9"/>
      <c r="BV151" s="89" t="n">
        <v>36</v>
      </c>
      <c r="BW151" s="187" t="str">
        <f aca="1">IFERROR(INDEX(RTO3CF_ORD,BV151,1),"sd")</f>
        <v>MS INTA  817</v>
      </c>
      <c r="BX151" s="188">
        <f aca="1">IFERROR(INDEX(RTO3CF_ORD,BV151,2),"sd")</f>
        <v>3192.6899085714299</v>
      </c>
      <c r="BY151" s="186" t="str">
        <f aca="1">IF(BY$4&gt;$BV151,"",IF($BR$120&gt;$BS$120,"ns",IF($BN$127&gt;$BO$127,"ns",IF(ABS($BX151-INDEX(RTO1CF_ORD,BY$4,2))&gt;$BN$135,"s","ns"))))</f>
        <v>ns</v>
      </c>
      <c r="BZ151" s="186" t="str">
        <f aca="1">IF(BZ$4&gt;$BV151,"",IF($BR$120&gt;$BS$120,"ns",IF($BN$127&gt;$BO$127,"ns",IF(ABS($BX151-INDEX(RTO1CF_ORD,BZ$4,2))&gt;$BN$135,"s","ns"))))</f>
        <v>ns</v>
      </c>
      <c r="CA151" s="186" t="str">
        <f aca="1">IF(CA$4&gt;$BV151,"",IF($BR$120&gt;$BS$120,"ns",IF($BN$127&gt;$BO$127,"ns",IF(ABS($BX151-INDEX(RTO1CF_ORD,CA$4,2))&gt;$BN$135,"s","ns"))))</f>
        <v>ns</v>
      </c>
      <c r="CB151" s="186" t="str">
        <f aca="1">IF(CB$4&gt;$BV151,"",IF($BR$120&gt;$BS$120,"ns",IF($BN$127&gt;$BO$127,"ns",IF(ABS($BX151-INDEX(RTO1CF_ORD,CB$4,2))&gt;$BN$135,"s","ns"))))</f>
        <v>ns</v>
      </c>
      <c r="CC151" s="186" t="str">
        <f aca="1">IF(CC$4&gt;$BV151,"",IF($BR$120&gt;$BS$120,"ns",IF($BN$127&gt;$BO$127,"ns",IF(ABS($BX151-INDEX(RTO1CF_ORD,CC$4,2))&gt;$BN$135,"s","ns"))))</f>
        <v>ns</v>
      </c>
      <c r="CD151" s="186" t="str">
        <f aca="1">IF(CD$4&gt;$BV151,"",IF($BR$120&gt;$BS$120,"ns",IF($BN$127&gt;$BO$127,"ns",IF(ABS($BX151-INDEX(RTO1CF_ORD,CD$4,2))&gt;$BN$135,"s","ns"))))</f>
        <v>ns</v>
      </c>
      <c r="CE151" s="186" t="str">
        <f aca="1">IF(CE$4&gt;$BV151,"",IF($BR$120&gt;$BS$120,"ns",IF($BN$127&gt;$BO$127,"ns",IF(ABS($BX151-INDEX(RTO1CF_ORD,CE$4,2))&gt;$BN$135,"s","ns"))))</f>
        <v>ns</v>
      </c>
      <c r="CF151" s="186" t="str">
        <f aca="1">IF(CF$4&gt;$BV151,"",IF($BR$120&gt;$BS$120,"ns",IF($BN$127&gt;$BO$127,"ns",IF(ABS($BX151-INDEX(RTO1CF_ORD,CF$4,2))&gt;$BN$135,"s","ns"))))</f>
        <v>ns</v>
      </c>
      <c r="CG151" s="186" t="str">
        <f aca="1">IF(CG$4&gt;$BV151,"",IF($BR$120&gt;$BS$120,"ns",IF($BN$127&gt;$BO$127,"ns",IF(ABS($BX151-INDEX(RTO1CF_ORD,CG$4,2))&gt;$BN$135,"s","ns"))))</f>
        <v>ns</v>
      </c>
      <c r="CH151" s="186" t="str">
        <f aca="1">IF(CH$4&gt;$BV151,"",IF($BR$120&gt;$BS$120,"ns",IF($BN$127&gt;$BO$127,"ns",IF(ABS($BX151-INDEX(RTO1CF_ORD,CH$4,2))&gt;$BN$135,"s","ns"))))</f>
        <v>ns</v>
      </c>
      <c r="CI151" s="186" t="str">
        <f aca="1">IF(CI$4&gt;$BV151,"",IF($BR$120&gt;$BS$120,"ns",IF($BN$127&gt;$BO$127,"ns",IF(ABS($BX151-INDEX(RTO1CF_ORD,CI$4,2))&gt;$BN$135,"s","ns"))))</f>
        <v>ns</v>
      </c>
      <c r="CJ151" s="186" t="str">
        <f aca="1">IF(CJ$4&gt;$BV151,"",IF($BR$120&gt;$BS$120,"ns",IF($BN$127&gt;$BO$127,"ns",IF(ABS($BX151-INDEX(RTO1CF_ORD,CJ$4,2))&gt;$BN$135,"s","ns"))))</f>
        <v>ns</v>
      </c>
      <c r="CK151" s="186" t="str">
        <f aca="1">IF(CK$4&gt;$BV151,"",IF($BR$120&gt;$BS$120,"ns",IF($BN$127&gt;$BO$127,"ns",IF(ABS($BX151-INDEX(RTO1CF_ORD,CK$4,2))&gt;$BN$135,"s","ns"))))</f>
        <v>ns</v>
      </c>
      <c r="CL151" s="186" t="str">
        <f aca="1">IF(CL$4&gt;$BV151,"",IF($BR$120&gt;$BS$120,"ns",IF($BN$127&gt;$BO$127,"ns",IF(ABS($BX151-INDEX(RTO1CF_ORD,CL$4,2))&gt;$BN$135,"s","ns"))))</f>
        <v>ns</v>
      </c>
      <c r="CM151" s="186" t="str">
        <f aca="1">IF(CM$4&gt;$BV151,"",IF($BR$120&gt;$BS$120,"ns",IF($BN$127&gt;$BO$127,"ns",IF(ABS($BX151-INDEX(RTO1CF_ORD,CM$4,2))&gt;$BN$135,"s","ns"))))</f>
        <v>ns</v>
      </c>
      <c r="CN151" s="186" t="str">
        <f aca="1">IF(CN$4&gt;$BV151,"",IF($BR$120&gt;$BS$120,"ns",IF($BN$127&gt;$BO$127,"ns",IF(ABS($BX151-INDEX(RTO1CF_ORD,CN$4,2))&gt;$BN$135,"s","ns"))))</f>
        <v>ns</v>
      </c>
      <c r="CO151" s="186" t="str">
        <f aca="1">IF(CO$4&gt;$BV151,"",IF($BR$120&gt;$BS$120,"ns",IF($BN$127&gt;$BO$127,"ns",IF(ABS($BX151-INDEX(RTO1CF_ORD,CO$4,2))&gt;$BN$135,"s","ns"))))</f>
        <v>ns</v>
      </c>
      <c r="CP151" s="186" t="str">
        <f aca="1">IF(CP$4&gt;$BV151,"",IF($BR$120&gt;$BS$120,"ns",IF($BN$127&gt;$BO$127,"ns",IF(ABS($BX151-INDEX(RTO1CF_ORD,CP$4,2))&gt;$BN$135,"s","ns"))))</f>
        <v>ns</v>
      </c>
      <c r="CQ151" s="186" t="str">
        <f aca="1">IF(CQ$4&gt;$BV151,"",IF($BR$120&gt;$BS$120,"ns",IF($BN$127&gt;$BO$127,"ns",IF(ABS($BX151-INDEX(RTO1CF_ORD,CQ$4,2))&gt;$BN$135,"s","ns"))))</f>
        <v>ns</v>
      </c>
      <c r="CR151" s="186" t="str">
        <f aca="1">IF(CR$4&gt;$BV151,"",IF($BR$120&gt;$BS$120,"ns",IF($BN$127&gt;$BO$127,"ns",IF(ABS($BX151-INDEX(RTO1CF_ORD,CR$4,2))&gt;$BN$135,"s","ns"))))</f>
        <v>ns</v>
      </c>
      <c r="CS151" s="186" t="str">
        <f aca="1">IF(CS$4&gt;$BV151,"",IF($BR$120&gt;$BS$120,"ns",IF($BN$127&gt;$BO$127,"ns",IF(ABS($BX151-INDEX(RTO1CF_ORD,CS$4,2))&gt;$BN$135,"s","ns"))))</f>
        <v>ns</v>
      </c>
      <c r="CT151" s="186" t="str">
        <f aca="1">IF(CT$4&gt;$BV151,"",IF($BR$120&gt;$BS$120,"ns",IF($BN$127&gt;$BO$127,"ns",IF(ABS($BX151-INDEX(RTO1CF_ORD,CT$4,2))&gt;$BN$135,"s","ns"))))</f>
        <v>ns</v>
      </c>
      <c r="CU151" s="186" t="str">
        <f aca="1">IF(CU$4&gt;$BV151,"",IF($BR$120&gt;$BS$120,"ns",IF($BN$127&gt;$BO$127,"ns",IF(ABS($BX151-INDEX(RTO1CF_ORD,CU$4,2))&gt;$BN$135,"s","ns"))))</f>
        <v>ns</v>
      </c>
      <c r="CV151" s="186" t="str">
        <f aca="1">IF(CV$4&gt;$BV151,"",IF($BR$120&gt;$BS$120,"ns",IF($BN$127&gt;$BO$127,"ns",IF(ABS($BX151-INDEX(RTO1CF_ORD,CV$4,2))&gt;$BN$135,"s","ns"))))</f>
        <v>ns</v>
      </c>
      <c r="CW151" s="186" t="str">
        <f aca="1">IF(CW$4&gt;$BV151,"",IF($BR$120&gt;$BS$120,"ns",IF($BN$127&gt;$BO$127,"ns",IF(ABS($BX151-INDEX(RTO1CF_ORD,CW$4,2))&gt;$BN$135,"s","ns"))))</f>
        <v>ns</v>
      </c>
      <c r="CX151" s="186" t="str">
        <f aca="1">IF(CX$4&gt;$BV151,"",IF($BR$120&gt;$BS$120,"ns",IF($BN$127&gt;$BO$127,"ns",IF(ABS($BX151-INDEX(RTO1CF_ORD,CX$4,2))&gt;$BN$135,"s","ns"))))</f>
        <v>ns</v>
      </c>
      <c r="CY151" s="186" t="str">
        <f aca="1">IF(CY$4&gt;$BV151,"",IF($BR$120&gt;$BS$120,"ns",IF($BN$127&gt;$BO$127,"ns",IF(ABS($BX151-INDEX(RTO1CF_ORD,CY$4,2))&gt;$BN$135,"s","ns"))))</f>
        <v>ns</v>
      </c>
      <c r="CZ151" s="186" t="str">
        <f aca="1">IF(CZ$4&gt;$BV151,"",IF($BR$120&gt;$BS$120,"ns",IF($BN$127&gt;$BO$127,"ns",IF(ABS($BX151-INDEX(RTO1CF_ORD,CZ$4,2))&gt;$BN$135,"s","ns"))))</f>
        <v>ns</v>
      </c>
      <c r="DA151" s="186" t="str">
        <f aca="1">IF(DA$4&gt;$BV151,"",IF($BR$120&gt;$BS$120,"ns",IF($BN$127&gt;$BO$127,"ns",IF(ABS($BX151-INDEX(RTO1CF_ORD,DA$4,2))&gt;$BN$135,"s","ns"))))</f>
        <v>ns</v>
      </c>
      <c r="DB151" s="186" t="str">
        <f aca="1">IF(DB$4&gt;$BV151,"",IF($BR$120&gt;$BS$120,"ns",IF($BN$127&gt;$BO$127,"ns",IF(ABS($BX151-INDEX(RTO1CF_ORD,DB$4,2))&gt;$BN$135,"s","ns"))))</f>
        <v>ns</v>
      </c>
      <c r="DC151" s="186" t="str">
        <f aca="1">IF(DC$4&gt;$BV151,"",IF($BR$120&gt;$BS$120,"ns",IF($BN$127&gt;$BO$127,"ns",IF(ABS($BX151-INDEX(RTO1CF_ORD,DC$4,2))&gt;$BN$135,"s","ns"))))</f>
        <v>ns</v>
      </c>
      <c r="DD151" s="186" t="str">
        <f aca="1">IF(DD$4&gt;$BV151,"",IF($BR$120&gt;$BS$120,"ns",IF($BN$127&gt;$BO$127,"ns",IF(ABS($BX151-INDEX(RTO1CF_ORD,DD$4,2))&gt;$BN$135,"s","ns"))))</f>
        <v>ns</v>
      </c>
      <c r="DE151" s="186" t="str">
        <f aca="1">IF(DE$4&gt;$BV151,"",IF($BR$120&gt;$BS$120,"ns",IF($BN$127&gt;$BO$127,"ns",IF(ABS($BX151-INDEX(RTO1CF_ORD,DE$4,2))&gt;$BN$135,"s","ns"))))</f>
        <v>ns</v>
      </c>
      <c r="DF151" s="186" t="str">
        <f aca="1">IF(DF$4&gt;$BV151,"",IF($BR$120&gt;$BS$120,"ns",IF($BN$127&gt;$BO$127,"ns",IF(ABS($BX151-INDEX(RTO1CF_ORD,DF$4,2))&gt;$BN$135,"s","ns"))))</f>
        <v>ns</v>
      </c>
      <c r="DG151" s="186" t="str">
        <f aca="1">IF(DG$4&gt;$BV151,"",IF($BR$120&gt;$BS$120,"ns",IF($BN$127&gt;$BO$127,"ns",IF(ABS($BX151-INDEX(RTO1CF_ORD,DG$4,2))&gt;$BN$135,"s","ns"))))</f>
        <v>ns</v>
      </c>
      <c r="DH151" s="186" t="str">
        <f aca="1">IF(DH$4&gt;$BV151,"",IF($BR$120&gt;$BS$120,"ns",IF($BN$127&gt;$BO$127,"ns",IF(ABS($BX151-INDEX(RTO1CF_ORD,DH$4,2))&gt;$BN$135,"s","ns"))))</f>
        <v>ns</v>
      </c>
      <c r="DI151" s="186" t="str">
        <f aca="1">IF(DI$4&gt;$BV151,"",IF($BR$120&gt;$BS$120,"ns",IF($BN$127&gt;$BO$127,"ns",IF(ABS($BX151-INDEX(RTO1CF_ORD,DI$4,2))&gt;$BN$135,"s","ns"))))</f>
        <v/>
      </c>
      <c r="DJ151" s="186" t="str">
        <f aca="1">IF(DJ$4&gt;$BV151,"",IF($BR$120&gt;$BS$120,"ns",IF($BN$127&gt;$BO$127,"ns",IF(ABS($BX151-INDEX(RTO1CF_ORD,DJ$4,2))&gt;$BN$135,"s","ns"))))</f>
        <v/>
      </c>
      <c r="DK151" s="186" t="str">
        <f aca="1">IF(DK$4&gt;$BV151,"",IF($BR$120&gt;$BS$120,"ns",IF($BN$127&gt;$BO$127,"ns",IF(ABS($BX151-INDEX(RTO1CF_ORD,DK$4,2))&gt;$BN$135,"s","ns"))))</f>
        <v/>
      </c>
      <c r="DL151" s="186" t="str">
        <f aca="1">IF(DL$4&gt;$BV151,"",IF($BR$120&gt;$BS$120,"ns",IF($BN$127&gt;$BO$127,"ns",IF(ABS($BX151-INDEX(RTO1CF_ORD,DL$4,2))&gt;$BN$135,"s","ns"))))</f>
        <v/>
      </c>
      <c r="DM151" s="186" t="str">
        <f aca="1">IF(DM$4&gt;$BV151,"",IF($BR$120&gt;$BS$120,"ns",IF($BN$127&gt;$BO$127,"ns",IF(ABS($BX151-INDEX(RTO1CF_ORD,DM$4,2))&gt;$BN$135,"s","ns"))))</f>
        <v/>
      </c>
      <c r="DN151" s="186" t="str">
        <f aca="1">IF(DN$4&gt;$BV151,"",IF($BR$120&gt;$BS$120,"ns",IF($BN$127&gt;$BO$127,"ns",IF(ABS($BX151-INDEX(RTO1CF_ORD,DN$4,2))&gt;$BN$135,"s","ns"))))</f>
        <v/>
      </c>
      <c r="DO151" s="186" t="str">
        <f aca="1">IF(DO$4&gt;$BV151,"",IF($BR$120&gt;$BS$120,"ns",IF($BN$127&gt;$BO$127,"ns",IF(ABS($BX151-INDEX(RTO1CF_ORD,DO$4,2))&gt;$BN$135,"s","ns"))))</f>
        <v/>
      </c>
      <c r="DP151" s="186" t="str">
        <f aca="1">IF(DP$4&gt;$BV151,"",IF($BR$120&gt;$BS$120,"ns",IF($BN$127&gt;$BO$127,"ns",IF(ABS($BX151-INDEX(RTO1CF_ORD,DP$4,2))&gt;$BN$135,"s","ns"))))</f>
        <v/>
      </c>
      <c r="DQ151" s="186" t="str">
        <f aca="1">IF(DQ$4&gt;$BV151,"",IF($BR$120&gt;$BS$120,"ns",IF($BN$127&gt;$BO$127,"ns",IF(ABS($BX151-INDEX(RTO1CF_ORD,DQ$4,2))&gt;$BN$135,"s","ns"))))</f>
        <v/>
      </c>
      <c r="DR151" s="186" t="str">
        <f aca="1">IF(DR$4&gt;$BV151,"",IF($BR$120&gt;$BS$120,"ns",IF($BN$127&gt;$BO$127,"ns",IF(ABS($BX151-INDEX(RTO1CF_ORD,DR$4,2))&gt;$BN$135,"s","ns"))))</f>
        <v/>
      </c>
      <c r="DS151" s="186" t="str">
        <f aca="1">IF(DS$4&gt;$BV151,"",IF($BR$120&gt;$BS$120,"ns",IF($BN$127&gt;$BO$127,"ns",IF(ABS($BX151-INDEX(RTO1CF_ORD,DS$4,2))&gt;$BN$135,"s","ns"))))</f>
        <v/>
      </c>
      <c r="DT151" s="186" t="str">
        <f aca="1">IF(DT$4&gt;$BV151,"",IF($BR$120&gt;$BS$120,"ns",IF($BN$127&gt;$BO$127,"ns",IF(ABS($BX151-INDEX(RTO1CF_ORD,DT$4,2))&gt;$BN$135,"s","ns"))))</f>
        <v/>
      </c>
      <c r="DU151" s="186" t="str">
        <f aca="1">IF(DU$4&gt;$BV151,"",IF($BR$120&gt;$BS$120,"ns",IF($BN$127&gt;$BO$127,"ns",IF(ABS($BX151-INDEX(RTO1CF_ORD,DU$4,2))&gt;$BN$135,"s","ns"))))</f>
        <v/>
      </c>
      <c r="DV151" s="186" t="str">
        <f aca="1">IF(DV$4&gt;$BV151,"",IF($BR$120&gt;$BS$120,"ns",IF($BN$127&gt;$BO$127,"ns",IF(ABS($BX151-INDEX(RTO1CF_ORD,DV$4,2))&gt;$BN$135,"s","ns"))))</f>
        <v/>
      </c>
      <c r="DW151" s="158"/>
      <c r="DX151" s="158"/>
      <c r="DZ151" s="176">
        <f>DZ150+1</f>
        <v>37</v>
      </c>
      <c r="EA151" s="178" t="str">
        <f aca="1">IFERROR(INDEX(RTO3CV,$DZ151,1),0)</f>
        <v>MS INTA 415</v>
      </c>
      <c r="EB151" s="179">
        <f aca="1">IFERROR(INDEX(RTO3SF,$DZ151,EB$3),0)</f>
        <v>0</v>
      </c>
      <c r="EC151" s="179">
        <f aca="1">IFERROR(INDEX(RTO3SF,$DZ151,EC$3),0)</f>
        <v>0</v>
      </c>
      <c r="ED151" s="179">
        <f aca="1">IFERROR(INDEX(RTO3SF,$DZ151,ED$3),0)</f>
        <v>0</v>
      </c>
      <c r="EE151" s="179">
        <f aca="1">IFERROR(INDEX(RTO3SF,$DZ151,EE$3),0)</f>
        <v>0</v>
      </c>
      <c r="EF151" s="179">
        <f>_xlfn.COUNTIFS(EB151:EE151,"&gt;1")</f>
        <v>0</v>
      </c>
      <c r="EG151" s="179">
        <f>IFERROR(_xlfn.SUMIFS(EB151:EE151,EB151:EE151,"&gt;1"),0)</f>
        <v>0</v>
      </c>
      <c r="EH151" s="176"/>
      <c r="EI151" s="176"/>
      <c r="EJ151" s="176"/>
      <c r="EK151" s="177"/>
      <c r="EL151" s="176">
        <f>EL150+1</f>
        <v>37</v>
      </c>
      <c r="EM151" s="178" t="str">
        <f aca="1">IFERROR(INDEX(RTO3CV,$EL151,1),0)</f>
        <v>MS INTA 415</v>
      </c>
      <c r="EN151" s="179">
        <f aca="1">IFERROR(INDEX(RTO3CF,$EL151,'ANVA-MDS'!EB$3),0)</f>
        <v>4856.46467428571032</v>
      </c>
      <c r="EO151" s="179">
        <f aca="1">IFERROR(INDEX(RTO3CF,$EL151,'ANVA-MDS'!EC$3),0)</f>
        <v>3337.83082285713999</v>
      </c>
      <c r="EP151" s="179">
        <f aca="1">IFERROR(INDEX(RTO3CF,$EL151,'ANVA-MDS'!ED$3),0)</f>
        <v>3455.74290285714005</v>
      </c>
      <c r="EQ151" s="179">
        <f aca="1">IFERROR(INDEX(RTO3CF,$EL151,'ANVA-MDS'!EE$3),0)</f>
        <v>0</v>
      </c>
      <c r="ER151" s="179">
        <f>_xlfn.COUNTIFS(EN151:EQ151,"&gt;1")</f>
        <v>3</v>
      </c>
      <c r="ES151" s="179">
        <f>IFERROR(_xlfn.SUMIFS(EN151:EQ151,EN151:EQ151,"&gt;1"),0)</f>
        <v>11650.0383999999995</v>
      </c>
      <c r="ET151" s="176"/>
      <c r="EU151" s="176"/>
      <c r="EV151" s="176"/>
      <c r="EW151" s="177"/>
      <c r="EX151" s="179">
        <f>EG151+ES151</f>
        <v>11650.0383999999995</v>
      </c>
      <c r="EY151" s="177"/>
      <c r="EZ151" s="177"/>
    </row>
    <row r="152" spans="10:156" ht="12.75" customHeight="1">
      <c r="J152" s="89" t="n">
        <v>37</v>
      </c>
      <c r="K152" s="187" t="str">
        <f aca="1">IFERROR(INDEX(RTO3SF_ORD,J152,1),"sd")</f>
        <v>MS INTA 415</v>
      </c>
      <c r="L152" s="188">
        <f aca="1">IFERROR(INDEX(RTO3SF_ORD,J152,2),"sd")</f>
        <v>0.000130000000000000004</v>
      </c>
      <c r="M152" s="188" t="str">
        <f aca="1">IF(M$4&gt;$J152,"",IF($F$120&gt;$G$120,"ns",IF($B$127&gt;$C$127,"ns",IF(ABS($L152-INDEX(RTO1SF_ORD,M$4,2))&gt;$B$135,"s","ns"))))</f>
        <v>ns</v>
      </c>
      <c r="N152" s="188" t="str">
        <f aca="1">IF(N$4&gt;$J152,"",IF($F$120&gt;$G$120,"ns",IF($B$127&gt;$C$127,"ns",IF(ABS($L152-INDEX(RTO1SF_ORD,N$4,2))&gt;$B$135,"s","ns"))))</f>
        <v>ns</v>
      </c>
      <c r="O152" s="188" t="str">
        <f aca="1">IF(O$4&gt;$J152,"",IF($F$120&gt;$G$120,"ns",IF($B$127&gt;$C$127,"ns",IF(ABS($L152-INDEX(RTO1SF_ORD,O$4,2))&gt;$B$135,"s","ns"))))</f>
        <v>ns</v>
      </c>
      <c r="P152" s="188" t="str">
        <f aca="1">IF(P$4&gt;$J152,"",IF($F$120&gt;$G$120,"ns",IF($B$127&gt;$C$127,"ns",IF(ABS($L152-INDEX(RTO1SF_ORD,P$4,2))&gt;$B$135,"s","ns"))))</f>
        <v>ns</v>
      </c>
      <c r="Q152" s="188" t="str">
        <f aca="1">IF(Q$4&gt;$J152,"",IF($F$120&gt;$G$120,"ns",IF($B$127&gt;$C$127,"ns",IF(ABS($L152-INDEX(RTO1SF_ORD,Q$4,2))&gt;$B$135,"s","ns"))))</f>
        <v>ns</v>
      </c>
      <c r="R152" s="188" t="str">
        <f aca="1">IF(R$4&gt;$J152,"",IF($F$120&gt;$G$120,"ns",IF($B$127&gt;$C$127,"ns",IF(ABS($L152-INDEX(RTO1SF_ORD,R$4,2))&gt;$B$135,"s","ns"))))</f>
        <v>ns</v>
      </c>
      <c r="S152" s="188" t="str">
        <f aca="1">IF(S$4&gt;$J152,"",IF($F$120&gt;$G$120,"ns",IF($B$127&gt;$C$127,"ns",IF(ABS($L152-INDEX(RTO1SF_ORD,S$4,2))&gt;$B$135,"s","ns"))))</f>
        <v>ns</v>
      </c>
      <c r="T152" s="188" t="str">
        <f aca="1">IF(T$4&gt;$J152,"",IF($F$120&gt;$G$120,"ns",IF($B$127&gt;$C$127,"ns",IF(ABS($L152-INDEX(RTO1SF_ORD,T$4,2))&gt;$B$135,"s","ns"))))</f>
        <v>ns</v>
      </c>
      <c r="U152" s="188" t="str">
        <f aca="1">IF(U$4&gt;$J152,"",IF($F$120&gt;$G$120,"ns",IF($B$127&gt;$C$127,"ns",IF(ABS($L152-INDEX(RTO1SF_ORD,U$4,2))&gt;$B$135,"s","ns"))))</f>
        <v>ns</v>
      </c>
      <c r="V152" s="188" t="str">
        <f aca="1">IF(V$4&gt;$J152,"",IF($F$120&gt;$G$120,"ns",IF($B$127&gt;$C$127,"ns",IF(ABS($L152-INDEX(RTO1SF_ORD,V$4,2))&gt;$B$135,"s","ns"))))</f>
        <v>ns</v>
      </c>
      <c r="W152" s="188" t="str">
        <f aca="1">IF(W$4&gt;$J152,"",IF($F$120&gt;$G$120,"ns",IF($B$127&gt;$C$127,"ns",IF(ABS($L152-INDEX(RTO1SF_ORD,W$4,2))&gt;$B$135,"s","ns"))))</f>
        <v>ns</v>
      </c>
      <c r="X152" s="188" t="str">
        <f aca="1">IF(X$4&gt;$J152,"",IF($F$120&gt;$G$120,"ns",IF($B$127&gt;$C$127,"ns",IF(ABS($L152-INDEX(RTO1SF_ORD,X$4,2))&gt;$B$135,"s","ns"))))</f>
        <v>ns</v>
      </c>
      <c r="Y152" s="188" t="str">
        <f aca="1">IF(Y$4&gt;$J152,"",IF($F$120&gt;$G$120,"ns",IF($B$127&gt;$C$127,"ns",IF(ABS($L152-INDEX(RTO1SF_ORD,Y$4,2))&gt;$B$135,"s","ns"))))</f>
        <v>ns</v>
      </c>
      <c r="Z152" s="188" t="str">
        <f aca="1">IF(Z$4&gt;$J152,"",IF($F$120&gt;$G$120,"ns",IF($B$127&gt;$C$127,"ns",IF(ABS($L152-INDEX(RTO1SF_ORD,Z$4,2))&gt;$B$135,"s","ns"))))</f>
        <v>ns</v>
      </c>
      <c r="AA152" s="188" t="str">
        <f aca="1">IF(AA$4&gt;$J152,"",IF($F$120&gt;$G$120,"ns",IF($B$127&gt;$C$127,"ns",IF(ABS($L152-INDEX(RTO1SF_ORD,AA$4,2))&gt;$B$135,"s","ns"))))</f>
        <v>ns</v>
      </c>
      <c r="AB152" s="188" t="str">
        <f aca="1">IF(AB$4&gt;$J152,"",IF($F$120&gt;$G$120,"ns",IF($B$127&gt;$C$127,"ns",IF(ABS($L152-INDEX(RTO1SF_ORD,AB$4,2))&gt;$B$135,"s","ns"))))</f>
        <v>ns</v>
      </c>
      <c r="AC152" s="188" t="str">
        <f aca="1">IF(AC$4&gt;$J152,"",IF($F$120&gt;$G$120,"ns",IF($B$127&gt;$C$127,"ns",IF(ABS($L152-INDEX(RTO1SF_ORD,AC$4,2))&gt;$B$135,"s","ns"))))</f>
        <v>ns</v>
      </c>
      <c r="AD152" s="188" t="str">
        <f aca="1">IF(AD$4&gt;$J152,"",IF($F$120&gt;$G$120,"ns",IF($B$127&gt;$C$127,"ns",IF(ABS($L152-INDEX(RTO1SF_ORD,AD$4,2))&gt;$B$135,"s","ns"))))</f>
        <v>ns</v>
      </c>
      <c r="AE152" s="188" t="str">
        <f aca="1">IF(AE$4&gt;$J152,"",IF($F$120&gt;$G$120,"ns",IF($B$127&gt;$C$127,"ns",IF(ABS($L152-INDEX(RTO1SF_ORD,AE$4,2))&gt;$B$135,"s","ns"))))</f>
        <v>ns</v>
      </c>
      <c r="AF152" s="188" t="str">
        <f aca="1">IF(AF$4&gt;$J152,"",IF($F$120&gt;$G$120,"ns",IF($B$127&gt;$C$127,"ns",IF(ABS($L152-INDEX(RTO1SF_ORD,AF$4,2))&gt;$B$135,"s","ns"))))</f>
        <v>ns</v>
      </c>
      <c r="AG152" s="188" t="str">
        <f aca="1">IF(AG$4&gt;$J152,"",IF($F$120&gt;$G$120,"ns",IF($B$127&gt;$C$127,"ns",IF(ABS($L152-INDEX(RTO1SF_ORD,AG$4,2))&gt;$B$135,"s","ns"))))</f>
        <v>ns</v>
      </c>
      <c r="AH152" s="188" t="str">
        <f aca="1">IF(AH$4&gt;$J152,"",IF($F$120&gt;$G$120,"ns",IF($B$127&gt;$C$127,"ns",IF(ABS($L152-INDEX(RTO1SF_ORD,AH$4,2))&gt;$B$135,"s","ns"))))</f>
        <v>ns</v>
      </c>
      <c r="AI152" s="188" t="str">
        <f aca="1">IF(AI$4&gt;$J152,"",IF($F$120&gt;$G$120,"ns",IF($B$127&gt;$C$127,"ns",IF(ABS($L152-INDEX(RTO1SF_ORD,AI$4,2))&gt;$B$135,"s","ns"))))</f>
        <v>ns</v>
      </c>
      <c r="AJ152" s="188" t="str">
        <f aca="1">IF(AJ$4&gt;$J152,"",IF($F$120&gt;$G$120,"ns",IF($B$127&gt;$C$127,"ns",IF(ABS($L152-INDEX(RTO1SF_ORD,AJ$4,2))&gt;$B$135,"s","ns"))))</f>
        <v>ns</v>
      </c>
      <c r="AK152" s="188" t="str">
        <f aca="1">IF(AK$4&gt;$J152,"",IF($F$120&gt;$G$120,"ns",IF($B$127&gt;$C$127,"ns",IF(ABS($L152-INDEX(RTO1SF_ORD,AK$4,2))&gt;$B$135,"s","ns"))))</f>
        <v>ns</v>
      </c>
      <c r="AL152" s="188" t="str">
        <f aca="1">IF(AL$4&gt;$J152,"",IF($F$120&gt;$G$120,"ns",IF($B$127&gt;$C$127,"ns",IF(ABS($L152-INDEX(RTO1SF_ORD,AL$4,2))&gt;$B$135,"s","ns"))))</f>
        <v>ns</v>
      </c>
      <c r="AM152" s="188" t="str">
        <f aca="1">IF(AM$4&gt;$J152,"",IF($F$120&gt;$G$120,"ns",IF($B$127&gt;$C$127,"ns",IF(ABS($L152-INDEX(RTO1SF_ORD,AM$4,2))&gt;$B$135,"s","ns"))))</f>
        <v>ns</v>
      </c>
      <c r="AN152" s="188" t="str">
        <f aca="1">IF(AN$4&gt;$J152,"",IF($F$120&gt;$G$120,"ns",IF($B$127&gt;$C$127,"ns",IF(ABS($L152-INDEX(RTO1SF_ORD,AN$4,2))&gt;$B$135,"s","ns"))))</f>
        <v>ns</v>
      </c>
      <c r="AO152" s="188" t="str">
        <f aca="1">IF(AO$4&gt;$J152,"",IF($F$120&gt;$G$120,"ns",IF($B$127&gt;$C$127,"ns",IF(ABS($L152-INDEX(RTO1SF_ORD,AO$4,2))&gt;$B$135,"s","ns"))))</f>
        <v>ns</v>
      </c>
      <c r="AP152" s="188" t="str">
        <f aca="1">IF(AP$4&gt;$J152,"",IF($F$120&gt;$G$120,"ns",IF($B$127&gt;$C$127,"ns",IF(ABS($L152-INDEX(RTO1SF_ORD,AP$4,2))&gt;$B$135,"s","ns"))))</f>
        <v>ns</v>
      </c>
      <c r="AQ152" s="188" t="str">
        <f aca="1">IF(AQ$4&gt;$J152,"",IF($F$120&gt;$G$120,"ns",IF($B$127&gt;$C$127,"ns",IF(ABS($L152-INDEX(RTO1SF_ORD,AQ$4,2))&gt;$B$135,"s","ns"))))</f>
        <v>ns</v>
      </c>
      <c r="AR152" s="188" t="str">
        <f aca="1">IF(AR$4&gt;$J152,"",IF($F$120&gt;$G$120,"ns",IF($B$127&gt;$C$127,"ns",IF(ABS($L152-INDEX(RTO1SF_ORD,AR$4,2))&gt;$B$135,"s","ns"))))</f>
        <v>ns</v>
      </c>
      <c r="AS152" s="188" t="str">
        <f aca="1">IF(AS$4&gt;$J152,"",IF($F$120&gt;$G$120,"ns",IF($B$127&gt;$C$127,"ns",IF(ABS($L152-INDEX(RTO1SF_ORD,AS$4,2))&gt;$B$135,"s","ns"))))</f>
        <v>ns</v>
      </c>
      <c r="AT152" s="188" t="str">
        <f aca="1">IF(AT$4&gt;$J152,"",IF($F$120&gt;$G$120,"ns",IF($B$127&gt;$C$127,"ns",IF(ABS($L152-INDEX(RTO1SF_ORD,AT$4,2))&gt;$B$135,"s","ns"))))</f>
        <v>ns</v>
      </c>
      <c r="AU152" s="188" t="str">
        <f aca="1">IF(AU$4&gt;$J152,"",IF($F$120&gt;$G$120,"ns",IF($B$127&gt;$C$127,"ns",IF(ABS($L152-INDEX(RTO1SF_ORD,AU$4,2))&gt;$B$135,"s","ns"))))</f>
        <v>ns</v>
      </c>
      <c r="AV152" s="188" t="str">
        <f aca="1">IF(AV$4&gt;$J152,"",IF($F$120&gt;$G$120,"ns",IF($B$127&gt;$C$127,"ns",IF(ABS($L152-INDEX(RTO1SF_ORD,AV$4,2))&gt;$B$135,"s","ns"))))</f>
        <v>ns</v>
      </c>
      <c r="AW152" s="188" t="str">
        <f aca="1">IF(AW$4&gt;$J152,"",IF($F$120&gt;$G$120,"ns",IF($B$127&gt;$C$127,"ns",IF(ABS($L152-INDEX(RTO1SF_ORD,AW$4,2))&gt;$B$135,"s","ns"))))</f>
        <v>ns</v>
      </c>
      <c r="AX152" s="188" t="str">
        <f aca="1">IF(AX$4&gt;$J152,"",IF($F$120&gt;$G$120,"ns",IF($B$127&gt;$C$127,"ns",IF(ABS($L152-INDEX(RTO1SF_ORD,AX$4,2))&gt;$B$135,"s","ns"))))</f>
        <v/>
      </c>
      <c r="AY152" s="188" t="str">
        <f aca="1">IF(AY$4&gt;$J152,"",IF($F$120&gt;$G$120,"ns",IF($B$127&gt;$C$127,"ns",IF(ABS($L152-INDEX(RTO1SF_ORD,AY$4,2))&gt;$B$135,"s","ns"))))</f>
        <v/>
      </c>
      <c r="AZ152" s="188" t="str">
        <f aca="1">IF(AZ$4&gt;$J152,"",IF($F$120&gt;$G$120,"ns",IF($B$127&gt;$C$127,"ns",IF(ABS($L152-INDEX(RTO1SF_ORD,AZ$4,2))&gt;$B$135,"s","ns"))))</f>
        <v/>
      </c>
      <c r="BA152" s="188" t="str">
        <f aca="1">IF(BA$4&gt;$J152,"",IF($F$120&gt;$G$120,"ns",IF($B$127&gt;$C$127,"ns",IF(ABS($L152-INDEX(RTO1SF_ORD,BA$4,2))&gt;$B$135,"s","ns"))))</f>
        <v/>
      </c>
      <c r="BB152" s="188" t="str">
        <f aca="1">IF(BB$4&gt;$J152,"",IF($F$120&gt;$G$120,"ns",IF($B$127&gt;$C$127,"ns",IF(ABS($L152-INDEX(RTO1SF_ORD,BB$4,2))&gt;$B$135,"s","ns"))))</f>
        <v/>
      </c>
      <c r="BC152" s="188" t="str">
        <f aca="1">IF(BC$4&gt;$J152,"",IF($F$120&gt;$G$120,"ns",IF($B$127&gt;$C$127,"ns",IF(ABS($L152-INDEX(RTO1SF_ORD,BC$4,2))&gt;$B$135,"s","ns"))))</f>
        <v/>
      </c>
      <c r="BD152" s="188" t="str">
        <f aca="1">IF(BD$4&gt;$J152,"",IF($F$120&gt;$G$120,"ns",IF($B$127&gt;$C$127,"ns",IF(ABS($L152-INDEX(RTO1SF_ORD,BD$4,2))&gt;$B$135,"s","ns"))))</f>
        <v/>
      </c>
      <c r="BE152" s="188" t="str">
        <f aca="1">IF(BE$4&gt;$J152,"",IF($F$120&gt;$G$120,"ns",IF($B$127&gt;$C$127,"ns",IF(ABS($L152-INDEX(RTO1SF_ORD,BE$4,2))&gt;$B$135,"s","ns"))))</f>
        <v/>
      </c>
      <c r="BF152" s="188" t="str">
        <f aca="1">IF(BF$4&gt;$J152,"",IF($F$120&gt;$G$120,"ns",IF($B$127&gt;$C$127,"ns",IF(ABS($L152-INDEX(RTO1SF_ORD,BF$4,2))&gt;$B$135,"s","ns"))))</f>
        <v/>
      </c>
      <c r="BG152" s="188" t="str">
        <f aca="1">IF(BG$4&gt;$J152,"",IF($F$120&gt;$G$120,"ns",IF($B$127&gt;$C$127,"ns",IF(ABS($L152-INDEX(RTO1SF_ORD,BG$4,2))&gt;$B$135,"s","ns"))))</f>
        <v/>
      </c>
      <c r="BH152" s="188" t="str">
        <f aca="1">IF(BH$4&gt;$J152,"",IF($F$120&gt;$G$120,"ns",IF($B$127&gt;$C$127,"ns",IF(ABS($L152-INDEX(RTO1SF_ORD,BH$4,2))&gt;$B$135,"s","ns"))))</f>
        <v/>
      </c>
      <c r="BI152" s="188" t="str">
        <f aca="1">IF(BI$4&gt;$J152,"",IF($F$120&gt;$G$120,"ns",IF($B$127&gt;$C$127,"ns",IF(ABS($L152-INDEX(RTO1SF_ORD,BI$4,2))&gt;$B$135,"s","ns"))))</f>
        <v/>
      </c>
      <c r="BJ152" s="188" t="str">
        <f aca="1">IF(BJ$4&gt;$J152,"",IF($F$120&gt;$G$120,"ns",IF($B$127&gt;$C$127,"ns",IF(ABS($L152-INDEX(RTO1SF_ORD,BJ$4,2))&gt;$B$135,"s","ns"))))</f>
        <v/>
      </c>
      <c r="BS152" s="10"/>
      <c r="BT152" s="10"/>
      <c r="BV152" s="89" t="n">
        <v>37</v>
      </c>
      <c r="BW152" s="187" t="str">
        <f aca="1">IFERROR(INDEX(RTO3CF_ORD,BV152,1),"sd")</f>
        <v>K PROMETEO</v>
      </c>
      <c r="BX152" s="188">
        <f aca="1">IFERROR(INDEX(RTO3CF_ORD,BV152,2),"sd")</f>
        <v>3183.28187047618985</v>
      </c>
      <c r="BY152" s="186" t="str">
        <f aca="1">IF(BY$4&gt;$BV152,"",IF($BR$120&gt;$BS$120,"ns",IF($BN$127&gt;$BO$127,"ns",IF(ABS($BX152-INDEX(RTO1CF_ORD,BY$4,2))&gt;$BN$135,"s","ns"))))</f>
        <v>ns</v>
      </c>
      <c r="BZ152" s="186" t="str">
        <f aca="1">IF(BZ$4&gt;$BV152,"",IF($BR$120&gt;$BS$120,"ns",IF($BN$127&gt;$BO$127,"ns",IF(ABS($BX152-INDEX(RTO1CF_ORD,BZ$4,2))&gt;$BN$135,"s","ns"))))</f>
        <v>ns</v>
      </c>
      <c r="CA152" s="186" t="str">
        <f aca="1">IF(CA$4&gt;$BV152,"",IF($BR$120&gt;$BS$120,"ns",IF($BN$127&gt;$BO$127,"ns",IF(ABS($BX152-INDEX(RTO1CF_ORD,CA$4,2))&gt;$BN$135,"s","ns"))))</f>
        <v>ns</v>
      </c>
      <c r="CB152" s="186" t="str">
        <f aca="1">IF(CB$4&gt;$BV152,"",IF($BR$120&gt;$BS$120,"ns",IF($BN$127&gt;$BO$127,"ns",IF(ABS($BX152-INDEX(RTO1CF_ORD,CB$4,2))&gt;$BN$135,"s","ns"))))</f>
        <v>ns</v>
      </c>
      <c r="CC152" s="186" t="str">
        <f aca="1">IF(CC$4&gt;$BV152,"",IF($BR$120&gt;$BS$120,"ns",IF($BN$127&gt;$BO$127,"ns",IF(ABS($BX152-INDEX(RTO1CF_ORD,CC$4,2))&gt;$BN$135,"s","ns"))))</f>
        <v>ns</v>
      </c>
      <c r="CD152" s="186" t="str">
        <f aca="1">IF(CD$4&gt;$BV152,"",IF($BR$120&gt;$BS$120,"ns",IF($BN$127&gt;$BO$127,"ns",IF(ABS($BX152-INDEX(RTO1CF_ORD,CD$4,2))&gt;$BN$135,"s","ns"))))</f>
        <v>ns</v>
      </c>
      <c r="CE152" s="186" t="str">
        <f aca="1">IF(CE$4&gt;$BV152,"",IF($BR$120&gt;$BS$120,"ns",IF($BN$127&gt;$BO$127,"ns",IF(ABS($BX152-INDEX(RTO1CF_ORD,CE$4,2))&gt;$BN$135,"s","ns"))))</f>
        <v>ns</v>
      </c>
      <c r="CF152" s="186" t="str">
        <f aca="1">IF(CF$4&gt;$BV152,"",IF($BR$120&gt;$BS$120,"ns",IF($BN$127&gt;$BO$127,"ns",IF(ABS($BX152-INDEX(RTO1CF_ORD,CF$4,2))&gt;$BN$135,"s","ns"))))</f>
        <v>ns</v>
      </c>
      <c r="CG152" s="186" t="str">
        <f aca="1">IF(CG$4&gt;$BV152,"",IF($BR$120&gt;$BS$120,"ns",IF($BN$127&gt;$BO$127,"ns",IF(ABS($BX152-INDEX(RTO1CF_ORD,CG$4,2))&gt;$BN$135,"s","ns"))))</f>
        <v>ns</v>
      </c>
      <c r="CH152" s="186" t="str">
        <f aca="1">IF(CH$4&gt;$BV152,"",IF($BR$120&gt;$BS$120,"ns",IF($BN$127&gt;$BO$127,"ns",IF(ABS($BX152-INDEX(RTO1CF_ORD,CH$4,2))&gt;$BN$135,"s","ns"))))</f>
        <v>ns</v>
      </c>
      <c r="CI152" s="186" t="str">
        <f aca="1">IF(CI$4&gt;$BV152,"",IF($BR$120&gt;$BS$120,"ns",IF($BN$127&gt;$BO$127,"ns",IF(ABS($BX152-INDEX(RTO1CF_ORD,CI$4,2))&gt;$BN$135,"s","ns"))))</f>
        <v>ns</v>
      </c>
      <c r="CJ152" s="186" t="str">
        <f aca="1">IF(CJ$4&gt;$BV152,"",IF($BR$120&gt;$BS$120,"ns",IF($BN$127&gt;$BO$127,"ns",IF(ABS($BX152-INDEX(RTO1CF_ORD,CJ$4,2))&gt;$BN$135,"s","ns"))))</f>
        <v>ns</v>
      </c>
      <c r="CK152" s="186" t="str">
        <f aca="1">IF(CK$4&gt;$BV152,"",IF($BR$120&gt;$BS$120,"ns",IF($BN$127&gt;$BO$127,"ns",IF(ABS($BX152-INDEX(RTO1CF_ORD,CK$4,2))&gt;$BN$135,"s","ns"))))</f>
        <v>ns</v>
      </c>
      <c r="CL152" s="186" t="str">
        <f aca="1">IF(CL$4&gt;$BV152,"",IF($BR$120&gt;$BS$120,"ns",IF($BN$127&gt;$BO$127,"ns",IF(ABS($BX152-INDEX(RTO1CF_ORD,CL$4,2))&gt;$BN$135,"s","ns"))))</f>
        <v>ns</v>
      </c>
      <c r="CM152" s="186" t="str">
        <f aca="1">IF(CM$4&gt;$BV152,"",IF($BR$120&gt;$BS$120,"ns",IF($BN$127&gt;$BO$127,"ns",IF(ABS($BX152-INDEX(RTO1CF_ORD,CM$4,2))&gt;$BN$135,"s","ns"))))</f>
        <v>ns</v>
      </c>
      <c r="CN152" s="186" t="str">
        <f aca="1">IF(CN$4&gt;$BV152,"",IF($BR$120&gt;$BS$120,"ns",IF($BN$127&gt;$BO$127,"ns",IF(ABS($BX152-INDEX(RTO1CF_ORD,CN$4,2))&gt;$BN$135,"s","ns"))))</f>
        <v>ns</v>
      </c>
      <c r="CO152" s="186" t="str">
        <f aca="1">IF(CO$4&gt;$BV152,"",IF($BR$120&gt;$BS$120,"ns",IF($BN$127&gt;$BO$127,"ns",IF(ABS($BX152-INDEX(RTO1CF_ORD,CO$4,2))&gt;$BN$135,"s","ns"))))</f>
        <v>ns</v>
      </c>
      <c r="CP152" s="186" t="str">
        <f aca="1">IF(CP$4&gt;$BV152,"",IF($BR$120&gt;$BS$120,"ns",IF($BN$127&gt;$BO$127,"ns",IF(ABS($BX152-INDEX(RTO1CF_ORD,CP$4,2))&gt;$BN$135,"s","ns"))))</f>
        <v>ns</v>
      </c>
      <c r="CQ152" s="186" t="str">
        <f aca="1">IF(CQ$4&gt;$BV152,"",IF($BR$120&gt;$BS$120,"ns",IF($BN$127&gt;$BO$127,"ns",IF(ABS($BX152-INDEX(RTO1CF_ORD,CQ$4,2))&gt;$BN$135,"s","ns"))))</f>
        <v>ns</v>
      </c>
      <c r="CR152" s="186" t="str">
        <f aca="1">IF(CR$4&gt;$BV152,"",IF($BR$120&gt;$BS$120,"ns",IF($BN$127&gt;$BO$127,"ns",IF(ABS($BX152-INDEX(RTO1CF_ORD,CR$4,2))&gt;$BN$135,"s","ns"))))</f>
        <v>ns</v>
      </c>
      <c r="CS152" s="186" t="str">
        <f aca="1">IF(CS$4&gt;$BV152,"",IF($BR$120&gt;$BS$120,"ns",IF($BN$127&gt;$BO$127,"ns",IF(ABS($BX152-INDEX(RTO1CF_ORD,CS$4,2))&gt;$BN$135,"s","ns"))))</f>
        <v>ns</v>
      </c>
      <c r="CT152" s="186" t="str">
        <f aca="1">IF(CT$4&gt;$BV152,"",IF($BR$120&gt;$BS$120,"ns",IF($BN$127&gt;$BO$127,"ns",IF(ABS($BX152-INDEX(RTO1CF_ORD,CT$4,2))&gt;$BN$135,"s","ns"))))</f>
        <v>ns</v>
      </c>
      <c r="CU152" s="186" t="str">
        <f aca="1">IF(CU$4&gt;$BV152,"",IF($BR$120&gt;$BS$120,"ns",IF($BN$127&gt;$BO$127,"ns",IF(ABS($BX152-INDEX(RTO1CF_ORD,CU$4,2))&gt;$BN$135,"s","ns"))))</f>
        <v>ns</v>
      </c>
      <c r="CV152" s="186" t="str">
        <f aca="1">IF(CV$4&gt;$BV152,"",IF($BR$120&gt;$BS$120,"ns",IF($BN$127&gt;$BO$127,"ns",IF(ABS($BX152-INDEX(RTO1CF_ORD,CV$4,2))&gt;$BN$135,"s","ns"))))</f>
        <v>ns</v>
      </c>
      <c r="CW152" s="186" t="str">
        <f aca="1">IF(CW$4&gt;$BV152,"",IF($BR$120&gt;$BS$120,"ns",IF($BN$127&gt;$BO$127,"ns",IF(ABS($BX152-INDEX(RTO1CF_ORD,CW$4,2))&gt;$BN$135,"s","ns"))))</f>
        <v>ns</v>
      </c>
      <c r="CX152" s="186" t="str">
        <f aca="1">IF(CX$4&gt;$BV152,"",IF($BR$120&gt;$BS$120,"ns",IF($BN$127&gt;$BO$127,"ns",IF(ABS($BX152-INDEX(RTO1CF_ORD,CX$4,2))&gt;$BN$135,"s","ns"))))</f>
        <v>ns</v>
      </c>
      <c r="CY152" s="186" t="str">
        <f aca="1">IF(CY$4&gt;$BV152,"",IF($BR$120&gt;$BS$120,"ns",IF($BN$127&gt;$BO$127,"ns",IF(ABS($BX152-INDEX(RTO1CF_ORD,CY$4,2))&gt;$BN$135,"s","ns"))))</f>
        <v>ns</v>
      </c>
      <c r="CZ152" s="186" t="str">
        <f aca="1">IF(CZ$4&gt;$BV152,"",IF($BR$120&gt;$BS$120,"ns",IF($BN$127&gt;$BO$127,"ns",IF(ABS($BX152-INDEX(RTO1CF_ORD,CZ$4,2))&gt;$BN$135,"s","ns"))))</f>
        <v>ns</v>
      </c>
      <c r="DA152" s="186" t="str">
        <f aca="1">IF(DA$4&gt;$BV152,"",IF($BR$120&gt;$BS$120,"ns",IF($BN$127&gt;$BO$127,"ns",IF(ABS($BX152-INDEX(RTO1CF_ORD,DA$4,2))&gt;$BN$135,"s","ns"))))</f>
        <v>ns</v>
      </c>
      <c r="DB152" s="186" t="str">
        <f aca="1">IF(DB$4&gt;$BV152,"",IF($BR$120&gt;$BS$120,"ns",IF($BN$127&gt;$BO$127,"ns",IF(ABS($BX152-INDEX(RTO1CF_ORD,DB$4,2))&gt;$BN$135,"s","ns"))))</f>
        <v>ns</v>
      </c>
      <c r="DC152" s="186" t="str">
        <f aca="1">IF(DC$4&gt;$BV152,"",IF($BR$120&gt;$BS$120,"ns",IF($BN$127&gt;$BO$127,"ns",IF(ABS($BX152-INDEX(RTO1CF_ORD,DC$4,2))&gt;$BN$135,"s","ns"))))</f>
        <v>ns</v>
      </c>
      <c r="DD152" s="186" t="str">
        <f aca="1">IF(DD$4&gt;$BV152,"",IF($BR$120&gt;$BS$120,"ns",IF($BN$127&gt;$BO$127,"ns",IF(ABS($BX152-INDEX(RTO1CF_ORD,DD$4,2))&gt;$BN$135,"s","ns"))))</f>
        <v>ns</v>
      </c>
      <c r="DE152" s="186" t="str">
        <f aca="1">IF(DE$4&gt;$BV152,"",IF($BR$120&gt;$BS$120,"ns",IF($BN$127&gt;$BO$127,"ns",IF(ABS($BX152-INDEX(RTO1CF_ORD,DE$4,2))&gt;$BN$135,"s","ns"))))</f>
        <v>ns</v>
      </c>
      <c r="DF152" s="186" t="str">
        <f aca="1">IF(DF$4&gt;$BV152,"",IF($BR$120&gt;$BS$120,"ns",IF($BN$127&gt;$BO$127,"ns",IF(ABS($BX152-INDEX(RTO1CF_ORD,DF$4,2))&gt;$BN$135,"s","ns"))))</f>
        <v>ns</v>
      </c>
      <c r="DG152" s="186" t="str">
        <f aca="1">IF(DG$4&gt;$BV152,"",IF($BR$120&gt;$BS$120,"ns",IF($BN$127&gt;$BO$127,"ns",IF(ABS($BX152-INDEX(RTO1CF_ORD,DG$4,2))&gt;$BN$135,"s","ns"))))</f>
        <v>ns</v>
      </c>
      <c r="DH152" s="186" t="str">
        <f aca="1">IF(DH$4&gt;$BV152,"",IF($BR$120&gt;$BS$120,"ns",IF($BN$127&gt;$BO$127,"ns",IF(ABS($BX152-INDEX(RTO1CF_ORD,DH$4,2))&gt;$BN$135,"s","ns"))))</f>
        <v>ns</v>
      </c>
      <c r="DI152" s="186" t="str">
        <f aca="1">IF(DI$4&gt;$BV152,"",IF($BR$120&gt;$BS$120,"ns",IF($BN$127&gt;$BO$127,"ns",IF(ABS($BX152-INDEX(RTO1CF_ORD,DI$4,2))&gt;$BN$135,"s","ns"))))</f>
        <v>ns</v>
      </c>
      <c r="DJ152" s="186" t="str">
        <f aca="1">IF(DJ$4&gt;$BV152,"",IF($BR$120&gt;$BS$120,"ns",IF($BN$127&gt;$BO$127,"ns",IF(ABS($BX152-INDEX(RTO1CF_ORD,DJ$4,2))&gt;$BN$135,"s","ns"))))</f>
        <v/>
      </c>
      <c r="DK152" s="186" t="str">
        <f aca="1">IF(DK$4&gt;$BV152,"",IF($BR$120&gt;$BS$120,"ns",IF($BN$127&gt;$BO$127,"ns",IF(ABS($BX152-INDEX(RTO1CF_ORD,DK$4,2))&gt;$BN$135,"s","ns"))))</f>
        <v/>
      </c>
      <c r="DL152" s="186" t="str">
        <f aca="1">IF(DL$4&gt;$BV152,"",IF($BR$120&gt;$BS$120,"ns",IF($BN$127&gt;$BO$127,"ns",IF(ABS($BX152-INDEX(RTO1CF_ORD,DL$4,2))&gt;$BN$135,"s","ns"))))</f>
        <v/>
      </c>
      <c r="DM152" s="186" t="str">
        <f aca="1">IF(DM$4&gt;$BV152,"",IF($BR$120&gt;$BS$120,"ns",IF($BN$127&gt;$BO$127,"ns",IF(ABS($BX152-INDEX(RTO1CF_ORD,DM$4,2))&gt;$BN$135,"s","ns"))))</f>
        <v/>
      </c>
      <c r="DN152" s="186" t="str">
        <f aca="1">IF(DN$4&gt;$BV152,"",IF($BR$120&gt;$BS$120,"ns",IF($BN$127&gt;$BO$127,"ns",IF(ABS($BX152-INDEX(RTO1CF_ORD,DN$4,2))&gt;$BN$135,"s","ns"))))</f>
        <v/>
      </c>
      <c r="DO152" s="186" t="str">
        <f aca="1">IF(DO$4&gt;$BV152,"",IF($BR$120&gt;$BS$120,"ns",IF($BN$127&gt;$BO$127,"ns",IF(ABS($BX152-INDEX(RTO1CF_ORD,DO$4,2))&gt;$BN$135,"s","ns"))))</f>
        <v/>
      </c>
      <c r="DP152" s="186" t="str">
        <f aca="1">IF(DP$4&gt;$BV152,"",IF($BR$120&gt;$BS$120,"ns",IF($BN$127&gt;$BO$127,"ns",IF(ABS($BX152-INDEX(RTO1CF_ORD,DP$4,2))&gt;$BN$135,"s","ns"))))</f>
        <v/>
      </c>
      <c r="DQ152" s="186" t="str">
        <f aca="1">IF(DQ$4&gt;$BV152,"",IF($BR$120&gt;$BS$120,"ns",IF($BN$127&gt;$BO$127,"ns",IF(ABS($BX152-INDEX(RTO1CF_ORD,DQ$4,2))&gt;$BN$135,"s","ns"))))</f>
        <v/>
      </c>
      <c r="DR152" s="186" t="str">
        <f aca="1">IF(DR$4&gt;$BV152,"",IF($BR$120&gt;$BS$120,"ns",IF($BN$127&gt;$BO$127,"ns",IF(ABS($BX152-INDEX(RTO1CF_ORD,DR$4,2))&gt;$BN$135,"s","ns"))))</f>
        <v/>
      </c>
      <c r="DS152" s="186" t="str">
        <f aca="1">IF(DS$4&gt;$BV152,"",IF($BR$120&gt;$BS$120,"ns",IF($BN$127&gt;$BO$127,"ns",IF(ABS($BX152-INDEX(RTO1CF_ORD,DS$4,2))&gt;$BN$135,"s","ns"))))</f>
        <v/>
      </c>
      <c r="DT152" s="186" t="str">
        <f aca="1">IF(DT$4&gt;$BV152,"",IF($BR$120&gt;$BS$120,"ns",IF($BN$127&gt;$BO$127,"ns",IF(ABS($BX152-INDEX(RTO1CF_ORD,DT$4,2))&gt;$BN$135,"s","ns"))))</f>
        <v/>
      </c>
      <c r="DU152" s="186" t="str">
        <f aca="1">IF(DU$4&gt;$BV152,"",IF($BR$120&gt;$BS$120,"ns",IF($BN$127&gt;$BO$127,"ns",IF(ABS($BX152-INDEX(RTO1CF_ORD,DU$4,2))&gt;$BN$135,"s","ns"))))</f>
        <v/>
      </c>
      <c r="DV152" s="186" t="str">
        <f aca="1">IF(DV$4&gt;$BV152,"",IF($BR$120&gt;$BS$120,"ns",IF($BN$127&gt;$BO$127,"ns",IF(ABS($BX152-INDEX(RTO1CF_ORD,DV$4,2))&gt;$BN$135,"s","ns"))))</f>
        <v/>
      </c>
      <c r="DW152" s="158"/>
      <c r="DX152" s="158"/>
      <c r="DZ152" s="176">
        <f>DZ151+1</f>
        <v>38</v>
      </c>
      <c r="EA152" s="178" t="str">
        <f aca="1">IFERROR(INDEX(RTO3CV,$DZ152,1),0)</f>
        <v>MS INTA 521</v>
      </c>
      <c r="EB152" s="179">
        <f aca="1">IFERROR(INDEX(RTO3SF,$DZ152,EB$3),0)</f>
        <v>0</v>
      </c>
      <c r="EC152" s="179">
        <f aca="1">IFERROR(INDEX(RTO3SF,$DZ152,EC$3),0)</f>
        <v>0</v>
      </c>
      <c r="ED152" s="179">
        <f aca="1">IFERROR(INDEX(RTO3SF,$DZ152,ED$3),0)</f>
        <v>0</v>
      </c>
      <c r="EE152" s="179">
        <f aca="1">IFERROR(INDEX(RTO3SF,$DZ152,EE$3),0)</f>
        <v>0</v>
      </c>
      <c r="EF152" s="179">
        <f>_xlfn.COUNTIFS(EB152:EE152,"&gt;1")</f>
        <v>0</v>
      </c>
      <c r="EG152" s="179">
        <f>IFERROR(_xlfn.SUMIFS(EB152:EE152,EB152:EE152,"&gt;1"),0)</f>
        <v>0</v>
      </c>
      <c r="EH152" s="176"/>
      <c r="EI152" s="176"/>
      <c r="EJ152" s="176"/>
      <c r="EK152" s="177"/>
      <c r="EL152" s="176">
        <f>EL151+1</f>
        <v>38</v>
      </c>
      <c r="EM152" s="178" t="str">
        <f aca="1">IFERROR(INDEX(RTO3CV,$EL152,1),0)</f>
        <v>MS INTA 521</v>
      </c>
      <c r="EN152" s="179">
        <f aca="1">IFERROR(INDEX(RTO3CF,$EL152,'ANVA-MDS'!EB$3),0)</f>
        <v>3906.07360000000017</v>
      </c>
      <c r="EO152" s="179">
        <f aca="1">IFERROR(INDEX(RTO3CF,$EL152,'ANVA-MDS'!EC$3),0)</f>
        <v>3458.41332571428984</v>
      </c>
      <c r="EP152" s="179">
        <f aca="1">IFERROR(INDEX(RTO3CF,$EL152,'ANVA-MDS'!ED$3),0)</f>
        <v>3749.31291428571012</v>
      </c>
      <c r="EQ152" s="179">
        <f aca="1">IFERROR(INDEX(RTO3CF,$EL152,'ANVA-MDS'!EE$3),0)</f>
        <v>0</v>
      </c>
      <c r="ER152" s="179">
        <f>_xlfn.COUNTIFS(EN152:EQ152,"&gt;1")</f>
        <v>3</v>
      </c>
      <c r="ES152" s="179">
        <f>IFERROR(_xlfn.SUMIFS(EN152:EQ152,EN152:EQ152,"&gt;1"),0)</f>
        <v>11113.7998399999997</v>
      </c>
      <c r="ET152" s="176"/>
      <c r="EU152" s="176"/>
      <c r="EV152" s="176"/>
      <c r="EW152" s="177"/>
      <c r="EX152" s="179">
        <f>EG152+ES152</f>
        <v>11113.7998399999997</v>
      </c>
      <c r="EY152" s="177"/>
      <c r="EZ152" s="177"/>
    </row>
    <row r="153" spans="10:156" ht="12.75" customHeight="1">
      <c r="J153" s="89" t="n">
        <v>38</v>
      </c>
      <c r="K153" s="187" t="str">
        <f aca="1">IFERROR(INDEX(RTO3SF_ORD,J153,1),"sd")</f>
        <v>MS INTA 521</v>
      </c>
      <c r="L153" s="188">
        <f aca="1">IFERROR(INDEX(RTO3SF_ORD,J153,2),"sd")</f>
        <v>0.000119999999999999996</v>
      </c>
      <c r="M153" s="188" t="str">
        <f aca="1">IF(M$4&gt;$J153,"",IF($F$120&gt;$G$120,"ns",IF($B$127&gt;$C$127,"ns",IF(ABS($L153-INDEX(RTO1SF_ORD,M$4,2))&gt;$B$135,"s","ns"))))</f>
        <v>ns</v>
      </c>
      <c r="N153" s="188" t="str">
        <f aca="1">IF(N$4&gt;$J153,"",IF($F$120&gt;$G$120,"ns",IF($B$127&gt;$C$127,"ns",IF(ABS($L153-INDEX(RTO1SF_ORD,N$4,2))&gt;$B$135,"s","ns"))))</f>
        <v>ns</v>
      </c>
      <c r="O153" s="188" t="str">
        <f aca="1">IF(O$4&gt;$J153,"",IF($F$120&gt;$G$120,"ns",IF($B$127&gt;$C$127,"ns",IF(ABS($L153-INDEX(RTO1SF_ORD,O$4,2))&gt;$B$135,"s","ns"))))</f>
        <v>ns</v>
      </c>
      <c r="P153" s="188" t="str">
        <f aca="1">IF(P$4&gt;$J153,"",IF($F$120&gt;$G$120,"ns",IF($B$127&gt;$C$127,"ns",IF(ABS($L153-INDEX(RTO1SF_ORD,P$4,2))&gt;$B$135,"s","ns"))))</f>
        <v>ns</v>
      </c>
      <c r="Q153" s="188" t="str">
        <f aca="1">IF(Q$4&gt;$J153,"",IF($F$120&gt;$G$120,"ns",IF($B$127&gt;$C$127,"ns",IF(ABS($L153-INDEX(RTO1SF_ORD,Q$4,2))&gt;$B$135,"s","ns"))))</f>
        <v>ns</v>
      </c>
      <c r="R153" s="188" t="str">
        <f aca="1">IF(R$4&gt;$J153,"",IF($F$120&gt;$G$120,"ns",IF($B$127&gt;$C$127,"ns",IF(ABS($L153-INDEX(RTO1SF_ORD,R$4,2))&gt;$B$135,"s","ns"))))</f>
        <v>ns</v>
      </c>
      <c r="S153" s="188" t="str">
        <f aca="1">IF(S$4&gt;$J153,"",IF($F$120&gt;$G$120,"ns",IF($B$127&gt;$C$127,"ns",IF(ABS($L153-INDEX(RTO1SF_ORD,S$4,2))&gt;$B$135,"s","ns"))))</f>
        <v>ns</v>
      </c>
      <c r="T153" s="188" t="str">
        <f aca="1">IF(T$4&gt;$J153,"",IF($F$120&gt;$G$120,"ns",IF($B$127&gt;$C$127,"ns",IF(ABS($L153-INDEX(RTO1SF_ORD,T$4,2))&gt;$B$135,"s","ns"))))</f>
        <v>ns</v>
      </c>
      <c r="U153" s="188" t="str">
        <f aca="1">IF(U$4&gt;$J153,"",IF($F$120&gt;$G$120,"ns",IF($B$127&gt;$C$127,"ns",IF(ABS($L153-INDEX(RTO1SF_ORD,U$4,2))&gt;$B$135,"s","ns"))))</f>
        <v>ns</v>
      </c>
      <c r="V153" s="188" t="str">
        <f aca="1">IF(V$4&gt;$J153,"",IF($F$120&gt;$G$120,"ns",IF($B$127&gt;$C$127,"ns",IF(ABS($L153-INDEX(RTO1SF_ORD,V$4,2))&gt;$B$135,"s","ns"))))</f>
        <v>ns</v>
      </c>
      <c r="W153" s="188" t="str">
        <f aca="1">IF(W$4&gt;$J153,"",IF($F$120&gt;$G$120,"ns",IF($B$127&gt;$C$127,"ns",IF(ABS($L153-INDEX(RTO1SF_ORD,W$4,2))&gt;$B$135,"s","ns"))))</f>
        <v>ns</v>
      </c>
      <c r="X153" s="188" t="str">
        <f aca="1">IF(X$4&gt;$J153,"",IF($F$120&gt;$G$120,"ns",IF($B$127&gt;$C$127,"ns",IF(ABS($L153-INDEX(RTO1SF_ORD,X$4,2))&gt;$B$135,"s","ns"))))</f>
        <v>ns</v>
      </c>
      <c r="Y153" s="188" t="str">
        <f aca="1">IF(Y$4&gt;$J153,"",IF($F$120&gt;$G$120,"ns",IF($B$127&gt;$C$127,"ns",IF(ABS($L153-INDEX(RTO1SF_ORD,Y$4,2))&gt;$B$135,"s","ns"))))</f>
        <v>ns</v>
      </c>
      <c r="Z153" s="188" t="str">
        <f aca="1">IF(Z$4&gt;$J153,"",IF($F$120&gt;$G$120,"ns",IF($B$127&gt;$C$127,"ns",IF(ABS($L153-INDEX(RTO1SF_ORD,Z$4,2))&gt;$B$135,"s","ns"))))</f>
        <v>ns</v>
      </c>
      <c r="AA153" s="188" t="str">
        <f aca="1">IF(AA$4&gt;$J153,"",IF($F$120&gt;$G$120,"ns",IF($B$127&gt;$C$127,"ns",IF(ABS($L153-INDEX(RTO1SF_ORD,AA$4,2))&gt;$B$135,"s","ns"))))</f>
        <v>ns</v>
      </c>
      <c r="AB153" s="188" t="str">
        <f aca="1">IF(AB$4&gt;$J153,"",IF($F$120&gt;$G$120,"ns",IF($B$127&gt;$C$127,"ns",IF(ABS($L153-INDEX(RTO1SF_ORD,AB$4,2))&gt;$B$135,"s","ns"))))</f>
        <v>ns</v>
      </c>
      <c r="AC153" s="188" t="str">
        <f aca="1">IF(AC$4&gt;$J153,"",IF($F$120&gt;$G$120,"ns",IF($B$127&gt;$C$127,"ns",IF(ABS($L153-INDEX(RTO1SF_ORD,AC$4,2))&gt;$B$135,"s","ns"))))</f>
        <v>ns</v>
      </c>
      <c r="AD153" s="188" t="str">
        <f aca="1">IF(AD$4&gt;$J153,"",IF($F$120&gt;$G$120,"ns",IF($B$127&gt;$C$127,"ns",IF(ABS($L153-INDEX(RTO1SF_ORD,AD$4,2))&gt;$B$135,"s","ns"))))</f>
        <v>ns</v>
      </c>
      <c r="AE153" s="188" t="str">
        <f aca="1">IF(AE$4&gt;$J153,"",IF($F$120&gt;$G$120,"ns",IF($B$127&gt;$C$127,"ns",IF(ABS($L153-INDEX(RTO1SF_ORD,AE$4,2))&gt;$B$135,"s","ns"))))</f>
        <v>ns</v>
      </c>
      <c r="AF153" s="188" t="str">
        <f aca="1">IF(AF$4&gt;$J153,"",IF($F$120&gt;$G$120,"ns",IF($B$127&gt;$C$127,"ns",IF(ABS($L153-INDEX(RTO1SF_ORD,AF$4,2))&gt;$B$135,"s","ns"))))</f>
        <v>ns</v>
      </c>
      <c r="AG153" s="188" t="str">
        <f aca="1">IF(AG$4&gt;$J153,"",IF($F$120&gt;$G$120,"ns",IF($B$127&gt;$C$127,"ns",IF(ABS($L153-INDEX(RTO1SF_ORD,AG$4,2))&gt;$B$135,"s","ns"))))</f>
        <v>ns</v>
      </c>
      <c r="AH153" s="188" t="str">
        <f aca="1">IF(AH$4&gt;$J153,"",IF($F$120&gt;$G$120,"ns",IF($B$127&gt;$C$127,"ns",IF(ABS($L153-INDEX(RTO1SF_ORD,AH$4,2))&gt;$B$135,"s","ns"))))</f>
        <v>ns</v>
      </c>
      <c r="AI153" s="188" t="str">
        <f aca="1">IF(AI$4&gt;$J153,"",IF($F$120&gt;$G$120,"ns",IF($B$127&gt;$C$127,"ns",IF(ABS($L153-INDEX(RTO1SF_ORD,AI$4,2))&gt;$B$135,"s","ns"))))</f>
        <v>ns</v>
      </c>
      <c r="AJ153" s="188" t="str">
        <f aca="1">IF(AJ$4&gt;$J153,"",IF($F$120&gt;$G$120,"ns",IF($B$127&gt;$C$127,"ns",IF(ABS($L153-INDEX(RTO1SF_ORD,AJ$4,2))&gt;$B$135,"s","ns"))))</f>
        <v>ns</v>
      </c>
      <c r="AK153" s="188" t="str">
        <f aca="1">IF(AK$4&gt;$J153,"",IF($F$120&gt;$G$120,"ns",IF($B$127&gt;$C$127,"ns",IF(ABS($L153-INDEX(RTO1SF_ORD,AK$4,2))&gt;$B$135,"s","ns"))))</f>
        <v>ns</v>
      </c>
      <c r="AL153" s="188" t="str">
        <f aca="1">IF(AL$4&gt;$J153,"",IF($F$120&gt;$G$120,"ns",IF($B$127&gt;$C$127,"ns",IF(ABS($L153-INDEX(RTO1SF_ORD,AL$4,2))&gt;$B$135,"s","ns"))))</f>
        <v>ns</v>
      </c>
      <c r="AM153" s="188" t="str">
        <f aca="1">IF(AM$4&gt;$J153,"",IF($F$120&gt;$G$120,"ns",IF($B$127&gt;$C$127,"ns",IF(ABS($L153-INDEX(RTO1SF_ORD,AM$4,2))&gt;$B$135,"s","ns"))))</f>
        <v>ns</v>
      </c>
      <c r="AN153" s="188" t="str">
        <f aca="1">IF(AN$4&gt;$J153,"",IF($F$120&gt;$G$120,"ns",IF($B$127&gt;$C$127,"ns",IF(ABS($L153-INDEX(RTO1SF_ORD,AN$4,2))&gt;$B$135,"s","ns"))))</f>
        <v>ns</v>
      </c>
      <c r="AO153" s="188" t="str">
        <f aca="1">IF(AO$4&gt;$J153,"",IF($F$120&gt;$G$120,"ns",IF($B$127&gt;$C$127,"ns",IF(ABS($L153-INDEX(RTO1SF_ORD,AO$4,2))&gt;$B$135,"s","ns"))))</f>
        <v>ns</v>
      </c>
      <c r="AP153" s="188" t="str">
        <f aca="1">IF(AP$4&gt;$J153,"",IF($F$120&gt;$G$120,"ns",IF($B$127&gt;$C$127,"ns",IF(ABS($L153-INDEX(RTO1SF_ORD,AP$4,2))&gt;$B$135,"s","ns"))))</f>
        <v>ns</v>
      </c>
      <c r="AQ153" s="188" t="str">
        <f aca="1">IF(AQ$4&gt;$J153,"",IF($F$120&gt;$G$120,"ns",IF($B$127&gt;$C$127,"ns",IF(ABS($L153-INDEX(RTO1SF_ORD,AQ$4,2))&gt;$B$135,"s","ns"))))</f>
        <v>ns</v>
      </c>
      <c r="AR153" s="188" t="str">
        <f aca="1">IF(AR$4&gt;$J153,"",IF($F$120&gt;$G$120,"ns",IF($B$127&gt;$C$127,"ns",IF(ABS($L153-INDEX(RTO1SF_ORD,AR$4,2))&gt;$B$135,"s","ns"))))</f>
        <v>ns</v>
      </c>
      <c r="AS153" s="188" t="str">
        <f aca="1">IF(AS$4&gt;$J153,"",IF($F$120&gt;$G$120,"ns",IF($B$127&gt;$C$127,"ns",IF(ABS($L153-INDEX(RTO1SF_ORD,AS$4,2))&gt;$B$135,"s","ns"))))</f>
        <v>ns</v>
      </c>
      <c r="AT153" s="188" t="str">
        <f aca="1">IF(AT$4&gt;$J153,"",IF($F$120&gt;$G$120,"ns",IF($B$127&gt;$C$127,"ns",IF(ABS($L153-INDEX(RTO1SF_ORD,AT$4,2))&gt;$B$135,"s","ns"))))</f>
        <v>ns</v>
      </c>
      <c r="AU153" s="188" t="str">
        <f aca="1">IF(AU$4&gt;$J153,"",IF($F$120&gt;$G$120,"ns",IF($B$127&gt;$C$127,"ns",IF(ABS($L153-INDEX(RTO1SF_ORD,AU$4,2))&gt;$B$135,"s","ns"))))</f>
        <v>ns</v>
      </c>
      <c r="AV153" s="188" t="str">
        <f aca="1">IF(AV$4&gt;$J153,"",IF($F$120&gt;$G$120,"ns",IF($B$127&gt;$C$127,"ns",IF(ABS($L153-INDEX(RTO1SF_ORD,AV$4,2))&gt;$B$135,"s","ns"))))</f>
        <v>ns</v>
      </c>
      <c r="AW153" s="188" t="str">
        <f aca="1">IF(AW$4&gt;$J153,"",IF($F$120&gt;$G$120,"ns",IF($B$127&gt;$C$127,"ns",IF(ABS($L153-INDEX(RTO1SF_ORD,AW$4,2))&gt;$B$135,"s","ns"))))</f>
        <v>ns</v>
      </c>
      <c r="AX153" s="188" t="str">
        <f aca="1">IF(AX$4&gt;$J153,"",IF($F$120&gt;$G$120,"ns",IF($B$127&gt;$C$127,"ns",IF(ABS($L153-INDEX(RTO1SF_ORD,AX$4,2))&gt;$B$135,"s","ns"))))</f>
        <v>ns</v>
      </c>
      <c r="AY153" s="188" t="str">
        <f aca="1">IF(AY$4&gt;$J153,"",IF($F$120&gt;$G$120,"ns",IF($B$127&gt;$C$127,"ns",IF(ABS($L153-INDEX(RTO1SF_ORD,AY$4,2))&gt;$B$135,"s","ns"))))</f>
        <v/>
      </c>
      <c r="AZ153" s="188" t="str">
        <f aca="1">IF(AZ$4&gt;$J153,"",IF($F$120&gt;$G$120,"ns",IF($B$127&gt;$C$127,"ns",IF(ABS($L153-INDEX(RTO1SF_ORD,AZ$4,2))&gt;$B$135,"s","ns"))))</f>
        <v/>
      </c>
      <c r="BA153" s="188" t="str">
        <f aca="1">IF(BA$4&gt;$J153,"",IF($F$120&gt;$G$120,"ns",IF($B$127&gt;$C$127,"ns",IF(ABS($L153-INDEX(RTO1SF_ORD,BA$4,2))&gt;$B$135,"s","ns"))))</f>
        <v/>
      </c>
      <c r="BB153" s="188" t="str">
        <f aca="1">IF(BB$4&gt;$J153,"",IF($F$120&gt;$G$120,"ns",IF($B$127&gt;$C$127,"ns",IF(ABS($L153-INDEX(RTO1SF_ORD,BB$4,2))&gt;$B$135,"s","ns"))))</f>
        <v/>
      </c>
      <c r="BC153" s="188" t="str">
        <f aca="1">IF(BC$4&gt;$J153,"",IF($F$120&gt;$G$120,"ns",IF($B$127&gt;$C$127,"ns",IF(ABS($L153-INDEX(RTO1SF_ORD,BC$4,2))&gt;$B$135,"s","ns"))))</f>
        <v/>
      </c>
      <c r="BD153" s="188" t="str">
        <f aca="1">IF(BD$4&gt;$J153,"",IF($F$120&gt;$G$120,"ns",IF($B$127&gt;$C$127,"ns",IF(ABS($L153-INDEX(RTO1SF_ORD,BD$4,2))&gt;$B$135,"s","ns"))))</f>
        <v/>
      </c>
      <c r="BE153" s="188" t="str">
        <f aca="1">IF(BE$4&gt;$J153,"",IF($F$120&gt;$G$120,"ns",IF($B$127&gt;$C$127,"ns",IF(ABS($L153-INDEX(RTO1SF_ORD,BE$4,2))&gt;$B$135,"s","ns"))))</f>
        <v/>
      </c>
      <c r="BF153" s="188" t="str">
        <f aca="1">IF(BF$4&gt;$J153,"",IF($F$120&gt;$G$120,"ns",IF($B$127&gt;$C$127,"ns",IF(ABS($L153-INDEX(RTO1SF_ORD,BF$4,2))&gt;$B$135,"s","ns"))))</f>
        <v/>
      </c>
      <c r="BG153" s="188" t="str">
        <f aca="1">IF(BG$4&gt;$J153,"",IF($F$120&gt;$G$120,"ns",IF($B$127&gt;$C$127,"ns",IF(ABS($L153-INDEX(RTO1SF_ORD,BG$4,2))&gt;$B$135,"s","ns"))))</f>
        <v/>
      </c>
      <c r="BH153" s="188" t="str">
        <f aca="1">IF(BH$4&gt;$J153,"",IF($F$120&gt;$G$120,"ns",IF($B$127&gt;$C$127,"ns",IF(ABS($L153-INDEX(RTO1SF_ORD,BH$4,2))&gt;$B$135,"s","ns"))))</f>
        <v/>
      </c>
      <c r="BI153" s="188" t="str">
        <f aca="1">IF(BI$4&gt;$J153,"",IF($F$120&gt;$G$120,"ns",IF($B$127&gt;$C$127,"ns",IF(ABS($L153-INDEX(RTO1SF_ORD,BI$4,2))&gt;$B$135,"s","ns"))))</f>
        <v/>
      </c>
      <c r="BJ153" s="188" t="str">
        <f aca="1">IF(BJ$4&gt;$J153,"",IF($F$120&gt;$G$120,"ns",IF($B$127&gt;$C$127,"ns",IF(ABS($L153-INDEX(RTO1SF_ORD,BJ$4,2))&gt;$B$135,"s","ns"))))</f>
        <v/>
      </c>
      <c r="BS153" s="10"/>
      <c r="BT153" s="10"/>
      <c r="BV153" s="89" t="n">
        <v>38</v>
      </c>
      <c r="BW153" s="187" t="str">
        <f aca="1">IFERROR(INDEX(RTO3CF_ORD,BV153,1),"sd")</f>
        <v>BAGUETTE 620</v>
      </c>
      <c r="BX153" s="188">
        <f aca="1">IFERROR(INDEX(RTO3CF_ORD,BV153,2),"sd")</f>
        <v>3115.30375619047982</v>
      </c>
      <c r="BY153" s="186" t="str">
        <f aca="1">IF(BY$4&gt;$BV153,"",IF($BR$120&gt;$BS$120,"ns",IF($BN$127&gt;$BO$127,"ns",IF(ABS($BX153-INDEX(RTO1CF_ORD,BY$4,2))&gt;$BN$135,"s","ns"))))</f>
        <v>ns</v>
      </c>
      <c r="BZ153" s="186" t="str">
        <f aca="1">IF(BZ$4&gt;$BV153,"",IF($BR$120&gt;$BS$120,"ns",IF($BN$127&gt;$BO$127,"ns",IF(ABS($BX153-INDEX(RTO1CF_ORD,BZ$4,2))&gt;$BN$135,"s","ns"))))</f>
        <v>ns</v>
      </c>
      <c r="CA153" s="186" t="str">
        <f aca="1">IF(CA$4&gt;$BV153,"",IF($BR$120&gt;$BS$120,"ns",IF($BN$127&gt;$BO$127,"ns",IF(ABS($BX153-INDEX(RTO1CF_ORD,CA$4,2))&gt;$BN$135,"s","ns"))))</f>
        <v>ns</v>
      </c>
      <c r="CB153" s="186" t="str">
        <f aca="1">IF(CB$4&gt;$BV153,"",IF($BR$120&gt;$BS$120,"ns",IF($BN$127&gt;$BO$127,"ns",IF(ABS($BX153-INDEX(RTO1CF_ORD,CB$4,2))&gt;$BN$135,"s","ns"))))</f>
        <v>ns</v>
      </c>
      <c r="CC153" s="186" t="str">
        <f aca="1">IF(CC$4&gt;$BV153,"",IF($BR$120&gt;$BS$120,"ns",IF($BN$127&gt;$BO$127,"ns",IF(ABS($BX153-INDEX(RTO1CF_ORD,CC$4,2))&gt;$BN$135,"s","ns"))))</f>
        <v>ns</v>
      </c>
      <c r="CD153" s="186" t="str">
        <f aca="1">IF(CD$4&gt;$BV153,"",IF($BR$120&gt;$BS$120,"ns",IF($BN$127&gt;$BO$127,"ns",IF(ABS($BX153-INDEX(RTO1CF_ORD,CD$4,2))&gt;$BN$135,"s","ns"))))</f>
        <v>ns</v>
      </c>
      <c r="CE153" s="186" t="str">
        <f aca="1">IF(CE$4&gt;$BV153,"",IF($BR$120&gt;$BS$120,"ns",IF($BN$127&gt;$BO$127,"ns",IF(ABS($BX153-INDEX(RTO1CF_ORD,CE$4,2))&gt;$BN$135,"s","ns"))))</f>
        <v>ns</v>
      </c>
      <c r="CF153" s="186" t="str">
        <f aca="1">IF(CF$4&gt;$BV153,"",IF($BR$120&gt;$BS$120,"ns",IF($BN$127&gt;$BO$127,"ns",IF(ABS($BX153-INDEX(RTO1CF_ORD,CF$4,2))&gt;$BN$135,"s","ns"))))</f>
        <v>ns</v>
      </c>
      <c r="CG153" s="186" t="str">
        <f aca="1">IF(CG$4&gt;$BV153,"",IF($BR$120&gt;$BS$120,"ns",IF($BN$127&gt;$BO$127,"ns",IF(ABS($BX153-INDEX(RTO1CF_ORD,CG$4,2))&gt;$BN$135,"s","ns"))))</f>
        <v>ns</v>
      </c>
      <c r="CH153" s="186" t="str">
        <f aca="1">IF(CH$4&gt;$BV153,"",IF($BR$120&gt;$BS$120,"ns",IF($BN$127&gt;$BO$127,"ns",IF(ABS($BX153-INDEX(RTO1CF_ORD,CH$4,2))&gt;$BN$135,"s","ns"))))</f>
        <v>ns</v>
      </c>
      <c r="CI153" s="186" t="str">
        <f aca="1">IF(CI$4&gt;$BV153,"",IF($BR$120&gt;$BS$120,"ns",IF($BN$127&gt;$BO$127,"ns",IF(ABS($BX153-INDEX(RTO1CF_ORD,CI$4,2))&gt;$BN$135,"s","ns"))))</f>
        <v>ns</v>
      </c>
      <c r="CJ153" s="186" t="str">
        <f aca="1">IF(CJ$4&gt;$BV153,"",IF($BR$120&gt;$BS$120,"ns",IF($BN$127&gt;$BO$127,"ns",IF(ABS($BX153-INDEX(RTO1CF_ORD,CJ$4,2))&gt;$BN$135,"s","ns"))))</f>
        <v>ns</v>
      </c>
      <c r="CK153" s="186" t="str">
        <f aca="1">IF(CK$4&gt;$BV153,"",IF($BR$120&gt;$BS$120,"ns",IF($BN$127&gt;$BO$127,"ns",IF(ABS($BX153-INDEX(RTO1CF_ORD,CK$4,2))&gt;$BN$135,"s","ns"))))</f>
        <v>ns</v>
      </c>
      <c r="CL153" s="186" t="str">
        <f aca="1">IF(CL$4&gt;$BV153,"",IF($BR$120&gt;$BS$120,"ns",IF($BN$127&gt;$BO$127,"ns",IF(ABS($BX153-INDEX(RTO1CF_ORD,CL$4,2))&gt;$BN$135,"s","ns"))))</f>
        <v>ns</v>
      </c>
      <c r="CM153" s="186" t="str">
        <f aca="1">IF(CM$4&gt;$BV153,"",IF($BR$120&gt;$BS$120,"ns",IF($BN$127&gt;$BO$127,"ns",IF(ABS($BX153-INDEX(RTO1CF_ORD,CM$4,2))&gt;$BN$135,"s","ns"))))</f>
        <v>ns</v>
      </c>
      <c r="CN153" s="186" t="str">
        <f aca="1">IF(CN$4&gt;$BV153,"",IF($BR$120&gt;$BS$120,"ns",IF($BN$127&gt;$BO$127,"ns",IF(ABS($BX153-INDEX(RTO1CF_ORD,CN$4,2))&gt;$BN$135,"s","ns"))))</f>
        <v>ns</v>
      </c>
      <c r="CO153" s="186" t="str">
        <f aca="1">IF(CO$4&gt;$BV153,"",IF($BR$120&gt;$BS$120,"ns",IF($BN$127&gt;$BO$127,"ns",IF(ABS($BX153-INDEX(RTO1CF_ORD,CO$4,2))&gt;$BN$135,"s","ns"))))</f>
        <v>ns</v>
      </c>
      <c r="CP153" s="186" t="str">
        <f aca="1">IF(CP$4&gt;$BV153,"",IF($BR$120&gt;$BS$120,"ns",IF($BN$127&gt;$BO$127,"ns",IF(ABS($BX153-INDEX(RTO1CF_ORD,CP$4,2))&gt;$BN$135,"s","ns"))))</f>
        <v>ns</v>
      </c>
      <c r="CQ153" s="186" t="str">
        <f aca="1">IF(CQ$4&gt;$BV153,"",IF($BR$120&gt;$BS$120,"ns",IF($BN$127&gt;$BO$127,"ns",IF(ABS($BX153-INDEX(RTO1CF_ORD,CQ$4,2))&gt;$BN$135,"s","ns"))))</f>
        <v>ns</v>
      </c>
      <c r="CR153" s="186" t="str">
        <f aca="1">IF(CR$4&gt;$BV153,"",IF($BR$120&gt;$BS$120,"ns",IF($BN$127&gt;$BO$127,"ns",IF(ABS($BX153-INDEX(RTO1CF_ORD,CR$4,2))&gt;$BN$135,"s","ns"))))</f>
        <v>ns</v>
      </c>
      <c r="CS153" s="186" t="str">
        <f aca="1">IF(CS$4&gt;$BV153,"",IF($BR$120&gt;$BS$120,"ns",IF($BN$127&gt;$BO$127,"ns",IF(ABS($BX153-INDEX(RTO1CF_ORD,CS$4,2))&gt;$BN$135,"s","ns"))))</f>
        <v>ns</v>
      </c>
      <c r="CT153" s="186" t="str">
        <f aca="1">IF(CT$4&gt;$BV153,"",IF($BR$120&gt;$BS$120,"ns",IF($BN$127&gt;$BO$127,"ns",IF(ABS($BX153-INDEX(RTO1CF_ORD,CT$4,2))&gt;$BN$135,"s","ns"))))</f>
        <v>ns</v>
      </c>
      <c r="CU153" s="186" t="str">
        <f aca="1">IF(CU$4&gt;$BV153,"",IF($BR$120&gt;$BS$120,"ns",IF($BN$127&gt;$BO$127,"ns",IF(ABS($BX153-INDEX(RTO1CF_ORD,CU$4,2))&gt;$BN$135,"s","ns"))))</f>
        <v>ns</v>
      </c>
      <c r="CV153" s="186" t="str">
        <f aca="1">IF(CV$4&gt;$BV153,"",IF($BR$120&gt;$BS$120,"ns",IF($BN$127&gt;$BO$127,"ns",IF(ABS($BX153-INDEX(RTO1CF_ORD,CV$4,2))&gt;$BN$135,"s","ns"))))</f>
        <v>ns</v>
      </c>
      <c r="CW153" s="186" t="str">
        <f aca="1">IF(CW$4&gt;$BV153,"",IF($BR$120&gt;$BS$120,"ns",IF($BN$127&gt;$BO$127,"ns",IF(ABS($BX153-INDEX(RTO1CF_ORD,CW$4,2))&gt;$BN$135,"s","ns"))))</f>
        <v>ns</v>
      </c>
      <c r="CX153" s="186" t="str">
        <f aca="1">IF(CX$4&gt;$BV153,"",IF($BR$120&gt;$BS$120,"ns",IF($BN$127&gt;$BO$127,"ns",IF(ABS($BX153-INDEX(RTO1CF_ORD,CX$4,2))&gt;$BN$135,"s","ns"))))</f>
        <v>ns</v>
      </c>
      <c r="CY153" s="186" t="str">
        <f aca="1">IF(CY$4&gt;$BV153,"",IF($BR$120&gt;$BS$120,"ns",IF($BN$127&gt;$BO$127,"ns",IF(ABS($BX153-INDEX(RTO1CF_ORD,CY$4,2))&gt;$BN$135,"s","ns"))))</f>
        <v>ns</v>
      </c>
      <c r="CZ153" s="186" t="str">
        <f aca="1">IF(CZ$4&gt;$BV153,"",IF($BR$120&gt;$BS$120,"ns",IF($BN$127&gt;$BO$127,"ns",IF(ABS($BX153-INDEX(RTO1CF_ORD,CZ$4,2))&gt;$BN$135,"s","ns"))))</f>
        <v>ns</v>
      </c>
      <c r="DA153" s="186" t="str">
        <f aca="1">IF(DA$4&gt;$BV153,"",IF($BR$120&gt;$BS$120,"ns",IF($BN$127&gt;$BO$127,"ns",IF(ABS($BX153-INDEX(RTO1CF_ORD,DA$4,2))&gt;$BN$135,"s","ns"))))</f>
        <v>ns</v>
      </c>
      <c r="DB153" s="186" t="str">
        <f aca="1">IF(DB$4&gt;$BV153,"",IF($BR$120&gt;$BS$120,"ns",IF($BN$127&gt;$BO$127,"ns",IF(ABS($BX153-INDEX(RTO1CF_ORD,DB$4,2))&gt;$BN$135,"s","ns"))))</f>
        <v>ns</v>
      </c>
      <c r="DC153" s="186" t="str">
        <f aca="1">IF(DC$4&gt;$BV153,"",IF($BR$120&gt;$BS$120,"ns",IF($BN$127&gt;$BO$127,"ns",IF(ABS($BX153-INDEX(RTO1CF_ORD,DC$4,2))&gt;$BN$135,"s","ns"))))</f>
        <v>ns</v>
      </c>
      <c r="DD153" s="186" t="str">
        <f aca="1">IF(DD$4&gt;$BV153,"",IF($BR$120&gt;$BS$120,"ns",IF($BN$127&gt;$BO$127,"ns",IF(ABS($BX153-INDEX(RTO1CF_ORD,DD$4,2))&gt;$BN$135,"s","ns"))))</f>
        <v>ns</v>
      </c>
      <c r="DE153" s="186" t="str">
        <f aca="1">IF(DE$4&gt;$BV153,"",IF($BR$120&gt;$BS$120,"ns",IF($BN$127&gt;$BO$127,"ns",IF(ABS($BX153-INDEX(RTO1CF_ORD,DE$4,2))&gt;$BN$135,"s","ns"))))</f>
        <v>ns</v>
      </c>
      <c r="DF153" s="186" t="str">
        <f aca="1">IF(DF$4&gt;$BV153,"",IF($BR$120&gt;$BS$120,"ns",IF($BN$127&gt;$BO$127,"ns",IF(ABS($BX153-INDEX(RTO1CF_ORD,DF$4,2))&gt;$BN$135,"s","ns"))))</f>
        <v>ns</v>
      </c>
      <c r="DG153" s="186" t="str">
        <f aca="1">IF(DG$4&gt;$BV153,"",IF($BR$120&gt;$BS$120,"ns",IF($BN$127&gt;$BO$127,"ns",IF(ABS($BX153-INDEX(RTO1CF_ORD,DG$4,2))&gt;$BN$135,"s","ns"))))</f>
        <v>ns</v>
      </c>
      <c r="DH153" s="186" t="str">
        <f aca="1">IF(DH$4&gt;$BV153,"",IF($BR$120&gt;$BS$120,"ns",IF($BN$127&gt;$BO$127,"ns",IF(ABS($BX153-INDEX(RTO1CF_ORD,DH$4,2))&gt;$BN$135,"s","ns"))))</f>
        <v>ns</v>
      </c>
      <c r="DI153" s="186" t="str">
        <f aca="1">IF(DI$4&gt;$BV153,"",IF($BR$120&gt;$BS$120,"ns",IF($BN$127&gt;$BO$127,"ns",IF(ABS($BX153-INDEX(RTO1CF_ORD,DI$4,2))&gt;$BN$135,"s","ns"))))</f>
        <v>ns</v>
      </c>
      <c r="DJ153" s="186" t="str">
        <f aca="1">IF(DJ$4&gt;$BV153,"",IF($BR$120&gt;$BS$120,"ns",IF($BN$127&gt;$BO$127,"ns",IF(ABS($BX153-INDEX(RTO1CF_ORD,DJ$4,2))&gt;$BN$135,"s","ns"))))</f>
        <v>ns</v>
      </c>
      <c r="DK153" s="186" t="str">
        <f aca="1">IF(DK$4&gt;$BV153,"",IF($BR$120&gt;$BS$120,"ns",IF($BN$127&gt;$BO$127,"ns",IF(ABS($BX153-INDEX(RTO1CF_ORD,DK$4,2))&gt;$BN$135,"s","ns"))))</f>
        <v/>
      </c>
      <c r="DL153" s="186" t="str">
        <f aca="1">IF(DL$4&gt;$BV153,"",IF($BR$120&gt;$BS$120,"ns",IF($BN$127&gt;$BO$127,"ns",IF(ABS($BX153-INDEX(RTO1CF_ORD,DL$4,2))&gt;$BN$135,"s","ns"))))</f>
        <v/>
      </c>
      <c r="DM153" s="186" t="str">
        <f aca="1">IF(DM$4&gt;$BV153,"",IF($BR$120&gt;$BS$120,"ns",IF($BN$127&gt;$BO$127,"ns",IF(ABS($BX153-INDEX(RTO1CF_ORD,DM$4,2))&gt;$BN$135,"s","ns"))))</f>
        <v/>
      </c>
      <c r="DN153" s="186" t="str">
        <f aca="1">IF(DN$4&gt;$BV153,"",IF($BR$120&gt;$BS$120,"ns",IF($BN$127&gt;$BO$127,"ns",IF(ABS($BX153-INDEX(RTO1CF_ORD,DN$4,2))&gt;$BN$135,"s","ns"))))</f>
        <v/>
      </c>
      <c r="DO153" s="186" t="str">
        <f aca="1">IF(DO$4&gt;$BV153,"",IF($BR$120&gt;$BS$120,"ns",IF($BN$127&gt;$BO$127,"ns",IF(ABS($BX153-INDEX(RTO1CF_ORD,DO$4,2))&gt;$BN$135,"s","ns"))))</f>
        <v/>
      </c>
      <c r="DP153" s="186" t="str">
        <f aca="1">IF(DP$4&gt;$BV153,"",IF($BR$120&gt;$BS$120,"ns",IF($BN$127&gt;$BO$127,"ns",IF(ABS($BX153-INDEX(RTO1CF_ORD,DP$4,2))&gt;$BN$135,"s","ns"))))</f>
        <v/>
      </c>
      <c r="DQ153" s="186" t="str">
        <f aca="1">IF(DQ$4&gt;$BV153,"",IF($BR$120&gt;$BS$120,"ns",IF($BN$127&gt;$BO$127,"ns",IF(ABS($BX153-INDEX(RTO1CF_ORD,DQ$4,2))&gt;$BN$135,"s","ns"))))</f>
        <v/>
      </c>
      <c r="DR153" s="186" t="str">
        <f aca="1">IF(DR$4&gt;$BV153,"",IF($BR$120&gt;$BS$120,"ns",IF($BN$127&gt;$BO$127,"ns",IF(ABS($BX153-INDEX(RTO1CF_ORD,DR$4,2))&gt;$BN$135,"s","ns"))))</f>
        <v/>
      </c>
      <c r="DS153" s="186" t="str">
        <f aca="1">IF(DS$4&gt;$BV153,"",IF($BR$120&gt;$BS$120,"ns",IF($BN$127&gt;$BO$127,"ns",IF(ABS($BX153-INDEX(RTO1CF_ORD,DS$4,2))&gt;$BN$135,"s","ns"))))</f>
        <v/>
      </c>
      <c r="DT153" s="186" t="str">
        <f aca="1">IF(DT$4&gt;$BV153,"",IF($BR$120&gt;$BS$120,"ns",IF($BN$127&gt;$BO$127,"ns",IF(ABS($BX153-INDEX(RTO1CF_ORD,DT$4,2))&gt;$BN$135,"s","ns"))))</f>
        <v/>
      </c>
      <c r="DU153" s="186" t="str">
        <f aca="1">IF(DU$4&gt;$BV153,"",IF($BR$120&gt;$BS$120,"ns",IF($BN$127&gt;$BO$127,"ns",IF(ABS($BX153-INDEX(RTO1CF_ORD,DU$4,2))&gt;$BN$135,"s","ns"))))</f>
        <v/>
      </c>
      <c r="DV153" s="186" t="str">
        <f aca="1">IF(DV$4&gt;$BV153,"",IF($BR$120&gt;$BS$120,"ns",IF($BN$127&gt;$BO$127,"ns",IF(ABS($BX153-INDEX(RTO1CF_ORD,DV$4,2))&gt;$BN$135,"s","ns"))))</f>
        <v/>
      </c>
      <c r="DW153" s="158"/>
      <c r="DX153" s="158"/>
      <c r="DZ153" s="176">
        <f>DZ152+1</f>
        <v>39</v>
      </c>
      <c r="EA153" s="178" t="str">
        <f aca="1">IFERROR(INDEX(RTO3CV,$DZ153,1),0)</f>
        <v>MS INTA  817</v>
      </c>
      <c r="EB153" s="179">
        <f aca="1">IFERROR(INDEX(RTO3SF,$DZ153,EB$3),0)</f>
        <v>0</v>
      </c>
      <c r="EC153" s="179">
        <f aca="1">IFERROR(INDEX(RTO3SF,$DZ153,EC$3),0)</f>
        <v>0</v>
      </c>
      <c r="ED153" s="179">
        <f aca="1">IFERROR(INDEX(RTO3SF,$DZ153,ED$3),0)</f>
        <v>0</v>
      </c>
      <c r="EE153" s="179">
        <f aca="1">IFERROR(INDEX(RTO3SF,$DZ153,EE$3),0)</f>
        <v>0</v>
      </c>
      <c r="EF153" s="179">
        <f>_xlfn.COUNTIFS(EB153:EE153,"&gt;1")</f>
        <v>0</v>
      </c>
      <c r="EG153" s="179">
        <f>IFERROR(_xlfn.SUMIFS(EB153:EE153,EB153:EE153,"&gt;1"),0)</f>
        <v>0</v>
      </c>
      <c r="EH153" s="176"/>
      <c r="EI153" s="176"/>
      <c r="EJ153" s="176"/>
      <c r="EK153" s="177"/>
      <c r="EL153" s="176">
        <f>EL152+1</f>
        <v>39</v>
      </c>
      <c r="EM153" s="178" t="str">
        <f aca="1">IFERROR(INDEX(RTO3CV,$EL153,1),0)</f>
        <v>MS INTA  817</v>
      </c>
      <c r="EN153" s="179">
        <f aca="1">IFERROR(INDEX(RTO3CF,$EL153,'ANVA-MDS'!EB$3),0)</f>
        <v>4033.85022857142985</v>
      </c>
      <c r="EO153" s="179">
        <f aca="1">IFERROR(INDEX(RTO3CF,$EL153,'ANVA-MDS'!EC$3),0)</f>
        <v>1789.51343999999995</v>
      </c>
      <c r="EP153" s="179">
        <f aca="1">IFERROR(INDEX(RTO3CF,$EL153,'ANVA-MDS'!ED$3),0)</f>
        <v>3754.70605714286012</v>
      </c>
      <c r="EQ153" s="179">
        <f aca="1">IFERROR(INDEX(RTO3CF,$EL153,'ANVA-MDS'!EE$3),0)</f>
        <v>0</v>
      </c>
      <c r="ER153" s="179">
        <f>_xlfn.COUNTIFS(EN153:EQ153,"&gt;1")</f>
        <v>3</v>
      </c>
      <c r="ES153" s="179">
        <f>IFERROR(_xlfn.SUMIFS(EN153:EQ153,EN153:EQ153,"&gt;1"),0)</f>
        <v>9578.06972571428923</v>
      </c>
      <c r="ET153" s="176"/>
      <c r="EU153" s="176"/>
      <c r="EV153" s="176"/>
      <c r="EW153" s="177"/>
      <c r="EX153" s="179">
        <f>EG153+ES153</f>
        <v>9578.06972571428923</v>
      </c>
      <c r="EY153" s="177"/>
      <c r="EZ153" s="177"/>
    </row>
    <row r="154" spans="9:156" ht="12.75" customHeight="1">
      <c r="I154" s="10"/>
      <c r="J154" s="89" t="n">
        <v>39</v>
      </c>
      <c r="K154" s="187" t="str">
        <f aca="1">IFERROR(INDEX(RTO3SF_ORD,J154,1),"sd")</f>
        <v>MS INTA  817</v>
      </c>
      <c r="L154" s="188">
        <f aca="1">IFERROR(INDEX(RTO3SF_ORD,J154,2),"sd")</f>
        <v>0.000110000000000000009</v>
      </c>
      <c r="M154" s="188" t="str">
        <f aca="1">IF(M$4&gt;$J154,"",IF($F$120&gt;$G$120,"ns",IF($B$127&gt;$C$127,"ns",IF(ABS($L154-INDEX(RTO1SF_ORD,M$4,2))&gt;$B$135,"s","ns"))))</f>
        <v>ns</v>
      </c>
      <c r="N154" s="188" t="str">
        <f aca="1">IF(N$4&gt;$J154,"",IF($F$120&gt;$G$120,"ns",IF($B$127&gt;$C$127,"ns",IF(ABS($L154-INDEX(RTO1SF_ORD,N$4,2))&gt;$B$135,"s","ns"))))</f>
        <v>ns</v>
      </c>
      <c r="O154" s="188" t="str">
        <f aca="1">IF(O$4&gt;$J154,"",IF($F$120&gt;$G$120,"ns",IF($B$127&gt;$C$127,"ns",IF(ABS($L154-INDEX(RTO1SF_ORD,O$4,2))&gt;$B$135,"s","ns"))))</f>
        <v>ns</v>
      </c>
      <c r="P154" s="188" t="str">
        <f aca="1">IF(P$4&gt;$J154,"",IF($F$120&gt;$G$120,"ns",IF($B$127&gt;$C$127,"ns",IF(ABS($L154-INDEX(RTO1SF_ORD,P$4,2))&gt;$B$135,"s","ns"))))</f>
        <v>ns</v>
      </c>
      <c r="Q154" s="188" t="str">
        <f aca="1">IF(Q$4&gt;$J154,"",IF($F$120&gt;$G$120,"ns",IF($B$127&gt;$C$127,"ns",IF(ABS($L154-INDEX(RTO1SF_ORD,Q$4,2))&gt;$B$135,"s","ns"))))</f>
        <v>ns</v>
      </c>
      <c r="R154" s="188" t="str">
        <f aca="1">IF(R$4&gt;$J154,"",IF($F$120&gt;$G$120,"ns",IF($B$127&gt;$C$127,"ns",IF(ABS($L154-INDEX(RTO1SF_ORD,R$4,2))&gt;$B$135,"s","ns"))))</f>
        <v>ns</v>
      </c>
      <c r="S154" s="188" t="str">
        <f aca="1">IF(S$4&gt;$J154,"",IF($F$120&gt;$G$120,"ns",IF($B$127&gt;$C$127,"ns",IF(ABS($L154-INDEX(RTO1SF_ORD,S$4,2))&gt;$B$135,"s","ns"))))</f>
        <v>ns</v>
      </c>
      <c r="T154" s="188" t="str">
        <f aca="1">IF(T$4&gt;$J154,"",IF($F$120&gt;$G$120,"ns",IF($B$127&gt;$C$127,"ns",IF(ABS($L154-INDEX(RTO1SF_ORD,T$4,2))&gt;$B$135,"s","ns"))))</f>
        <v>ns</v>
      </c>
      <c r="U154" s="188" t="str">
        <f aca="1">IF(U$4&gt;$J154,"",IF($F$120&gt;$G$120,"ns",IF($B$127&gt;$C$127,"ns",IF(ABS($L154-INDEX(RTO1SF_ORD,U$4,2))&gt;$B$135,"s","ns"))))</f>
        <v>ns</v>
      </c>
      <c r="V154" s="188" t="str">
        <f aca="1">IF(V$4&gt;$J154,"",IF($F$120&gt;$G$120,"ns",IF($B$127&gt;$C$127,"ns",IF(ABS($L154-INDEX(RTO1SF_ORD,V$4,2))&gt;$B$135,"s","ns"))))</f>
        <v>ns</v>
      </c>
      <c r="W154" s="188" t="str">
        <f aca="1">IF(W$4&gt;$J154,"",IF($F$120&gt;$G$120,"ns",IF($B$127&gt;$C$127,"ns",IF(ABS($L154-INDEX(RTO1SF_ORD,W$4,2))&gt;$B$135,"s","ns"))))</f>
        <v>ns</v>
      </c>
      <c r="X154" s="188" t="str">
        <f aca="1">IF(X$4&gt;$J154,"",IF($F$120&gt;$G$120,"ns",IF($B$127&gt;$C$127,"ns",IF(ABS($L154-INDEX(RTO1SF_ORD,X$4,2))&gt;$B$135,"s","ns"))))</f>
        <v>ns</v>
      </c>
      <c r="Y154" s="188" t="str">
        <f aca="1">IF(Y$4&gt;$J154,"",IF($F$120&gt;$G$120,"ns",IF($B$127&gt;$C$127,"ns",IF(ABS($L154-INDEX(RTO1SF_ORD,Y$4,2))&gt;$B$135,"s","ns"))))</f>
        <v>ns</v>
      </c>
      <c r="Z154" s="188" t="str">
        <f aca="1">IF(Z$4&gt;$J154,"",IF($F$120&gt;$G$120,"ns",IF($B$127&gt;$C$127,"ns",IF(ABS($L154-INDEX(RTO1SF_ORD,Z$4,2))&gt;$B$135,"s","ns"))))</f>
        <v>ns</v>
      </c>
      <c r="AA154" s="188" t="str">
        <f aca="1">IF(AA$4&gt;$J154,"",IF($F$120&gt;$G$120,"ns",IF($B$127&gt;$C$127,"ns",IF(ABS($L154-INDEX(RTO1SF_ORD,AA$4,2))&gt;$B$135,"s","ns"))))</f>
        <v>ns</v>
      </c>
      <c r="AB154" s="188" t="str">
        <f aca="1">IF(AB$4&gt;$J154,"",IF($F$120&gt;$G$120,"ns",IF($B$127&gt;$C$127,"ns",IF(ABS($L154-INDEX(RTO1SF_ORD,AB$4,2))&gt;$B$135,"s","ns"))))</f>
        <v>ns</v>
      </c>
      <c r="AC154" s="188" t="str">
        <f aca="1">IF(AC$4&gt;$J154,"",IF($F$120&gt;$G$120,"ns",IF($B$127&gt;$C$127,"ns",IF(ABS($L154-INDEX(RTO1SF_ORD,AC$4,2))&gt;$B$135,"s","ns"))))</f>
        <v>ns</v>
      </c>
      <c r="AD154" s="188" t="str">
        <f aca="1">IF(AD$4&gt;$J154,"",IF($F$120&gt;$G$120,"ns",IF($B$127&gt;$C$127,"ns",IF(ABS($L154-INDEX(RTO1SF_ORD,AD$4,2))&gt;$B$135,"s","ns"))))</f>
        <v>ns</v>
      </c>
      <c r="AE154" s="188" t="str">
        <f aca="1">IF(AE$4&gt;$J154,"",IF($F$120&gt;$G$120,"ns",IF($B$127&gt;$C$127,"ns",IF(ABS($L154-INDEX(RTO1SF_ORD,AE$4,2))&gt;$B$135,"s","ns"))))</f>
        <v>ns</v>
      </c>
      <c r="AF154" s="188" t="str">
        <f aca="1">IF(AF$4&gt;$J154,"",IF($F$120&gt;$G$120,"ns",IF($B$127&gt;$C$127,"ns",IF(ABS($L154-INDEX(RTO1SF_ORD,AF$4,2))&gt;$B$135,"s","ns"))))</f>
        <v>ns</v>
      </c>
      <c r="AG154" s="188" t="str">
        <f aca="1">IF(AG$4&gt;$J154,"",IF($F$120&gt;$G$120,"ns",IF($B$127&gt;$C$127,"ns",IF(ABS($L154-INDEX(RTO1SF_ORD,AG$4,2))&gt;$B$135,"s","ns"))))</f>
        <v>ns</v>
      </c>
      <c r="AH154" s="188" t="str">
        <f aca="1">IF(AH$4&gt;$J154,"",IF($F$120&gt;$G$120,"ns",IF($B$127&gt;$C$127,"ns",IF(ABS($L154-INDEX(RTO1SF_ORD,AH$4,2))&gt;$B$135,"s","ns"))))</f>
        <v>ns</v>
      </c>
      <c r="AI154" s="188" t="str">
        <f aca="1">IF(AI$4&gt;$J154,"",IF($F$120&gt;$G$120,"ns",IF($B$127&gt;$C$127,"ns",IF(ABS($L154-INDEX(RTO1SF_ORD,AI$4,2))&gt;$B$135,"s","ns"))))</f>
        <v>ns</v>
      </c>
      <c r="AJ154" s="188" t="str">
        <f aca="1">IF(AJ$4&gt;$J154,"",IF($F$120&gt;$G$120,"ns",IF($B$127&gt;$C$127,"ns",IF(ABS($L154-INDEX(RTO1SF_ORD,AJ$4,2))&gt;$B$135,"s","ns"))))</f>
        <v>ns</v>
      </c>
      <c r="AK154" s="188" t="str">
        <f aca="1">IF(AK$4&gt;$J154,"",IF($F$120&gt;$G$120,"ns",IF($B$127&gt;$C$127,"ns",IF(ABS($L154-INDEX(RTO1SF_ORD,AK$4,2))&gt;$B$135,"s","ns"))))</f>
        <v>ns</v>
      </c>
      <c r="AL154" s="188" t="str">
        <f aca="1">IF(AL$4&gt;$J154,"",IF($F$120&gt;$G$120,"ns",IF($B$127&gt;$C$127,"ns",IF(ABS($L154-INDEX(RTO1SF_ORD,AL$4,2))&gt;$B$135,"s","ns"))))</f>
        <v>ns</v>
      </c>
      <c r="AM154" s="188" t="str">
        <f aca="1">IF(AM$4&gt;$J154,"",IF($F$120&gt;$G$120,"ns",IF($B$127&gt;$C$127,"ns",IF(ABS($L154-INDEX(RTO1SF_ORD,AM$4,2))&gt;$B$135,"s","ns"))))</f>
        <v>ns</v>
      </c>
      <c r="AN154" s="188" t="str">
        <f aca="1">IF(AN$4&gt;$J154,"",IF($F$120&gt;$G$120,"ns",IF($B$127&gt;$C$127,"ns",IF(ABS($L154-INDEX(RTO1SF_ORD,AN$4,2))&gt;$B$135,"s","ns"))))</f>
        <v>ns</v>
      </c>
      <c r="AO154" s="188" t="str">
        <f aca="1">IF(AO$4&gt;$J154,"",IF($F$120&gt;$G$120,"ns",IF($B$127&gt;$C$127,"ns",IF(ABS($L154-INDEX(RTO1SF_ORD,AO$4,2))&gt;$B$135,"s","ns"))))</f>
        <v>ns</v>
      </c>
      <c r="AP154" s="188" t="str">
        <f aca="1">IF(AP$4&gt;$J154,"",IF($F$120&gt;$G$120,"ns",IF($B$127&gt;$C$127,"ns",IF(ABS($L154-INDEX(RTO1SF_ORD,AP$4,2))&gt;$B$135,"s","ns"))))</f>
        <v>ns</v>
      </c>
      <c r="AQ154" s="188" t="str">
        <f aca="1">IF(AQ$4&gt;$J154,"",IF($F$120&gt;$G$120,"ns",IF($B$127&gt;$C$127,"ns",IF(ABS($L154-INDEX(RTO1SF_ORD,AQ$4,2))&gt;$B$135,"s","ns"))))</f>
        <v>ns</v>
      </c>
      <c r="AR154" s="188" t="str">
        <f aca="1">IF(AR$4&gt;$J154,"",IF($F$120&gt;$G$120,"ns",IF($B$127&gt;$C$127,"ns",IF(ABS($L154-INDEX(RTO1SF_ORD,AR$4,2))&gt;$B$135,"s","ns"))))</f>
        <v>ns</v>
      </c>
      <c r="AS154" s="188" t="str">
        <f aca="1">IF(AS$4&gt;$J154,"",IF($F$120&gt;$G$120,"ns",IF($B$127&gt;$C$127,"ns",IF(ABS($L154-INDEX(RTO1SF_ORD,AS$4,2))&gt;$B$135,"s","ns"))))</f>
        <v>ns</v>
      </c>
      <c r="AT154" s="188" t="str">
        <f aca="1">IF(AT$4&gt;$J154,"",IF($F$120&gt;$G$120,"ns",IF($B$127&gt;$C$127,"ns",IF(ABS($L154-INDEX(RTO1SF_ORD,AT$4,2))&gt;$B$135,"s","ns"))))</f>
        <v>ns</v>
      </c>
      <c r="AU154" s="188" t="str">
        <f aca="1">IF(AU$4&gt;$J154,"",IF($F$120&gt;$G$120,"ns",IF($B$127&gt;$C$127,"ns",IF(ABS($L154-INDEX(RTO1SF_ORD,AU$4,2))&gt;$B$135,"s","ns"))))</f>
        <v>ns</v>
      </c>
      <c r="AV154" s="188" t="str">
        <f aca="1">IF(AV$4&gt;$J154,"",IF($F$120&gt;$G$120,"ns",IF($B$127&gt;$C$127,"ns",IF(ABS($L154-INDEX(RTO1SF_ORD,AV$4,2))&gt;$B$135,"s","ns"))))</f>
        <v>ns</v>
      </c>
      <c r="AW154" s="188" t="str">
        <f aca="1">IF(AW$4&gt;$J154,"",IF($F$120&gt;$G$120,"ns",IF($B$127&gt;$C$127,"ns",IF(ABS($L154-INDEX(RTO1SF_ORD,AW$4,2))&gt;$B$135,"s","ns"))))</f>
        <v>ns</v>
      </c>
      <c r="AX154" s="188" t="str">
        <f aca="1">IF(AX$4&gt;$J154,"",IF($F$120&gt;$G$120,"ns",IF($B$127&gt;$C$127,"ns",IF(ABS($L154-INDEX(RTO1SF_ORD,AX$4,2))&gt;$B$135,"s","ns"))))</f>
        <v>ns</v>
      </c>
      <c r="AY154" s="188" t="str">
        <f aca="1">IF(AY$4&gt;$J154,"",IF($F$120&gt;$G$120,"ns",IF($B$127&gt;$C$127,"ns",IF(ABS($L154-INDEX(RTO1SF_ORD,AY$4,2))&gt;$B$135,"s","ns"))))</f>
        <v>ns</v>
      </c>
      <c r="AZ154" s="188" t="str">
        <f aca="1">IF(AZ$4&gt;$J154,"",IF($F$120&gt;$G$120,"ns",IF($B$127&gt;$C$127,"ns",IF(ABS($L154-INDEX(RTO1SF_ORD,AZ$4,2))&gt;$B$135,"s","ns"))))</f>
        <v/>
      </c>
      <c r="BA154" s="188" t="str">
        <f aca="1">IF(BA$4&gt;$J154,"",IF($F$120&gt;$G$120,"ns",IF($B$127&gt;$C$127,"ns",IF(ABS($L154-INDEX(RTO1SF_ORD,BA$4,2))&gt;$B$135,"s","ns"))))</f>
        <v/>
      </c>
      <c r="BB154" s="188" t="str">
        <f aca="1">IF(BB$4&gt;$J154,"",IF($F$120&gt;$G$120,"ns",IF($B$127&gt;$C$127,"ns",IF(ABS($L154-INDEX(RTO1SF_ORD,BB$4,2))&gt;$B$135,"s","ns"))))</f>
        <v/>
      </c>
      <c r="BC154" s="188" t="str">
        <f aca="1">IF(BC$4&gt;$J154,"",IF($F$120&gt;$G$120,"ns",IF($B$127&gt;$C$127,"ns",IF(ABS($L154-INDEX(RTO1SF_ORD,BC$4,2))&gt;$B$135,"s","ns"))))</f>
        <v/>
      </c>
      <c r="BD154" s="188" t="str">
        <f aca="1">IF(BD$4&gt;$J154,"",IF($F$120&gt;$G$120,"ns",IF($B$127&gt;$C$127,"ns",IF(ABS($L154-INDEX(RTO1SF_ORD,BD$4,2))&gt;$B$135,"s","ns"))))</f>
        <v/>
      </c>
      <c r="BE154" s="188" t="str">
        <f aca="1">IF(BE$4&gt;$J154,"",IF($F$120&gt;$G$120,"ns",IF($B$127&gt;$C$127,"ns",IF(ABS($L154-INDEX(RTO1SF_ORD,BE$4,2))&gt;$B$135,"s","ns"))))</f>
        <v/>
      </c>
      <c r="BF154" s="188" t="str">
        <f aca="1">IF(BF$4&gt;$J154,"",IF($F$120&gt;$G$120,"ns",IF($B$127&gt;$C$127,"ns",IF(ABS($L154-INDEX(RTO1SF_ORD,BF$4,2))&gt;$B$135,"s","ns"))))</f>
        <v/>
      </c>
      <c r="BG154" s="188" t="str">
        <f aca="1">IF(BG$4&gt;$J154,"",IF($F$120&gt;$G$120,"ns",IF($B$127&gt;$C$127,"ns",IF(ABS($L154-INDEX(RTO1SF_ORD,BG$4,2))&gt;$B$135,"s","ns"))))</f>
        <v/>
      </c>
      <c r="BH154" s="188" t="str">
        <f aca="1">IF(BH$4&gt;$J154,"",IF($F$120&gt;$G$120,"ns",IF($B$127&gt;$C$127,"ns",IF(ABS($L154-INDEX(RTO1SF_ORD,BH$4,2))&gt;$B$135,"s","ns"))))</f>
        <v/>
      </c>
      <c r="BI154" s="188" t="str">
        <f aca="1">IF(BI$4&gt;$J154,"",IF($F$120&gt;$G$120,"ns",IF($B$127&gt;$C$127,"ns",IF(ABS($L154-INDEX(RTO1SF_ORD,BI$4,2))&gt;$B$135,"s","ns"))))</f>
        <v/>
      </c>
      <c r="BJ154" s="188" t="str">
        <f aca="1">IF(BJ$4&gt;$J154,"",IF($F$120&gt;$G$120,"ns",IF($B$127&gt;$C$127,"ns",IF(ABS($L154-INDEX(RTO1SF_ORD,BJ$4,2))&gt;$B$135,"s","ns"))))</f>
        <v/>
      </c>
      <c r="BS154" s="10"/>
      <c r="BT154" s="10"/>
      <c r="BV154" s="89" t="n">
        <v>39</v>
      </c>
      <c r="BW154" s="187" t="str">
        <f aca="1">IFERROR(INDEX(RTO3CF_ORD,BV154,1),"sd")</f>
        <v>CEIBO</v>
      </c>
      <c r="BX154" s="188">
        <f aca="1">IFERROR(INDEX(RTO3CF_ORD,BV154,2),"sd")</f>
        <v>3105.35803809523986</v>
      </c>
      <c r="BY154" s="186" t="str">
        <f aca="1">IF(BY$4&gt;$BV154,"",IF($BR$120&gt;$BS$120,"ns",IF($BN$127&gt;$BO$127,"ns",IF(ABS($BX154-INDEX(RTO1CF_ORD,BY$4,2))&gt;$BN$135,"s","ns"))))</f>
        <v>ns</v>
      </c>
      <c r="BZ154" s="186" t="str">
        <f aca="1">IF(BZ$4&gt;$BV154,"",IF($BR$120&gt;$BS$120,"ns",IF($BN$127&gt;$BO$127,"ns",IF(ABS($BX154-INDEX(RTO1CF_ORD,BZ$4,2))&gt;$BN$135,"s","ns"))))</f>
        <v>ns</v>
      </c>
      <c r="CA154" s="186" t="str">
        <f aca="1">IF(CA$4&gt;$BV154,"",IF($BR$120&gt;$BS$120,"ns",IF($BN$127&gt;$BO$127,"ns",IF(ABS($BX154-INDEX(RTO1CF_ORD,CA$4,2))&gt;$BN$135,"s","ns"))))</f>
        <v>ns</v>
      </c>
      <c r="CB154" s="186" t="str">
        <f aca="1">IF(CB$4&gt;$BV154,"",IF($BR$120&gt;$BS$120,"ns",IF($BN$127&gt;$BO$127,"ns",IF(ABS($BX154-INDEX(RTO1CF_ORD,CB$4,2))&gt;$BN$135,"s","ns"))))</f>
        <v>ns</v>
      </c>
      <c r="CC154" s="186" t="str">
        <f aca="1">IF(CC$4&gt;$BV154,"",IF($BR$120&gt;$BS$120,"ns",IF($BN$127&gt;$BO$127,"ns",IF(ABS($BX154-INDEX(RTO1CF_ORD,CC$4,2))&gt;$BN$135,"s","ns"))))</f>
        <v>ns</v>
      </c>
      <c r="CD154" s="186" t="str">
        <f aca="1">IF(CD$4&gt;$BV154,"",IF($BR$120&gt;$BS$120,"ns",IF($BN$127&gt;$BO$127,"ns",IF(ABS($BX154-INDEX(RTO1CF_ORD,CD$4,2))&gt;$BN$135,"s","ns"))))</f>
        <v>ns</v>
      </c>
      <c r="CE154" s="186" t="str">
        <f aca="1">IF(CE$4&gt;$BV154,"",IF($BR$120&gt;$BS$120,"ns",IF($BN$127&gt;$BO$127,"ns",IF(ABS($BX154-INDEX(RTO1CF_ORD,CE$4,2))&gt;$BN$135,"s","ns"))))</f>
        <v>ns</v>
      </c>
      <c r="CF154" s="186" t="str">
        <f aca="1">IF(CF$4&gt;$BV154,"",IF($BR$120&gt;$BS$120,"ns",IF($BN$127&gt;$BO$127,"ns",IF(ABS($BX154-INDEX(RTO1CF_ORD,CF$4,2))&gt;$BN$135,"s","ns"))))</f>
        <v>ns</v>
      </c>
      <c r="CG154" s="186" t="str">
        <f aca="1">IF(CG$4&gt;$BV154,"",IF($BR$120&gt;$BS$120,"ns",IF($BN$127&gt;$BO$127,"ns",IF(ABS($BX154-INDEX(RTO1CF_ORD,CG$4,2))&gt;$BN$135,"s","ns"))))</f>
        <v>ns</v>
      </c>
      <c r="CH154" s="186" t="str">
        <f aca="1">IF(CH$4&gt;$BV154,"",IF($BR$120&gt;$BS$120,"ns",IF($BN$127&gt;$BO$127,"ns",IF(ABS($BX154-INDEX(RTO1CF_ORD,CH$4,2))&gt;$BN$135,"s","ns"))))</f>
        <v>ns</v>
      </c>
      <c r="CI154" s="186" t="str">
        <f aca="1">IF(CI$4&gt;$BV154,"",IF($BR$120&gt;$BS$120,"ns",IF($BN$127&gt;$BO$127,"ns",IF(ABS($BX154-INDEX(RTO1CF_ORD,CI$4,2))&gt;$BN$135,"s","ns"))))</f>
        <v>ns</v>
      </c>
      <c r="CJ154" s="186" t="str">
        <f aca="1">IF(CJ$4&gt;$BV154,"",IF($BR$120&gt;$BS$120,"ns",IF($BN$127&gt;$BO$127,"ns",IF(ABS($BX154-INDEX(RTO1CF_ORD,CJ$4,2))&gt;$BN$135,"s","ns"))))</f>
        <v>ns</v>
      </c>
      <c r="CK154" s="186" t="str">
        <f aca="1">IF(CK$4&gt;$BV154,"",IF($BR$120&gt;$BS$120,"ns",IF($BN$127&gt;$BO$127,"ns",IF(ABS($BX154-INDEX(RTO1CF_ORD,CK$4,2))&gt;$BN$135,"s","ns"))))</f>
        <v>ns</v>
      </c>
      <c r="CL154" s="186" t="str">
        <f aca="1">IF(CL$4&gt;$BV154,"",IF($BR$120&gt;$BS$120,"ns",IF($BN$127&gt;$BO$127,"ns",IF(ABS($BX154-INDEX(RTO1CF_ORD,CL$4,2))&gt;$BN$135,"s","ns"))))</f>
        <v>ns</v>
      </c>
      <c r="CM154" s="186" t="str">
        <f aca="1">IF(CM$4&gt;$BV154,"",IF($BR$120&gt;$BS$120,"ns",IF($BN$127&gt;$BO$127,"ns",IF(ABS($BX154-INDEX(RTO1CF_ORD,CM$4,2))&gt;$BN$135,"s","ns"))))</f>
        <v>ns</v>
      </c>
      <c r="CN154" s="186" t="str">
        <f aca="1">IF(CN$4&gt;$BV154,"",IF($BR$120&gt;$BS$120,"ns",IF($BN$127&gt;$BO$127,"ns",IF(ABS($BX154-INDEX(RTO1CF_ORD,CN$4,2))&gt;$BN$135,"s","ns"))))</f>
        <v>ns</v>
      </c>
      <c r="CO154" s="186" t="str">
        <f aca="1">IF(CO$4&gt;$BV154,"",IF($BR$120&gt;$BS$120,"ns",IF($BN$127&gt;$BO$127,"ns",IF(ABS($BX154-INDEX(RTO1CF_ORD,CO$4,2))&gt;$BN$135,"s","ns"))))</f>
        <v>ns</v>
      </c>
      <c r="CP154" s="186" t="str">
        <f aca="1">IF(CP$4&gt;$BV154,"",IF($BR$120&gt;$BS$120,"ns",IF($BN$127&gt;$BO$127,"ns",IF(ABS($BX154-INDEX(RTO1CF_ORD,CP$4,2))&gt;$BN$135,"s","ns"))))</f>
        <v>ns</v>
      </c>
      <c r="CQ154" s="186" t="str">
        <f aca="1">IF(CQ$4&gt;$BV154,"",IF($BR$120&gt;$BS$120,"ns",IF($BN$127&gt;$BO$127,"ns",IF(ABS($BX154-INDEX(RTO1CF_ORD,CQ$4,2))&gt;$BN$135,"s","ns"))))</f>
        <v>ns</v>
      </c>
      <c r="CR154" s="186" t="str">
        <f aca="1">IF(CR$4&gt;$BV154,"",IF($BR$120&gt;$BS$120,"ns",IF($BN$127&gt;$BO$127,"ns",IF(ABS($BX154-INDEX(RTO1CF_ORD,CR$4,2))&gt;$BN$135,"s","ns"))))</f>
        <v>ns</v>
      </c>
      <c r="CS154" s="186" t="str">
        <f aca="1">IF(CS$4&gt;$BV154,"",IF($BR$120&gt;$BS$120,"ns",IF($BN$127&gt;$BO$127,"ns",IF(ABS($BX154-INDEX(RTO1CF_ORD,CS$4,2))&gt;$BN$135,"s","ns"))))</f>
        <v>ns</v>
      </c>
      <c r="CT154" s="186" t="str">
        <f aca="1">IF(CT$4&gt;$BV154,"",IF($BR$120&gt;$BS$120,"ns",IF($BN$127&gt;$BO$127,"ns",IF(ABS($BX154-INDEX(RTO1CF_ORD,CT$4,2))&gt;$BN$135,"s","ns"))))</f>
        <v>ns</v>
      </c>
      <c r="CU154" s="186" t="str">
        <f aca="1">IF(CU$4&gt;$BV154,"",IF($BR$120&gt;$BS$120,"ns",IF($BN$127&gt;$BO$127,"ns",IF(ABS($BX154-INDEX(RTO1CF_ORD,CU$4,2))&gt;$BN$135,"s","ns"))))</f>
        <v>ns</v>
      </c>
      <c r="CV154" s="186" t="str">
        <f aca="1">IF(CV$4&gt;$BV154,"",IF($BR$120&gt;$BS$120,"ns",IF($BN$127&gt;$BO$127,"ns",IF(ABS($BX154-INDEX(RTO1CF_ORD,CV$4,2))&gt;$BN$135,"s","ns"))))</f>
        <v>ns</v>
      </c>
      <c r="CW154" s="186" t="str">
        <f aca="1">IF(CW$4&gt;$BV154,"",IF($BR$120&gt;$BS$120,"ns",IF($BN$127&gt;$BO$127,"ns",IF(ABS($BX154-INDEX(RTO1CF_ORD,CW$4,2))&gt;$BN$135,"s","ns"))))</f>
        <v>ns</v>
      </c>
      <c r="CX154" s="186" t="str">
        <f aca="1">IF(CX$4&gt;$BV154,"",IF($BR$120&gt;$BS$120,"ns",IF($BN$127&gt;$BO$127,"ns",IF(ABS($BX154-INDEX(RTO1CF_ORD,CX$4,2))&gt;$BN$135,"s","ns"))))</f>
        <v>ns</v>
      </c>
      <c r="CY154" s="186" t="str">
        <f aca="1">IF(CY$4&gt;$BV154,"",IF($BR$120&gt;$BS$120,"ns",IF($BN$127&gt;$BO$127,"ns",IF(ABS($BX154-INDEX(RTO1CF_ORD,CY$4,2))&gt;$BN$135,"s","ns"))))</f>
        <v>ns</v>
      </c>
      <c r="CZ154" s="186" t="str">
        <f aca="1">IF(CZ$4&gt;$BV154,"",IF($BR$120&gt;$BS$120,"ns",IF($BN$127&gt;$BO$127,"ns",IF(ABS($BX154-INDEX(RTO1CF_ORD,CZ$4,2))&gt;$BN$135,"s","ns"))))</f>
        <v>ns</v>
      </c>
      <c r="DA154" s="186" t="str">
        <f aca="1">IF(DA$4&gt;$BV154,"",IF($BR$120&gt;$BS$120,"ns",IF($BN$127&gt;$BO$127,"ns",IF(ABS($BX154-INDEX(RTO1CF_ORD,DA$4,2))&gt;$BN$135,"s","ns"))))</f>
        <v>ns</v>
      </c>
      <c r="DB154" s="186" t="str">
        <f aca="1">IF(DB$4&gt;$BV154,"",IF($BR$120&gt;$BS$120,"ns",IF($BN$127&gt;$BO$127,"ns",IF(ABS($BX154-INDEX(RTO1CF_ORD,DB$4,2))&gt;$BN$135,"s","ns"))))</f>
        <v>ns</v>
      </c>
      <c r="DC154" s="186" t="str">
        <f aca="1">IF(DC$4&gt;$BV154,"",IF($BR$120&gt;$BS$120,"ns",IF($BN$127&gt;$BO$127,"ns",IF(ABS($BX154-INDEX(RTO1CF_ORD,DC$4,2))&gt;$BN$135,"s","ns"))))</f>
        <v>ns</v>
      </c>
      <c r="DD154" s="186" t="str">
        <f aca="1">IF(DD$4&gt;$BV154,"",IF($BR$120&gt;$BS$120,"ns",IF($BN$127&gt;$BO$127,"ns",IF(ABS($BX154-INDEX(RTO1CF_ORD,DD$4,2))&gt;$BN$135,"s","ns"))))</f>
        <v>ns</v>
      </c>
      <c r="DE154" s="186" t="str">
        <f aca="1">IF(DE$4&gt;$BV154,"",IF($BR$120&gt;$BS$120,"ns",IF($BN$127&gt;$BO$127,"ns",IF(ABS($BX154-INDEX(RTO1CF_ORD,DE$4,2))&gt;$BN$135,"s","ns"))))</f>
        <v>ns</v>
      </c>
      <c r="DF154" s="186" t="str">
        <f aca="1">IF(DF$4&gt;$BV154,"",IF($BR$120&gt;$BS$120,"ns",IF($BN$127&gt;$BO$127,"ns",IF(ABS($BX154-INDEX(RTO1CF_ORD,DF$4,2))&gt;$BN$135,"s","ns"))))</f>
        <v>ns</v>
      </c>
      <c r="DG154" s="186" t="str">
        <f aca="1">IF(DG$4&gt;$BV154,"",IF($BR$120&gt;$BS$120,"ns",IF($BN$127&gt;$BO$127,"ns",IF(ABS($BX154-INDEX(RTO1CF_ORD,DG$4,2))&gt;$BN$135,"s","ns"))))</f>
        <v>ns</v>
      </c>
      <c r="DH154" s="186" t="str">
        <f aca="1">IF(DH$4&gt;$BV154,"",IF($BR$120&gt;$BS$120,"ns",IF($BN$127&gt;$BO$127,"ns",IF(ABS($BX154-INDEX(RTO1CF_ORD,DH$4,2))&gt;$BN$135,"s","ns"))))</f>
        <v>ns</v>
      </c>
      <c r="DI154" s="186" t="str">
        <f aca="1">IF(DI$4&gt;$BV154,"",IF($BR$120&gt;$BS$120,"ns",IF($BN$127&gt;$BO$127,"ns",IF(ABS($BX154-INDEX(RTO1CF_ORD,DI$4,2))&gt;$BN$135,"s","ns"))))</f>
        <v>ns</v>
      </c>
      <c r="DJ154" s="186" t="str">
        <f aca="1">IF(DJ$4&gt;$BV154,"",IF($BR$120&gt;$BS$120,"ns",IF($BN$127&gt;$BO$127,"ns",IF(ABS($BX154-INDEX(RTO1CF_ORD,DJ$4,2))&gt;$BN$135,"s","ns"))))</f>
        <v>ns</v>
      </c>
      <c r="DK154" s="186" t="str">
        <f aca="1">IF(DK$4&gt;$BV154,"",IF($BR$120&gt;$BS$120,"ns",IF($BN$127&gt;$BO$127,"ns",IF(ABS($BX154-INDEX(RTO1CF_ORD,DK$4,2))&gt;$BN$135,"s","ns"))))</f>
        <v>ns</v>
      </c>
      <c r="DL154" s="186" t="str">
        <f aca="1">IF(DL$4&gt;$BV154,"",IF($BR$120&gt;$BS$120,"ns",IF($BN$127&gt;$BO$127,"ns",IF(ABS($BX154-INDEX(RTO1CF_ORD,DL$4,2))&gt;$BN$135,"s","ns"))))</f>
        <v/>
      </c>
      <c r="DM154" s="186" t="str">
        <f aca="1">IF(DM$4&gt;$BV154,"",IF($BR$120&gt;$BS$120,"ns",IF($BN$127&gt;$BO$127,"ns",IF(ABS($BX154-INDEX(RTO1CF_ORD,DM$4,2))&gt;$BN$135,"s","ns"))))</f>
        <v/>
      </c>
      <c r="DN154" s="186" t="str">
        <f aca="1">IF(DN$4&gt;$BV154,"",IF($BR$120&gt;$BS$120,"ns",IF($BN$127&gt;$BO$127,"ns",IF(ABS($BX154-INDEX(RTO1CF_ORD,DN$4,2))&gt;$BN$135,"s","ns"))))</f>
        <v/>
      </c>
      <c r="DO154" s="186" t="str">
        <f aca="1">IF(DO$4&gt;$BV154,"",IF($BR$120&gt;$BS$120,"ns",IF($BN$127&gt;$BO$127,"ns",IF(ABS($BX154-INDEX(RTO1CF_ORD,DO$4,2))&gt;$BN$135,"s","ns"))))</f>
        <v/>
      </c>
      <c r="DP154" s="186" t="str">
        <f aca="1">IF(DP$4&gt;$BV154,"",IF($BR$120&gt;$BS$120,"ns",IF($BN$127&gt;$BO$127,"ns",IF(ABS($BX154-INDEX(RTO1CF_ORD,DP$4,2))&gt;$BN$135,"s","ns"))))</f>
        <v/>
      </c>
      <c r="DQ154" s="186" t="str">
        <f aca="1">IF(DQ$4&gt;$BV154,"",IF($BR$120&gt;$BS$120,"ns",IF($BN$127&gt;$BO$127,"ns",IF(ABS($BX154-INDEX(RTO1CF_ORD,DQ$4,2))&gt;$BN$135,"s","ns"))))</f>
        <v/>
      </c>
      <c r="DR154" s="186" t="str">
        <f aca="1">IF(DR$4&gt;$BV154,"",IF($BR$120&gt;$BS$120,"ns",IF($BN$127&gt;$BO$127,"ns",IF(ABS($BX154-INDEX(RTO1CF_ORD,DR$4,2))&gt;$BN$135,"s","ns"))))</f>
        <v/>
      </c>
      <c r="DS154" s="186" t="str">
        <f aca="1">IF(DS$4&gt;$BV154,"",IF($BR$120&gt;$BS$120,"ns",IF($BN$127&gt;$BO$127,"ns",IF(ABS($BX154-INDEX(RTO1CF_ORD,DS$4,2))&gt;$BN$135,"s","ns"))))</f>
        <v/>
      </c>
      <c r="DT154" s="186" t="str">
        <f aca="1">IF(DT$4&gt;$BV154,"",IF($BR$120&gt;$BS$120,"ns",IF($BN$127&gt;$BO$127,"ns",IF(ABS($BX154-INDEX(RTO1CF_ORD,DT$4,2))&gt;$BN$135,"s","ns"))))</f>
        <v/>
      </c>
      <c r="DU154" s="186" t="str">
        <f aca="1">IF(DU$4&gt;$BV154,"",IF($BR$120&gt;$BS$120,"ns",IF($BN$127&gt;$BO$127,"ns",IF(ABS($BX154-INDEX(RTO1CF_ORD,DU$4,2))&gt;$BN$135,"s","ns"))))</f>
        <v/>
      </c>
      <c r="DV154" s="186" t="str">
        <f aca="1">IF(DV$4&gt;$BV154,"",IF($BR$120&gt;$BS$120,"ns",IF($BN$127&gt;$BO$127,"ns",IF(ABS($BX154-INDEX(RTO1CF_ORD,DV$4,2))&gt;$BN$135,"s","ns"))))</f>
        <v/>
      </c>
      <c r="DW154" s="158"/>
      <c r="DX154" s="158"/>
      <c r="DZ154" s="176">
        <f>DZ153+1</f>
        <v>40</v>
      </c>
      <c r="EA154" s="178" t="str">
        <f aca="1">IFERROR(INDEX(RTO3CV,$DZ154,1),0)</f>
        <v>BAGUETTE 450</v>
      </c>
      <c r="EB154" s="179">
        <f aca="1">IFERROR(INDEX(RTO3SF,$DZ154,EB$3),0)</f>
        <v>0</v>
      </c>
      <c r="EC154" s="179">
        <f aca="1">IFERROR(INDEX(RTO3SF,$DZ154,EC$3),0)</f>
        <v>0</v>
      </c>
      <c r="ED154" s="179">
        <f aca="1">IFERROR(INDEX(RTO3SF,$DZ154,ED$3),0)</f>
        <v>0</v>
      </c>
      <c r="EE154" s="179">
        <f aca="1">IFERROR(INDEX(RTO3SF,$DZ154,EE$3),0)</f>
        <v>0</v>
      </c>
      <c r="EF154" s="179">
        <f>_xlfn.COUNTIFS(EB154:EE154,"&gt;1")</f>
        <v>0</v>
      </c>
      <c r="EG154" s="179">
        <f>IFERROR(_xlfn.SUMIFS(EB154:EE154,EB154:EE154,"&gt;1"),0)</f>
        <v>0</v>
      </c>
      <c r="EH154" s="176"/>
      <c r="EI154" s="176"/>
      <c r="EJ154" s="176"/>
      <c r="EK154" s="177"/>
      <c r="EL154" s="176">
        <f>EL153+1</f>
        <v>40</v>
      </c>
      <c r="EM154" s="178" t="str">
        <f aca="1">IFERROR(INDEX(RTO3CV,$EL154,1),0)</f>
        <v>BAGUETTE 450</v>
      </c>
      <c r="EN154" s="179">
        <f aca="1">IFERROR(INDEX(RTO3CF,$EL154,'ANVA-MDS'!EB$3),0)</f>
        <v>3192.80594285714005</v>
      </c>
      <c r="EO154" s="179">
        <f aca="1">IFERROR(INDEX(RTO3CF,$EL154,'ANVA-MDS'!EC$3),0)</f>
        <v>3295.98166857142996</v>
      </c>
      <c r="EP154" s="179">
        <f aca="1">IFERROR(INDEX(RTO3CF,$EL154,'ANVA-MDS'!ED$3),0)</f>
        <v>3883.23936000000003</v>
      </c>
      <c r="EQ154" s="179">
        <f aca="1">IFERROR(INDEX(RTO3CF,$EL154,'ANVA-MDS'!EE$3),0)</f>
        <v>0</v>
      </c>
      <c r="ER154" s="179">
        <f>_xlfn.COUNTIFS(EN154:EQ154,"&gt;1")</f>
        <v>3</v>
      </c>
      <c r="ES154" s="179">
        <f>IFERROR(_xlfn.SUMIFS(EN154:EQ154,EN154:EQ154,"&gt;1"),0)</f>
        <v>10372.0269714286005</v>
      </c>
      <c r="ET154" s="176"/>
      <c r="EU154" s="176"/>
      <c r="EV154" s="176"/>
      <c r="EW154" s="177"/>
      <c r="EX154" s="179">
        <f>EG154+ES154</f>
        <v>10372.0269714286005</v>
      </c>
      <c r="EY154" s="177"/>
      <c r="EZ154" s="177"/>
    </row>
    <row r="155" spans="10:156" ht="12.75" customHeight="1">
      <c r="J155" s="89" t="n">
        <v>40</v>
      </c>
      <c r="K155" s="187" t="str">
        <f aca="1">IFERROR(INDEX(RTO3SF_ORD,J155,1),"sd")</f>
        <v>BAGUETTE 450</v>
      </c>
      <c r="L155" s="188">
        <f aca="1">IFERROR(INDEX(RTO3SF_ORD,J155,2),"sd")</f>
        <v>0.0001</v>
      </c>
      <c r="M155" s="188" t="str">
        <f aca="1">IF(M$4&gt;$J155,"",IF($F$120&gt;$G$120,"ns",IF($B$127&gt;$C$127,"ns",IF(ABS($L155-INDEX(RTO1SF_ORD,M$4,2))&gt;$B$135,"s","ns"))))</f>
        <v>ns</v>
      </c>
      <c r="N155" s="188" t="str">
        <f aca="1">IF(N$4&gt;$J155,"",IF($F$120&gt;$G$120,"ns",IF($B$127&gt;$C$127,"ns",IF(ABS($L155-INDEX(RTO1SF_ORD,N$4,2))&gt;$B$135,"s","ns"))))</f>
        <v>ns</v>
      </c>
      <c r="O155" s="188" t="str">
        <f aca="1">IF(O$4&gt;$J155,"",IF($F$120&gt;$G$120,"ns",IF($B$127&gt;$C$127,"ns",IF(ABS($L155-INDEX(RTO1SF_ORD,O$4,2))&gt;$B$135,"s","ns"))))</f>
        <v>ns</v>
      </c>
      <c r="P155" s="188" t="str">
        <f aca="1">IF(P$4&gt;$J155,"",IF($F$120&gt;$G$120,"ns",IF($B$127&gt;$C$127,"ns",IF(ABS($L155-INDEX(RTO1SF_ORD,P$4,2))&gt;$B$135,"s","ns"))))</f>
        <v>ns</v>
      </c>
      <c r="Q155" s="188" t="str">
        <f aca="1">IF(Q$4&gt;$J155,"",IF($F$120&gt;$G$120,"ns",IF($B$127&gt;$C$127,"ns",IF(ABS($L155-INDEX(RTO1SF_ORD,Q$4,2))&gt;$B$135,"s","ns"))))</f>
        <v>ns</v>
      </c>
      <c r="R155" s="188" t="str">
        <f aca="1">IF(R$4&gt;$J155,"",IF($F$120&gt;$G$120,"ns",IF($B$127&gt;$C$127,"ns",IF(ABS($L155-INDEX(RTO1SF_ORD,R$4,2))&gt;$B$135,"s","ns"))))</f>
        <v>ns</v>
      </c>
      <c r="S155" s="188" t="str">
        <f aca="1">IF(S$4&gt;$J155,"",IF($F$120&gt;$G$120,"ns",IF($B$127&gt;$C$127,"ns",IF(ABS($L155-INDEX(RTO1SF_ORD,S$4,2))&gt;$B$135,"s","ns"))))</f>
        <v>ns</v>
      </c>
      <c r="T155" s="188" t="str">
        <f aca="1">IF(T$4&gt;$J155,"",IF($F$120&gt;$G$120,"ns",IF($B$127&gt;$C$127,"ns",IF(ABS($L155-INDEX(RTO1SF_ORD,T$4,2))&gt;$B$135,"s","ns"))))</f>
        <v>ns</v>
      </c>
      <c r="U155" s="188" t="str">
        <f aca="1">IF(U$4&gt;$J155,"",IF($F$120&gt;$G$120,"ns",IF($B$127&gt;$C$127,"ns",IF(ABS($L155-INDEX(RTO1SF_ORD,U$4,2))&gt;$B$135,"s","ns"))))</f>
        <v>ns</v>
      </c>
      <c r="V155" s="188" t="str">
        <f aca="1">IF(V$4&gt;$J155,"",IF($F$120&gt;$G$120,"ns",IF($B$127&gt;$C$127,"ns",IF(ABS($L155-INDEX(RTO1SF_ORD,V$4,2))&gt;$B$135,"s","ns"))))</f>
        <v>ns</v>
      </c>
      <c r="W155" s="188" t="str">
        <f aca="1">IF(W$4&gt;$J155,"",IF($F$120&gt;$G$120,"ns",IF($B$127&gt;$C$127,"ns",IF(ABS($L155-INDEX(RTO1SF_ORD,W$4,2))&gt;$B$135,"s","ns"))))</f>
        <v>ns</v>
      </c>
      <c r="X155" s="188" t="str">
        <f aca="1">IF(X$4&gt;$J155,"",IF($F$120&gt;$G$120,"ns",IF($B$127&gt;$C$127,"ns",IF(ABS($L155-INDEX(RTO1SF_ORD,X$4,2))&gt;$B$135,"s","ns"))))</f>
        <v>ns</v>
      </c>
      <c r="Y155" s="188" t="str">
        <f aca="1">IF(Y$4&gt;$J155,"",IF($F$120&gt;$G$120,"ns",IF($B$127&gt;$C$127,"ns",IF(ABS($L155-INDEX(RTO1SF_ORD,Y$4,2))&gt;$B$135,"s","ns"))))</f>
        <v>ns</v>
      </c>
      <c r="Z155" s="188" t="str">
        <f aca="1">IF(Z$4&gt;$J155,"",IF($F$120&gt;$G$120,"ns",IF($B$127&gt;$C$127,"ns",IF(ABS($L155-INDEX(RTO1SF_ORD,Z$4,2))&gt;$B$135,"s","ns"))))</f>
        <v>ns</v>
      </c>
      <c r="AA155" s="188" t="str">
        <f aca="1">IF(AA$4&gt;$J155,"",IF($F$120&gt;$G$120,"ns",IF($B$127&gt;$C$127,"ns",IF(ABS($L155-INDEX(RTO1SF_ORD,AA$4,2))&gt;$B$135,"s","ns"))))</f>
        <v>ns</v>
      </c>
      <c r="AB155" s="188" t="str">
        <f aca="1">IF(AB$4&gt;$J155,"",IF($F$120&gt;$G$120,"ns",IF($B$127&gt;$C$127,"ns",IF(ABS($L155-INDEX(RTO1SF_ORD,AB$4,2))&gt;$B$135,"s","ns"))))</f>
        <v>ns</v>
      </c>
      <c r="AC155" s="188" t="str">
        <f aca="1">IF(AC$4&gt;$J155,"",IF($F$120&gt;$G$120,"ns",IF($B$127&gt;$C$127,"ns",IF(ABS($L155-INDEX(RTO1SF_ORD,AC$4,2))&gt;$B$135,"s","ns"))))</f>
        <v>ns</v>
      </c>
      <c r="AD155" s="188" t="str">
        <f aca="1">IF(AD$4&gt;$J155,"",IF($F$120&gt;$G$120,"ns",IF($B$127&gt;$C$127,"ns",IF(ABS($L155-INDEX(RTO1SF_ORD,AD$4,2))&gt;$B$135,"s","ns"))))</f>
        <v>ns</v>
      </c>
      <c r="AE155" s="188" t="str">
        <f aca="1">IF(AE$4&gt;$J155,"",IF($F$120&gt;$G$120,"ns",IF($B$127&gt;$C$127,"ns",IF(ABS($L155-INDEX(RTO1SF_ORD,AE$4,2))&gt;$B$135,"s","ns"))))</f>
        <v>ns</v>
      </c>
      <c r="AF155" s="188" t="str">
        <f aca="1">IF(AF$4&gt;$J155,"",IF($F$120&gt;$G$120,"ns",IF($B$127&gt;$C$127,"ns",IF(ABS($L155-INDEX(RTO1SF_ORD,AF$4,2))&gt;$B$135,"s","ns"))))</f>
        <v>ns</v>
      </c>
      <c r="AG155" s="188" t="str">
        <f aca="1">IF(AG$4&gt;$J155,"",IF($F$120&gt;$G$120,"ns",IF($B$127&gt;$C$127,"ns",IF(ABS($L155-INDEX(RTO1SF_ORD,AG$4,2))&gt;$B$135,"s","ns"))))</f>
        <v>ns</v>
      </c>
      <c r="AH155" s="188" t="str">
        <f aca="1">IF(AH$4&gt;$J155,"",IF($F$120&gt;$G$120,"ns",IF($B$127&gt;$C$127,"ns",IF(ABS($L155-INDEX(RTO1SF_ORD,AH$4,2))&gt;$B$135,"s","ns"))))</f>
        <v>ns</v>
      </c>
      <c r="AI155" s="188" t="str">
        <f aca="1">IF(AI$4&gt;$J155,"",IF($F$120&gt;$G$120,"ns",IF($B$127&gt;$C$127,"ns",IF(ABS($L155-INDEX(RTO1SF_ORD,AI$4,2))&gt;$B$135,"s","ns"))))</f>
        <v>ns</v>
      </c>
      <c r="AJ155" s="188" t="str">
        <f aca="1">IF(AJ$4&gt;$J155,"",IF($F$120&gt;$G$120,"ns",IF($B$127&gt;$C$127,"ns",IF(ABS($L155-INDEX(RTO1SF_ORD,AJ$4,2))&gt;$B$135,"s","ns"))))</f>
        <v>ns</v>
      </c>
      <c r="AK155" s="188" t="str">
        <f aca="1">IF(AK$4&gt;$J155,"",IF($F$120&gt;$G$120,"ns",IF($B$127&gt;$C$127,"ns",IF(ABS($L155-INDEX(RTO1SF_ORD,AK$4,2))&gt;$B$135,"s","ns"))))</f>
        <v>ns</v>
      </c>
      <c r="AL155" s="188" t="str">
        <f aca="1">IF(AL$4&gt;$J155,"",IF($F$120&gt;$G$120,"ns",IF($B$127&gt;$C$127,"ns",IF(ABS($L155-INDEX(RTO1SF_ORD,AL$4,2))&gt;$B$135,"s","ns"))))</f>
        <v>ns</v>
      </c>
      <c r="AM155" s="188" t="str">
        <f aca="1">IF(AM$4&gt;$J155,"",IF($F$120&gt;$G$120,"ns",IF($B$127&gt;$C$127,"ns",IF(ABS($L155-INDEX(RTO1SF_ORD,AM$4,2))&gt;$B$135,"s","ns"))))</f>
        <v>ns</v>
      </c>
      <c r="AN155" s="188" t="str">
        <f aca="1">IF(AN$4&gt;$J155,"",IF($F$120&gt;$G$120,"ns",IF($B$127&gt;$C$127,"ns",IF(ABS($L155-INDEX(RTO1SF_ORD,AN$4,2))&gt;$B$135,"s","ns"))))</f>
        <v>ns</v>
      </c>
      <c r="AO155" s="188" t="str">
        <f aca="1">IF(AO$4&gt;$J155,"",IF($F$120&gt;$G$120,"ns",IF($B$127&gt;$C$127,"ns",IF(ABS($L155-INDEX(RTO1SF_ORD,AO$4,2))&gt;$B$135,"s","ns"))))</f>
        <v>ns</v>
      </c>
      <c r="AP155" s="188" t="str">
        <f aca="1">IF(AP$4&gt;$J155,"",IF($F$120&gt;$G$120,"ns",IF($B$127&gt;$C$127,"ns",IF(ABS($L155-INDEX(RTO1SF_ORD,AP$4,2))&gt;$B$135,"s","ns"))))</f>
        <v>ns</v>
      </c>
      <c r="AQ155" s="188" t="str">
        <f aca="1">IF(AQ$4&gt;$J155,"",IF($F$120&gt;$G$120,"ns",IF($B$127&gt;$C$127,"ns",IF(ABS($L155-INDEX(RTO1SF_ORD,AQ$4,2))&gt;$B$135,"s","ns"))))</f>
        <v>ns</v>
      </c>
      <c r="AR155" s="188" t="str">
        <f aca="1">IF(AR$4&gt;$J155,"",IF($F$120&gt;$G$120,"ns",IF($B$127&gt;$C$127,"ns",IF(ABS($L155-INDEX(RTO1SF_ORD,AR$4,2))&gt;$B$135,"s","ns"))))</f>
        <v>ns</v>
      </c>
      <c r="AS155" s="188" t="str">
        <f aca="1">IF(AS$4&gt;$J155,"",IF($F$120&gt;$G$120,"ns",IF($B$127&gt;$C$127,"ns",IF(ABS($L155-INDEX(RTO1SF_ORD,AS$4,2))&gt;$B$135,"s","ns"))))</f>
        <v>ns</v>
      </c>
      <c r="AT155" s="188" t="str">
        <f aca="1">IF(AT$4&gt;$J155,"",IF($F$120&gt;$G$120,"ns",IF($B$127&gt;$C$127,"ns",IF(ABS($L155-INDEX(RTO1SF_ORD,AT$4,2))&gt;$B$135,"s","ns"))))</f>
        <v>ns</v>
      </c>
      <c r="AU155" s="188" t="str">
        <f aca="1">IF(AU$4&gt;$J155,"",IF($F$120&gt;$G$120,"ns",IF($B$127&gt;$C$127,"ns",IF(ABS($L155-INDEX(RTO1SF_ORD,AU$4,2))&gt;$B$135,"s","ns"))))</f>
        <v>ns</v>
      </c>
      <c r="AV155" s="188" t="str">
        <f aca="1">IF(AV$4&gt;$J155,"",IF($F$120&gt;$G$120,"ns",IF($B$127&gt;$C$127,"ns",IF(ABS($L155-INDEX(RTO1SF_ORD,AV$4,2))&gt;$B$135,"s","ns"))))</f>
        <v>ns</v>
      </c>
      <c r="AW155" s="188" t="str">
        <f aca="1">IF(AW$4&gt;$J155,"",IF($F$120&gt;$G$120,"ns",IF($B$127&gt;$C$127,"ns",IF(ABS($L155-INDEX(RTO1SF_ORD,AW$4,2))&gt;$B$135,"s","ns"))))</f>
        <v>ns</v>
      </c>
      <c r="AX155" s="188" t="str">
        <f aca="1">IF(AX$4&gt;$J155,"",IF($F$120&gt;$G$120,"ns",IF($B$127&gt;$C$127,"ns",IF(ABS($L155-INDEX(RTO1SF_ORD,AX$4,2))&gt;$B$135,"s","ns"))))</f>
        <v>ns</v>
      </c>
      <c r="AY155" s="188" t="str">
        <f aca="1">IF(AY$4&gt;$J155,"",IF($F$120&gt;$G$120,"ns",IF($B$127&gt;$C$127,"ns",IF(ABS($L155-INDEX(RTO1SF_ORD,AY$4,2))&gt;$B$135,"s","ns"))))</f>
        <v>ns</v>
      </c>
      <c r="AZ155" s="188" t="str">
        <f aca="1">IF(AZ$4&gt;$J155,"",IF($F$120&gt;$G$120,"ns",IF($B$127&gt;$C$127,"ns",IF(ABS($L155-INDEX(RTO1SF_ORD,AZ$4,2))&gt;$B$135,"s","ns"))))</f>
        <v>ns</v>
      </c>
      <c r="BA155" s="188" t="str">
        <f aca="1">IF(BA$4&gt;$J155,"",IF($F$120&gt;$G$120,"ns",IF($B$127&gt;$C$127,"ns",IF(ABS($L155-INDEX(RTO1SF_ORD,BA$4,2))&gt;$B$135,"s","ns"))))</f>
        <v/>
      </c>
      <c r="BB155" s="188" t="str">
        <f aca="1">IF(BB$4&gt;$J155,"",IF($F$120&gt;$G$120,"ns",IF($B$127&gt;$C$127,"ns",IF(ABS($L155-INDEX(RTO1SF_ORD,BB$4,2))&gt;$B$135,"s","ns"))))</f>
        <v/>
      </c>
      <c r="BC155" s="188" t="str">
        <f aca="1">IF(BC$4&gt;$J155,"",IF($F$120&gt;$G$120,"ns",IF($B$127&gt;$C$127,"ns",IF(ABS($L155-INDEX(RTO1SF_ORD,BC$4,2))&gt;$B$135,"s","ns"))))</f>
        <v/>
      </c>
      <c r="BD155" s="188" t="str">
        <f aca="1">IF(BD$4&gt;$J155,"",IF($F$120&gt;$G$120,"ns",IF($B$127&gt;$C$127,"ns",IF(ABS($L155-INDEX(RTO1SF_ORD,BD$4,2))&gt;$B$135,"s","ns"))))</f>
        <v/>
      </c>
      <c r="BE155" s="188" t="str">
        <f aca="1">IF(BE$4&gt;$J155,"",IF($F$120&gt;$G$120,"ns",IF($B$127&gt;$C$127,"ns",IF(ABS($L155-INDEX(RTO1SF_ORD,BE$4,2))&gt;$B$135,"s","ns"))))</f>
        <v/>
      </c>
      <c r="BF155" s="188" t="str">
        <f aca="1">IF(BF$4&gt;$J155,"",IF($F$120&gt;$G$120,"ns",IF($B$127&gt;$C$127,"ns",IF(ABS($L155-INDEX(RTO1SF_ORD,BF$4,2))&gt;$B$135,"s","ns"))))</f>
        <v/>
      </c>
      <c r="BG155" s="188" t="str">
        <f aca="1">IF(BG$4&gt;$J155,"",IF($F$120&gt;$G$120,"ns",IF($B$127&gt;$C$127,"ns",IF(ABS($L155-INDEX(RTO1SF_ORD,BG$4,2))&gt;$B$135,"s","ns"))))</f>
        <v/>
      </c>
      <c r="BH155" s="188" t="str">
        <f aca="1">IF(BH$4&gt;$J155,"",IF($F$120&gt;$G$120,"ns",IF($B$127&gt;$C$127,"ns",IF(ABS($L155-INDEX(RTO1SF_ORD,BH$4,2))&gt;$B$135,"s","ns"))))</f>
        <v/>
      </c>
      <c r="BI155" s="188" t="str">
        <f aca="1">IF(BI$4&gt;$J155,"",IF($F$120&gt;$G$120,"ns",IF($B$127&gt;$C$127,"ns",IF(ABS($L155-INDEX(RTO1SF_ORD,BI$4,2))&gt;$B$135,"s","ns"))))</f>
        <v/>
      </c>
      <c r="BJ155" s="188" t="str">
        <f aca="1">IF(BJ$4&gt;$J155,"",IF($F$120&gt;$G$120,"ns",IF($B$127&gt;$C$127,"ns",IF(ABS($L155-INDEX(RTO1SF_ORD,BJ$4,2))&gt;$B$135,"s","ns"))))</f>
        <v/>
      </c>
      <c r="BS155" s="10"/>
      <c r="BT155" s="10"/>
      <c r="BV155" s="89" t="n">
        <v>40</v>
      </c>
      <c r="BW155" s="187" t="str">
        <f aca="1">IFERROR(INDEX(RTO3CF_ORD,BV155,1),"sd")</f>
        <v>LAPACHO</v>
      </c>
      <c r="BX155" s="188">
        <f aca="1">IFERROR(INDEX(RTO3CF_ORD,BV155,2),"sd")</f>
        <v>3030.34650285713997</v>
      </c>
      <c r="BY155" s="186" t="str">
        <f aca="1">IF(BY$4&gt;$BV155,"",IF($BR$120&gt;$BS$120,"ns",IF($BN$127&gt;$BO$127,"ns",IF(ABS($BX155-INDEX(RTO1CF_ORD,BY$4,2))&gt;$BN$135,"s","ns"))))</f>
        <v>ns</v>
      </c>
      <c r="BZ155" s="186" t="str">
        <f aca="1">IF(BZ$4&gt;$BV155,"",IF($BR$120&gt;$BS$120,"ns",IF($BN$127&gt;$BO$127,"ns",IF(ABS($BX155-INDEX(RTO1CF_ORD,BZ$4,2))&gt;$BN$135,"s","ns"))))</f>
        <v>ns</v>
      </c>
      <c r="CA155" s="186" t="str">
        <f aca="1">IF(CA$4&gt;$BV155,"",IF($BR$120&gt;$BS$120,"ns",IF($BN$127&gt;$BO$127,"ns",IF(ABS($BX155-INDEX(RTO1CF_ORD,CA$4,2))&gt;$BN$135,"s","ns"))))</f>
        <v>ns</v>
      </c>
      <c r="CB155" s="186" t="str">
        <f aca="1">IF(CB$4&gt;$BV155,"",IF($BR$120&gt;$BS$120,"ns",IF($BN$127&gt;$BO$127,"ns",IF(ABS($BX155-INDEX(RTO1CF_ORD,CB$4,2))&gt;$BN$135,"s","ns"))))</f>
        <v>ns</v>
      </c>
      <c r="CC155" s="186" t="str">
        <f aca="1">IF(CC$4&gt;$BV155,"",IF($BR$120&gt;$BS$120,"ns",IF($BN$127&gt;$BO$127,"ns",IF(ABS($BX155-INDEX(RTO1CF_ORD,CC$4,2))&gt;$BN$135,"s","ns"))))</f>
        <v>ns</v>
      </c>
      <c r="CD155" s="186" t="str">
        <f aca="1">IF(CD$4&gt;$BV155,"",IF($BR$120&gt;$BS$120,"ns",IF($BN$127&gt;$BO$127,"ns",IF(ABS($BX155-INDEX(RTO1CF_ORD,CD$4,2))&gt;$BN$135,"s","ns"))))</f>
        <v>ns</v>
      </c>
      <c r="CE155" s="186" t="str">
        <f aca="1">IF(CE$4&gt;$BV155,"",IF($BR$120&gt;$BS$120,"ns",IF($BN$127&gt;$BO$127,"ns",IF(ABS($BX155-INDEX(RTO1CF_ORD,CE$4,2))&gt;$BN$135,"s","ns"))))</f>
        <v>ns</v>
      </c>
      <c r="CF155" s="186" t="str">
        <f aca="1">IF(CF$4&gt;$BV155,"",IF($BR$120&gt;$BS$120,"ns",IF($BN$127&gt;$BO$127,"ns",IF(ABS($BX155-INDEX(RTO1CF_ORD,CF$4,2))&gt;$BN$135,"s","ns"))))</f>
        <v>ns</v>
      </c>
      <c r="CG155" s="186" t="str">
        <f aca="1">IF(CG$4&gt;$BV155,"",IF($BR$120&gt;$BS$120,"ns",IF($BN$127&gt;$BO$127,"ns",IF(ABS($BX155-INDEX(RTO1CF_ORD,CG$4,2))&gt;$BN$135,"s","ns"))))</f>
        <v>ns</v>
      </c>
      <c r="CH155" s="186" t="str">
        <f aca="1">IF(CH$4&gt;$BV155,"",IF($BR$120&gt;$BS$120,"ns",IF($BN$127&gt;$BO$127,"ns",IF(ABS($BX155-INDEX(RTO1CF_ORD,CH$4,2))&gt;$BN$135,"s","ns"))))</f>
        <v>ns</v>
      </c>
      <c r="CI155" s="186" t="str">
        <f aca="1">IF(CI$4&gt;$BV155,"",IF($BR$120&gt;$BS$120,"ns",IF($BN$127&gt;$BO$127,"ns",IF(ABS($BX155-INDEX(RTO1CF_ORD,CI$4,2))&gt;$BN$135,"s","ns"))))</f>
        <v>ns</v>
      </c>
      <c r="CJ155" s="186" t="str">
        <f aca="1">IF(CJ$4&gt;$BV155,"",IF($BR$120&gt;$BS$120,"ns",IF($BN$127&gt;$BO$127,"ns",IF(ABS($BX155-INDEX(RTO1CF_ORD,CJ$4,2))&gt;$BN$135,"s","ns"))))</f>
        <v>ns</v>
      </c>
      <c r="CK155" s="186" t="str">
        <f aca="1">IF(CK$4&gt;$BV155,"",IF($BR$120&gt;$BS$120,"ns",IF($BN$127&gt;$BO$127,"ns",IF(ABS($BX155-INDEX(RTO1CF_ORD,CK$4,2))&gt;$BN$135,"s","ns"))))</f>
        <v>ns</v>
      </c>
      <c r="CL155" s="186" t="str">
        <f aca="1">IF(CL$4&gt;$BV155,"",IF($BR$120&gt;$BS$120,"ns",IF($BN$127&gt;$BO$127,"ns",IF(ABS($BX155-INDEX(RTO1CF_ORD,CL$4,2))&gt;$BN$135,"s","ns"))))</f>
        <v>ns</v>
      </c>
      <c r="CM155" s="186" t="str">
        <f aca="1">IF(CM$4&gt;$BV155,"",IF($BR$120&gt;$BS$120,"ns",IF($BN$127&gt;$BO$127,"ns",IF(ABS($BX155-INDEX(RTO1CF_ORD,CM$4,2))&gt;$BN$135,"s","ns"))))</f>
        <v>ns</v>
      </c>
      <c r="CN155" s="186" t="str">
        <f aca="1">IF(CN$4&gt;$BV155,"",IF($BR$120&gt;$BS$120,"ns",IF($BN$127&gt;$BO$127,"ns",IF(ABS($BX155-INDEX(RTO1CF_ORD,CN$4,2))&gt;$BN$135,"s","ns"))))</f>
        <v>ns</v>
      </c>
      <c r="CO155" s="186" t="str">
        <f aca="1">IF(CO$4&gt;$BV155,"",IF($BR$120&gt;$BS$120,"ns",IF($BN$127&gt;$BO$127,"ns",IF(ABS($BX155-INDEX(RTO1CF_ORD,CO$4,2))&gt;$BN$135,"s","ns"))))</f>
        <v>ns</v>
      </c>
      <c r="CP155" s="186" t="str">
        <f aca="1">IF(CP$4&gt;$BV155,"",IF($BR$120&gt;$BS$120,"ns",IF($BN$127&gt;$BO$127,"ns",IF(ABS($BX155-INDEX(RTO1CF_ORD,CP$4,2))&gt;$BN$135,"s","ns"))))</f>
        <v>ns</v>
      </c>
      <c r="CQ155" s="186" t="str">
        <f aca="1">IF(CQ$4&gt;$BV155,"",IF($BR$120&gt;$BS$120,"ns",IF($BN$127&gt;$BO$127,"ns",IF(ABS($BX155-INDEX(RTO1CF_ORD,CQ$4,2))&gt;$BN$135,"s","ns"))))</f>
        <v>ns</v>
      </c>
      <c r="CR155" s="186" t="str">
        <f aca="1">IF(CR$4&gt;$BV155,"",IF($BR$120&gt;$BS$120,"ns",IF($BN$127&gt;$BO$127,"ns",IF(ABS($BX155-INDEX(RTO1CF_ORD,CR$4,2))&gt;$BN$135,"s","ns"))))</f>
        <v>ns</v>
      </c>
      <c r="CS155" s="186" t="str">
        <f aca="1">IF(CS$4&gt;$BV155,"",IF($BR$120&gt;$BS$120,"ns",IF($BN$127&gt;$BO$127,"ns",IF(ABS($BX155-INDEX(RTO1CF_ORD,CS$4,2))&gt;$BN$135,"s","ns"))))</f>
        <v>ns</v>
      </c>
      <c r="CT155" s="186" t="str">
        <f aca="1">IF(CT$4&gt;$BV155,"",IF($BR$120&gt;$BS$120,"ns",IF($BN$127&gt;$BO$127,"ns",IF(ABS($BX155-INDEX(RTO1CF_ORD,CT$4,2))&gt;$BN$135,"s","ns"))))</f>
        <v>ns</v>
      </c>
      <c r="CU155" s="186" t="str">
        <f aca="1">IF(CU$4&gt;$BV155,"",IF($BR$120&gt;$BS$120,"ns",IF($BN$127&gt;$BO$127,"ns",IF(ABS($BX155-INDEX(RTO1CF_ORD,CU$4,2))&gt;$BN$135,"s","ns"))))</f>
        <v>ns</v>
      </c>
      <c r="CV155" s="186" t="str">
        <f aca="1">IF(CV$4&gt;$BV155,"",IF($BR$120&gt;$BS$120,"ns",IF($BN$127&gt;$BO$127,"ns",IF(ABS($BX155-INDEX(RTO1CF_ORD,CV$4,2))&gt;$BN$135,"s","ns"))))</f>
        <v>ns</v>
      </c>
      <c r="CW155" s="186" t="str">
        <f aca="1">IF(CW$4&gt;$BV155,"",IF($BR$120&gt;$BS$120,"ns",IF($BN$127&gt;$BO$127,"ns",IF(ABS($BX155-INDEX(RTO1CF_ORD,CW$4,2))&gt;$BN$135,"s","ns"))))</f>
        <v>ns</v>
      </c>
      <c r="CX155" s="186" t="str">
        <f aca="1">IF(CX$4&gt;$BV155,"",IF($BR$120&gt;$BS$120,"ns",IF($BN$127&gt;$BO$127,"ns",IF(ABS($BX155-INDEX(RTO1CF_ORD,CX$4,2))&gt;$BN$135,"s","ns"))))</f>
        <v>ns</v>
      </c>
      <c r="CY155" s="186" t="str">
        <f aca="1">IF(CY$4&gt;$BV155,"",IF($BR$120&gt;$BS$120,"ns",IF($BN$127&gt;$BO$127,"ns",IF(ABS($BX155-INDEX(RTO1CF_ORD,CY$4,2))&gt;$BN$135,"s","ns"))))</f>
        <v>ns</v>
      </c>
      <c r="CZ155" s="186" t="str">
        <f aca="1">IF(CZ$4&gt;$BV155,"",IF($BR$120&gt;$BS$120,"ns",IF($BN$127&gt;$BO$127,"ns",IF(ABS($BX155-INDEX(RTO1CF_ORD,CZ$4,2))&gt;$BN$135,"s","ns"))))</f>
        <v>ns</v>
      </c>
      <c r="DA155" s="186" t="str">
        <f aca="1">IF(DA$4&gt;$BV155,"",IF($BR$120&gt;$BS$120,"ns",IF($BN$127&gt;$BO$127,"ns",IF(ABS($BX155-INDEX(RTO1CF_ORD,DA$4,2))&gt;$BN$135,"s","ns"))))</f>
        <v>ns</v>
      </c>
      <c r="DB155" s="186" t="str">
        <f aca="1">IF(DB$4&gt;$BV155,"",IF($BR$120&gt;$BS$120,"ns",IF($BN$127&gt;$BO$127,"ns",IF(ABS($BX155-INDEX(RTO1CF_ORD,DB$4,2))&gt;$BN$135,"s","ns"))))</f>
        <v>ns</v>
      </c>
      <c r="DC155" s="186" t="str">
        <f aca="1">IF(DC$4&gt;$BV155,"",IF($BR$120&gt;$BS$120,"ns",IF($BN$127&gt;$BO$127,"ns",IF(ABS($BX155-INDEX(RTO1CF_ORD,DC$4,2))&gt;$BN$135,"s","ns"))))</f>
        <v>ns</v>
      </c>
      <c r="DD155" s="186" t="str">
        <f aca="1">IF(DD$4&gt;$BV155,"",IF($BR$120&gt;$BS$120,"ns",IF($BN$127&gt;$BO$127,"ns",IF(ABS($BX155-INDEX(RTO1CF_ORD,DD$4,2))&gt;$BN$135,"s","ns"))))</f>
        <v>ns</v>
      </c>
      <c r="DE155" s="186" t="str">
        <f aca="1">IF(DE$4&gt;$BV155,"",IF($BR$120&gt;$BS$120,"ns",IF($BN$127&gt;$BO$127,"ns",IF(ABS($BX155-INDEX(RTO1CF_ORD,DE$4,2))&gt;$BN$135,"s","ns"))))</f>
        <v>ns</v>
      </c>
      <c r="DF155" s="186" t="str">
        <f aca="1">IF(DF$4&gt;$BV155,"",IF($BR$120&gt;$BS$120,"ns",IF($BN$127&gt;$BO$127,"ns",IF(ABS($BX155-INDEX(RTO1CF_ORD,DF$4,2))&gt;$BN$135,"s","ns"))))</f>
        <v>ns</v>
      </c>
      <c r="DG155" s="186" t="str">
        <f aca="1">IF(DG$4&gt;$BV155,"",IF($BR$120&gt;$BS$120,"ns",IF($BN$127&gt;$BO$127,"ns",IF(ABS($BX155-INDEX(RTO1CF_ORD,DG$4,2))&gt;$BN$135,"s","ns"))))</f>
        <v>ns</v>
      </c>
      <c r="DH155" s="186" t="str">
        <f aca="1">IF(DH$4&gt;$BV155,"",IF($BR$120&gt;$BS$120,"ns",IF($BN$127&gt;$BO$127,"ns",IF(ABS($BX155-INDEX(RTO1CF_ORD,DH$4,2))&gt;$BN$135,"s","ns"))))</f>
        <v>ns</v>
      </c>
      <c r="DI155" s="186" t="str">
        <f aca="1">IF(DI$4&gt;$BV155,"",IF($BR$120&gt;$BS$120,"ns",IF($BN$127&gt;$BO$127,"ns",IF(ABS($BX155-INDEX(RTO1CF_ORD,DI$4,2))&gt;$BN$135,"s","ns"))))</f>
        <v>ns</v>
      </c>
      <c r="DJ155" s="186" t="str">
        <f aca="1">IF(DJ$4&gt;$BV155,"",IF($BR$120&gt;$BS$120,"ns",IF($BN$127&gt;$BO$127,"ns",IF(ABS($BX155-INDEX(RTO1CF_ORD,DJ$4,2))&gt;$BN$135,"s","ns"))))</f>
        <v>ns</v>
      </c>
      <c r="DK155" s="186" t="str">
        <f aca="1">IF(DK$4&gt;$BV155,"",IF($BR$120&gt;$BS$120,"ns",IF($BN$127&gt;$BO$127,"ns",IF(ABS($BX155-INDEX(RTO1CF_ORD,DK$4,2))&gt;$BN$135,"s","ns"))))</f>
        <v>ns</v>
      </c>
      <c r="DL155" s="186" t="str">
        <f aca="1">IF(DL$4&gt;$BV155,"",IF($BR$120&gt;$BS$120,"ns",IF($BN$127&gt;$BO$127,"ns",IF(ABS($BX155-INDEX(RTO1CF_ORD,DL$4,2))&gt;$BN$135,"s","ns"))))</f>
        <v>ns</v>
      </c>
      <c r="DM155" s="186" t="str">
        <f aca="1">IF(DM$4&gt;$BV155,"",IF($BR$120&gt;$BS$120,"ns",IF($BN$127&gt;$BO$127,"ns",IF(ABS($BX155-INDEX(RTO1CF_ORD,DM$4,2))&gt;$BN$135,"s","ns"))))</f>
        <v/>
      </c>
      <c r="DN155" s="186" t="str">
        <f aca="1">IF(DN$4&gt;$BV155,"",IF($BR$120&gt;$BS$120,"ns",IF($BN$127&gt;$BO$127,"ns",IF(ABS($BX155-INDEX(RTO1CF_ORD,DN$4,2))&gt;$BN$135,"s","ns"))))</f>
        <v/>
      </c>
      <c r="DO155" s="186" t="str">
        <f aca="1">IF(DO$4&gt;$BV155,"",IF($BR$120&gt;$BS$120,"ns",IF($BN$127&gt;$BO$127,"ns",IF(ABS($BX155-INDEX(RTO1CF_ORD,DO$4,2))&gt;$BN$135,"s","ns"))))</f>
        <v/>
      </c>
      <c r="DP155" s="186" t="str">
        <f aca="1">IF(DP$4&gt;$BV155,"",IF($BR$120&gt;$BS$120,"ns",IF($BN$127&gt;$BO$127,"ns",IF(ABS($BX155-INDEX(RTO1CF_ORD,DP$4,2))&gt;$BN$135,"s","ns"))))</f>
        <v/>
      </c>
      <c r="DQ155" s="186" t="str">
        <f aca="1">IF(DQ$4&gt;$BV155,"",IF($BR$120&gt;$BS$120,"ns",IF($BN$127&gt;$BO$127,"ns",IF(ABS($BX155-INDEX(RTO1CF_ORD,DQ$4,2))&gt;$BN$135,"s","ns"))))</f>
        <v/>
      </c>
      <c r="DR155" s="186" t="str">
        <f aca="1">IF(DR$4&gt;$BV155,"",IF($BR$120&gt;$BS$120,"ns",IF($BN$127&gt;$BO$127,"ns",IF(ABS($BX155-INDEX(RTO1CF_ORD,DR$4,2))&gt;$BN$135,"s","ns"))))</f>
        <v/>
      </c>
      <c r="DS155" s="186" t="str">
        <f aca="1">IF(DS$4&gt;$BV155,"",IF($BR$120&gt;$BS$120,"ns",IF($BN$127&gt;$BO$127,"ns",IF(ABS($BX155-INDEX(RTO1CF_ORD,DS$4,2))&gt;$BN$135,"s","ns"))))</f>
        <v/>
      </c>
      <c r="DT155" s="186" t="str">
        <f aca="1">IF(DT$4&gt;$BV155,"",IF($BR$120&gt;$BS$120,"ns",IF($BN$127&gt;$BO$127,"ns",IF(ABS($BX155-INDEX(RTO1CF_ORD,DT$4,2))&gt;$BN$135,"s","ns"))))</f>
        <v/>
      </c>
      <c r="DU155" s="186" t="str">
        <f aca="1">IF(DU$4&gt;$BV155,"",IF($BR$120&gt;$BS$120,"ns",IF($BN$127&gt;$BO$127,"ns",IF(ABS($BX155-INDEX(RTO1CF_ORD,DU$4,2))&gt;$BN$135,"s","ns"))))</f>
        <v/>
      </c>
      <c r="DV155" s="186" t="str">
        <f aca="1">IF(DV$4&gt;$BV155,"",IF($BR$120&gt;$BS$120,"ns",IF($BN$127&gt;$BO$127,"ns",IF(ABS($BX155-INDEX(RTO1CF_ORD,DV$4,2))&gt;$BN$135,"s","ns"))))</f>
        <v/>
      </c>
      <c r="DW155" s="158"/>
      <c r="DX155" s="158"/>
      <c r="DZ155" s="176">
        <f>DZ154+1</f>
        <v>41</v>
      </c>
      <c r="EA155" s="178" t="str">
        <f aca="1">IFERROR(INDEX(RTO3CV,$DZ155,1),0)</f>
        <v>BAGUETTE 525</v>
      </c>
      <c r="EB155" s="179">
        <f aca="1">IFERROR(INDEX(RTO3SF,$DZ155,EB$3),0)</f>
        <v>0</v>
      </c>
      <c r="EC155" s="179">
        <f aca="1">IFERROR(INDEX(RTO3SF,$DZ155,EC$3),0)</f>
        <v>0</v>
      </c>
      <c r="ED155" s="179">
        <f aca="1">IFERROR(INDEX(RTO3SF,$DZ155,ED$3),0)</f>
        <v>0</v>
      </c>
      <c r="EE155" s="179">
        <f aca="1">IFERROR(INDEX(RTO3SF,$DZ155,EE$3),0)</f>
        <v>0</v>
      </c>
      <c r="EF155" s="179">
        <f>_xlfn.COUNTIFS(EB155:EE155,"&gt;1")</f>
        <v>0</v>
      </c>
      <c r="EG155" s="179">
        <f>IFERROR(_xlfn.SUMIFS(EB155:EE155,EB155:EE155,"&gt;1"),0)</f>
        <v>0</v>
      </c>
      <c r="EH155" s="176"/>
      <c r="EI155" s="176"/>
      <c r="EJ155" s="176"/>
      <c r="EK155" s="177"/>
      <c r="EL155" s="176">
        <f>EL154+1</f>
        <v>41</v>
      </c>
      <c r="EM155" s="178" t="str">
        <f aca="1">IFERROR(INDEX(RTO3CV,$EL155,1),0)</f>
        <v>BAGUETTE 525</v>
      </c>
      <c r="EN155" s="179">
        <f aca="1">IFERROR(INDEX(RTO3CF,$EL155,'ANVA-MDS'!EB$3),0)</f>
        <v>3885.83297142857009</v>
      </c>
      <c r="EO155" s="179">
        <f aca="1">IFERROR(INDEX(RTO3CF,$EL155,'ANVA-MDS'!EC$3),0)</f>
        <v>3050.65904</v>
      </c>
      <c r="EP155" s="179">
        <f aca="1">IFERROR(INDEX(RTO3CF,$EL155,'ANVA-MDS'!ED$3),0)</f>
        <v>5195.78324571429039</v>
      </c>
      <c r="EQ155" s="179">
        <f aca="1">IFERROR(INDEX(RTO3CF,$EL155,'ANVA-MDS'!EE$3),0)</f>
        <v>0</v>
      </c>
      <c r="ER155" s="179">
        <f>_xlfn.COUNTIFS(EN155:EQ155,"&gt;1")</f>
        <v>3</v>
      </c>
      <c r="ES155" s="179">
        <f>IFERROR(_xlfn.SUMIFS(EN155:EQ155,EN155:EQ155,"&gt;1"),0)</f>
        <v>12132.2752571428991</v>
      </c>
      <c r="ET155" s="176"/>
      <c r="EU155" s="176"/>
      <c r="EV155" s="176"/>
      <c r="EW155" s="177"/>
      <c r="EX155" s="179">
        <f>EG155+ES155</f>
        <v>12132.2752571428991</v>
      </c>
      <c r="EY155" s="177"/>
      <c r="EZ155" s="177"/>
    </row>
    <row r="156" spans="10:156" ht="12.75" customHeight="1">
      <c r="J156" s="89" t="n">
        <v>41</v>
      </c>
      <c r="K156" s="187" t="str">
        <f aca="1">IFERROR(INDEX(RTO3SF_ORD,J156,1),"sd")</f>
        <v>BAGUETTE 525</v>
      </c>
      <c r="L156" s="188">
        <f aca="1">IFERROR(INDEX(RTO3SF_ORD,J156,2),"sd")</f>
        <v>0.0000900000000000000178</v>
      </c>
      <c r="M156" s="188" t="str">
        <f aca="1">IF(M$4&gt;$J156,"",IF($F$120&gt;$G$120,"ns",IF($B$127&gt;$C$127,"ns",IF(ABS($L156-INDEX(RTO1SF_ORD,M$4,2))&gt;$B$135,"s","ns"))))</f>
        <v>ns</v>
      </c>
      <c r="N156" s="188" t="str">
        <f aca="1">IF(N$4&gt;$J156,"",IF($F$120&gt;$G$120,"ns",IF($B$127&gt;$C$127,"ns",IF(ABS($L156-INDEX(RTO1SF_ORD,N$4,2))&gt;$B$135,"s","ns"))))</f>
        <v>ns</v>
      </c>
      <c r="O156" s="188" t="str">
        <f aca="1">IF(O$4&gt;$J156,"",IF($F$120&gt;$G$120,"ns",IF($B$127&gt;$C$127,"ns",IF(ABS($L156-INDEX(RTO1SF_ORD,O$4,2))&gt;$B$135,"s","ns"))))</f>
        <v>ns</v>
      </c>
      <c r="P156" s="188" t="str">
        <f aca="1">IF(P$4&gt;$J156,"",IF($F$120&gt;$G$120,"ns",IF($B$127&gt;$C$127,"ns",IF(ABS($L156-INDEX(RTO1SF_ORD,P$4,2))&gt;$B$135,"s","ns"))))</f>
        <v>ns</v>
      </c>
      <c r="Q156" s="188" t="str">
        <f aca="1">IF(Q$4&gt;$J156,"",IF($F$120&gt;$G$120,"ns",IF($B$127&gt;$C$127,"ns",IF(ABS($L156-INDEX(RTO1SF_ORD,Q$4,2))&gt;$B$135,"s","ns"))))</f>
        <v>ns</v>
      </c>
      <c r="R156" s="188" t="str">
        <f aca="1">IF(R$4&gt;$J156,"",IF($F$120&gt;$G$120,"ns",IF($B$127&gt;$C$127,"ns",IF(ABS($L156-INDEX(RTO1SF_ORD,R$4,2))&gt;$B$135,"s","ns"))))</f>
        <v>ns</v>
      </c>
      <c r="S156" s="188" t="str">
        <f aca="1">IF(S$4&gt;$J156,"",IF($F$120&gt;$G$120,"ns",IF($B$127&gt;$C$127,"ns",IF(ABS($L156-INDEX(RTO1SF_ORD,S$4,2))&gt;$B$135,"s","ns"))))</f>
        <v>ns</v>
      </c>
      <c r="T156" s="188" t="str">
        <f aca="1">IF(T$4&gt;$J156,"",IF($F$120&gt;$G$120,"ns",IF($B$127&gt;$C$127,"ns",IF(ABS($L156-INDEX(RTO1SF_ORD,T$4,2))&gt;$B$135,"s","ns"))))</f>
        <v>ns</v>
      </c>
      <c r="U156" s="188" t="str">
        <f aca="1">IF(U$4&gt;$J156,"",IF($F$120&gt;$G$120,"ns",IF($B$127&gt;$C$127,"ns",IF(ABS($L156-INDEX(RTO1SF_ORD,U$4,2))&gt;$B$135,"s","ns"))))</f>
        <v>ns</v>
      </c>
      <c r="V156" s="188" t="str">
        <f aca="1">IF(V$4&gt;$J156,"",IF($F$120&gt;$G$120,"ns",IF($B$127&gt;$C$127,"ns",IF(ABS($L156-INDEX(RTO1SF_ORD,V$4,2))&gt;$B$135,"s","ns"))))</f>
        <v>ns</v>
      </c>
      <c r="W156" s="188" t="str">
        <f aca="1">IF(W$4&gt;$J156,"",IF($F$120&gt;$G$120,"ns",IF($B$127&gt;$C$127,"ns",IF(ABS($L156-INDEX(RTO1SF_ORD,W$4,2))&gt;$B$135,"s","ns"))))</f>
        <v>ns</v>
      </c>
      <c r="X156" s="188" t="str">
        <f aca="1">IF(X$4&gt;$J156,"",IF($F$120&gt;$G$120,"ns",IF($B$127&gt;$C$127,"ns",IF(ABS($L156-INDEX(RTO1SF_ORD,X$4,2))&gt;$B$135,"s","ns"))))</f>
        <v>ns</v>
      </c>
      <c r="Y156" s="188" t="str">
        <f aca="1">IF(Y$4&gt;$J156,"",IF($F$120&gt;$G$120,"ns",IF($B$127&gt;$C$127,"ns",IF(ABS($L156-INDEX(RTO1SF_ORD,Y$4,2))&gt;$B$135,"s","ns"))))</f>
        <v>ns</v>
      </c>
      <c r="Z156" s="188" t="str">
        <f aca="1">IF(Z$4&gt;$J156,"",IF($F$120&gt;$G$120,"ns",IF($B$127&gt;$C$127,"ns",IF(ABS($L156-INDEX(RTO1SF_ORD,Z$4,2))&gt;$B$135,"s","ns"))))</f>
        <v>ns</v>
      </c>
      <c r="AA156" s="188" t="str">
        <f aca="1">IF(AA$4&gt;$J156,"",IF($F$120&gt;$G$120,"ns",IF($B$127&gt;$C$127,"ns",IF(ABS($L156-INDEX(RTO1SF_ORD,AA$4,2))&gt;$B$135,"s","ns"))))</f>
        <v>ns</v>
      </c>
      <c r="AB156" s="188" t="str">
        <f aca="1">IF(AB$4&gt;$J156,"",IF($F$120&gt;$G$120,"ns",IF($B$127&gt;$C$127,"ns",IF(ABS($L156-INDEX(RTO1SF_ORD,AB$4,2))&gt;$B$135,"s","ns"))))</f>
        <v>ns</v>
      </c>
      <c r="AC156" s="188" t="str">
        <f aca="1">IF(AC$4&gt;$J156,"",IF($F$120&gt;$G$120,"ns",IF($B$127&gt;$C$127,"ns",IF(ABS($L156-INDEX(RTO1SF_ORD,AC$4,2))&gt;$B$135,"s","ns"))))</f>
        <v>ns</v>
      </c>
      <c r="AD156" s="188" t="str">
        <f aca="1">IF(AD$4&gt;$J156,"",IF($F$120&gt;$G$120,"ns",IF($B$127&gt;$C$127,"ns",IF(ABS($L156-INDEX(RTO1SF_ORD,AD$4,2))&gt;$B$135,"s","ns"))))</f>
        <v>ns</v>
      </c>
      <c r="AE156" s="188" t="str">
        <f aca="1">IF(AE$4&gt;$J156,"",IF($F$120&gt;$G$120,"ns",IF($B$127&gt;$C$127,"ns",IF(ABS($L156-INDEX(RTO1SF_ORD,AE$4,2))&gt;$B$135,"s","ns"))))</f>
        <v>ns</v>
      </c>
      <c r="AF156" s="188" t="str">
        <f aca="1">IF(AF$4&gt;$J156,"",IF($F$120&gt;$G$120,"ns",IF($B$127&gt;$C$127,"ns",IF(ABS($L156-INDEX(RTO1SF_ORD,AF$4,2))&gt;$B$135,"s","ns"))))</f>
        <v>ns</v>
      </c>
      <c r="AG156" s="188" t="str">
        <f aca="1">IF(AG$4&gt;$J156,"",IF($F$120&gt;$G$120,"ns",IF($B$127&gt;$C$127,"ns",IF(ABS($L156-INDEX(RTO1SF_ORD,AG$4,2))&gt;$B$135,"s","ns"))))</f>
        <v>ns</v>
      </c>
      <c r="AH156" s="188" t="str">
        <f aca="1">IF(AH$4&gt;$J156,"",IF($F$120&gt;$G$120,"ns",IF($B$127&gt;$C$127,"ns",IF(ABS($L156-INDEX(RTO1SF_ORD,AH$4,2))&gt;$B$135,"s","ns"))))</f>
        <v>ns</v>
      </c>
      <c r="AI156" s="188" t="str">
        <f aca="1">IF(AI$4&gt;$J156,"",IF($F$120&gt;$G$120,"ns",IF($B$127&gt;$C$127,"ns",IF(ABS($L156-INDEX(RTO1SF_ORD,AI$4,2))&gt;$B$135,"s","ns"))))</f>
        <v>ns</v>
      </c>
      <c r="AJ156" s="188" t="str">
        <f aca="1">IF(AJ$4&gt;$J156,"",IF($F$120&gt;$G$120,"ns",IF($B$127&gt;$C$127,"ns",IF(ABS($L156-INDEX(RTO1SF_ORD,AJ$4,2))&gt;$B$135,"s","ns"))))</f>
        <v>ns</v>
      </c>
      <c r="AK156" s="188" t="str">
        <f aca="1">IF(AK$4&gt;$J156,"",IF($F$120&gt;$G$120,"ns",IF($B$127&gt;$C$127,"ns",IF(ABS($L156-INDEX(RTO1SF_ORD,AK$4,2))&gt;$B$135,"s","ns"))))</f>
        <v>ns</v>
      </c>
      <c r="AL156" s="188" t="str">
        <f aca="1">IF(AL$4&gt;$J156,"",IF($F$120&gt;$G$120,"ns",IF($B$127&gt;$C$127,"ns",IF(ABS($L156-INDEX(RTO1SF_ORD,AL$4,2))&gt;$B$135,"s","ns"))))</f>
        <v>ns</v>
      </c>
      <c r="AM156" s="188" t="str">
        <f aca="1">IF(AM$4&gt;$J156,"",IF($F$120&gt;$G$120,"ns",IF($B$127&gt;$C$127,"ns",IF(ABS($L156-INDEX(RTO1SF_ORD,AM$4,2))&gt;$B$135,"s","ns"))))</f>
        <v>ns</v>
      </c>
      <c r="AN156" s="188" t="str">
        <f aca="1">IF(AN$4&gt;$J156,"",IF($F$120&gt;$G$120,"ns",IF($B$127&gt;$C$127,"ns",IF(ABS($L156-INDEX(RTO1SF_ORD,AN$4,2))&gt;$B$135,"s","ns"))))</f>
        <v>ns</v>
      </c>
      <c r="AO156" s="188" t="str">
        <f aca="1">IF(AO$4&gt;$J156,"",IF($F$120&gt;$G$120,"ns",IF($B$127&gt;$C$127,"ns",IF(ABS($L156-INDEX(RTO1SF_ORD,AO$4,2))&gt;$B$135,"s","ns"))))</f>
        <v>ns</v>
      </c>
      <c r="AP156" s="188" t="str">
        <f aca="1">IF(AP$4&gt;$J156,"",IF($F$120&gt;$G$120,"ns",IF($B$127&gt;$C$127,"ns",IF(ABS($L156-INDEX(RTO1SF_ORD,AP$4,2))&gt;$B$135,"s","ns"))))</f>
        <v>ns</v>
      </c>
      <c r="AQ156" s="188" t="str">
        <f aca="1">IF(AQ$4&gt;$J156,"",IF($F$120&gt;$G$120,"ns",IF($B$127&gt;$C$127,"ns",IF(ABS($L156-INDEX(RTO1SF_ORD,AQ$4,2))&gt;$B$135,"s","ns"))))</f>
        <v>ns</v>
      </c>
      <c r="AR156" s="188" t="str">
        <f aca="1">IF(AR$4&gt;$J156,"",IF($F$120&gt;$G$120,"ns",IF($B$127&gt;$C$127,"ns",IF(ABS($L156-INDEX(RTO1SF_ORD,AR$4,2))&gt;$B$135,"s","ns"))))</f>
        <v>ns</v>
      </c>
      <c r="AS156" s="188" t="str">
        <f aca="1">IF(AS$4&gt;$J156,"",IF($F$120&gt;$G$120,"ns",IF($B$127&gt;$C$127,"ns",IF(ABS($L156-INDEX(RTO1SF_ORD,AS$4,2))&gt;$B$135,"s","ns"))))</f>
        <v>ns</v>
      </c>
      <c r="AT156" s="188" t="str">
        <f aca="1">IF(AT$4&gt;$J156,"",IF($F$120&gt;$G$120,"ns",IF($B$127&gt;$C$127,"ns",IF(ABS($L156-INDEX(RTO1SF_ORD,AT$4,2))&gt;$B$135,"s","ns"))))</f>
        <v>ns</v>
      </c>
      <c r="AU156" s="188" t="str">
        <f aca="1">IF(AU$4&gt;$J156,"",IF($F$120&gt;$G$120,"ns",IF($B$127&gt;$C$127,"ns",IF(ABS($L156-INDEX(RTO1SF_ORD,AU$4,2))&gt;$B$135,"s","ns"))))</f>
        <v>ns</v>
      </c>
      <c r="AV156" s="188" t="str">
        <f aca="1">IF(AV$4&gt;$J156,"",IF($F$120&gt;$G$120,"ns",IF($B$127&gt;$C$127,"ns",IF(ABS($L156-INDEX(RTO1SF_ORD,AV$4,2))&gt;$B$135,"s","ns"))))</f>
        <v>ns</v>
      </c>
      <c r="AW156" s="188" t="str">
        <f aca="1">IF(AW$4&gt;$J156,"",IF($F$120&gt;$G$120,"ns",IF($B$127&gt;$C$127,"ns",IF(ABS($L156-INDEX(RTO1SF_ORD,AW$4,2))&gt;$B$135,"s","ns"))))</f>
        <v>ns</v>
      </c>
      <c r="AX156" s="188" t="str">
        <f aca="1">IF(AX$4&gt;$J156,"",IF($F$120&gt;$G$120,"ns",IF($B$127&gt;$C$127,"ns",IF(ABS($L156-INDEX(RTO1SF_ORD,AX$4,2))&gt;$B$135,"s","ns"))))</f>
        <v>ns</v>
      </c>
      <c r="AY156" s="188" t="str">
        <f aca="1">IF(AY$4&gt;$J156,"",IF($F$120&gt;$G$120,"ns",IF($B$127&gt;$C$127,"ns",IF(ABS($L156-INDEX(RTO1SF_ORD,AY$4,2))&gt;$B$135,"s","ns"))))</f>
        <v>ns</v>
      </c>
      <c r="AZ156" s="188" t="str">
        <f aca="1">IF(AZ$4&gt;$J156,"",IF($F$120&gt;$G$120,"ns",IF($B$127&gt;$C$127,"ns",IF(ABS($L156-INDEX(RTO1SF_ORD,AZ$4,2))&gt;$B$135,"s","ns"))))</f>
        <v>ns</v>
      </c>
      <c r="BA156" s="188" t="str">
        <f aca="1">IF(BA$4&gt;$J156,"",IF($F$120&gt;$G$120,"ns",IF($B$127&gt;$C$127,"ns",IF(ABS($L156-INDEX(RTO1SF_ORD,BA$4,2))&gt;$B$135,"s","ns"))))</f>
        <v>ns</v>
      </c>
      <c r="BB156" s="188" t="str">
        <f aca="1">IF(BB$4&gt;$J156,"",IF($F$120&gt;$G$120,"ns",IF($B$127&gt;$C$127,"ns",IF(ABS($L156-INDEX(RTO1SF_ORD,BB$4,2))&gt;$B$135,"s","ns"))))</f>
        <v/>
      </c>
      <c r="BC156" s="188" t="str">
        <f aca="1">IF(BC$4&gt;$J156,"",IF($F$120&gt;$G$120,"ns",IF($B$127&gt;$C$127,"ns",IF(ABS($L156-INDEX(RTO1SF_ORD,BC$4,2))&gt;$B$135,"s","ns"))))</f>
        <v/>
      </c>
      <c r="BD156" s="188" t="str">
        <f aca="1">IF(BD$4&gt;$J156,"",IF($F$120&gt;$G$120,"ns",IF($B$127&gt;$C$127,"ns",IF(ABS($L156-INDEX(RTO1SF_ORD,BD$4,2))&gt;$B$135,"s","ns"))))</f>
        <v/>
      </c>
      <c r="BE156" s="188" t="str">
        <f aca="1">IF(BE$4&gt;$J156,"",IF($F$120&gt;$G$120,"ns",IF($B$127&gt;$C$127,"ns",IF(ABS($L156-INDEX(RTO1SF_ORD,BE$4,2))&gt;$B$135,"s","ns"))))</f>
        <v/>
      </c>
      <c r="BF156" s="188" t="str">
        <f aca="1">IF(BF$4&gt;$J156,"",IF($F$120&gt;$G$120,"ns",IF($B$127&gt;$C$127,"ns",IF(ABS($L156-INDEX(RTO1SF_ORD,BF$4,2))&gt;$B$135,"s","ns"))))</f>
        <v/>
      </c>
      <c r="BG156" s="188" t="str">
        <f aca="1">IF(BG$4&gt;$J156,"",IF($F$120&gt;$G$120,"ns",IF($B$127&gt;$C$127,"ns",IF(ABS($L156-INDEX(RTO1SF_ORD,BG$4,2))&gt;$B$135,"s","ns"))))</f>
        <v/>
      </c>
      <c r="BH156" s="188" t="str">
        <f aca="1">IF(BH$4&gt;$J156,"",IF($F$120&gt;$G$120,"ns",IF($B$127&gt;$C$127,"ns",IF(ABS($L156-INDEX(RTO1SF_ORD,BH$4,2))&gt;$B$135,"s","ns"))))</f>
        <v/>
      </c>
      <c r="BI156" s="188" t="str">
        <f aca="1">IF(BI$4&gt;$J156,"",IF($F$120&gt;$G$120,"ns",IF($B$127&gt;$C$127,"ns",IF(ABS($L156-INDEX(RTO1SF_ORD,BI$4,2))&gt;$B$135,"s","ns"))))</f>
        <v/>
      </c>
      <c r="BJ156" s="188" t="str">
        <f aca="1">IF(BJ$4&gt;$J156,"",IF($F$120&gt;$G$120,"ns",IF($B$127&gt;$C$127,"ns",IF(ABS($L156-INDEX(RTO1SF_ORD,BJ$4,2))&gt;$B$135,"s","ns"))))</f>
        <v/>
      </c>
      <c r="BS156" s="10"/>
      <c r="BT156" s="10"/>
      <c r="BV156" s="89" t="n">
        <v>41</v>
      </c>
      <c r="BW156" s="187" t="str">
        <f aca="1">IFERROR(INDEX(RTO3CF_ORD,BV156,1),"sd")</f>
        <v>RGT QUIRIKO</v>
      </c>
      <c r="BX156" s="188">
        <f aca="1">IFERROR(INDEX(RTO3CF_ORD,BV156,2),"sd")</f>
        <v>2927.8800571428601</v>
      </c>
      <c r="BY156" s="186" t="str">
        <f aca="1">IF(BY$4&gt;$BV156,"",IF($BR$120&gt;$BS$120,"ns",IF($BN$127&gt;$BO$127,"ns",IF(ABS($BX156-INDEX(RTO1CF_ORD,BY$4,2))&gt;$BN$135,"s","ns"))))</f>
        <v>ns</v>
      </c>
      <c r="BZ156" s="186" t="str">
        <f aca="1">IF(BZ$4&gt;$BV156,"",IF($BR$120&gt;$BS$120,"ns",IF($BN$127&gt;$BO$127,"ns",IF(ABS($BX156-INDEX(RTO1CF_ORD,BZ$4,2))&gt;$BN$135,"s","ns"))))</f>
        <v>ns</v>
      </c>
      <c r="CA156" s="186" t="str">
        <f aca="1">IF(CA$4&gt;$BV156,"",IF($BR$120&gt;$BS$120,"ns",IF($BN$127&gt;$BO$127,"ns",IF(ABS($BX156-INDEX(RTO1CF_ORD,CA$4,2))&gt;$BN$135,"s","ns"))))</f>
        <v>ns</v>
      </c>
      <c r="CB156" s="186" t="str">
        <f aca="1">IF(CB$4&gt;$BV156,"",IF($BR$120&gt;$BS$120,"ns",IF($BN$127&gt;$BO$127,"ns",IF(ABS($BX156-INDEX(RTO1CF_ORD,CB$4,2))&gt;$BN$135,"s","ns"))))</f>
        <v>ns</v>
      </c>
      <c r="CC156" s="186" t="str">
        <f aca="1">IF(CC$4&gt;$BV156,"",IF($BR$120&gt;$BS$120,"ns",IF($BN$127&gt;$BO$127,"ns",IF(ABS($BX156-INDEX(RTO1CF_ORD,CC$4,2))&gt;$BN$135,"s","ns"))))</f>
        <v>ns</v>
      </c>
      <c r="CD156" s="186" t="str">
        <f aca="1">IF(CD$4&gt;$BV156,"",IF($BR$120&gt;$BS$120,"ns",IF($BN$127&gt;$BO$127,"ns",IF(ABS($BX156-INDEX(RTO1CF_ORD,CD$4,2))&gt;$BN$135,"s","ns"))))</f>
        <v>ns</v>
      </c>
      <c r="CE156" s="186" t="str">
        <f aca="1">IF(CE$4&gt;$BV156,"",IF($BR$120&gt;$BS$120,"ns",IF($BN$127&gt;$BO$127,"ns",IF(ABS($BX156-INDEX(RTO1CF_ORD,CE$4,2))&gt;$BN$135,"s","ns"))))</f>
        <v>ns</v>
      </c>
      <c r="CF156" s="186" t="str">
        <f aca="1">IF(CF$4&gt;$BV156,"",IF($BR$120&gt;$BS$120,"ns",IF($BN$127&gt;$BO$127,"ns",IF(ABS($BX156-INDEX(RTO1CF_ORD,CF$4,2))&gt;$BN$135,"s","ns"))))</f>
        <v>ns</v>
      </c>
      <c r="CG156" s="186" t="str">
        <f aca="1">IF(CG$4&gt;$BV156,"",IF($BR$120&gt;$BS$120,"ns",IF($BN$127&gt;$BO$127,"ns",IF(ABS($BX156-INDEX(RTO1CF_ORD,CG$4,2))&gt;$BN$135,"s","ns"))))</f>
        <v>ns</v>
      </c>
      <c r="CH156" s="186" t="str">
        <f aca="1">IF(CH$4&gt;$BV156,"",IF($BR$120&gt;$BS$120,"ns",IF($BN$127&gt;$BO$127,"ns",IF(ABS($BX156-INDEX(RTO1CF_ORD,CH$4,2))&gt;$BN$135,"s","ns"))))</f>
        <v>ns</v>
      </c>
      <c r="CI156" s="186" t="str">
        <f aca="1">IF(CI$4&gt;$BV156,"",IF($BR$120&gt;$BS$120,"ns",IF($BN$127&gt;$BO$127,"ns",IF(ABS($BX156-INDEX(RTO1CF_ORD,CI$4,2))&gt;$BN$135,"s","ns"))))</f>
        <v>ns</v>
      </c>
      <c r="CJ156" s="186" t="str">
        <f aca="1">IF(CJ$4&gt;$BV156,"",IF($BR$120&gt;$BS$120,"ns",IF($BN$127&gt;$BO$127,"ns",IF(ABS($BX156-INDEX(RTO1CF_ORD,CJ$4,2))&gt;$BN$135,"s","ns"))))</f>
        <v>ns</v>
      </c>
      <c r="CK156" s="186" t="str">
        <f aca="1">IF(CK$4&gt;$BV156,"",IF($BR$120&gt;$BS$120,"ns",IF($BN$127&gt;$BO$127,"ns",IF(ABS($BX156-INDEX(RTO1CF_ORD,CK$4,2))&gt;$BN$135,"s","ns"))))</f>
        <v>ns</v>
      </c>
      <c r="CL156" s="186" t="str">
        <f aca="1">IF(CL$4&gt;$BV156,"",IF($BR$120&gt;$BS$120,"ns",IF($BN$127&gt;$BO$127,"ns",IF(ABS($BX156-INDEX(RTO1CF_ORD,CL$4,2))&gt;$BN$135,"s","ns"))))</f>
        <v>ns</v>
      </c>
      <c r="CM156" s="186" t="str">
        <f aca="1">IF(CM$4&gt;$BV156,"",IF($BR$120&gt;$BS$120,"ns",IF($BN$127&gt;$BO$127,"ns",IF(ABS($BX156-INDEX(RTO1CF_ORD,CM$4,2))&gt;$BN$135,"s","ns"))))</f>
        <v>ns</v>
      </c>
      <c r="CN156" s="186" t="str">
        <f aca="1">IF(CN$4&gt;$BV156,"",IF($BR$120&gt;$BS$120,"ns",IF($BN$127&gt;$BO$127,"ns",IF(ABS($BX156-INDEX(RTO1CF_ORD,CN$4,2))&gt;$BN$135,"s","ns"))))</f>
        <v>ns</v>
      </c>
      <c r="CO156" s="186" t="str">
        <f aca="1">IF(CO$4&gt;$BV156,"",IF($BR$120&gt;$BS$120,"ns",IF($BN$127&gt;$BO$127,"ns",IF(ABS($BX156-INDEX(RTO1CF_ORD,CO$4,2))&gt;$BN$135,"s","ns"))))</f>
        <v>ns</v>
      </c>
      <c r="CP156" s="186" t="str">
        <f aca="1">IF(CP$4&gt;$BV156,"",IF($BR$120&gt;$BS$120,"ns",IF($BN$127&gt;$BO$127,"ns",IF(ABS($BX156-INDEX(RTO1CF_ORD,CP$4,2))&gt;$BN$135,"s","ns"))))</f>
        <v>ns</v>
      </c>
      <c r="CQ156" s="186" t="str">
        <f aca="1">IF(CQ$4&gt;$BV156,"",IF($BR$120&gt;$BS$120,"ns",IF($BN$127&gt;$BO$127,"ns",IF(ABS($BX156-INDEX(RTO1CF_ORD,CQ$4,2))&gt;$BN$135,"s","ns"))))</f>
        <v>ns</v>
      </c>
      <c r="CR156" s="186" t="str">
        <f aca="1">IF(CR$4&gt;$BV156,"",IF($BR$120&gt;$BS$120,"ns",IF($BN$127&gt;$BO$127,"ns",IF(ABS($BX156-INDEX(RTO1CF_ORD,CR$4,2))&gt;$BN$135,"s","ns"))))</f>
        <v>ns</v>
      </c>
      <c r="CS156" s="186" t="str">
        <f aca="1">IF(CS$4&gt;$BV156,"",IF($BR$120&gt;$BS$120,"ns",IF($BN$127&gt;$BO$127,"ns",IF(ABS($BX156-INDEX(RTO1CF_ORD,CS$4,2))&gt;$BN$135,"s","ns"))))</f>
        <v>ns</v>
      </c>
      <c r="CT156" s="186" t="str">
        <f aca="1">IF(CT$4&gt;$BV156,"",IF($BR$120&gt;$BS$120,"ns",IF($BN$127&gt;$BO$127,"ns",IF(ABS($BX156-INDEX(RTO1CF_ORD,CT$4,2))&gt;$BN$135,"s","ns"))))</f>
        <v>ns</v>
      </c>
      <c r="CU156" s="186" t="str">
        <f aca="1">IF(CU$4&gt;$BV156,"",IF($BR$120&gt;$BS$120,"ns",IF($BN$127&gt;$BO$127,"ns",IF(ABS($BX156-INDEX(RTO1CF_ORD,CU$4,2))&gt;$BN$135,"s","ns"))))</f>
        <v>ns</v>
      </c>
      <c r="CV156" s="186" t="str">
        <f aca="1">IF(CV$4&gt;$BV156,"",IF($BR$120&gt;$BS$120,"ns",IF($BN$127&gt;$BO$127,"ns",IF(ABS($BX156-INDEX(RTO1CF_ORD,CV$4,2))&gt;$BN$135,"s","ns"))))</f>
        <v>ns</v>
      </c>
      <c r="CW156" s="186" t="str">
        <f aca="1">IF(CW$4&gt;$BV156,"",IF($BR$120&gt;$BS$120,"ns",IF($BN$127&gt;$BO$127,"ns",IF(ABS($BX156-INDEX(RTO1CF_ORD,CW$4,2))&gt;$BN$135,"s","ns"))))</f>
        <v>ns</v>
      </c>
      <c r="CX156" s="186" t="str">
        <f aca="1">IF(CX$4&gt;$BV156,"",IF($BR$120&gt;$BS$120,"ns",IF($BN$127&gt;$BO$127,"ns",IF(ABS($BX156-INDEX(RTO1CF_ORD,CX$4,2))&gt;$BN$135,"s","ns"))))</f>
        <v>ns</v>
      </c>
      <c r="CY156" s="186" t="str">
        <f aca="1">IF(CY$4&gt;$BV156,"",IF($BR$120&gt;$BS$120,"ns",IF($BN$127&gt;$BO$127,"ns",IF(ABS($BX156-INDEX(RTO1CF_ORD,CY$4,2))&gt;$BN$135,"s","ns"))))</f>
        <v>ns</v>
      </c>
      <c r="CZ156" s="186" t="str">
        <f aca="1">IF(CZ$4&gt;$BV156,"",IF($BR$120&gt;$BS$120,"ns",IF($BN$127&gt;$BO$127,"ns",IF(ABS($BX156-INDEX(RTO1CF_ORD,CZ$4,2))&gt;$BN$135,"s","ns"))))</f>
        <v>ns</v>
      </c>
      <c r="DA156" s="186" t="str">
        <f aca="1">IF(DA$4&gt;$BV156,"",IF($BR$120&gt;$BS$120,"ns",IF($BN$127&gt;$BO$127,"ns",IF(ABS($BX156-INDEX(RTO1CF_ORD,DA$4,2))&gt;$BN$135,"s","ns"))))</f>
        <v>ns</v>
      </c>
      <c r="DB156" s="186" t="str">
        <f aca="1">IF(DB$4&gt;$BV156,"",IF($BR$120&gt;$BS$120,"ns",IF($BN$127&gt;$BO$127,"ns",IF(ABS($BX156-INDEX(RTO1CF_ORD,DB$4,2))&gt;$BN$135,"s","ns"))))</f>
        <v>ns</v>
      </c>
      <c r="DC156" s="186" t="str">
        <f aca="1">IF(DC$4&gt;$BV156,"",IF($BR$120&gt;$BS$120,"ns",IF($BN$127&gt;$BO$127,"ns",IF(ABS($BX156-INDEX(RTO1CF_ORD,DC$4,2))&gt;$BN$135,"s","ns"))))</f>
        <v>ns</v>
      </c>
      <c r="DD156" s="186" t="str">
        <f aca="1">IF(DD$4&gt;$BV156,"",IF($BR$120&gt;$BS$120,"ns",IF($BN$127&gt;$BO$127,"ns",IF(ABS($BX156-INDEX(RTO1CF_ORD,DD$4,2))&gt;$BN$135,"s","ns"))))</f>
        <v>ns</v>
      </c>
      <c r="DE156" s="186" t="str">
        <f aca="1">IF(DE$4&gt;$BV156,"",IF($BR$120&gt;$BS$120,"ns",IF($BN$127&gt;$BO$127,"ns",IF(ABS($BX156-INDEX(RTO1CF_ORD,DE$4,2))&gt;$BN$135,"s","ns"))))</f>
        <v>ns</v>
      </c>
      <c r="DF156" s="186" t="str">
        <f aca="1">IF(DF$4&gt;$BV156,"",IF($BR$120&gt;$BS$120,"ns",IF($BN$127&gt;$BO$127,"ns",IF(ABS($BX156-INDEX(RTO1CF_ORD,DF$4,2))&gt;$BN$135,"s","ns"))))</f>
        <v>ns</v>
      </c>
      <c r="DG156" s="186" t="str">
        <f aca="1">IF(DG$4&gt;$BV156,"",IF($BR$120&gt;$BS$120,"ns",IF($BN$127&gt;$BO$127,"ns",IF(ABS($BX156-INDEX(RTO1CF_ORD,DG$4,2))&gt;$BN$135,"s","ns"))))</f>
        <v>ns</v>
      </c>
      <c r="DH156" s="186" t="str">
        <f aca="1">IF(DH$4&gt;$BV156,"",IF($BR$120&gt;$BS$120,"ns",IF($BN$127&gt;$BO$127,"ns",IF(ABS($BX156-INDEX(RTO1CF_ORD,DH$4,2))&gt;$BN$135,"s","ns"))))</f>
        <v>ns</v>
      </c>
      <c r="DI156" s="186" t="str">
        <f aca="1">IF(DI$4&gt;$BV156,"",IF($BR$120&gt;$BS$120,"ns",IF($BN$127&gt;$BO$127,"ns",IF(ABS($BX156-INDEX(RTO1CF_ORD,DI$4,2))&gt;$BN$135,"s","ns"))))</f>
        <v>ns</v>
      </c>
      <c r="DJ156" s="186" t="str">
        <f aca="1">IF(DJ$4&gt;$BV156,"",IF($BR$120&gt;$BS$120,"ns",IF($BN$127&gt;$BO$127,"ns",IF(ABS($BX156-INDEX(RTO1CF_ORD,DJ$4,2))&gt;$BN$135,"s","ns"))))</f>
        <v>ns</v>
      </c>
      <c r="DK156" s="186" t="str">
        <f aca="1">IF(DK$4&gt;$BV156,"",IF($BR$120&gt;$BS$120,"ns",IF($BN$127&gt;$BO$127,"ns",IF(ABS($BX156-INDEX(RTO1CF_ORD,DK$4,2))&gt;$BN$135,"s","ns"))))</f>
        <v>ns</v>
      </c>
      <c r="DL156" s="186" t="str">
        <f aca="1">IF(DL$4&gt;$BV156,"",IF($BR$120&gt;$BS$120,"ns",IF($BN$127&gt;$BO$127,"ns",IF(ABS($BX156-INDEX(RTO1CF_ORD,DL$4,2))&gt;$BN$135,"s","ns"))))</f>
        <v>ns</v>
      </c>
      <c r="DM156" s="186" t="str">
        <f aca="1">IF(DM$4&gt;$BV156,"",IF($BR$120&gt;$BS$120,"ns",IF($BN$127&gt;$BO$127,"ns",IF(ABS($BX156-INDEX(RTO1CF_ORD,DM$4,2))&gt;$BN$135,"s","ns"))))</f>
        <v>ns</v>
      </c>
      <c r="DN156" s="186" t="str">
        <f aca="1">IF(DN$4&gt;$BV156,"",IF($BR$120&gt;$BS$120,"ns",IF($BN$127&gt;$BO$127,"ns",IF(ABS($BX156-INDEX(RTO1CF_ORD,DN$4,2))&gt;$BN$135,"s","ns"))))</f>
        <v/>
      </c>
      <c r="DO156" s="186" t="str">
        <f aca="1">IF(DO$4&gt;$BV156,"",IF($BR$120&gt;$BS$120,"ns",IF($BN$127&gt;$BO$127,"ns",IF(ABS($BX156-INDEX(RTO1CF_ORD,DO$4,2))&gt;$BN$135,"s","ns"))))</f>
        <v/>
      </c>
      <c r="DP156" s="186" t="str">
        <f aca="1">IF(DP$4&gt;$BV156,"",IF($BR$120&gt;$BS$120,"ns",IF($BN$127&gt;$BO$127,"ns",IF(ABS($BX156-INDEX(RTO1CF_ORD,DP$4,2))&gt;$BN$135,"s","ns"))))</f>
        <v/>
      </c>
      <c r="DQ156" s="186" t="str">
        <f aca="1">IF(DQ$4&gt;$BV156,"",IF($BR$120&gt;$BS$120,"ns",IF($BN$127&gt;$BO$127,"ns",IF(ABS($BX156-INDEX(RTO1CF_ORD,DQ$4,2))&gt;$BN$135,"s","ns"))))</f>
        <v/>
      </c>
      <c r="DR156" s="186" t="str">
        <f aca="1">IF(DR$4&gt;$BV156,"",IF($BR$120&gt;$BS$120,"ns",IF($BN$127&gt;$BO$127,"ns",IF(ABS($BX156-INDEX(RTO1CF_ORD,DR$4,2))&gt;$BN$135,"s","ns"))))</f>
        <v/>
      </c>
      <c r="DS156" s="186" t="str">
        <f aca="1">IF(DS$4&gt;$BV156,"",IF($BR$120&gt;$BS$120,"ns",IF($BN$127&gt;$BO$127,"ns",IF(ABS($BX156-INDEX(RTO1CF_ORD,DS$4,2))&gt;$BN$135,"s","ns"))))</f>
        <v/>
      </c>
      <c r="DT156" s="186" t="str">
        <f aca="1">IF(DT$4&gt;$BV156,"",IF($BR$120&gt;$BS$120,"ns",IF($BN$127&gt;$BO$127,"ns",IF(ABS($BX156-INDEX(RTO1CF_ORD,DT$4,2))&gt;$BN$135,"s","ns"))))</f>
        <v/>
      </c>
      <c r="DU156" s="186" t="str">
        <f aca="1">IF(DU$4&gt;$BV156,"",IF($BR$120&gt;$BS$120,"ns",IF($BN$127&gt;$BO$127,"ns",IF(ABS($BX156-INDEX(RTO1CF_ORD,DU$4,2))&gt;$BN$135,"s","ns"))))</f>
        <v/>
      </c>
      <c r="DV156" s="186" t="str">
        <f aca="1">IF(DV$4&gt;$BV156,"",IF($BR$120&gt;$BS$120,"ns",IF($BN$127&gt;$BO$127,"ns",IF(ABS($BX156-INDEX(RTO1CF_ORD,DV$4,2))&gt;$BN$135,"s","ns"))))</f>
        <v/>
      </c>
      <c r="DW156" s="158"/>
      <c r="DX156" s="158"/>
      <c r="DZ156" s="176">
        <f>DZ155+1</f>
        <v>42</v>
      </c>
      <c r="EA156" s="178" t="str">
        <f aca="1">IFERROR(INDEX(RTO3CV,$DZ156,1),0)</f>
        <v>BAGUETTE 620</v>
      </c>
      <c r="EB156" s="179">
        <f aca="1">IFERROR(INDEX(RTO3SF,$DZ156,EB$3),0)</f>
        <v>0</v>
      </c>
      <c r="EC156" s="179">
        <f aca="1">IFERROR(INDEX(RTO3SF,$DZ156,EC$3),0)</f>
        <v>0</v>
      </c>
      <c r="ED156" s="179">
        <f aca="1">IFERROR(INDEX(RTO3SF,$DZ156,ED$3),0)</f>
        <v>0</v>
      </c>
      <c r="EE156" s="179">
        <f aca="1">IFERROR(INDEX(RTO3SF,$DZ156,EE$3),0)</f>
        <v>0</v>
      </c>
      <c r="EF156" s="179">
        <f>_xlfn.COUNTIFS(EB156:EE156,"&gt;1")</f>
        <v>0</v>
      </c>
      <c r="EG156" s="179">
        <f>IFERROR(_xlfn.SUMIFS(EB156:EE156,EB156:EE156,"&gt;1"),0)</f>
        <v>0</v>
      </c>
      <c r="EH156" s="176"/>
      <c r="EI156" s="176"/>
      <c r="EJ156" s="176"/>
      <c r="EK156" s="177"/>
      <c r="EL156" s="176">
        <f>EL155+1</f>
        <v>42</v>
      </c>
      <c r="EM156" s="178" t="str">
        <f aca="1">IFERROR(INDEX(RTO3CV,$EL156,1),0)</f>
        <v>BAGUETTE 620</v>
      </c>
      <c r="EN156" s="179">
        <f aca="1">IFERROR(INDEX(RTO3CF,$EL156,'ANVA-MDS'!EB$3),0)</f>
        <v>3089.98322285713994</v>
      </c>
      <c r="EO156" s="179">
        <f aca="1">IFERROR(INDEX(RTO3CF,$EL156,'ANVA-MDS'!EC$3),0)</f>
        <v>2641.26719999999978</v>
      </c>
      <c r="EP156" s="179">
        <f aca="1">IFERROR(INDEX(RTO3CF,$EL156,'ANVA-MDS'!ED$3),0)</f>
        <v>3614.66084571429019</v>
      </c>
      <c r="EQ156" s="179">
        <f aca="1">IFERROR(INDEX(RTO3CF,$EL156,'ANVA-MDS'!EE$3),0)</f>
        <v>0</v>
      </c>
      <c r="ER156" s="179">
        <f>_xlfn.COUNTIFS(EN156:EQ156,"&gt;1")</f>
        <v>3</v>
      </c>
      <c r="ES156" s="179">
        <f>IFERROR(_xlfn.SUMIFS(EN156:EQ156,EN156:EQ156,"&gt;1"),0)</f>
        <v>9345.9112685714299</v>
      </c>
      <c r="ET156" s="176"/>
      <c r="EU156" s="176"/>
      <c r="EV156" s="176"/>
      <c r="EW156" s="177"/>
      <c r="EX156" s="179">
        <f>EG156+ES156</f>
        <v>9345.9112685714299</v>
      </c>
      <c r="EY156" s="177"/>
      <c r="EZ156" s="177"/>
    </row>
    <row r="157" spans="10:156" ht="12.75" customHeight="1">
      <c r="J157" s="89" t="n">
        <v>42</v>
      </c>
      <c r="K157" s="187" t="str">
        <f aca="1">IFERROR(INDEX(RTO3SF_ORD,J157,1),"sd")</f>
        <v>BAGUETTE 620</v>
      </c>
      <c r="L157" s="188">
        <f aca="1">IFERROR(INDEX(RTO3SF_ORD,J157,2),"sd")</f>
        <v>0.00008</v>
      </c>
      <c r="M157" s="188" t="str">
        <f aca="1">IF(M$4&gt;$J157,"",IF($F$120&gt;$G$120,"ns",IF($B$127&gt;$C$127,"ns",IF(ABS($L157-INDEX(RTO1SF_ORD,M$4,2))&gt;$B$135,"s","ns"))))</f>
        <v>ns</v>
      </c>
      <c r="N157" s="188" t="str">
        <f aca="1">IF(N$4&gt;$J157,"",IF($F$120&gt;$G$120,"ns",IF($B$127&gt;$C$127,"ns",IF(ABS($L157-INDEX(RTO1SF_ORD,N$4,2))&gt;$B$135,"s","ns"))))</f>
        <v>ns</v>
      </c>
      <c r="O157" s="188" t="str">
        <f aca="1">IF(O$4&gt;$J157,"",IF($F$120&gt;$G$120,"ns",IF($B$127&gt;$C$127,"ns",IF(ABS($L157-INDEX(RTO1SF_ORD,O$4,2))&gt;$B$135,"s","ns"))))</f>
        <v>ns</v>
      </c>
      <c r="P157" s="188" t="str">
        <f aca="1">IF(P$4&gt;$J157,"",IF($F$120&gt;$G$120,"ns",IF($B$127&gt;$C$127,"ns",IF(ABS($L157-INDEX(RTO1SF_ORD,P$4,2))&gt;$B$135,"s","ns"))))</f>
        <v>ns</v>
      </c>
      <c r="Q157" s="188" t="str">
        <f aca="1">IF(Q$4&gt;$J157,"",IF($F$120&gt;$G$120,"ns",IF($B$127&gt;$C$127,"ns",IF(ABS($L157-INDEX(RTO1SF_ORD,Q$4,2))&gt;$B$135,"s","ns"))))</f>
        <v>ns</v>
      </c>
      <c r="R157" s="188" t="str">
        <f aca="1">IF(R$4&gt;$J157,"",IF($F$120&gt;$G$120,"ns",IF($B$127&gt;$C$127,"ns",IF(ABS($L157-INDEX(RTO1SF_ORD,R$4,2))&gt;$B$135,"s","ns"))))</f>
        <v>ns</v>
      </c>
      <c r="S157" s="188" t="str">
        <f aca="1">IF(S$4&gt;$J157,"",IF($F$120&gt;$G$120,"ns",IF($B$127&gt;$C$127,"ns",IF(ABS($L157-INDEX(RTO1SF_ORD,S$4,2))&gt;$B$135,"s","ns"))))</f>
        <v>ns</v>
      </c>
      <c r="T157" s="188" t="str">
        <f aca="1">IF(T$4&gt;$J157,"",IF($F$120&gt;$G$120,"ns",IF($B$127&gt;$C$127,"ns",IF(ABS($L157-INDEX(RTO1SF_ORD,T$4,2))&gt;$B$135,"s","ns"))))</f>
        <v>ns</v>
      </c>
      <c r="U157" s="188" t="str">
        <f aca="1">IF(U$4&gt;$J157,"",IF($F$120&gt;$G$120,"ns",IF($B$127&gt;$C$127,"ns",IF(ABS($L157-INDEX(RTO1SF_ORD,U$4,2))&gt;$B$135,"s","ns"))))</f>
        <v>ns</v>
      </c>
      <c r="V157" s="188" t="str">
        <f aca="1">IF(V$4&gt;$J157,"",IF($F$120&gt;$G$120,"ns",IF($B$127&gt;$C$127,"ns",IF(ABS($L157-INDEX(RTO1SF_ORD,V$4,2))&gt;$B$135,"s","ns"))))</f>
        <v>ns</v>
      </c>
      <c r="W157" s="188" t="str">
        <f aca="1">IF(W$4&gt;$J157,"",IF($F$120&gt;$G$120,"ns",IF($B$127&gt;$C$127,"ns",IF(ABS($L157-INDEX(RTO1SF_ORD,W$4,2))&gt;$B$135,"s","ns"))))</f>
        <v>ns</v>
      </c>
      <c r="X157" s="188" t="str">
        <f aca="1">IF(X$4&gt;$J157,"",IF($F$120&gt;$G$120,"ns",IF($B$127&gt;$C$127,"ns",IF(ABS($L157-INDEX(RTO1SF_ORD,X$4,2))&gt;$B$135,"s","ns"))))</f>
        <v>ns</v>
      </c>
      <c r="Y157" s="188" t="str">
        <f aca="1">IF(Y$4&gt;$J157,"",IF($F$120&gt;$G$120,"ns",IF($B$127&gt;$C$127,"ns",IF(ABS($L157-INDEX(RTO1SF_ORD,Y$4,2))&gt;$B$135,"s","ns"))))</f>
        <v>ns</v>
      </c>
      <c r="Z157" s="188" t="str">
        <f aca="1">IF(Z$4&gt;$J157,"",IF($F$120&gt;$G$120,"ns",IF($B$127&gt;$C$127,"ns",IF(ABS($L157-INDEX(RTO1SF_ORD,Z$4,2))&gt;$B$135,"s","ns"))))</f>
        <v>ns</v>
      </c>
      <c r="AA157" s="188" t="str">
        <f aca="1">IF(AA$4&gt;$J157,"",IF($F$120&gt;$G$120,"ns",IF($B$127&gt;$C$127,"ns",IF(ABS($L157-INDEX(RTO1SF_ORD,AA$4,2))&gt;$B$135,"s","ns"))))</f>
        <v>ns</v>
      </c>
      <c r="AB157" s="188" t="str">
        <f aca="1">IF(AB$4&gt;$J157,"",IF($F$120&gt;$G$120,"ns",IF($B$127&gt;$C$127,"ns",IF(ABS($L157-INDEX(RTO1SF_ORD,AB$4,2))&gt;$B$135,"s","ns"))))</f>
        <v>ns</v>
      </c>
      <c r="AC157" s="188" t="str">
        <f aca="1">IF(AC$4&gt;$J157,"",IF($F$120&gt;$G$120,"ns",IF($B$127&gt;$C$127,"ns",IF(ABS($L157-INDEX(RTO1SF_ORD,AC$4,2))&gt;$B$135,"s","ns"))))</f>
        <v>ns</v>
      </c>
      <c r="AD157" s="188" t="str">
        <f aca="1">IF(AD$4&gt;$J157,"",IF($F$120&gt;$G$120,"ns",IF($B$127&gt;$C$127,"ns",IF(ABS($L157-INDEX(RTO1SF_ORD,AD$4,2))&gt;$B$135,"s","ns"))))</f>
        <v>ns</v>
      </c>
      <c r="AE157" s="188" t="str">
        <f aca="1">IF(AE$4&gt;$J157,"",IF($F$120&gt;$G$120,"ns",IF($B$127&gt;$C$127,"ns",IF(ABS($L157-INDEX(RTO1SF_ORD,AE$4,2))&gt;$B$135,"s","ns"))))</f>
        <v>ns</v>
      </c>
      <c r="AF157" s="188" t="str">
        <f aca="1">IF(AF$4&gt;$J157,"",IF($F$120&gt;$G$120,"ns",IF($B$127&gt;$C$127,"ns",IF(ABS($L157-INDEX(RTO1SF_ORD,AF$4,2))&gt;$B$135,"s","ns"))))</f>
        <v>ns</v>
      </c>
      <c r="AG157" s="188" t="str">
        <f aca="1">IF(AG$4&gt;$J157,"",IF($F$120&gt;$G$120,"ns",IF($B$127&gt;$C$127,"ns",IF(ABS($L157-INDEX(RTO1SF_ORD,AG$4,2))&gt;$B$135,"s","ns"))))</f>
        <v>ns</v>
      </c>
      <c r="AH157" s="188" t="str">
        <f aca="1">IF(AH$4&gt;$J157,"",IF($F$120&gt;$G$120,"ns",IF($B$127&gt;$C$127,"ns",IF(ABS($L157-INDEX(RTO1SF_ORD,AH$4,2))&gt;$B$135,"s","ns"))))</f>
        <v>ns</v>
      </c>
      <c r="AI157" s="188" t="str">
        <f aca="1">IF(AI$4&gt;$J157,"",IF($F$120&gt;$G$120,"ns",IF($B$127&gt;$C$127,"ns",IF(ABS($L157-INDEX(RTO1SF_ORD,AI$4,2))&gt;$B$135,"s","ns"))))</f>
        <v>ns</v>
      </c>
      <c r="AJ157" s="188" t="str">
        <f aca="1">IF(AJ$4&gt;$J157,"",IF($F$120&gt;$G$120,"ns",IF($B$127&gt;$C$127,"ns",IF(ABS($L157-INDEX(RTO1SF_ORD,AJ$4,2))&gt;$B$135,"s","ns"))))</f>
        <v>ns</v>
      </c>
      <c r="AK157" s="188" t="str">
        <f aca="1">IF(AK$4&gt;$J157,"",IF($F$120&gt;$G$120,"ns",IF($B$127&gt;$C$127,"ns",IF(ABS($L157-INDEX(RTO1SF_ORD,AK$4,2))&gt;$B$135,"s","ns"))))</f>
        <v>ns</v>
      </c>
      <c r="AL157" s="188" t="str">
        <f aca="1">IF(AL$4&gt;$J157,"",IF($F$120&gt;$G$120,"ns",IF($B$127&gt;$C$127,"ns",IF(ABS($L157-INDEX(RTO1SF_ORD,AL$4,2))&gt;$B$135,"s","ns"))))</f>
        <v>ns</v>
      </c>
      <c r="AM157" s="188" t="str">
        <f aca="1">IF(AM$4&gt;$J157,"",IF($F$120&gt;$G$120,"ns",IF($B$127&gt;$C$127,"ns",IF(ABS($L157-INDEX(RTO1SF_ORD,AM$4,2))&gt;$B$135,"s","ns"))))</f>
        <v>ns</v>
      </c>
      <c r="AN157" s="188" t="str">
        <f aca="1">IF(AN$4&gt;$J157,"",IF($F$120&gt;$G$120,"ns",IF($B$127&gt;$C$127,"ns",IF(ABS($L157-INDEX(RTO1SF_ORD,AN$4,2))&gt;$B$135,"s","ns"))))</f>
        <v>ns</v>
      </c>
      <c r="AO157" s="188" t="str">
        <f aca="1">IF(AO$4&gt;$J157,"",IF($F$120&gt;$G$120,"ns",IF($B$127&gt;$C$127,"ns",IF(ABS($L157-INDEX(RTO1SF_ORD,AO$4,2))&gt;$B$135,"s","ns"))))</f>
        <v>ns</v>
      </c>
      <c r="AP157" s="188" t="str">
        <f aca="1">IF(AP$4&gt;$J157,"",IF($F$120&gt;$G$120,"ns",IF($B$127&gt;$C$127,"ns",IF(ABS($L157-INDEX(RTO1SF_ORD,AP$4,2))&gt;$B$135,"s","ns"))))</f>
        <v>ns</v>
      </c>
      <c r="AQ157" s="188" t="str">
        <f aca="1">IF(AQ$4&gt;$J157,"",IF($F$120&gt;$G$120,"ns",IF($B$127&gt;$C$127,"ns",IF(ABS($L157-INDEX(RTO1SF_ORD,AQ$4,2))&gt;$B$135,"s","ns"))))</f>
        <v>ns</v>
      </c>
      <c r="AR157" s="188" t="str">
        <f aca="1">IF(AR$4&gt;$J157,"",IF($F$120&gt;$G$120,"ns",IF($B$127&gt;$C$127,"ns",IF(ABS($L157-INDEX(RTO1SF_ORD,AR$4,2))&gt;$B$135,"s","ns"))))</f>
        <v>ns</v>
      </c>
      <c r="AS157" s="188" t="str">
        <f aca="1">IF(AS$4&gt;$J157,"",IF($F$120&gt;$G$120,"ns",IF($B$127&gt;$C$127,"ns",IF(ABS($L157-INDEX(RTO1SF_ORD,AS$4,2))&gt;$B$135,"s","ns"))))</f>
        <v>ns</v>
      </c>
      <c r="AT157" s="188" t="str">
        <f aca="1">IF(AT$4&gt;$J157,"",IF($F$120&gt;$G$120,"ns",IF($B$127&gt;$C$127,"ns",IF(ABS($L157-INDEX(RTO1SF_ORD,AT$4,2))&gt;$B$135,"s","ns"))))</f>
        <v>ns</v>
      </c>
      <c r="AU157" s="188" t="str">
        <f aca="1">IF(AU$4&gt;$J157,"",IF($F$120&gt;$G$120,"ns",IF($B$127&gt;$C$127,"ns",IF(ABS($L157-INDEX(RTO1SF_ORD,AU$4,2))&gt;$B$135,"s","ns"))))</f>
        <v>ns</v>
      </c>
      <c r="AV157" s="188" t="str">
        <f aca="1">IF(AV$4&gt;$J157,"",IF($F$120&gt;$G$120,"ns",IF($B$127&gt;$C$127,"ns",IF(ABS($L157-INDEX(RTO1SF_ORD,AV$4,2))&gt;$B$135,"s","ns"))))</f>
        <v>ns</v>
      </c>
      <c r="AW157" s="188" t="str">
        <f aca="1">IF(AW$4&gt;$J157,"",IF($F$120&gt;$G$120,"ns",IF($B$127&gt;$C$127,"ns",IF(ABS($L157-INDEX(RTO1SF_ORD,AW$4,2))&gt;$B$135,"s","ns"))))</f>
        <v>ns</v>
      </c>
      <c r="AX157" s="188" t="str">
        <f aca="1">IF(AX$4&gt;$J157,"",IF($F$120&gt;$G$120,"ns",IF($B$127&gt;$C$127,"ns",IF(ABS($L157-INDEX(RTO1SF_ORD,AX$4,2))&gt;$B$135,"s","ns"))))</f>
        <v>ns</v>
      </c>
      <c r="AY157" s="188" t="str">
        <f aca="1">IF(AY$4&gt;$J157,"",IF($F$120&gt;$G$120,"ns",IF($B$127&gt;$C$127,"ns",IF(ABS($L157-INDEX(RTO1SF_ORD,AY$4,2))&gt;$B$135,"s","ns"))))</f>
        <v>ns</v>
      </c>
      <c r="AZ157" s="188" t="str">
        <f aca="1">IF(AZ$4&gt;$J157,"",IF($F$120&gt;$G$120,"ns",IF($B$127&gt;$C$127,"ns",IF(ABS($L157-INDEX(RTO1SF_ORD,AZ$4,2))&gt;$B$135,"s","ns"))))</f>
        <v>ns</v>
      </c>
      <c r="BA157" s="188" t="str">
        <f aca="1">IF(BA$4&gt;$J157,"",IF($F$120&gt;$G$120,"ns",IF($B$127&gt;$C$127,"ns",IF(ABS($L157-INDEX(RTO1SF_ORD,BA$4,2))&gt;$B$135,"s","ns"))))</f>
        <v>ns</v>
      </c>
      <c r="BB157" s="188" t="str">
        <f aca="1">IF(BB$4&gt;$J157,"",IF($F$120&gt;$G$120,"ns",IF($B$127&gt;$C$127,"ns",IF(ABS($L157-INDEX(RTO1SF_ORD,BB$4,2))&gt;$B$135,"s","ns"))))</f>
        <v>ns</v>
      </c>
      <c r="BC157" s="188" t="str">
        <f aca="1">IF(BC$4&gt;$J157,"",IF($F$120&gt;$G$120,"ns",IF($B$127&gt;$C$127,"ns",IF(ABS($L157-INDEX(RTO1SF_ORD,BC$4,2))&gt;$B$135,"s","ns"))))</f>
        <v/>
      </c>
      <c r="BD157" s="188" t="str">
        <f aca="1">IF(BD$4&gt;$J157,"",IF($F$120&gt;$G$120,"ns",IF($B$127&gt;$C$127,"ns",IF(ABS($L157-INDEX(RTO1SF_ORD,BD$4,2))&gt;$B$135,"s","ns"))))</f>
        <v/>
      </c>
      <c r="BE157" s="188" t="str">
        <f aca="1">IF(BE$4&gt;$J157,"",IF($F$120&gt;$G$120,"ns",IF($B$127&gt;$C$127,"ns",IF(ABS($L157-INDEX(RTO1SF_ORD,BE$4,2))&gt;$B$135,"s","ns"))))</f>
        <v/>
      </c>
      <c r="BF157" s="188" t="str">
        <f aca="1">IF(BF$4&gt;$J157,"",IF($F$120&gt;$G$120,"ns",IF($B$127&gt;$C$127,"ns",IF(ABS($L157-INDEX(RTO1SF_ORD,BF$4,2))&gt;$B$135,"s","ns"))))</f>
        <v/>
      </c>
      <c r="BG157" s="188" t="str">
        <f aca="1">IF(BG$4&gt;$J157,"",IF($F$120&gt;$G$120,"ns",IF($B$127&gt;$C$127,"ns",IF(ABS($L157-INDEX(RTO1SF_ORD,BG$4,2))&gt;$B$135,"s","ns"))))</f>
        <v/>
      </c>
      <c r="BH157" s="188" t="str">
        <f aca="1">IF(BH$4&gt;$J157,"",IF($F$120&gt;$G$120,"ns",IF($B$127&gt;$C$127,"ns",IF(ABS($L157-INDEX(RTO1SF_ORD,BH$4,2))&gt;$B$135,"s","ns"))))</f>
        <v/>
      </c>
      <c r="BI157" s="188" t="str">
        <f aca="1">IF(BI$4&gt;$J157,"",IF($F$120&gt;$G$120,"ns",IF($B$127&gt;$C$127,"ns",IF(ABS($L157-INDEX(RTO1SF_ORD,BI$4,2))&gt;$B$135,"s","ns"))))</f>
        <v/>
      </c>
      <c r="BJ157" s="188" t="str">
        <f aca="1">IF(BJ$4&gt;$J157,"",IF($F$120&gt;$G$120,"ns",IF($B$127&gt;$C$127,"ns",IF(ABS($L157-INDEX(RTO1SF_ORD,BJ$4,2))&gt;$B$135,"s","ns"))))</f>
        <v/>
      </c>
      <c r="BS157" s="10"/>
      <c r="BT157" s="10"/>
      <c r="BV157" s="89" t="n">
        <v>42</v>
      </c>
      <c r="BW157" s="187" t="str">
        <f aca="1">IFERROR(INDEX(RTO3CF_ORD,BV157,1),"sd")</f>
        <v>K NUTRIA</v>
      </c>
      <c r="BX157" s="188">
        <f aca="1">IFERROR(INDEX(RTO3CF_ORD,BV157,2),"sd")</f>
        <v>2886.14802666666992</v>
      </c>
      <c r="BY157" s="186" t="str">
        <f aca="1">IF(BY$4&gt;$BV157,"",IF($BR$120&gt;$BS$120,"ns",IF($BN$127&gt;$BO$127,"ns",IF(ABS($BX157-INDEX(RTO1CF_ORD,BY$4,2))&gt;$BN$135,"s","ns"))))</f>
        <v>ns</v>
      </c>
      <c r="BZ157" s="186" t="str">
        <f aca="1">IF(BZ$4&gt;$BV157,"",IF($BR$120&gt;$BS$120,"ns",IF($BN$127&gt;$BO$127,"ns",IF(ABS($BX157-INDEX(RTO1CF_ORD,BZ$4,2))&gt;$BN$135,"s","ns"))))</f>
        <v>ns</v>
      </c>
      <c r="CA157" s="186" t="str">
        <f aca="1">IF(CA$4&gt;$BV157,"",IF($BR$120&gt;$BS$120,"ns",IF($BN$127&gt;$BO$127,"ns",IF(ABS($BX157-INDEX(RTO1CF_ORD,CA$4,2))&gt;$BN$135,"s","ns"))))</f>
        <v>ns</v>
      </c>
      <c r="CB157" s="186" t="str">
        <f aca="1">IF(CB$4&gt;$BV157,"",IF($BR$120&gt;$BS$120,"ns",IF($BN$127&gt;$BO$127,"ns",IF(ABS($BX157-INDEX(RTO1CF_ORD,CB$4,2))&gt;$BN$135,"s","ns"))))</f>
        <v>ns</v>
      </c>
      <c r="CC157" s="186" t="str">
        <f aca="1">IF(CC$4&gt;$BV157,"",IF($BR$120&gt;$BS$120,"ns",IF($BN$127&gt;$BO$127,"ns",IF(ABS($BX157-INDEX(RTO1CF_ORD,CC$4,2))&gt;$BN$135,"s","ns"))))</f>
        <v>ns</v>
      </c>
      <c r="CD157" s="186" t="str">
        <f aca="1">IF(CD$4&gt;$BV157,"",IF($BR$120&gt;$BS$120,"ns",IF($BN$127&gt;$BO$127,"ns",IF(ABS($BX157-INDEX(RTO1CF_ORD,CD$4,2))&gt;$BN$135,"s","ns"))))</f>
        <v>ns</v>
      </c>
      <c r="CE157" s="186" t="str">
        <f aca="1">IF(CE$4&gt;$BV157,"",IF($BR$120&gt;$BS$120,"ns",IF($BN$127&gt;$BO$127,"ns",IF(ABS($BX157-INDEX(RTO1CF_ORD,CE$4,2))&gt;$BN$135,"s","ns"))))</f>
        <v>ns</v>
      </c>
      <c r="CF157" s="186" t="str">
        <f aca="1">IF(CF$4&gt;$BV157,"",IF($BR$120&gt;$BS$120,"ns",IF($BN$127&gt;$BO$127,"ns",IF(ABS($BX157-INDEX(RTO1CF_ORD,CF$4,2))&gt;$BN$135,"s","ns"))))</f>
        <v>ns</v>
      </c>
      <c r="CG157" s="186" t="str">
        <f aca="1">IF(CG$4&gt;$BV157,"",IF($BR$120&gt;$BS$120,"ns",IF($BN$127&gt;$BO$127,"ns",IF(ABS($BX157-INDEX(RTO1CF_ORD,CG$4,2))&gt;$BN$135,"s","ns"))))</f>
        <v>ns</v>
      </c>
      <c r="CH157" s="186" t="str">
        <f aca="1">IF(CH$4&gt;$BV157,"",IF($BR$120&gt;$BS$120,"ns",IF($BN$127&gt;$BO$127,"ns",IF(ABS($BX157-INDEX(RTO1CF_ORD,CH$4,2))&gt;$BN$135,"s","ns"))))</f>
        <v>ns</v>
      </c>
      <c r="CI157" s="186" t="str">
        <f aca="1">IF(CI$4&gt;$BV157,"",IF($BR$120&gt;$BS$120,"ns",IF($BN$127&gt;$BO$127,"ns",IF(ABS($BX157-INDEX(RTO1CF_ORD,CI$4,2))&gt;$BN$135,"s","ns"))))</f>
        <v>ns</v>
      </c>
      <c r="CJ157" s="186" t="str">
        <f aca="1">IF(CJ$4&gt;$BV157,"",IF($BR$120&gt;$BS$120,"ns",IF($BN$127&gt;$BO$127,"ns",IF(ABS($BX157-INDEX(RTO1CF_ORD,CJ$4,2))&gt;$BN$135,"s","ns"))))</f>
        <v>ns</v>
      </c>
      <c r="CK157" s="186" t="str">
        <f aca="1">IF(CK$4&gt;$BV157,"",IF($BR$120&gt;$BS$120,"ns",IF($BN$127&gt;$BO$127,"ns",IF(ABS($BX157-INDEX(RTO1CF_ORD,CK$4,2))&gt;$BN$135,"s","ns"))))</f>
        <v>ns</v>
      </c>
      <c r="CL157" s="186" t="str">
        <f aca="1">IF(CL$4&gt;$BV157,"",IF($BR$120&gt;$BS$120,"ns",IF($BN$127&gt;$BO$127,"ns",IF(ABS($BX157-INDEX(RTO1CF_ORD,CL$4,2))&gt;$BN$135,"s","ns"))))</f>
        <v>ns</v>
      </c>
      <c r="CM157" s="186" t="str">
        <f aca="1">IF(CM$4&gt;$BV157,"",IF($BR$120&gt;$BS$120,"ns",IF($BN$127&gt;$BO$127,"ns",IF(ABS($BX157-INDEX(RTO1CF_ORD,CM$4,2))&gt;$BN$135,"s","ns"))))</f>
        <v>ns</v>
      </c>
      <c r="CN157" s="186" t="str">
        <f aca="1">IF(CN$4&gt;$BV157,"",IF($BR$120&gt;$BS$120,"ns",IF($BN$127&gt;$BO$127,"ns",IF(ABS($BX157-INDEX(RTO1CF_ORD,CN$4,2))&gt;$BN$135,"s","ns"))))</f>
        <v>ns</v>
      </c>
      <c r="CO157" s="186" t="str">
        <f aca="1">IF(CO$4&gt;$BV157,"",IF($BR$120&gt;$BS$120,"ns",IF($BN$127&gt;$BO$127,"ns",IF(ABS($BX157-INDEX(RTO1CF_ORD,CO$4,2))&gt;$BN$135,"s","ns"))))</f>
        <v>ns</v>
      </c>
      <c r="CP157" s="186" t="str">
        <f aca="1">IF(CP$4&gt;$BV157,"",IF($BR$120&gt;$BS$120,"ns",IF($BN$127&gt;$BO$127,"ns",IF(ABS($BX157-INDEX(RTO1CF_ORD,CP$4,2))&gt;$BN$135,"s","ns"))))</f>
        <v>ns</v>
      </c>
      <c r="CQ157" s="186" t="str">
        <f aca="1">IF(CQ$4&gt;$BV157,"",IF($BR$120&gt;$BS$120,"ns",IF($BN$127&gt;$BO$127,"ns",IF(ABS($BX157-INDEX(RTO1CF_ORD,CQ$4,2))&gt;$BN$135,"s","ns"))))</f>
        <v>ns</v>
      </c>
      <c r="CR157" s="186" t="str">
        <f aca="1">IF(CR$4&gt;$BV157,"",IF($BR$120&gt;$BS$120,"ns",IF($BN$127&gt;$BO$127,"ns",IF(ABS($BX157-INDEX(RTO1CF_ORD,CR$4,2))&gt;$BN$135,"s","ns"))))</f>
        <v>ns</v>
      </c>
      <c r="CS157" s="186" t="str">
        <f aca="1">IF(CS$4&gt;$BV157,"",IF($BR$120&gt;$BS$120,"ns",IF($BN$127&gt;$BO$127,"ns",IF(ABS($BX157-INDEX(RTO1CF_ORD,CS$4,2))&gt;$BN$135,"s","ns"))))</f>
        <v>ns</v>
      </c>
      <c r="CT157" s="186" t="str">
        <f aca="1">IF(CT$4&gt;$BV157,"",IF($BR$120&gt;$BS$120,"ns",IF($BN$127&gt;$BO$127,"ns",IF(ABS($BX157-INDEX(RTO1CF_ORD,CT$4,2))&gt;$BN$135,"s","ns"))))</f>
        <v>ns</v>
      </c>
      <c r="CU157" s="186" t="str">
        <f aca="1">IF(CU$4&gt;$BV157,"",IF($BR$120&gt;$BS$120,"ns",IF($BN$127&gt;$BO$127,"ns",IF(ABS($BX157-INDEX(RTO1CF_ORD,CU$4,2))&gt;$BN$135,"s","ns"))))</f>
        <v>ns</v>
      </c>
      <c r="CV157" s="186" t="str">
        <f aca="1">IF(CV$4&gt;$BV157,"",IF($BR$120&gt;$BS$120,"ns",IF($BN$127&gt;$BO$127,"ns",IF(ABS($BX157-INDEX(RTO1CF_ORD,CV$4,2))&gt;$BN$135,"s","ns"))))</f>
        <v>ns</v>
      </c>
      <c r="CW157" s="186" t="str">
        <f aca="1">IF(CW$4&gt;$BV157,"",IF($BR$120&gt;$BS$120,"ns",IF($BN$127&gt;$BO$127,"ns",IF(ABS($BX157-INDEX(RTO1CF_ORD,CW$4,2))&gt;$BN$135,"s","ns"))))</f>
        <v>ns</v>
      </c>
      <c r="CX157" s="186" t="str">
        <f aca="1">IF(CX$4&gt;$BV157,"",IF($BR$120&gt;$BS$120,"ns",IF($BN$127&gt;$BO$127,"ns",IF(ABS($BX157-INDEX(RTO1CF_ORD,CX$4,2))&gt;$BN$135,"s","ns"))))</f>
        <v>ns</v>
      </c>
      <c r="CY157" s="186" t="str">
        <f aca="1">IF(CY$4&gt;$BV157,"",IF($BR$120&gt;$BS$120,"ns",IF($BN$127&gt;$BO$127,"ns",IF(ABS($BX157-INDEX(RTO1CF_ORD,CY$4,2))&gt;$BN$135,"s","ns"))))</f>
        <v>ns</v>
      </c>
      <c r="CZ157" s="186" t="str">
        <f aca="1">IF(CZ$4&gt;$BV157,"",IF($BR$120&gt;$BS$120,"ns",IF($BN$127&gt;$BO$127,"ns",IF(ABS($BX157-INDEX(RTO1CF_ORD,CZ$4,2))&gt;$BN$135,"s","ns"))))</f>
        <v>ns</v>
      </c>
      <c r="DA157" s="186" t="str">
        <f aca="1">IF(DA$4&gt;$BV157,"",IF($BR$120&gt;$BS$120,"ns",IF($BN$127&gt;$BO$127,"ns",IF(ABS($BX157-INDEX(RTO1CF_ORD,DA$4,2))&gt;$BN$135,"s","ns"))))</f>
        <v>ns</v>
      </c>
      <c r="DB157" s="186" t="str">
        <f aca="1">IF(DB$4&gt;$BV157,"",IF($BR$120&gt;$BS$120,"ns",IF($BN$127&gt;$BO$127,"ns",IF(ABS($BX157-INDEX(RTO1CF_ORD,DB$4,2))&gt;$BN$135,"s","ns"))))</f>
        <v>ns</v>
      </c>
      <c r="DC157" s="186" t="str">
        <f aca="1">IF(DC$4&gt;$BV157,"",IF($BR$120&gt;$BS$120,"ns",IF($BN$127&gt;$BO$127,"ns",IF(ABS($BX157-INDEX(RTO1CF_ORD,DC$4,2))&gt;$BN$135,"s","ns"))))</f>
        <v>ns</v>
      </c>
      <c r="DD157" s="186" t="str">
        <f aca="1">IF(DD$4&gt;$BV157,"",IF($BR$120&gt;$BS$120,"ns",IF($BN$127&gt;$BO$127,"ns",IF(ABS($BX157-INDEX(RTO1CF_ORD,DD$4,2))&gt;$BN$135,"s","ns"))))</f>
        <v>ns</v>
      </c>
      <c r="DE157" s="186" t="str">
        <f aca="1">IF(DE$4&gt;$BV157,"",IF($BR$120&gt;$BS$120,"ns",IF($BN$127&gt;$BO$127,"ns",IF(ABS($BX157-INDEX(RTO1CF_ORD,DE$4,2))&gt;$BN$135,"s","ns"))))</f>
        <v>ns</v>
      </c>
      <c r="DF157" s="186" t="str">
        <f aca="1">IF(DF$4&gt;$BV157,"",IF($BR$120&gt;$BS$120,"ns",IF($BN$127&gt;$BO$127,"ns",IF(ABS($BX157-INDEX(RTO1CF_ORD,DF$4,2))&gt;$BN$135,"s","ns"))))</f>
        <v>ns</v>
      </c>
      <c r="DG157" s="186" t="str">
        <f aca="1">IF(DG$4&gt;$BV157,"",IF($BR$120&gt;$BS$120,"ns",IF($BN$127&gt;$BO$127,"ns",IF(ABS($BX157-INDEX(RTO1CF_ORD,DG$4,2))&gt;$BN$135,"s","ns"))))</f>
        <v>ns</v>
      </c>
      <c r="DH157" s="186" t="str">
        <f aca="1">IF(DH$4&gt;$BV157,"",IF($BR$120&gt;$BS$120,"ns",IF($BN$127&gt;$BO$127,"ns",IF(ABS($BX157-INDEX(RTO1CF_ORD,DH$4,2))&gt;$BN$135,"s","ns"))))</f>
        <v>ns</v>
      </c>
      <c r="DI157" s="186" t="str">
        <f aca="1">IF(DI$4&gt;$BV157,"",IF($BR$120&gt;$BS$120,"ns",IF($BN$127&gt;$BO$127,"ns",IF(ABS($BX157-INDEX(RTO1CF_ORD,DI$4,2))&gt;$BN$135,"s","ns"))))</f>
        <v>ns</v>
      </c>
      <c r="DJ157" s="186" t="str">
        <f aca="1">IF(DJ$4&gt;$BV157,"",IF($BR$120&gt;$BS$120,"ns",IF($BN$127&gt;$BO$127,"ns",IF(ABS($BX157-INDEX(RTO1CF_ORD,DJ$4,2))&gt;$BN$135,"s","ns"))))</f>
        <v>ns</v>
      </c>
      <c r="DK157" s="186" t="str">
        <f aca="1">IF(DK$4&gt;$BV157,"",IF($BR$120&gt;$BS$120,"ns",IF($BN$127&gt;$BO$127,"ns",IF(ABS($BX157-INDEX(RTO1CF_ORD,DK$4,2))&gt;$BN$135,"s","ns"))))</f>
        <v>ns</v>
      </c>
      <c r="DL157" s="186" t="str">
        <f aca="1">IF(DL$4&gt;$BV157,"",IF($BR$120&gt;$BS$120,"ns",IF($BN$127&gt;$BO$127,"ns",IF(ABS($BX157-INDEX(RTO1CF_ORD,DL$4,2))&gt;$BN$135,"s","ns"))))</f>
        <v>ns</v>
      </c>
      <c r="DM157" s="186" t="str">
        <f aca="1">IF(DM$4&gt;$BV157,"",IF($BR$120&gt;$BS$120,"ns",IF($BN$127&gt;$BO$127,"ns",IF(ABS($BX157-INDEX(RTO1CF_ORD,DM$4,2))&gt;$BN$135,"s","ns"))))</f>
        <v>ns</v>
      </c>
      <c r="DN157" s="186" t="str">
        <f aca="1">IF(DN$4&gt;$BV157,"",IF($BR$120&gt;$BS$120,"ns",IF($BN$127&gt;$BO$127,"ns",IF(ABS($BX157-INDEX(RTO1CF_ORD,DN$4,2))&gt;$BN$135,"s","ns"))))</f>
        <v>ns</v>
      </c>
      <c r="DO157" s="186" t="str">
        <f aca="1">IF(DO$4&gt;$BV157,"",IF($BR$120&gt;$BS$120,"ns",IF($BN$127&gt;$BO$127,"ns",IF(ABS($BX157-INDEX(RTO1CF_ORD,DO$4,2))&gt;$BN$135,"s","ns"))))</f>
        <v/>
      </c>
      <c r="DP157" s="186" t="str">
        <f aca="1">IF(DP$4&gt;$BV157,"",IF($BR$120&gt;$BS$120,"ns",IF($BN$127&gt;$BO$127,"ns",IF(ABS($BX157-INDEX(RTO1CF_ORD,DP$4,2))&gt;$BN$135,"s","ns"))))</f>
        <v/>
      </c>
      <c r="DQ157" s="186" t="str">
        <f aca="1">IF(DQ$4&gt;$BV157,"",IF($BR$120&gt;$BS$120,"ns",IF($BN$127&gt;$BO$127,"ns",IF(ABS($BX157-INDEX(RTO1CF_ORD,DQ$4,2))&gt;$BN$135,"s","ns"))))</f>
        <v/>
      </c>
      <c r="DR157" s="186" t="str">
        <f aca="1">IF(DR$4&gt;$BV157,"",IF($BR$120&gt;$BS$120,"ns",IF($BN$127&gt;$BO$127,"ns",IF(ABS($BX157-INDEX(RTO1CF_ORD,DR$4,2))&gt;$BN$135,"s","ns"))))</f>
        <v/>
      </c>
      <c r="DS157" s="186" t="str">
        <f aca="1">IF(DS$4&gt;$BV157,"",IF($BR$120&gt;$BS$120,"ns",IF($BN$127&gt;$BO$127,"ns",IF(ABS($BX157-INDEX(RTO1CF_ORD,DS$4,2))&gt;$BN$135,"s","ns"))))</f>
        <v/>
      </c>
      <c r="DT157" s="186" t="str">
        <f aca="1">IF(DT$4&gt;$BV157,"",IF($BR$120&gt;$BS$120,"ns",IF($BN$127&gt;$BO$127,"ns",IF(ABS($BX157-INDEX(RTO1CF_ORD,DT$4,2))&gt;$BN$135,"s","ns"))))</f>
        <v/>
      </c>
      <c r="DU157" s="186" t="str">
        <f aca="1">IF(DU$4&gt;$BV157,"",IF($BR$120&gt;$BS$120,"ns",IF($BN$127&gt;$BO$127,"ns",IF(ABS($BX157-INDEX(RTO1CF_ORD,DU$4,2))&gt;$BN$135,"s","ns"))))</f>
        <v/>
      </c>
      <c r="DV157" s="186" t="str">
        <f aca="1">IF(DV$4&gt;$BV157,"",IF($BR$120&gt;$BS$120,"ns",IF($BN$127&gt;$BO$127,"ns",IF(ABS($BX157-INDEX(RTO1CF_ORD,DV$4,2))&gt;$BN$135,"s","ns"))))</f>
        <v/>
      </c>
      <c r="DW157" s="158"/>
      <c r="DX157" s="158"/>
      <c r="DZ157" s="176">
        <f>DZ156+1</f>
        <v>43</v>
      </c>
      <c r="EA157" s="178" t="str">
        <f aca="1">IFERROR(INDEX(RTO3CV,$DZ157,1),0)</f>
        <v>RGT QUIRIKO</v>
      </c>
      <c r="EB157" s="179">
        <f aca="1">IFERROR(INDEX(RTO3SF,$DZ157,EB$3),0)</f>
        <v>0</v>
      </c>
      <c r="EC157" s="179">
        <f aca="1">IFERROR(INDEX(RTO3SF,$DZ157,EC$3),0)</f>
        <v>0</v>
      </c>
      <c r="ED157" s="179">
        <f aca="1">IFERROR(INDEX(RTO3SF,$DZ157,ED$3),0)</f>
        <v>0</v>
      </c>
      <c r="EE157" s="179">
        <f aca="1">IFERROR(INDEX(RTO3SF,$DZ157,EE$3),0)</f>
        <v>0</v>
      </c>
      <c r="EF157" s="179">
        <f>_xlfn.COUNTIFS(EB157:EE157,"&gt;1")</f>
        <v>0</v>
      </c>
      <c r="EG157" s="179">
        <f>IFERROR(_xlfn.SUMIFS(EB157:EE157,EB157:EE157,"&gt;1"),0)</f>
        <v>0</v>
      </c>
      <c r="EH157" s="176"/>
      <c r="EI157" s="176"/>
      <c r="EJ157" s="176"/>
      <c r="EK157" s="177"/>
      <c r="EL157" s="176">
        <f>EL156+1</f>
        <v>43</v>
      </c>
      <c r="EM157" s="178" t="str">
        <f aca="1">IFERROR(INDEX(RTO3CV,$EL157,1),0)</f>
        <v>RGT QUIRIKO</v>
      </c>
      <c r="EN157" s="179">
        <f aca="1">IFERROR(INDEX(RTO3CF,$EL157,'ANVA-MDS'!EB$3),0)</f>
        <v>2812.84758857143015</v>
      </c>
      <c r="EO157" s="179">
        <f aca="1">IFERROR(INDEX(RTO3CF,$EL157,'ANVA-MDS'!EC$3),0)</f>
        <v>3151.58108571429011</v>
      </c>
      <c r="EP157" s="179">
        <f aca="1">IFERROR(INDEX(RTO3CF,$EL157,'ANVA-MDS'!ED$3),0)</f>
        <v>2819.21149714286003</v>
      </c>
      <c r="EQ157" s="179">
        <f aca="1">IFERROR(INDEX(RTO3CF,$EL157,'ANVA-MDS'!EE$3),0)</f>
        <v>0</v>
      </c>
      <c r="ER157" s="179">
        <f>_xlfn.COUNTIFS(EN157:EQ157,"&gt;1")</f>
        <v>3</v>
      </c>
      <c r="ES157" s="179">
        <f>IFERROR(_xlfn.SUMIFS(EN157:EQ157,EN157:EQ157,"&gt;1"),0)</f>
        <v>8783.64017142858029</v>
      </c>
      <c r="ET157" s="176"/>
      <c r="EU157" s="176"/>
      <c r="EV157" s="176"/>
      <c r="EW157" s="177"/>
      <c r="EX157" s="179">
        <f>EG157+ES157</f>
        <v>8783.64017142858029</v>
      </c>
      <c r="EY157" s="177"/>
      <c r="EZ157" s="177"/>
    </row>
    <row r="158" spans="10:156" ht="12.75" customHeight="1">
      <c r="J158" s="89" t="n">
        <v>43</v>
      </c>
      <c r="K158" s="187" t="str">
        <f aca="1">IFERROR(INDEX(RTO3SF_ORD,J158,1),"sd")</f>
        <v>RGT QUIRIKO</v>
      </c>
      <c r="L158" s="188">
        <f aca="1">IFERROR(INDEX(RTO3SF_ORD,J158,2),"sd")</f>
        <v>0.00007</v>
      </c>
      <c r="M158" s="188" t="str">
        <f aca="1">IF(M$4&gt;$J158,"",IF($F$120&gt;$G$120,"ns",IF($B$127&gt;$C$127,"ns",IF(ABS($L158-INDEX(RTO1SF_ORD,M$4,2))&gt;$B$135,"s","ns"))))</f>
        <v>ns</v>
      </c>
      <c r="N158" s="188" t="str">
        <f aca="1">IF(N$4&gt;$J158,"",IF($F$120&gt;$G$120,"ns",IF($B$127&gt;$C$127,"ns",IF(ABS($L158-INDEX(RTO1SF_ORD,N$4,2))&gt;$B$135,"s","ns"))))</f>
        <v>ns</v>
      </c>
      <c r="O158" s="188" t="str">
        <f aca="1">IF(O$4&gt;$J158,"",IF($F$120&gt;$G$120,"ns",IF($B$127&gt;$C$127,"ns",IF(ABS($L158-INDEX(RTO1SF_ORD,O$4,2))&gt;$B$135,"s","ns"))))</f>
        <v>ns</v>
      </c>
      <c r="P158" s="188" t="str">
        <f aca="1">IF(P$4&gt;$J158,"",IF($F$120&gt;$G$120,"ns",IF($B$127&gt;$C$127,"ns",IF(ABS($L158-INDEX(RTO1SF_ORD,P$4,2))&gt;$B$135,"s","ns"))))</f>
        <v>ns</v>
      </c>
      <c r="Q158" s="188" t="str">
        <f aca="1">IF(Q$4&gt;$J158,"",IF($F$120&gt;$G$120,"ns",IF($B$127&gt;$C$127,"ns",IF(ABS($L158-INDEX(RTO1SF_ORD,Q$4,2))&gt;$B$135,"s","ns"))))</f>
        <v>ns</v>
      </c>
      <c r="R158" s="188" t="str">
        <f aca="1">IF(R$4&gt;$J158,"",IF($F$120&gt;$G$120,"ns",IF($B$127&gt;$C$127,"ns",IF(ABS($L158-INDEX(RTO1SF_ORD,R$4,2))&gt;$B$135,"s","ns"))))</f>
        <v>ns</v>
      </c>
      <c r="S158" s="188" t="str">
        <f aca="1">IF(S$4&gt;$J158,"",IF($F$120&gt;$G$120,"ns",IF($B$127&gt;$C$127,"ns",IF(ABS($L158-INDEX(RTO1SF_ORD,S$4,2))&gt;$B$135,"s","ns"))))</f>
        <v>ns</v>
      </c>
      <c r="T158" s="188" t="str">
        <f aca="1">IF(T$4&gt;$J158,"",IF($F$120&gt;$G$120,"ns",IF($B$127&gt;$C$127,"ns",IF(ABS($L158-INDEX(RTO1SF_ORD,T$4,2))&gt;$B$135,"s","ns"))))</f>
        <v>ns</v>
      </c>
      <c r="U158" s="188" t="str">
        <f aca="1">IF(U$4&gt;$J158,"",IF($F$120&gt;$G$120,"ns",IF($B$127&gt;$C$127,"ns",IF(ABS($L158-INDEX(RTO1SF_ORD,U$4,2))&gt;$B$135,"s","ns"))))</f>
        <v>ns</v>
      </c>
      <c r="V158" s="188" t="str">
        <f aca="1">IF(V$4&gt;$J158,"",IF($F$120&gt;$G$120,"ns",IF($B$127&gt;$C$127,"ns",IF(ABS($L158-INDEX(RTO1SF_ORD,V$4,2))&gt;$B$135,"s","ns"))))</f>
        <v>ns</v>
      </c>
      <c r="W158" s="188" t="str">
        <f aca="1">IF(W$4&gt;$J158,"",IF($F$120&gt;$G$120,"ns",IF($B$127&gt;$C$127,"ns",IF(ABS($L158-INDEX(RTO1SF_ORD,W$4,2))&gt;$B$135,"s","ns"))))</f>
        <v>ns</v>
      </c>
      <c r="X158" s="188" t="str">
        <f aca="1">IF(X$4&gt;$J158,"",IF($F$120&gt;$G$120,"ns",IF($B$127&gt;$C$127,"ns",IF(ABS($L158-INDEX(RTO1SF_ORD,X$4,2))&gt;$B$135,"s","ns"))))</f>
        <v>ns</v>
      </c>
      <c r="Y158" s="188" t="str">
        <f aca="1">IF(Y$4&gt;$J158,"",IF($F$120&gt;$G$120,"ns",IF($B$127&gt;$C$127,"ns",IF(ABS($L158-INDEX(RTO1SF_ORD,Y$4,2))&gt;$B$135,"s","ns"))))</f>
        <v>ns</v>
      </c>
      <c r="Z158" s="188" t="str">
        <f aca="1">IF(Z$4&gt;$J158,"",IF($F$120&gt;$G$120,"ns",IF($B$127&gt;$C$127,"ns",IF(ABS($L158-INDEX(RTO1SF_ORD,Z$4,2))&gt;$B$135,"s","ns"))))</f>
        <v>ns</v>
      </c>
      <c r="AA158" s="188" t="str">
        <f aca="1">IF(AA$4&gt;$J158,"",IF($F$120&gt;$G$120,"ns",IF($B$127&gt;$C$127,"ns",IF(ABS($L158-INDEX(RTO1SF_ORD,AA$4,2))&gt;$B$135,"s","ns"))))</f>
        <v>ns</v>
      </c>
      <c r="AB158" s="188" t="str">
        <f aca="1">IF(AB$4&gt;$J158,"",IF($F$120&gt;$G$120,"ns",IF($B$127&gt;$C$127,"ns",IF(ABS($L158-INDEX(RTO1SF_ORD,AB$4,2))&gt;$B$135,"s","ns"))))</f>
        <v>ns</v>
      </c>
      <c r="AC158" s="188" t="str">
        <f aca="1">IF(AC$4&gt;$J158,"",IF($F$120&gt;$G$120,"ns",IF($B$127&gt;$C$127,"ns",IF(ABS($L158-INDEX(RTO1SF_ORD,AC$4,2))&gt;$B$135,"s","ns"))))</f>
        <v>ns</v>
      </c>
      <c r="AD158" s="188" t="str">
        <f aca="1">IF(AD$4&gt;$J158,"",IF($F$120&gt;$G$120,"ns",IF($B$127&gt;$C$127,"ns",IF(ABS($L158-INDEX(RTO1SF_ORD,AD$4,2))&gt;$B$135,"s","ns"))))</f>
        <v>ns</v>
      </c>
      <c r="AE158" s="188" t="str">
        <f aca="1">IF(AE$4&gt;$J158,"",IF($F$120&gt;$G$120,"ns",IF($B$127&gt;$C$127,"ns",IF(ABS($L158-INDEX(RTO1SF_ORD,AE$4,2))&gt;$B$135,"s","ns"))))</f>
        <v>ns</v>
      </c>
      <c r="AF158" s="188" t="str">
        <f aca="1">IF(AF$4&gt;$J158,"",IF($F$120&gt;$G$120,"ns",IF($B$127&gt;$C$127,"ns",IF(ABS($L158-INDEX(RTO1SF_ORD,AF$4,2))&gt;$B$135,"s","ns"))))</f>
        <v>ns</v>
      </c>
      <c r="AG158" s="188" t="str">
        <f aca="1">IF(AG$4&gt;$J158,"",IF($F$120&gt;$G$120,"ns",IF($B$127&gt;$C$127,"ns",IF(ABS($L158-INDEX(RTO1SF_ORD,AG$4,2))&gt;$B$135,"s","ns"))))</f>
        <v>ns</v>
      </c>
      <c r="AH158" s="188" t="str">
        <f aca="1">IF(AH$4&gt;$J158,"",IF($F$120&gt;$G$120,"ns",IF($B$127&gt;$C$127,"ns",IF(ABS($L158-INDEX(RTO1SF_ORD,AH$4,2))&gt;$B$135,"s","ns"))))</f>
        <v>ns</v>
      </c>
      <c r="AI158" s="188" t="str">
        <f aca="1">IF(AI$4&gt;$J158,"",IF($F$120&gt;$G$120,"ns",IF($B$127&gt;$C$127,"ns",IF(ABS($L158-INDEX(RTO1SF_ORD,AI$4,2))&gt;$B$135,"s","ns"))))</f>
        <v>ns</v>
      </c>
      <c r="AJ158" s="188" t="str">
        <f aca="1">IF(AJ$4&gt;$J158,"",IF($F$120&gt;$G$120,"ns",IF($B$127&gt;$C$127,"ns",IF(ABS($L158-INDEX(RTO1SF_ORD,AJ$4,2))&gt;$B$135,"s","ns"))))</f>
        <v>ns</v>
      </c>
      <c r="AK158" s="188" t="str">
        <f aca="1">IF(AK$4&gt;$J158,"",IF($F$120&gt;$G$120,"ns",IF($B$127&gt;$C$127,"ns",IF(ABS($L158-INDEX(RTO1SF_ORD,AK$4,2))&gt;$B$135,"s","ns"))))</f>
        <v>ns</v>
      </c>
      <c r="AL158" s="188" t="str">
        <f aca="1">IF(AL$4&gt;$J158,"",IF($F$120&gt;$G$120,"ns",IF($B$127&gt;$C$127,"ns",IF(ABS($L158-INDEX(RTO1SF_ORD,AL$4,2))&gt;$B$135,"s","ns"))))</f>
        <v>ns</v>
      </c>
      <c r="AM158" s="188" t="str">
        <f aca="1">IF(AM$4&gt;$J158,"",IF($F$120&gt;$G$120,"ns",IF($B$127&gt;$C$127,"ns",IF(ABS($L158-INDEX(RTO1SF_ORD,AM$4,2))&gt;$B$135,"s","ns"))))</f>
        <v>ns</v>
      </c>
      <c r="AN158" s="188" t="str">
        <f aca="1">IF(AN$4&gt;$J158,"",IF($F$120&gt;$G$120,"ns",IF($B$127&gt;$C$127,"ns",IF(ABS($L158-INDEX(RTO1SF_ORD,AN$4,2))&gt;$B$135,"s","ns"))))</f>
        <v>ns</v>
      </c>
      <c r="AO158" s="188" t="str">
        <f aca="1">IF(AO$4&gt;$J158,"",IF($F$120&gt;$G$120,"ns",IF($B$127&gt;$C$127,"ns",IF(ABS($L158-INDEX(RTO1SF_ORD,AO$4,2))&gt;$B$135,"s","ns"))))</f>
        <v>ns</v>
      </c>
      <c r="AP158" s="188" t="str">
        <f aca="1">IF(AP$4&gt;$J158,"",IF($F$120&gt;$G$120,"ns",IF($B$127&gt;$C$127,"ns",IF(ABS($L158-INDEX(RTO1SF_ORD,AP$4,2))&gt;$B$135,"s","ns"))))</f>
        <v>ns</v>
      </c>
      <c r="AQ158" s="188" t="str">
        <f aca="1">IF(AQ$4&gt;$J158,"",IF($F$120&gt;$G$120,"ns",IF($B$127&gt;$C$127,"ns",IF(ABS($L158-INDEX(RTO1SF_ORD,AQ$4,2))&gt;$B$135,"s","ns"))))</f>
        <v>ns</v>
      </c>
      <c r="AR158" s="188" t="str">
        <f aca="1">IF(AR$4&gt;$J158,"",IF($F$120&gt;$G$120,"ns",IF($B$127&gt;$C$127,"ns",IF(ABS($L158-INDEX(RTO1SF_ORD,AR$4,2))&gt;$B$135,"s","ns"))))</f>
        <v>ns</v>
      </c>
      <c r="AS158" s="188" t="str">
        <f aca="1">IF(AS$4&gt;$J158,"",IF($F$120&gt;$G$120,"ns",IF($B$127&gt;$C$127,"ns",IF(ABS($L158-INDEX(RTO1SF_ORD,AS$4,2))&gt;$B$135,"s","ns"))))</f>
        <v>ns</v>
      </c>
      <c r="AT158" s="188" t="str">
        <f aca="1">IF(AT$4&gt;$J158,"",IF($F$120&gt;$G$120,"ns",IF($B$127&gt;$C$127,"ns",IF(ABS($L158-INDEX(RTO1SF_ORD,AT$4,2))&gt;$B$135,"s","ns"))))</f>
        <v>ns</v>
      </c>
      <c r="AU158" s="188" t="str">
        <f aca="1">IF(AU$4&gt;$J158,"",IF($F$120&gt;$G$120,"ns",IF($B$127&gt;$C$127,"ns",IF(ABS($L158-INDEX(RTO1SF_ORD,AU$4,2))&gt;$B$135,"s","ns"))))</f>
        <v>ns</v>
      </c>
      <c r="AV158" s="188" t="str">
        <f aca="1">IF(AV$4&gt;$J158,"",IF($F$120&gt;$G$120,"ns",IF($B$127&gt;$C$127,"ns",IF(ABS($L158-INDEX(RTO1SF_ORD,AV$4,2))&gt;$B$135,"s","ns"))))</f>
        <v>ns</v>
      </c>
      <c r="AW158" s="188" t="str">
        <f aca="1">IF(AW$4&gt;$J158,"",IF($F$120&gt;$G$120,"ns",IF($B$127&gt;$C$127,"ns",IF(ABS($L158-INDEX(RTO1SF_ORD,AW$4,2))&gt;$B$135,"s","ns"))))</f>
        <v>ns</v>
      </c>
      <c r="AX158" s="188" t="str">
        <f aca="1">IF(AX$4&gt;$J158,"",IF($F$120&gt;$G$120,"ns",IF($B$127&gt;$C$127,"ns",IF(ABS($L158-INDEX(RTO1SF_ORD,AX$4,2))&gt;$B$135,"s","ns"))))</f>
        <v>ns</v>
      </c>
      <c r="AY158" s="188" t="str">
        <f aca="1">IF(AY$4&gt;$J158,"",IF($F$120&gt;$G$120,"ns",IF($B$127&gt;$C$127,"ns",IF(ABS($L158-INDEX(RTO1SF_ORD,AY$4,2))&gt;$B$135,"s","ns"))))</f>
        <v>ns</v>
      </c>
      <c r="AZ158" s="188" t="str">
        <f aca="1">IF(AZ$4&gt;$J158,"",IF($F$120&gt;$G$120,"ns",IF($B$127&gt;$C$127,"ns",IF(ABS($L158-INDEX(RTO1SF_ORD,AZ$4,2))&gt;$B$135,"s","ns"))))</f>
        <v>ns</v>
      </c>
      <c r="BA158" s="188" t="str">
        <f aca="1">IF(BA$4&gt;$J158,"",IF($F$120&gt;$G$120,"ns",IF($B$127&gt;$C$127,"ns",IF(ABS($L158-INDEX(RTO1SF_ORD,BA$4,2))&gt;$B$135,"s","ns"))))</f>
        <v>ns</v>
      </c>
      <c r="BB158" s="188" t="str">
        <f aca="1">IF(BB$4&gt;$J158,"",IF($F$120&gt;$G$120,"ns",IF($B$127&gt;$C$127,"ns",IF(ABS($L158-INDEX(RTO1SF_ORD,BB$4,2))&gt;$B$135,"s","ns"))))</f>
        <v>ns</v>
      </c>
      <c r="BC158" s="188" t="str">
        <f aca="1">IF(BC$4&gt;$J158,"",IF($F$120&gt;$G$120,"ns",IF($B$127&gt;$C$127,"ns",IF(ABS($L158-INDEX(RTO1SF_ORD,BC$4,2))&gt;$B$135,"s","ns"))))</f>
        <v>ns</v>
      </c>
      <c r="BD158" s="188" t="str">
        <f aca="1">IF(BD$4&gt;$J158,"",IF($F$120&gt;$G$120,"ns",IF($B$127&gt;$C$127,"ns",IF(ABS($L158-INDEX(RTO1SF_ORD,BD$4,2))&gt;$B$135,"s","ns"))))</f>
        <v/>
      </c>
      <c r="BE158" s="188" t="str">
        <f aca="1">IF(BE$4&gt;$J158,"",IF($F$120&gt;$G$120,"ns",IF($B$127&gt;$C$127,"ns",IF(ABS($L158-INDEX(RTO1SF_ORD,BE$4,2))&gt;$B$135,"s","ns"))))</f>
        <v/>
      </c>
      <c r="BF158" s="188" t="str">
        <f aca="1">IF(BF$4&gt;$J158,"",IF($F$120&gt;$G$120,"ns",IF($B$127&gt;$C$127,"ns",IF(ABS($L158-INDEX(RTO1SF_ORD,BF$4,2))&gt;$B$135,"s","ns"))))</f>
        <v/>
      </c>
      <c r="BG158" s="188" t="str">
        <f aca="1">IF(BG$4&gt;$J158,"",IF($F$120&gt;$G$120,"ns",IF($B$127&gt;$C$127,"ns",IF(ABS($L158-INDEX(RTO1SF_ORD,BG$4,2))&gt;$B$135,"s","ns"))))</f>
        <v/>
      </c>
      <c r="BH158" s="188" t="str">
        <f aca="1">IF(BH$4&gt;$J158,"",IF($F$120&gt;$G$120,"ns",IF($B$127&gt;$C$127,"ns",IF(ABS($L158-INDEX(RTO1SF_ORD,BH$4,2))&gt;$B$135,"s","ns"))))</f>
        <v/>
      </c>
      <c r="BI158" s="188" t="str">
        <f aca="1">IF(BI$4&gt;$J158,"",IF($F$120&gt;$G$120,"ns",IF($B$127&gt;$C$127,"ns",IF(ABS($L158-INDEX(RTO1SF_ORD,BI$4,2))&gt;$B$135,"s","ns"))))</f>
        <v/>
      </c>
      <c r="BJ158" s="188" t="str">
        <f aca="1">IF(BJ$4&gt;$J158,"",IF($F$120&gt;$G$120,"ns",IF($B$127&gt;$C$127,"ns",IF(ABS($L158-INDEX(RTO1SF_ORD,BJ$4,2))&gt;$B$135,"s","ns"))))</f>
        <v/>
      </c>
      <c r="BS158" s="10"/>
      <c r="BT158" s="10"/>
      <c r="BV158" s="89" t="n">
        <v>43</v>
      </c>
      <c r="BW158" s="187" t="str">
        <f aca="1">IFERROR(INDEX(RTO3CF_ORD,BV158,1),"sd")</f>
        <v>IS HORNERO</v>
      </c>
      <c r="BX158" s="188">
        <f aca="1">IFERROR(INDEX(RTO3CF_ORD,BV158,2),"sd")</f>
        <v>2859.83166857142987</v>
      </c>
      <c r="BY158" s="186" t="str">
        <f aca="1">IF(BY$4&gt;$BV158,"",IF($BR$120&gt;$BS$120,"ns",IF($BN$127&gt;$BO$127,"ns",IF(ABS($BX158-INDEX(RTO1CF_ORD,BY$4,2))&gt;$BN$135,"s","ns"))))</f>
        <v>ns</v>
      </c>
      <c r="BZ158" s="186" t="str">
        <f aca="1">IF(BZ$4&gt;$BV158,"",IF($BR$120&gt;$BS$120,"ns",IF($BN$127&gt;$BO$127,"ns",IF(ABS($BX158-INDEX(RTO1CF_ORD,BZ$4,2))&gt;$BN$135,"s","ns"))))</f>
        <v>ns</v>
      </c>
      <c r="CA158" s="186" t="str">
        <f aca="1">IF(CA$4&gt;$BV158,"",IF($BR$120&gt;$BS$120,"ns",IF($BN$127&gt;$BO$127,"ns",IF(ABS($BX158-INDEX(RTO1CF_ORD,CA$4,2))&gt;$BN$135,"s","ns"))))</f>
        <v>ns</v>
      </c>
      <c r="CB158" s="186" t="str">
        <f aca="1">IF(CB$4&gt;$BV158,"",IF($BR$120&gt;$BS$120,"ns",IF($BN$127&gt;$BO$127,"ns",IF(ABS($BX158-INDEX(RTO1CF_ORD,CB$4,2))&gt;$BN$135,"s","ns"))))</f>
        <v>ns</v>
      </c>
      <c r="CC158" s="186" t="str">
        <f aca="1">IF(CC$4&gt;$BV158,"",IF($BR$120&gt;$BS$120,"ns",IF($BN$127&gt;$BO$127,"ns",IF(ABS($BX158-INDEX(RTO1CF_ORD,CC$4,2))&gt;$BN$135,"s","ns"))))</f>
        <v>ns</v>
      </c>
      <c r="CD158" s="186" t="str">
        <f aca="1">IF(CD$4&gt;$BV158,"",IF($BR$120&gt;$BS$120,"ns",IF($BN$127&gt;$BO$127,"ns",IF(ABS($BX158-INDEX(RTO1CF_ORD,CD$4,2))&gt;$BN$135,"s","ns"))))</f>
        <v>ns</v>
      </c>
      <c r="CE158" s="186" t="str">
        <f aca="1">IF(CE$4&gt;$BV158,"",IF($BR$120&gt;$BS$120,"ns",IF($BN$127&gt;$BO$127,"ns",IF(ABS($BX158-INDEX(RTO1CF_ORD,CE$4,2))&gt;$BN$135,"s","ns"))))</f>
        <v>ns</v>
      </c>
      <c r="CF158" s="186" t="str">
        <f aca="1">IF(CF$4&gt;$BV158,"",IF($BR$120&gt;$BS$120,"ns",IF($BN$127&gt;$BO$127,"ns",IF(ABS($BX158-INDEX(RTO1CF_ORD,CF$4,2))&gt;$BN$135,"s","ns"))))</f>
        <v>ns</v>
      </c>
      <c r="CG158" s="186" t="str">
        <f aca="1">IF(CG$4&gt;$BV158,"",IF($BR$120&gt;$BS$120,"ns",IF($BN$127&gt;$BO$127,"ns",IF(ABS($BX158-INDEX(RTO1CF_ORD,CG$4,2))&gt;$BN$135,"s","ns"))))</f>
        <v>ns</v>
      </c>
      <c r="CH158" s="186" t="str">
        <f aca="1">IF(CH$4&gt;$BV158,"",IF($BR$120&gt;$BS$120,"ns",IF($BN$127&gt;$BO$127,"ns",IF(ABS($BX158-INDEX(RTO1CF_ORD,CH$4,2))&gt;$BN$135,"s","ns"))))</f>
        <v>ns</v>
      </c>
      <c r="CI158" s="186" t="str">
        <f aca="1">IF(CI$4&gt;$BV158,"",IF($BR$120&gt;$BS$120,"ns",IF($BN$127&gt;$BO$127,"ns",IF(ABS($BX158-INDEX(RTO1CF_ORD,CI$4,2))&gt;$BN$135,"s","ns"))))</f>
        <v>ns</v>
      </c>
      <c r="CJ158" s="186" t="str">
        <f aca="1">IF(CJ$4&gt;$BV158,"",IF($BR$120&gt;$BS$120,"ns",IF($BN$127&gt;$BO$127,"ns",IF(ABS($BX158-INDEX(RTO1CF_ORD,CJ$4,2))&gt;$BN$135,"s","ns"))))</f>
        <v>ns</v>
      </c>
      <c r="CK158" s="186" t="str">
        <f aca="1">IF(CK$4&gt;$BV158,"",IF($BR$120&gt;$BS$120,"ns",IF($BN$127&gt;$BO$127,"ns",IF(ABS($BX158-INDEX(RTO1CF_ORD,CK$4,2))&gt;$BN$135,"s","ns"))))</f>
        <v>ns</v>
      </c>
      <c r="CL158" s="186" t="str">
        <f aca="1">IF(CL$4&gt;$BV158,"",IF($BR$120&gt;$BS$120,"ns",IF($BN$127&gt;$BO$127,"ns",IF(ABS($BX158-INDEX(RTO1CF_ORD,CL$4,2))&gt;$BN$135,"s","ns"))))</f>
        <v>ns</v>
      </c>
      <c r="CM158" s="186" t="str">
        <f aca="1">IF(CM$4&gt;$BV158,"",IF($BR$120&gt;$BS$120,"ns",IF($BN$127&gt;$BO$127,"ns",IF(ABS($BX158-INDEX(RTO1CF_ORD,CM$4,2))&gt;$BN$135,"s","ns"))))</f>
        <v>ns</v>
      </c>
      <c r="CN158" s="186" t="str">
        <f aca="1">IF(CN$4&gt;$BV158,"",IF($BR$120&gt;$BS$120,"ns",IF($BN$127&gt;$BO$127,"ns",IF(ABS($BX158-INDEX(RTO1CF_ORD,CN$4,2))&gt;$BN$135,"s","ns"))))</f>
        <v>ns</v>
      </c>
      <c r="CO158" s="186" t="str">
        <f aca="1">IF(CO$4&gt;$BV158,"",IF($BR$120&gt;$BS$120,"ns",IF($BN$127&gt;$BO$127,"ns",IF(ABS($BX158-INDEX(RTO1CF_ORD,CO$4,2))&gt;$BN$135,"s","ns"))))</f>
        <v>ns</v>
      </c>
      <c r="CP158" s="186" t="str">
        <f aca="1">IF(CP$4&gt;$BV158,"",IF($BR$120&gt;$BS$120,"ns",IF($BN$127&gt;$BO$127,"ns",IF(ABS($BX158-INDEX(RTO1CF_ORD,CP$4,2))&gt;$BN$135,"s","ns"))))</f>
        <v>ns</v>
      </c>
      <c r="CQ158" s="186" t="str">
        <f aca="1">IF(CQ$4&gt;$BV158,"",IF($BR$120&gt;$BS$120,"ns",IF($BN$127&gt;$BO$127,"ns",IF(ABS($BX158-INDEX(RTO1CF_ORD,CQ$4,2))&gt;$BN$135,"s","ns"))))</f>
        <v>ns</v>
      </c>
      <c r="CR158" s="186" t="str">
        <f aca="1">IF(CR$4&gt;$BV158,"",IF($BR$120&gt;$BS$120,"ns",IF($BN$127&gt;$BO$127,"ns",IF(ABS($BX158-INDEX(RTO1CF_ORD,CR$4,2))&gt;$BN$135,"s","ns"))))</f>
        <v>ns</v>
      </c>
      <c r="CS158" s="186" t="str">
        <f aca="1">IF(CS$4&gt;$BV158,"",IF($BR$120&gt;$BS$120,"ns",IF($BN$127&gt;$BO$127,"ns",IF(ABS($BX158-INDEX(RTO1CF_ORD,CS$4,2))&gt;$BN$135,"s","ns"))))</f>
        <v>ns</v>
      </c>
      <c r="CT158" s="186" t="str">
        <f aca="1">IF(CT$4&gt;$BV158,"",IF($BR$120&gt;$BS$120,"ns",IF($BN$127&gt;$BO$127,"ns",IF(ABS($BX158-INDEX(RTO1CF_ORD,CT$4,2))&gt;$BN$135,"s","ns"))))</f>
        <v>ns</v>
      </c>
      <c r="CU158" s="186" t="str">
        <f aca="1">IF(CU$4&gt;$BV158,"",IF($BR$120&gt;$BS$120,"ns",IF($BN$127&gt;$BO$127,"ns",IF(ABS($BX158-INDEX(RTO1CF_ORD,CU$4,2))&gt;$BN$135,"s","ns"))))</f>
        <v>ns</v>
      </c>
      <c r="CV158" s="186" t="str">
        <f aca="1">IF(CV$4&gt;$BV158,"",IF($BR$120&gt;$BS$120,"ns",IF($BN$127&gt;$BO$127,"ns",IF(ABS($BX158-INDEX(RTO1CF_ORD,CV$4,2))&gt;$BN$135,"s","ns"))))</f>
        <v>ns</v>
      </c>
      <c r="CW158" s="186" t="str">
        <f aca="1">IF(CW$4&gt;$BV158,"",IF($BR$120&gt;$BS$120,"ns",IF($BN$127&gt;$BO$127,"ns",IF(ABS($BX158-INDEX(RTO1CF_ORD,CW$4,2))&gt;$BN$135,"s","ns"))))</f>
        <v>ns</v>
      </c>
      <c r="CX158" s="186" t="str">
        <f aca="1">IF(CX$4&gt;$BV158,"",IF($BR$120&gt;$BS$120,"ns",IF($BN$127&gt;$BO$127,"ns",IF(ABS($BX158-INDEX(RTO1CF_ORD,CX$4,2))&gt;$BN$135,"s","ns"))))</f>
        <v>ns</v>
      </c>
      <c r="CY158" s="186" t="str">
        <f aca="1">IF(CY$4&gt;$BV158,"",IF($BR$120&gt;$BS$120,"ns",IF($BN$127&gt;$BO$127,"ns",IF(ABS($BX158-INDEX(RTO1CF_ORD,CY$4,2))&gt;$BN$135,"s","ns"))))</f>
        <v>ns</v>
      </c>
      <c r="CZ158" s="186" t="str">
        <f aca="1">IF(CZ$4&gt;$BV158,"",IF($BR$120&gt;$BS$120,"ns",IF($BN$127&gt;$BO$127,"ns",IF(ABS($BX158-INDEX(RTO1CF_ORD,CZ$4,2))&gt;$BN$135,"s","ns"))))</f>
        <v>ns</v>
      </c>
      <c r="DA158" s="186" t="str">
        <f aca="1">IF(DA$4&gt;$BV158,"",IF($BR$120&gt;$BS$120,"ns",IF($BN$127&gt;$BO$127,"ns",IF(ABS($BX158-INDEX(RTO1CF_ORD,DA$4,2))&gt;$BN$135,"s","ns"))))</f>
        <v>ns</v>
      </c>
      <c r="DB158" s="186" t="str">
        <f aca="1">IF(DB$4&gt;$BV158,"",IF($BR$120&gt;$BS$120,"ns",IF($BN$127&gt;$BO$127,"ns",IF(ABS($BX158-INDEX(RTO1CF_ORD,DB$4,2))&gt;$BN$135,"s","ns"))))</f>
        <v>ns</v>
      </c>
      <c r="DC158" s="186" t="str">
        <f aca="1">IF(DC$4&gt;$BV158,"",IF($BR$120&gt;$BS$120,"ns",IF($BN$127&gt;$BO$127,"ns",IF(ABS($BX158-INDEX(RTO1CF_ORD,DC$4,2))&gt;$BN$135,"s","ns"))))</f>
        <v>ns</v>
      </c>
      <c r="DD158" s="186" t="str">
        <f aca="1">IF(DD$4&gt;$BV158,"",IF($BR$120&gt;$BS$120,"ns",IF($BN$127&gt;$BO$127,"ns",IF(ABS($BX158-INDEX(RTO1CF_ORD,DD$4,2))&gt;$BN$135,"s","ns"))))</f>
        <v>ns</v>
      </c>
      <c r="DE158" s="186" t="str">
        <f aca="1">IF(DE$4&gt;$BV158,"",IF($BR$120&gt;$BS$120,"ns",IF($BN$127&gt;$BO$127,"ns",IF(ABS($BX158-INDEX(RTO1CF_ORD,DE$4,2))&gt;$BN$135,"s","ns"))))</f>
        <v>ns</v>
      </c>
      <c r="DF158" s="186" t="str">
        <f aca="1">IF(DF$4&gt;$BV158,"",IF($BR$120&gt;$BS$120,"ns",IF($BN$127&gt;$BO$127,"ns",IF(ABS($BX158-INDEX(RTO1CF_ORD,DF$4,2))&gt;$BN$135,"s","ns"))))</f>
        <v>ns</v>
      </c>
      <c r="DG158" s="186" t="str">
        <f aca="1">IF(DG$4&gt;$BV158,"",IF($BR$120&gt;$BS$120,"ns",IF($BN$127&gt;$BO$127,"ns",IF(ABS($BX158-INDEX(RTO1CF_ORD,DG$4,2))&gt;$BN$135,"s","ns"))))</f>
        <v>ns</v>
      </c>
      <c r="DH158" s="186" t="str">
        <f aca="1">IF(DH$4&gt;$BV158,"",IF($BR$120&gt;$BS$120,"ns",IF($BN$127&gt;$BO$127,"ns",IF(ABS($BX158-INDEX(RTO1CF_ORD,DH$4,2))&gt;$BN$135,"s","ns"))))</f>
        <v>ns</v>
      </c>
      <c r="DI158" s="186" t="str">
        <f aca="1">IF(DI$4&gt;$BV158,"",IF($BR$120&gt;$BS$120,"ns",IF($BN$127&gt;$BO$127,"ns",IF(ABS($BX158-INDEX(RTO1CF_ORD,DI$4,2))&gt;$BN$135,"s","ns"))))</f>
        <v>ns</v>
      </c>
      <c r="DJ158" s="186" t="str">
        <f aca="1">IF(DJ$4&gt;$BV158,"",IF($BR$120&gt;$BS$120,"ns",IF($BN$127&gt;$BO$127,"ns",IF(ABS($BX158-INDEX(RTO1CF_ORD,DJ$4,2))&gt;$BN$135,"s","ns"))))</f>
        <v>ns</v>
      </c>
      <c r="DK158" s="186" t="str">
        <f aca="1">IF(DK$4&gt;$BV158,"",IF($BR$120&gt;$BS$120,"ns",IF($BN$127&gt;$BO$127,"ns",IF(ABS($BX158-INDEX(RTO1CF_ORD,DK$4,2))&gt;$BN$135,"s","ns"))))</f>
        <v>ns</v>
      </c>
      <c r="DL158" s="186" t="str">
        <f aca="1">IF(DL$4&gt;$BV158,"",IF($BR$120&gt;$BS$120,"ns",IF($BN$127&gt;$BO$127,"ns",IF(ABS($BX158-INDEX(RTO1CF_ORD,DL$4,2))&gt;$BN$135,"s","ns"))))</f>
        <v>ns</v>
      </c>
      <c r="DM158" s="186" t="str">
        <f aca="1">IF(DM$4&gt;$BV158,"",IF($BR$120&gt;$BS$120,"ns",IF($BN$127&gt;$BO$127,"ns",IF(ABS($BX158-INDEX(RTO1CF_ORD,DM$4,2))&gt;$BN$135,"s","ns"))))</f>
        <v>ns</v>
      </c>
      <c r="DN158" s="186" t="str">
        <f aca="1">IF(DN$4&gt;$BV158,"",IF($BR$120&gt;$BS$120,"ns",IF($BN$127&gt;$BO$127,"ns",IF(ABS($BX158-INDEX(RTO1CF_ORD,DN$4,2))&gt;$BN$135,"s","ns"))))</f>
        <v>ns</v>
      </c>
      <c r="DO158" s="186" t="str">
        <f aca="1">IF(DO$4&gt;$BV158,"",IF($BR$120&gt;$BS$120,"ns",IF($BN$127&gt;$BO$127,"ns",IF(ABS($BX158-INDEX(RTO1CF_ORD,DO$4,2))&gt;$BN$135,"s","ns"))))</f>
        <v>ns</v>
      </c>
      <c r="DP158" s="186" t="str">
        <f aca="1">IF(DP$4&gt;$BV158,"",IF($BR$120&gt;$BS$120,"ns",IF($BN$127&gt;$BO$127,"ns",IF(ABS($BX158-INDEX(RTO1CF_ORD,DP$4,2))&gt;$BN$135,"s","ns"))))</f>
        <v/>
      </c>
      <c r="DQ158" s="186" t="str">
        <f aca="1">IF(DQ$4&gt;$BV158,"",IF($BR$120&gt;$BS$120,"ns",IF($BN$127&gt;$BO$127,"ns",IF(ABS($BX158-INDEX(RTO1CF_ORD,DQ$4,2))&gt;$BN$135,"s","ns"))))</f>
        <v/>
      </c>
      <c r="DR158" s="186" t="str">
        <f aca="1">IF(DR$4&gt;$BV158,"",IF($BR$120&gt;$BS$120,"ns",IF($BN$127&gt;$BO$127,"ns",IF(ABS($BX158-INDEX(RTO1CF_ORD,DR$4,2))&gt;$BN$135,"s","ns"))))</f>
        <v/>
      </c>
      <c r="DS158" s="186" t="str">
        <f aca="1">IF(DS$4&gt;$BV158,"",IF($BR$120&gt;$BS$120,"ns",IF($BN$127&gt;$BO$127,"ns",IF(ABS($BX158-INDEX(RTO1CF_ORD,DS$4,2))&gt;$BN$135,"s","ns"))))</f>
        <v/>
      </c>
      <c r="DT158" s="186" t="str">
        <f aca="1">IF(DT$4&gt;$BV158,"",IF($BR$120&gt;$BS$120,"ns",IF($BN$127&gt;$BO$127,"ns",IF(ABS($BX158-INDEX(RTO1CF_ORD,DT$4,2))&gt;$BN$135,"s","ns"))))</f>
        <v/>
      </c>
      <c r="DU158" s="186" t="str">
        <f aca="1">IF(DU$4&gt;$BV158,"",IF($BR$120&gt;$BS$120,"ns",IF($BN$127&gt;$BO$127,"ns",IF(ABS($BX158-INDEX(RTO1CF_ORD,DU$4,2))&gt;$BN$135,"s","ns"))))</f>
        <v/>
      </c>
      <c r="DV158" s="186" t="str">
        <f aca="1">IF(DV$4&gt;$BV158,"",IF($BR$120&gt;$BS$120,"ns",IF($BN$127&gt;$BO$127,"ns",IF(ABS($BX158-INDEX(RTO1CF_ORD,DV$4,2))&gt;$BN$135,"s","ns"))))</f>
        <v/>
      </c>
      <c r="DW158" s="158"/>
      <c r="DX158" s="158"/>
      <c r="DZ158" s="176">
        <f>DZ157+1</f>
        <v>44</v>
      </c>
      <c r="EA158" s="178" t="str">
        <f aca="1">IFERROR(INDEX(RTO3CV,$DZ158,1),0)</f>
        <v>LAPACHO</v>
      </c>
      <c r="EB158" s="179">
        <f aca="1">IFERROR(INDEX(RTO3SF,$DZ158,EB$3),0)</f>
        <v>0</v>
      </c>
      <c r="EC158" s="179">
        <f aca="1">IFERROR(INDEX(RTO3SF,$DZ158,EC$3),0)</f>
        <v>0</v>
      </c>
      <c r="ED158" s="179">
        <f aca="1">IFERROR(INDEX(RTO3SF,$DZ158,ED$3),0)</f>
        <v>0</v>
      </c>
      <c r="EE158" s="179">
        <f aca="1">IFERROR(INDEX(RTO3SF,$DZ158,EE$3),0)</f>
        <v>0</v>
      </c>
      <c r="EF158" s="179">
        <f>_xlfn.COUNTIFS(EB158:EE158,"&gt;1")</f>
        <v>0</v>
      </c>
      <c r="EG158" s="179">
        <f>IFERROR(_xlfn.SUMIFS(EB158:EE158,EB158:EE158,"&gt;1"),0)</f>
        <v>0</v>
      </c>
      <c r="EH158" s="176"/>
      <c r="EI158" s="176"/>
      <c r="EJ158" s="176"/>
      <c r="EK158" s="177"/>
      <c r="EL158" s="176">
        <f>EL157+1</f>
        <v>44</v>
      </c>
      <c r="EM158" s="178" t="str">
        <f aca="1">IFERROR(INDEX(RTO3CV,$EL158,1),0)</f>
        <v>LAPACHO</v>
      </c>
      <c r="EN158" s="179">
        <f aca="1">IFERROR(INDEX(RTO3CF,$EL158,'ANVA-MDS'!EB$3),0)</f>
        <v>2798.00173714285984</v>
      </c>
      <c r="EO158" s="179">
        <f aca="1">IFERROR(INDEX(RTO3CF,$EL158,'ANVA-MDS'!EC$3),0)</f>
        <v>3145.79571428570989</v>
      </c>
      <c r="EP158" s="179">
        <f aca="1">IFERROR(INDEX(RTO3CF,$EL158,'ANVA-MDS'!ED$3),0)</f>
        <v>3147.24205714286018</v>
      </c>
      <c r="EQ158" s="179">
        <f aca="1">IFERROR(INDEX(RTO3CF,$EL158,'ANVA-MDS'!EE$3),0)</f>
        <v>0</v>
      </c>
      <c r="ER158" s="179">
        <f>_xlfn.COUNTIFS(EN158:EQ158,"&gt;1")</f>
        <v>3</v>
      </c>
      <c r="ES158" s="179">
        <f>IFERROR(_xlfn.SUMIFS(EN158:EQ158,EN158:EQ158,"&gt;1"),0)</f>
        <v>9091.03950857142991</v>
      </c>
      <c r="ET158" s="176"/>
      <c r="EU158" s="176"/>
      <c r="EV158" s="176"/>
      <c r="EW158" s="177"/>
      <c r="EX158" s="179">
        <f>EG158+ES158</f>
        <v>9091.03950857142991</v>
      </c>
      <c r="EY158" s="177"/>
      <c r="EZ158" s="177"/>
    </row>
    <row r="159" spans="10:156" ht="12.75" customHeight="1">
      <c r="J159" s="89" t="n">
        <v>44</v>
      </c>
      <c r="K159" s="187" t="str">
        <f aca="1">IFERROR(INDEX(RTO3SF_ORD,J159,1),"sd")</f>
        <v>LAPACHO</v>
      </c>
      <c r="L159" s="188">
        <f aca="1">IFERROR(INDEX(RTO3SF_ORD,J159,2),"sd")</f>
        <v>0.00006</v>
      </c>
      <c r="M159" s="188" t="str">
        <f aca="1">IF(M$4&gt;$J159,"",IF($F$120&gt;$G$120,"ns",IF($B$127&gt;$C$127,"ns",IF(ABS($L159-INDEX(RTO1SF_ORD,M$4,2))&gt;$B$135,"s","ns"))))</f>
        <v>ns</v>
      </c>
      <c r="N159" s="188" t="str">
        <f aca="1">IF(N$4&gt;$J159,"",IF($F$120&gt;$G$120,"ns",IF($B$127&gt;$C$127,"ns",IF(ABS($L159-INDEX(RTO1SF_ORD,N$4,2))&gt;$B$135,"s","ns"))))</f>
        <v>ns</v>
      </c>
      <c r="O159" s="188" t="str">
        <f aca="1">IF(O$4&gt;$J159,"",IF($F$120&gt;$G$120,"ns",IF($B$127&gt;$C$127,"ns",IF(ABS($L159-INDEX(RTO1SF_ORD,O$4,2))&gt;$B$135,"s","ns"))))</f>
        <v>ns</v>
      </c>
      <c r="P159" s="188" t="str">
        <f aca="1">IF(P$4&gt;$J159,"",IF($F$120&gt;$G$120,"ns",IF($B$127&gt;$C$127,"ns",IF(ABS($L159-INDEX(RTO1SF_ORD,P$4,2))&gt;$B$135,"s","ns"))))</f>
        <v>ns</v>
      </c>
      <c r="Q159" s="188" t="str">
        <f aca="1">IF(Q$4&gt;$J159,"",IF($F$120&gt;$G$120,"ns",IF($B$127&gt;$C$127,"ns",IF(ABS($L159-INDEX(RTO1SF_ORD,Q$4,2))&gt;$B$135,"s","ns"))))</f>
        <v>ns</v>
      </c>
      <c r="R159" s="188" t="str">
        <f aca="1">IF(R$4&gt;$J159,"",IF($F$120&gt;$G$120,"ns",IF($B$127&gt;$C$127,"ns",IF(ABS($L159-INDEX(RTO1SF_ORD,R$4,2))&gt;$B$135,"s","ns"))))</f>
        <v>ns</v>
      </c>
      <c r="S159" s="188" t="str">
        <f aca="1">IF(S$4&gt;$J159,"",IF($F$120&gt;$G$120,"ns",IF($B$127&gt;$C$127,"ns",IF(ABS($L159-INDEX(RTO1SF_ORD,S$4,2))&gt;$B$135,"s","ns"))))</f>
        <v>ns</v>
      </c>
      <c r="T159" s="188" t="str">
        <f aca="1">IF(T$4&gt;$J159,"",IF($F$120&gt;$G$120,"ns",IF($B$127&gt;$C$127,"ns",IF(ABS($L159-INDEX(RTO1SF_ORD,T$4,2))&gt;$B$135,"s","ns"))))</f>
        <v>ns</v>
      </c>
      <c r="U159" s="188" t="str">
        <f aca="1">IF(U$4&gt;$J159,"",IF($F$120&gt;$G$120,"ns",IF($B$127&gt;$C$127,"ns",IF(ABS($L159-INDEX(RTO1SF_ORD,U$4,2))&gt;$B$135,"s","ns"))))</f>
        <v>ns</v>
      </c>
      <c r="V159" s="188" t="str">
        <f aca="1">IF(V$4&gt;$J159,"",IF($F$120&gt;$G$120,"ns",IF($B$127&gt;$C$127,"ns",IF(ABS($L159-INDEX(RTO1SF_ORD,V$4,2))&gt;$B$135,"s","ns"))))</f>
        <v>ns</v>
      </c>
      <c r="W159" s="188" t="str">
        <f aca="1">IF(W$4&gt;$J159,"",IF($F$120&gt;$G$120,"ns",IF($B$127&gt;$C$127,"ns",IF(ABS($L159-INDEX(RTO1SF_ORD,W$4,2))&gt;$B$135,"s","ns"))))</f>
        <v>ns</v>
      </c>
      <c r="X159" s="188" t="str">
        <f aca="1">IF(X$4&gt;$J159,"",IF($F$120&gt;$G$120,"ns",IF($B$127&gt;$C$127,"ns",IF(ABS($L159-INDEX(RTO1SF_ORD,X$4,2))&gt;$B$135,"s","ns"))))</f>
        <v>ns</v>
      </c>
      <c r="Y159" s="188" t="str">
        <f aca="1">IF(Y$4&gt;$J159,"",IF($F$120&gt;$G$120,"ns",IF($B$127&gt;$C$127,"ns",IF(ABS($L159-INDEX(RTO1SF_ORD,Y$4,2))&gt;$B$135,"s","ns"))))</f>
        <v>ns</v>
      </c>
      <c r="Z159" s="188" t="str">
        <f aca="1">IF(Z$4&gt;$J159,"",IF($F$120&gt;$G$120,"ns",IF($B$127&gt;$C$127,"ns",IF(ABS($L159-INDEX(RTO1SF_ORD,Z$4,2))&gt;$B$135,"s","ns"))))</f>
        <v>ns</v>
      </c>
      <c r="AA159" s="188" t="str">
        <f aca="1">IF(AA$4&gt;$J159,"",IF($F$120&gt;$G$120,"ns",IF($B$127&gt;$C$127,"ns",IF(ABS($L159-INDEX(RTO1SF_ORD,AA$4,2))&gt;$B$135,"s","ns"))))</f>
        <v>ns</v>
      </c>
      <c r="AB159" s="188" t="str">
        <f aca="1">IF(AB$4&gt;$J159,"",IF($F$120&gt;$G$120,"ns",IF($B$127&gt;$C$127,"ns",IF(ABS($L159-INDEX(RTO1SF_ORD,AB$4,2))&gt;$B$135,"s","ns"))))</f>
        <v>ns</v>
      </c>
      <c r="AC159" s="188" t="str">
        <f aca="1">IF(AC$4&gt;$J159,"",IF($F$120&gt;$G$120,"ns",IF($B$127&gt;$C$127,"ns",IF(ABS($L159-INDEX(RTO1SF_ORD,AC$4,2))&gt;$B$135,"s","ns"))))</f>
        <v>ns</v>
      </c>
      <c r="AD159" s="188" t="str">
        <f aca="1">IF(AD$4&gt;$J159,"",IF($F$120&gt;$G$120,"ns",IF($B$127&gt;$C$127,"ns",IF(ABS($L159-INDEX(RTO1SF_ORD,AD$4,2))&gt;$B$135,"s","ns"))))</f>
        <v>ns</v>
      </c>
      <c r="AE159" s="188" t="str">
        <f aca="1">IF(AE$4&gt;$J159,"",IF($F$120&gt;$G$120,"ns",IF($B$127&gt;$C$127,"ns",IF(ABS($L159-INDEX(RTO1SF_ORD,AE$4,2))&gt;$B$135,"s","ns"))))</f>
        <v>ns</v>
      </c>
      <c r="AF159" s="188" t="str">
        <f aca="1">IF(AF$4&gt;$J159,"",IF($F$120&gt;$G$120,"ns",IF($B$127&gt;$C$127,"ns",IF(ABS($L159-INDEX(RTO1SF_ORD,AF$4,2))&gt;$B$135,"s","ns"))))</f>
        <v>ns</v>
      </c>
      <c r="AG159" s="188" t="str">
        <f aca="1">IF(AG$4&gt;$J159,"",IF($F$120&gt;$G$120,"ns",IF($B$127&gt;$C$127,"ns",IF(ABS($L159-INDEX(RTO1SF_ORD,AG$4,2))&gt;$B$135,"s","ns"))))</f>
        <v>ns</v>
      </c>
      <c r="AH159" s="188" t="str">
        <f aca="1">IF(AH$4&gt;$J159,"",IF($F$120&gt;$G$120,"ns",IF($B$127&gt;$C$127,"ns",IF(ABS($L159-INDEX(RTO1SF_ORD,AH$4,2))&gt;$B$135,"s","ns"))))</f>
        <v>ns</v>
      </c>
      <c r="AI159" s="188" t="str">
        <f aca="1">IF(AI$4&gt;$J159,"",IF($F$120&gt;$G$120,"ns",IF($B$127&gt;$C$127,"ns",IF(ABS($L159-INDEX(RTO1SF_ORD,AI$4,2))&gt;$B$135,"s","ns"))))</f>
        <v>ns</v>
      </c>
      <c r="AJ159" s="188" t="str">
        <f aca="1">IF(AJ$4&gt;$J159,"",IF($F$120&gt;$G$120,"ns",IF($B$127&gt;$C$127,"ns",IF(ABS($L159-INDEX(RTO1SF_ORD,AJ$4,2))&gt;$B$135,"s","ns"))))</f>
        <v>ns</v>
      </c>
      <c r="AK159" s="188" t="str">
        <f aca="1">IF(AK$4&gt;$J159,"",IF($F$120&gt;$G$120,"ns",IF($B$127&gt;$C$127,"ns",IF(ABS($L159-INDEX(RTO1SF_ORD,AK$4,2))&gt;$B$135,"s","ns"))))</f>
        <v>ns</v>
      </c>
      <c r="AL159" s="188" t="str">
        <f aca="1">IF(AL$4&gt;$J159,"",IF($F$120&gt;$G$120,"ns",IF($B$127&gt;$C$127,"ns",IF(ABS($L159-INDEX(RTO1SF_ORD,AL$4,2))&gt;$B$135,"s","ns"))))</f>
        <v>ns</v>
      </c>
      <c r="AM159" s="188" t="str">
        <f aca="1">IF(AM$4&gt;$J159,"",IF($F$120&gt;$G$120,"ns",IF($B$127&gt;$C$127,"ns",IF(ABS($L159-INDEX(RTO1SF_ORD,AM$4,2))&gt;$B$135,"s","ns"))))</f>
        <v>ns</v>
      </c>
      <c r="AN159" s="188" t="str">
        <f aca="1">IF(AN$4&gt;$J159,"",IF($F$120&gt;$G$120,"ns",IF($B$127&gt;$C$127,"ns",IF(ABS($L159-INDEX(RTO1SF_ORD,AN$4,2))&gt;$B$135,"s","ns"))))</f>
        <v>ns</v>
      </c>
      <c r="AO159" s="188" t="str">
        <f aca="1">IF(AO$4&gt;$J159,"",IF($F$120&gt;$G$120,"ns",IF($B$127&gt;$C$127,"ns",IF(ABS($L159-INDEX(RTO1SF_ORD,AO$4,2))&gt;$B$135,"s","ns"))))</f>
        <v>ns</v>
      </c>
      <c r="AP159" s="188" t="str">
        <f aca="1">IF(AP$4&gt;$J159,"",IF($F$120&gt;$G$120,"ns",IF($B$127&gt;$C$127,"ns",IF(ABS($L159-INDEX(RTO1SF_ORD,AP$4,2))&gt;$B$135,"s","ns"))))</f>
        <v>ns</v>
      </c>
      <c r="AQ159" s="188" t="str">
        <f aca="1">IF(AQ$4&gt;$J159,"",IF($F$120&gt;$G$120,"ns",IF($B$127&gt;$C$127,"ns",IF(ABS($L159-INDEX(RTO1SF_ORD,AQ$4,2))&gt;$B$135,"s","ns"))))</f>
        <v>ns</v>
      </c>
      <c r="AR159" s="188" t="str">
        <f aca="1">IF(AR$4&gt;$J159,"",IF($F$120&gt;$G$120,"ns",IF($B$127&gt;$C$127,"ns",IF(ABS($L159-INDEX(RTO1SF_ORD,AR$4,2))&gt;$B$135,"s","ns"))))</f>
        <v>ns</v>
      </c>
      <c r="AS159" s="188" t="str">
        <f aca="1">IF(AS$4&gt;$J159,"",IF($F$120&gt;$G$120,"ns",IF($B$127&gt;$C$127,"ns",IF(ABS($L159-INDEX(RTO1SF_ORD,AS$4,2))&gt;$B$135,"s","ns"))))</f>
        <v>ns</v>
      </c>
      <c r="AT159" s="188" t="str">
        <f aca="1">IF(AT$4&gt;$J159,"",IF($F$120&gt;$G$120,"ns",IF($B$127&gt;$C$127,"ns",IF(ABS($L159-INDEX(RTO1SF_ORD,AT$4,2))&gt;$B$135,"s","ns"))))</f>
        <v>ns</v>
      </c>
      <c r="AU159" s="188" t="str">
        <f aca="1">IF(AU$4&gt;$J159,"",IF($F$120&gt;$G$120,"ns",IF($B$127&gt;$C$127,"ns",IF(ABS($L159-INDEX(RTO1SF_ORD,AU$4,2))&gt;$B$135,"s","ns"))))</f>
        <v>ns</v>
      </c>
      <c r="AV159" s="188" t="str">
        <f aca="1">IF(AV$4&gt;$J159,"",IF($F$120&gt;$G$120,"ns",IF($B$127&gt;$C$127,"ns",IF(ABS($L159-INDEX(RTO1SF_ORD,AV$4,2))&gt;$B$135,"s","ns"))))</f>
        <v>ns</v>
      </c>
      <c r="AW159" s="188" t="str">
        <f aca="1">IF(AW$4&gt;$J159,"",IF($F$120&gt;$G$120,"ns",IF($B$127&gt;$C$127,"ns",IF(ABS($L159-INDEX(RTO1SF_ORD,AW$4,2))&gt;$B$135,"s","ns"))))</f>
        <v>ns</v>
      </c>
      <c r="AX159" s="188" t="str">
        <f aca="1">IF(AX$4&gt;$J159,"",IF($F$120&gt;$G$120,"ns",IF($B$127&gt;$C$127,"ns",IF(ABS($L159-INDEX(RTO1SF_ORD,AX$4,2))&gt;$B$135,"s","ns"))))</f>
        <v>ns</v>
      </c>
      <c r="AY159" s="188" t="str">
        <f aca="1">IF(AY$4&gt;$J159,"",IF($F$120&gt;$G$120,"ns",IF($B$127&gt;$C$127,"ns",IF(ABS($L159-INDEX(RTO1SF_ORD,AY$4,2))&gt;$B$135,"s","ns"))))</f>
        <v>ns</v>
      </c>
      <c r="AZ159" s="188" t="str">
        <f aca="1">IF(AZ$4&gt;$J159,"",IF($F$120&gt;$G$120,"ns",IF($B$127&gt;$C$127,"ns",IF(ABS($L159-INDEX(RTO1SF_ORD,AZ$4,2))&gt;$B$135,"s","ns"))))</f>
        <v>ns</v>
      </c>
      <c r="BA159" s="188" t="str">
        <f aca="1">IF(BA$4&gt;$J159,"",IF($F$120&gt;$G$120,"ns",IF($B$127&gt;$C$127,"ns",IF(ABS($L159-INDEX(RTO1SF_ORD,BA$4,2))&gt;$B$135,"s","ns"))))</f>
        <v>ns</v>
      </c>
      <c r="BB159" s="188" t="str">
        <f aca="1">IF(BB$4&gt;$J159,"",IF($F$120&gt;$G$120,"ns",IF($B$127&gt;$C$127,"ns",IF(ABS($L159-INDEX(RTO1SF_ORD,BB$4,2))&gt;$B$135,"s","ns"))))</f>
        <v>ns</v>
      </c>
      <c r="BC159" s="188" t="str">
        <f aca="1">IF(BC$4&gt;$J159,"",IF($F$120&gt;$G$120,"ns",IF($B$127&gt;$C$127,"ns",IF(ABS($L159-INDEX(RTO1SF_ORD,BC$4,2))&gt;$B$135,"s","ns"))))</f>
        <v>ns</v>
      </c>
      <c r="BD159" s="188" t="str">
        <f aca="1">IF(BD$4&gt;$J159,"",IF($F$120&gt;$G$120,"ns",IF($B$127&gt;$C$127,"ns",IF(ABS($L159-INDEX(RTO1SF_ORD,BD$4,2))&gt;$B$135,"s","ns"))))</f>
        <v>ns</v>
      </c>
      <c r="BE159" s="188" t="str">
        <f aca="1">IF(BE$4&gt;$J159,"",IF($F$120&gt;$G$120,"ns",IF($B$127&gt;$C$127,"ns",IF(ABS($L159-INDEX(RTO1SF_ORD,BE$4,2))&gt;$B$135,"s","ns"))))</f>
        <v/>
      </c>
      <c r="BF159" s="188" t="str">
        <f aca="1">IF(BF$4&gt;$J159,"",IF($F$120&gt;$G$120,"ns",IF($B$127&gt;$C$127,"ns",IF(ABS($L159-INDEX(RTO1SF_ORD,BF$4,2))&gt;$B$135,"s","ns"))))</f>
        <v/>
      </c>
      <c r="BG159" s="188" t="str">
        <f aca="1">IF(BG$4&gt;$J159,"",IF($F$120&gt;$G$120,"ns",IF($B$127&gt;$C$127,"ns",IF(ABS($L159-INDEX(RTO1SF_ORD,BG$4,2))&gt;$B$135,"s","ns"))))</f>
        <v/>
      </c>
      <c r="BH159" s="188" t="str">
        <f aca="1">IF(BH$4&gt;$J159,"",IF($F$120&gt;$G$120,"ns",IF($B$127&gt;$C$127,"ns",IF(ABS($L159-INDEX(RTO1SF_ORD,BH$4,2))&gt;$B$135,"s","ns"))))</f>
        <v/>
      </c>
      <c r="BI159" s="188" t="str">
        <f aca="1">IF(BI$4&gt;$J159,"",IF($F$120&gt;$G$120,"ns",IF($B$127&gt;$C$127,"ns",IF(ABS($L159-INDEX(RTO1SF_ORD,BI$4,2))&gt;$B$135,"s","ns"))))</f>
        <v/>
      </c>
      <c r="BJ159" s="188" t="str">
        <f aca="1">IF(BJ$4&gt;$J159,"",IF($F$120&gt;$G$120,"ns",IF($B$127&gt;$C$127,"ns",IF(ABS($L159-INDEX(RTO1SF_ORD,BJ$4,2))&gt;$B$135,"s","ns"))))</f>
        <v/>
      </c>
      <c r="BS159" s="10"/>
      <c r="BT159" s="10"/>
      <c r="BV159" s="89" t="n">
        <v>44</v>
      </c>
      <c r="BW159" s="187" t="str">
        <f aca="1">IFERROR(INDEX(RTO3CF_ORD,BV159,1),"sd")</f>
        <v>B MUTISIA</v>
      </c>
      <c r="BX159" s="188">
        <f aca="1">IFERROR(INDEX(RTO3CF_ORD,BV159,2),"sd")</f>
        <v>2730.50846095238012</v>
      </c>
      <c r="BY159" s="186" t="str">
        <f aca="1">IF(BY$4&gt;$BV159,"",IF($BR$120&gt;$BS$120,"ns",IF($BN$127&gt;$BO$127,"ns",IF(ABS($BX159-INDEX(RTO1CF_ORD,BY$4,2))&gt;$BN$135,"s","ns"))))</f>
        <v>ns</v>
      </c>
      <c r="BZ159" s="186" t="str">
        <f aca="1">IF(BZ$4&gt;$BV159,"",IF($BR$120&gt;$BS$120,"ns",IF($BN$127&gt;$BO$127,"ns",IF(ABS($BX159-INDEX(RTO1CF_ORD,BZ$4,2))&gt;$BN$135,"s","ns"))))</f>
        <v>ns</v>
      </c>
      <c r="CA159" s="186" t="str">
        <f aca="1">IF(CA$4&gt;$BV159,"",IF($BR$120&gt;$BS$120,"ns",IF($BN$127&gt;$BO$127,"ns",IF(ABS($BX159-INDEX(RTO1CF_ORD,CA$4,2))&gt;$BN$135,"s","ns"))))</f>
        <v>ns</v>
      </c>
      <c r="CB159" s="186" t="str">
        <f aca="1">IF(CB$4&gt;$BV159,"",IF($BR$120&gt;$BS$120,"ns",IF($BN$127&gt;$BO$127,"ns",IF(ABS($BX159-INDEX(RTO1CF_ORD,CB$4,2))&gt;$BN$135,"s","ns"))))</f>
        <v>ns</v>
      </c>
      <c r="CC159" s="186" t="str">
        <f aca="1">IF(CC$4&gt;$BV159,"",IF($BR$120&gt;$BS$120,"ns",IF($BN$127&gt;$BO$127,"ns",IF(ABS($BX159-INDEX(RTO1CF_ORD,CC$4,2))&gt;$BN$135,"s","ns"))))</f>
        <v>ns</v>
      </c>
      <c r="CD159" s="186" t="str">
        <f aca="1">IF(CD$4&gt;$BV159,"",IF($BR$120&gt;$BS$120,"ns",IF($BN$127&gt;$BO$127,"ns",IF(ABS($BX159-INDEX(RTO1CF_ORD,CD$4,2))&gt;$BN$135,"s","ns"))))</f>
        <v>ns</v>
      </c>
      <c r="CE159" s="186" t="str">
        <f aca="1">IF(CE$4&gt;$BV159,"",IF($BR$120&gt;$BS$120,"ns",IF($BN$127&gt;$BO$127,"ns",IF(ABS($BX159-INDEX(RTO1CF_ORD,CE$4,2))&gt;$BN$135,"s","ns"))))</f>
        <v>ns</v>
      </c>
      <c r="CF159" s="186" t="str">
        <f aca="1">IF(CF$4&gt;$BV159,"",IF($BR$120&gt;$BS$120,"ns",IF($BN$127&gt;$BO$127,"ns",IF(ABS($BX159-INDEX(RTO1CF_ORD,CF$4,2))&gt;$BN$135,"s","ns"))))</f>
        <v>ns</v>
      </c>
      <c r="CG159" s="186" t="str">
        <f aca="1">IF(CG$4&gt;$BV159,"",IF($BR$120&gt;$BS$120,"ns",IF($BN$127&gt;$BO$127,"ns",IF(ABS($BX159-INDEX(RTO1CF_ORD,CG$4,2))&gt;$BN$135,"s","ns"))))</f>
        <v>ns</v>
      </c>
      <c r="CH159" s="186" t="str">
        <f aca="1">IF(CH$4&gt;$BV159,"",IF($BR$120&gt;$BS$120,"ns",IF($BN$127&gt;$BO$127,"ns",IF(ABS($BX159-INDEX(RTO1CF_ORD,CH$4,2))&gt;$BN$135,"s","ns"))))</f>
        <v>ns</v>
      </c>
      <c r="CI159" s="186" t="str">
        <f aca="1">IF(CI$4&gt;$BV159,"",IF($BR$120&gt;$BS$120,"ns",IF($BN$127&gt;$BO$127,"ns",IF(ABS($BX159-INDEX(RTO1CF_ORD,CI$4,2))&gt;$BN$135,"s","ns"))))</f>
        <v>ns</v>
      </c>
      <c r="CJ159" s="186" t="str">
        <f aca="1">IF(CJ$4&gt;$BV159,"",IF($BR$120&gt;$BS$120,"ns",IF($BN$127&gt;$BO$127,"ns",IF(ABS($BX159-INDEX(RTO1CF_ORD,CJ$4,2))&gt;$BN$135,"s","ns"))))</f>
        <v>ns</v>
      </c>
      <c r="CK159" s="186" t="str">
        <f aca="1">IF(CK$4&gt;$BV159,"",IF($BR$120&gt;$BS$120,"ns",IF($BN$127&gt;$BO$127,"ns",IF(ABS($BX159-INDEX(RTO1CF_ORD,CK$4,2))&gt;$BN$135,"s","ns"))))</f>
        <v>ns</v>
      </c>
      <c r="CL159" s="186" t="str">
        <f aca="1">IF(CL$4&gt;$BV159,"",IF($BR$120&gt;$BS$120,"ns",IF($BN$127&gt;$BO$127,"ns",IF(ABS($BX159-INDEX(RTO1CF_ORD,CL$4,2))&gt;$BN$135,"s","ns"))))</f>
        <v>ns</v>
      </c>
      <c r="CM159" s="186" t="str">
        <f aca="1">IF(CM$4&gt;$BV159,"",IF($BR$120&gt;$BS$120,"ns",IF($BN$127&gt;$BO$127,"ns",IF(ABS($BX159-INDEX(RTO1CF_ORD,CM$4,2))&gt;$BN$135,"s","ns"))))</f>
        <v>ns</v>
      </c>
      <c r="CN159" s="186" t="str">
        <f aca="1">IF(CN$4&gt;$BV159,"",IF($BR$120&gt;$BS$120,"ns",IF($BN$127&gt;$BO$127,"ns",IF(ABS($BX159-INDEX(RTO1CF_ORD,CN$4,2))&gt;$BN$135,"s","ns"))))</f>
        <v>ns</v>
      </c>
      <c r="CO159" s="186" t="str">
        <f aca="1">IF(CO$4&gt;$BV159,"",IF($BR$120&gt;$BS$120,"ns",IF($BN$127&gt;$BO$127,"ns",IF(ABS($BX159-INDEX(RTO1CF_ORD,CO$4,2))&gt;$BN$135,"s","ns"))))</f>
        <v>ns</v>
      </c>
      <c r="CP159" s="186" t="str">
        <f aca="1">IF(CP$4&gt;$BV159,"",IF($BR$120&gt;$BS$120,"ns",IF($BN$127&gt;$BO$127,"ns",IF(ABS($BX159-INDEX(RTO1CF_ORD,CP$4,2))&gt;$BN$135,"s","ns"))))</f>
        <v>ns</v>
      </c>
      <c r="CQ159" s="186" t="str">
        <f aca="1">IF(CQ$4&gt;$BV159,"",IF($BR$120&gt;$BS$120,"ns",IF($BN$127&gt;$BO$127,"ns",IF(ABS($BX159-INDEX(RTO1CF_ORD,CQ$4,2))&gt;$BN$135,"s","ns"))))</f>
        <v>ns</v>
      </c>
      <c r="CR159" s="186" t="str">
        <f aca="1">IF(CR$4&gt;$BV159,"",IF($BR$120&gt;$BS$120,"ns",IF($BN$127&gt;$BO$127,"ns",IF(ABS($BX159-INDEX(RTO1CF_ORD,CR$4,2))&gt;$BN$135,"s","ns"))))</f>
        <v>ns</v>
      </c>
      <c r="CS159" s="186" t="str">
        <f aca="1">IF(CS$4&gt;$BV159,"",IF($BR$120&gt;$BS$120,"ns",IF($BN$127&gt;$BO$127,"ns",IF(ABS($BX159-INDEX(RTO1CF_ORD,CS$4,2))&gt;$BN$135,"s","ns"))))</f>
        <v>ns</v>
      </c>
      <c r="CT159" s="186" t="str">
        <f aca="1">IF(CT$4&gt;$BV159,"",IF($BR$120&gt;$BS$120,"ns",IF($BN$127&gt;$BO$127,"ns",IF(ABS($BX159-INDEX(RTO1CF_ORD,CT$4,2))&gt;$BN$135,"s","ns"))))</f>
        <v>ns</v>
      </c>
      <c r="CU159" s="186" t="str">
        <f aca="1">IF(CU$4&gt;$BV159,"",IF($BR$120&gt;$BS$120,"ns",IF($BN$127&gt;$BO$127,"ns",IF(ABS($BX159-INDEX(RTO1CF_ORD,CU$4,2))&gt;$BN$135,"s","ns"))))</f>
        <v>ns</v>
      </c>
      <c r="CV159" s="186" t="str">
        <f aca="1">IF(CV$4&gt;$BV159,"",IF($BR$120&gt;$BS$120,"ns",IF($BN$127&gt;$BO$127,"ns",IF(ABS($BX159-INDEX(RTO1CF_ORD,CV$4,2))&gt;$BN$135,"s","ns"))))</f>
        <v>ns</v>
      </c>
      <c r="CW159" s="186" t="str">
        <f aca="1">IF(CW$4&gt;$BV159,"",IF($BR$120&gt;$BS$120,"ns",IF($BN$127&gt;$BO$127,"ns",IF(ABS($BX159-INDEX(RTO1CF_ORD,CW$4,2))&gt;$BN$135,"s","ns"))))</f>
        <v>ns</v>
      </c>
      <c r="CX159" s="186" t="str">
        <f aca="1">IF(CX$4&gt;$BV159,"",IF($BR$120&gt;$BS$120,"ns",IF($BN$127&gt;$BO$127,"ns",IF(ABS($BX159-INDEX(RTO1CF_ORD,CX$4,2))&gt;$BN$135,"s","ns"))))</f>
        <v>ns</v>
      </c>
      <c r="CY159" s="186" t="str">
        <f aca="1">IF(CY$4&gt;$BV159,"",IF($BR$120&gt;$BS$120,"ns",IF($BN$127&gt;$BO$127,"ns",IF(ABS($BX159-INDEX(RTO1CF_ORD,CY$4,2))&gt;$BN$135,"s","ns"))))</f>
        <v>ns</v>
      </c>
      <c r="CZ159" s="186" t="str">
        <f aca="1">IF(CZ$4&gt;$BV159,"",IF($BR$120&gt;$BS$120,"ns",IF($BN$127&gt;$BO$127,"ns",IF(ABS($BX159-INDEX(RTO1CF_ORD,CZ$4,2))&gt;$BN$135,"s","ns"))))</f>
        <v>ns</v>
      </c>
      <c r="DA159" s="186" t="str">
        <f aca="1">IF(DA$4&gt;$BV159,"",IF($BR$120&gt;$BS$120,"ns",IF($BN$127&gt;$BO$127,"ns",IF(ABS($BX159-INDEX(RTO1CF_ORD,DA$4,2))&gt;$BN$135,"s","ns"))))</f>
        <v>ns</v>
      </c>
      <c r="DB159" s="186" t="str">
        <f aca="1">IF(DB$4&gt;$BV159,"",IF($BR$120&gt;$BS$120,"ns",IF($BN$127&gt;$BO$127,"ns",IF(ABS($BX159-INDEX(RTO1CF_ORD,DB$4,2))&gt;$BN$135,"s","ns"))))</f>
        <v>ns</v>
      </c>
      <c r="DC159" s="186" t="str">
        <f aca="1">IF(DC$4&gt;$BV159,"",IF($BR$120&gt;$BS$120,"ns",IF($BN$127&gt;$BO$127,"ns",IF(ABS($BX159-INDEX(RTO1CF_ORD,DC$4,2))&gt;$BN$135,"s","ns"))))</f>
        <v>ns</v>
      </c>
      <c r="DD159" s="186" t="str">
        <f aca="1">IF(DD$4&gt;$BV159,"",IF($BR$120&gt;$BS$120,"ns",IF($BN$127&gt;$BO$127,"ns",IF(ABS($BX159-INDEX(RTO1CF_ORD,DD$4,2))&gt;$BN$135,"s","ns"))))</f>
        <v>ns</v>
      </c>
      <c r="DE159" s="186" t="str">
        <f aca="1">IF(DE$4&gt;$BV159,"",IF($BR$120&gt;$BS$120,"ns",IF($BN$127&gt;$BO$127,"ns",IF(ABS($BX159-INDEX(RTO1CF_ORD,DE$4,2))&gt;$BN$135,"s","ns"))))</f>
        <v>ns</v>
      </c>
      <c r="DF159" s="186" t="str">
        <f aca="1">IF(DF$4&gt;$BV159,"",IF($BR$120&gt;$BS$120,"ns",IF($BN$127&gt;$BO$127,"ns",IF(ABS($BX159-INDEX(RTO1CF_ORD,DF$4,2))&gt;$BN$135,"s","ns"))))</f>
        <v>ns</v>
      </c>
      <c r="DG159" s="186" t="str">
        <f aca="1">IF(DG$4&gt;$BV159,"",IF($BR$120&gt;$BS$120,"ns",IF($BN$127&gt;$BO$127,"ns",IF(ABS($BX159-INDEX(RTO1CF_ORD,DG$4,2))&gt;$BN$135,"s","ns"))))</f>
        <v>ns</v>
      </c>
      <c r="DH159" s="186" t="str">
        <f aca="1">IF(DH$4&gt;$BV159,"",IF($BR$120&gt;$BS$120,"ns",IF($BN$127&gt;$BO$127,"ns",IF(ABS($BX159-INDEX(RTO1CF_ORD,DH$4,2))&gt;$BN$135,"s","ns"))))</f>
        <v>ns</v>
      </c>
      <c r="DI159" s="186" t="str">
        <f aca="1">IF(DI$4&gt;$BV159,"",IF($BR$120&gt;$BS$120,"ns",IF($BN$127&gt;$BO$127,"ns",IF(ABS($BX159-INDEX(RTO1CF_ORD,DI$4,2))&gt;$BN$135,"s","ns"))))</f>
        <v>ns</v>
      </c>
      <c r="DJ159" s="186" t="str">
        <f aca="1">IF(DJ$4&gt;$BV159,"",IF($BR$120&gt;$BS$120,"ns",IF($BN$127&gt;$BO$127,"ns",IF(ABS($BX159-INDEX(RTO1CF_ORD,DJ$4,2))&gt;$BN$135,"s","ns"))))</f>
        <v>ns</v>
      </c>
      <c r="DK159" s="186" t="str">
        <f aca="1">IF(DK$4&gt;$BV159,"",IF($BR$120&gt;$BS$120,"ns",IF($BN$127&gt;$BO$127,"ns",IF(ABS($BX159-INDEX(RTO1CF_ORD,DK$4,2))&gt;$BN$135,"s","ns"))))</f>
        <v>ns</v>
      </c>
      <c r="DL159" s="186" t="str">
        <f aca="1">IF(DL$4&gt;$BV159,"",IF($BR$120&gt;$BS$120,"ns",IF($BN$127&gt;$BO$127,"ns",IF(ABS($BX159-INDEX(RTO1CF_ORD,DL$4,2))&gt;$BN$135,"s","ns"))))</f>
        <v>ns</v>
      </c>
      <c r="DM159" s="186" t="str">
        <f aca="1">IF(DM$4&gt;$BV159,"",IF($BR$120&gt;$BS$120,"ns",IF($BN$127&gt;$BO$127,"ns",IF(ABS($BX159-INDEX(RTO1CF_ORD,DM$4,2))&gt;$BN$135,"s","ns"))))</f>
        <v>ns</v>
      </c>
      <c r="DN159" s="186" t="str">
        <f aca="1">IF(DN$4&gt;$BV159,"",IF($BR$120&gt;$BS$120,"ns",IF($BN$127&gt;$BO$127,"ns",IF(ABS($BX159-INDEX(RTO1CF_ORD,DN$4,2))&gt;$BN$135,"s","ns"))))</f>
        <v>ns</v>
      </c>
      <c r="DO159" s="186" t="str">
        <f aca="1">IF(DO$4&gt;$BV159,"",IF($BR$120&gt;$BS$120,"ns",IF($BN$127&gt;$BO$127,"ns",IF(ABS($BX159-INDEX(RTO1CF_ORD,DO$4,2))&gt;$BN$135,"s","ns"))))</f>
        <v>ns</v>
      </c>
      <c r="DP159" s="186" t="str">
        <f aca="1">IF(DP$4&gt;$BV159,"",IF($BR$120&gt;$BS$120,"ns",IF($BN$127&gt;$BO$127,"ns",IF(ABS($BX159-INDEX(RTO1CF_ORD,DP$4,2))&gt;$BN$135,"s","ns"))))</f>
        <v>ns</v>
      </c>
      <c r="DQ159" s="186" t="str">
        <f aca="1">IF(DQ$4&gt;$BV159,"",IF($BR$120&gt;$BS$120,"ns",IF($BN$127&gt;$BO$127,"ns",IF(ABS($BX159-INDEX(RTO1CF_ORD,DQ$4,2))&gt;$BN$135,"s","ns"))))</f>
        <v/>
      </c>
      <c r="DR159" s="186" t="str">
        <f aca="1">IF(DR$4&gt;$BV159,"",IF($BR$120&gt;$BS$120,"ns",IF($BN$127&gt;$BO$127,"ns",IF(ABS($BX159-INDEX(RTO1CF_ORD,DR$4,2))&gt;$BN$135,"s","ns"))))</f>
        <v/>
      </c>
      <c r="DS159" s="186" t="str">
        <f aca="1">IF(DS$4&gt;$BV159,"",IF($BR$120&gt;$BS$120,"ns",IF($BN$127&gt;$BO$127,"ns",IF(ABS($BX159-INDEX(RTO1CF_ORD,DS$4,2))&gt;$BN$135,"s","ns"))))</f>
        <v/>
      </c>
      <c r="DT159" s="186" t="str">
        <f aca="1">IF(DT$4&gt;$BV159,"",IF($BR$120&gt;$BS$120,"ns",IF($BN$127&gt;$BO$127,"ns",IF(ABS($BX159-INDEX(RTO1CF_ORD,DT$4,2))&gt;$BN$135,"s","ns"))))</f>
        <v/>
      </c>
      <c r="DU159" s="186" t="str">
        <f aca="1">IF(DU$4&gt;$BV159,"",IF($BR$120&gt;$BS$120,"ns",IF($BN$127&gt;$BO$127,"ns",IF(ABS($BX159-INDEX(RTO1CF_ORD,DU$4,2))&gt;$BN$135,"s","ns"))))</f>
        <v/>
      </c>
      <c r="DV159" s="186" t="str">
        <f aca="1">IF(DV$4&gt;$BV159,"",IF($BR$120&gt;$BS$120,"ns",IF($BN$127&gt;$BO$127,"ns",IF(ABS($BX159-INDEX(RTO1CF_ORD,DV$4,2))&gt;$BN$135,"s","ns"))))</f>
        <v/>
      </c>
      <c r="DW159" s="158"/>
      <c r="DX159" s="158"/>
      <c r="DZ159" s="176">
        <f>DZ158+1</f>
        <v>45</v>
      </c>
      <c r="EA159" s="283">
        <f aca="1">IFERROR(INDEX(RTO3CV,$DZ159,1),0)</f>
        <v>0</v>
      </c>
      <c r="EB159" s="179">
        <f aca="1">IFERROR(INDEX(RTO3SF,$DZ159,EB$3),0)</f>
        <v>0</v>
      </c>
      <c r="EC159" s="179">
        <f aca="1">IFERROR(INDEX(RTO3SF,$DZ159,EC$3),0)</f>
        <v>0</v>
      </c>
      <c r="ED159" s="179">
        <f aca="1">IFERROR(INDEX(RTO3SF,$DZ159,ED$3),0)</f>
        <v>0</v>
      </c>
      <c r="EE159" s="179">
        <f aca="1">IFERROR(INDEX(RTO3SF,$DZ159,EE$3),0)</f>
        <v>0</v>
      </c>
      <c r="EF159" s="179">
        <f>_xlfn.COUNTIFS(EB159:EE159,"&gt;1")</f>
        <v>0</v>
      </c>
      <c r="EG159" s="179">
        <f>IFERROR(_xlfn.SUMIFS(EB159:EE159,EB159:EE159,"&gt;1"),0)</f>
        <v>0</v>
      </c>
      <c r="EH159" s="176"/>
      <c r="EI159" s="176"/>
      <c r="EJ159" s="176"/>
      <c r="EK159" s="177"/>
      <c r="EL159" s="176">
        <f>EL158+1</f>
        <v>45</v>
      </c>
      <c r="EM159" s="283">
        <f aca="1">IFERROR(INDEX(RTO3CV,$EL159,1),0)</f>
        <v>0</v>
      </c>
      <c r="EN159" s="179">
        <f aca="1">IFERROR(INDEX(RTO3CF,$EL159,'ANVA-MDS'!EB$3),0)</f>
        <v>0</v>
      </c>
      <c r="EO159" s="179">
        <f aca="1">IFERROR(INDEX(RTO3CF,$EL159,'ANVA-MDS'!EC$3),0)</f>
        <v>0</v>
      </c>
      <c r="EP159" s="179">
        <f aca="1">IFERROR(INDEX(RTO3CF,$EL159,'ANVA-MDS'!ED$3),0)</f>
        <v>0</v>
      </c>
      <c r="EQ159" s="179">
        <f aca="1">IFERROR(INDEX(RTO3CF,$EL159,'ANVA-MDS'!EE$3),0)</f>
        <v>0</v>
      </c>
      <c r="ER159" s="179">
        <f>_xlfn.COUNTIFS(EN159:EQ159,"&gt;1")</f>
        <v>0</v>
      </c>
      <c r="ES159" s="179">
        <f>IFERROR(_xlfn.SUMIFS(EN159:EQ159,EN159:EQ159,"&gt;1"),0)</f>
        <v>0</v>
      </c>
      <c r="ET159" s="176"/>
      <c r="EU159" s="176"/>
      <c r="EV159" s="176"/>
      <c r="EW159" s="177"/>
      <c r="EX159" s="179">
        <f>EG159+ES159</f>
        <v>0</v>
      </c>
      <c r="EY159" s="177"/>
      <c r="EZ159" s="177"/>
    </row>
    <row r="160" spans="10:156" ht="12.75" customHeight="1">
      <c r="J160" s="89" t="n">
        <v>45</v>
      </c>
      <c r="K160" s="187">
        <f aca="1">IFERROR(INDEX(RTO3SF_ORD,J160,1),"sd")</f>
        <v>0</v>
      </c>
      <c r="L160" s="188">
        <f aca="1">IFERROR(INDEX(RTO3SF_ORD,J160,2),"sd")</f>
        <v>0.00005</v>
      </c>
      <c r="M160" s="188" t="str">
        <f aca="1">IF(M$4&gt;$J160,"",IF($F$120&gt;$G$120,"ns",IF($B$127&gt;$C$127,"ns",IF(ABS($L160-INDEX(RTO1SF_ORD,M$4,2))&gt;$B$135,"s","ns"))))</f>
        <v>ns</v>
      </c>
      <c r="N160" s="188" t="str">
        <f aca="1">IF(N$4&gt;$J160,"",IF($F$120&gt;$G$120,"ns",IF($B$127&gt;$C$127,"ns",IF(ABS($L160-INDEX(RTO1SF_ORD,N$4,2))&gt;$B$135,"s","ns"))))</f>
        <v>ns</v>
      </c>
      <c r="O160" s="188" t="str">
        <f aca="1">IF(O$4&gt;$J160,"",IF($F$120&gt;$G$120,"ns",IF($B$127&gt;$C$127,"ns",IF(ABS($L160-INDEX(RTO1SF_ORD,O$4,2))&gt;$B$135,"s","ns"))))</f>
        <v>ns</v>
      </c>
      <c r="P160" s="188" t="str">
        <f aca="1">IF(P$4&gt;$J160,"",IF($F$120&gt;$G$120,"ns",IF($B$127&gt;$C$127,"ns",IF(ABS($L160-INDEX(RTO1SF_ORD,P$4,2))&gt;$B$135,"s","ns"))))</f>
        <v>ns</v>
      </c>
      <c r="Q160" s="188" t="str">
        <f aca="1">IF(Q$4&gt;$J160,"",IF($F$120&gt;$G$120,"ns",IF($B$127&gt;$C$127,"ns",IF(ABS($L160-INDEX(RTO1SF_ORD,Q$4,2))&gt;$B$135,"s","ns"))))</f>
        <v>ns</v>
      </c>
      <c r="R160" s="188" t="str">
        <f aca="1">IF(R$4&gt;$J160,"",IF($F$120&gt;$G$120,"ns",IF($B$127&gt;$C$127,"ns",IF(ABS($L160-INDEX(RTO1SF_ORD,R$4,2))&gt;$B$135,"s","ns"))))</f>
        <v>ns</v>
      </c>
      <c r="S160" s="188" t="str">
        <f aca="1">IF(S$4&gt;$J160,"",IF($F$120&gt;$G$120,"ns",IF($B$127&gt;$C$127,"ns",IF(ABS($L160-INDEX(RTO1SF_ORD,S$4,2))&gt;$B$135,"s","ns"))))</f>
        <v>ns</v>
      </c>
      <c r="T160" s="188" t="str">
        <f aca="1">IF(T$4&gt;$J160,"",IF($F$120&gt;$G$120,"ns",IF($B$127&gt;$C$127,"ns",IF(ABS($L160-INDEX(RTO1SF_ORD,T$4,2))&gt;$B$135,"s","ns"))))</f>
        <v>ns</v>
      </c>
      <c r="U160" s="188" t="str">
        <f aca="1">IF(U$4&gt;$J160,"",IF($F$120&gt;$G$120,"ns",IF($B$127&gt;$C$127,"ns",IF(ABS($L160-INDEX(RTO1SF_ORD,U$4,2))&gt;$B$135,"s","ns"))))</f>
        <v>ns</v>
      </c>
      <c r="V160" s="188" t="str">
        <f aca="1">IF(V$4&gt;$J160,"",IF($F$120&gt;$G$120,"ns",IF($B$127&gt;$C$127,"ns",IF(ABS($L160-INDEX(RTO1SF_ORD,V$4,2))&gt;$B$135,"s","ns"))))</f>
        <v>ns</v>
      </c>
      <c r="W160" s="188" t="str">
        <f aca="1">IF(W$4&gt;$J160,"",IF($F$120&gt;$G$120,"ns",IF($B$127&gt;$C$127,"ns",IF(ABS($L160-INDEX(RTO1SF_ORD,W$4,2))&gt;$B$135,"s","ns"))))</f>
        <v>ns</v>
      </c>
      <c r="X160" s="188" t="str">
        <f aca="1">IF(X$4&gt;$J160,"",IF($F$120&gt;$G$120,"ns",IF($B$127&gt;$C$127,"ns",IF(ABS($L160-INDEX(RTO1SF_ORD,X$4,2))&gt;$B$135,"s","ns"))))</f>
        <v>ns</v>
      </c>
      <c r="Y160" s="188" t="str">
        <f aca="1">IF(Y$4&gt;$J160,"",IF($F$120&gt;$G$120,"ns",IF($B$127&gt;$C$127,"ns",IF(ABS($L160-INDEX(RTO1SF_ORD,Y$4,2))&gt;$B$135,"s","ns"))))</f>
        <v>ns</v>
      </c>
      <c r="Z160" s="188" t="str">
        <f aca="1">IF(Z$4&gt;$J160,"",IF($F$120&gt;$G$120,"ns",IF($B$127&gt;$C$127,"ns",IF(ABS($L160-INDEX(RTO1SF_ORD,Z$4,2))&gt;$B$135,"s","ns"))))</f>
        <v>ns</v>
      </c>
      <c r="AA160" s="188" t="str">
        <f aca="1">IF(AA$4&gt;$J160,"",IF($F$120&gt;$G$120,"ns",IF($B$127&gt;$C$127,"ns",IF(ABS($L160-INDEX(RTO1SF_ORD,AA$4,2))&gt;$B$135,"s","ns"))))</f>
        <v>ns</v>
      </c>
      <c r="AB160" s="188" t="str">
        <f aca="1">IF(AB$4&gt;$J160,"",IF($F$120&gt;$G$120,"ns",IF($B$127&gt;$C$127,"ns",IF(ABS($L160-INDEX(RTO1SF_ORD,AB$4,2))&gt;$B$135,"s","ns"))))</f>
        <v>ns</v>
      </c>
      <c r="AC160" s="188" t="str">
        <f aca="1">IF(AC$4&gt;$J160,"",IF($F$120&gt;$G$120,"ns",IF($B$127&gt;$C$127,"ns",IF(ABS($L160-INDEX(RTO1SF_ORD,AC$4,2))&gt;$B$135,"s","ns"))))</f>
        <v>ns</v>
      </c>
      <c r="AD160" s="188" t="str">
        <f aca="1">IF(AD$4&gt;$J160,"",IF($F$120&gt;$G$120,"ns",IF($B$127&gt;$C$127,"ns",IF(ABS($L160-INDEX(RTO1SF_ORD,AD$4,2))&gt;$B$135,"s","ns"))))</f>
        <v>ns</v>
      </c>
      <c r="AE160" s="188" t="str">
        <f aca="1">IF(AE$4&gt;$J160,"",IF($F$120&gt;$G$120,"ns",IF($B$127&gt;$C$127,"ns",IF(ABS($L160-INDEX(RTO1SF_ORD,AE$4,2))&gt;$B$135,"s","ns"))))</f>
        <v>ns</v>
      </c>
      <c r="AF160" s="188" t="str">
        <f aca="1">IF(AF$4&gt;$J160,"",IF($F$120&gt;$G$120,"ns",IF($B$127&gt;$C$127,"ns",IF(ABS($L160-INDEX(RTO1SF_ORD,AF$4,2))&gt;$B$135,"s","ns"))))</f>
        <v>ns</v>
      </c>
      <c r="AG160" s="188" t="str">
        <f aca="1">IF(AG$4&gt;$J160,"",IF($F$120&gt;$G$120,"ns",IF($B$127&gt;$C$127,"ns",IF(ABS($L160-INDEX(RTO1SF_ORD,AG$4,2))&gt;$B$135,"s","ns"))))</f>
        <v>ns</v>
      </c>
      <c r="AH160" s="188" t="str">
        <f aca="1">IF(AH$4&gt;$J160,"",IF($F$120&gt;$G$120,"ns",IF($B$127&gt;$C$127,"ns",IF(ABS($L160-INDEX(RTO1SF_ORD,AH$4,2))&gt;$B$135,"s","ns"))))</f>
        <v>ns</v>
      </c>
      <c r="AI160" s="188" t="str">
        <f aca="1">IF(AI$4&gt;$J160,"",IF($F$120&gt;$G$120,"ns",IF($B$127&gt;$C$127,"ns",IF(ABS($L160-INDEX(RTO1SF_ORD,AI$4,2))&gt;$B$135,"s","ns"))))</f>
        <v>ns</v>
      </c>
      <c r="AJ160" s="188" t="str">
        <f aca="1">IF(AJ$4&gt;$J160,"",IF($F$120&gt;$G$120,"ns",IF($B$127&gt;$C$127,"ns",IF(ABS($L160-INDEX(RTO1SF_ORD,AJ$4,2))&gt;$B$135,"s","ns"))))</f>
        <v>ns</v>
      </c>
      <c r="AK160" s="188" t="str">
        <f aca="1">IF(AK$4&gt;$J160,"",IF($F$120&gt;$G$120,"ns",IF($B$127&gt;$C$127,"ns",IF(ABS($L160-INDEX(RTO1SF_ORD,AK$4,2))&gt;$B$135,"s","ns"))))</f>
        <v>ns</v>
      </c>
      <c r="AL160" s="188" t="str">
        <f aca="1">IF(AL$4&gt;$J160,"",IF($F$120&gt;$G$120,"ns",IF($B$127&gt;$C$127,"ns",IF(ABS($L160-INDEX(RTO1SF_ORD,AL$4,2))&gt;$B$135,"s","ns"))))</f>
        <v>ns</v>
      </c>
      <c r="AM160" s="188" t="str">
        <f aca="1">IF(AM$4&gt;$J160,"",IF($F$120&gt;$G$120,"ns",IF($B$127&gt;$C$127,"ns",IF(ABS($L160-INDEX(RTO1SF_ORD,AM$4,2))&gt;$B$135,"s","ns"))))</f>
        <v>ns</v>
      </c>
      <c r="AN160" s="188" t="str">
        <f aca="1">IF(AN$4&gt;$J160,"",IF($F$120&gt;$G$120,"ns",IF($B$127&gt;$C$127,"ns",IF(ABS($L160-INDEX(RTO1SF_ORD,AN$4,2))&gt;$B$135,"s","ns"))))</f>
        <v>ns</v>
      </c>
      <c r="AO160" s="188" t="str">
        <f aca="1">IF(AO$4&gt;$J160,"",IF($F$120&gt;$G$120,"ns",IF($B$127&gt;$C$127,"ns",IF(ABS($L160-INDEX(RTO1SF_ORD,AO$4,2))&gt;$B$135,"s","ns"))))</f>
        <v>ns</v>
      </c>
      <c r="AP160" s="188" t="str">
        <f aca="1">IF(AP$4&gt;$J160,"",IF($F$120&gt;$G$120,"ns",IF($B$127&gt;$C$127,"ns",IF(ABS($L160-INDEX(RTO1SF_ORD,AP$4,2))&gt;$B$135,"s","ns"))))</f>
        <v>ns</v>
      </c>
      <c r="AQ160" s="188" t="str">
        <f aca="1">IF(AQ$4&gt;$J160,"",IF($F$120&gt;$G$120,"ns",IF($B$127&gt;$C$127,"ns",IF(ABS($L160-INDEX(RTO1SF_ORD,AQ$4,2))&gt;$B$135,"s","ns"))))</f>
        <v>ns</v>
      </c>
      <c r="AR160" s="188" t="str">
        <f aca="1">IF(AR$4&gt;$J160,"",IF($F$120&gt;$G$120,"ns",IF($B$127&gt;$C$127,"ns",IF(ABS($L160-INDEX(RTO1SF_ORD,AR$4,2))&gt;$B$135,"s","ns"))))</f>
        <v>ns</v>
      </c>
      <c r="AS160" s="188" t="str">
        <f aca="1">IF(AS$4&gt;$J160,"",IF($F$120&gt;$G$120,"ns",IF($B$127&gt;$C$127,"ns",IF(ABS($L160-INDEX(RTO1SF_ORD,AS$4,2))&gt;$B$135,"s","ns"))))</f>
        <v>ns</v>
      </c>
      <c r="AT160" s="188" t="str">
        <f aca="1">IF(AT$4&gt;$J160,"",IF($F$120&gt;$G$120,"ns",IF($B$127&gt;$C$127,"ns",IF(ABS($L160-INDEX(RTO1SF_ORD,AT$4,2))&gt;$B$135,"s","ns"))))</f>
        <v>ns</v>
      </c>
      <c r="AU160" s="188" t="str">
        <f aca="1">IF(AU$4&gt;$J160,"",IF($F$120&gt;$G$120,"ns",IF($B$127&gt;$C$127,"ns",IF(ABS($L160-INDEX(RTO1SF_ORD,AU$4,2))&gt;$B$135,"s","ns"))))</f>
        <v>ns</v>
      </c>
      <c r="AV160" s="188" t="str">
        <f aca="1">IF(AV$4&gt;$J160,"",IF($F$120&gt;$G$120,"ns",IF($B$127&gt;$C$127,"ns",IF(ABS($L160-INDEX(RTO1SF_ORD,AV$4,2))&gt;$B$135,"s","ns"))))</f>
        <v>ns</v>
      </c>
      <c r="AW160" s="188" t="str">
        <f aca="1">IF(AW$4&gt;$J160,"",IF($F$120&gt;$G$120,"ns",IF($B$127&gt;$C$127,"ns",IF(ABS($L160-INDEX(RTO1SF_ORD,AW$4,2))&gt;$B$135,"s","ns"))))</f>
        <v>ns</v>
      </c>
      <c r="AX160" s="188" t="str">
        <f aca="1">IF(AX$4&gt;$J160,"",IF($F$120&gt;$G$120,"ns",IF($B$127&gt;$C$127,"ns",IF(ABS($L160-INDEX(RTO1SF_ORD,AX$4,2))&gt;$B$135,"s","ns"))))</f>
        <v>ns</v>
      </c>
      <c r="AY160" s="188" t="str">
        <f aca="1">IF(AY$4&gt;$J160,"",IF($F$120&gt;$G$120,"ns",IF($B$127&gt;$C$127,"ns",IF(ABS($L160-INDEX(RTO1SF_ORD,AY$4,2))&gt;$B$135,"s","ns"))))</f>
        <v>ns</v>
      </c>
      <c r="AZ160" s="188" t="str">
        <f aca="1">IF(AZ$4&gt;$J160,"",IF($F$120&gt;$G$120,"ns",IF($B$127&gt;$C$127,"ns",IF(ABS($L160-INDEX(RTO1SF_ORD,AZ$4,2))&gt;$B$135,"s","ns"))))</f>
        <v>ns</v>
      </c>
      <c r="BA160" s="188" t="str">
        <f aca="1">IF(BA$4&gt;$J160,"",IF($F$120&gt;$G$120,"ns",IF($B$127&gt;$C$127,"ns",IF(ABS($L160-INDEX(RTO1SF_ORD,BA$4,2))&gt;$B$135,"s","ns"))))</f>
        <v>ns</v>
      </c>
      <c r="BB160" s="188" t="str">
        <f aca="1">IF(BB$4&gt;$J160,"",IF($F$120&gt;$G$120,"ns",IF($B$127&gt;$C$127,"ns",IF(ABS($L160-INDEX(RTO1SF_ORD,BB$4,2))&gt;$B$135,"s","ns"))))</f>
        <v>ns</v>
      </c>
      <c r="BC160" s="188" t="str">
        <f aca="1">IF(BC$4&gt;$J160,"",IF($F$120&gt;$G$120,"ns",IF($B$127&gt;$C$127,"ns",IF(ABS($L160-INDEX(RTO1SF_ORD,BC$4,2))&gt;$B$135,"s","ns"))))</f>
        <v>ns</v>
      </c>
      <c r="BD160" s="188" t="str">
        <f aca="1">IF(BD$4&gt;$J160,"",IF($F$120&gt;$G$120,"ns",IF($B$127&gt;$C$127,"ns",IF(ABS($L160-INDEX(RTO1SF_ORD,BD$4,2))&gt;$B$135,"s","ns"))))</f>
        <v>ns</v>
      </c>
      <c r="BE160" s="188" t="str">
        <f aca="1">IF(BE$4&gt;$J160,"",IF($F$120&gt;$G$120,"ns",IF($B$127&gt;$C$127,"ns",IF(ABS($L160-INDEX(RTO1SF_ORD,BE$4,2))&gt;$B$135,"s","ns"))))</f>
        <v>ns</v>
      </c>
      <c r="BF160" s="188" t="str">
        <f aca="1">IF(BF$4&gt;$J160,"",IF($F$120&gt;$G$120,"ns",IF($B$127&gt;$C$127,"ns",IF(ABS($L160-INDEX(RTO1SF_ORD,BF$4,2))&gt;$B$135,"s","ns"))))</f>
        <v/>
      </c>
      <c r="BG160" s="188" t="str">
        <f aca="1">IF(BG$4&gt;$J160,"",IF($F$120&gt;$G$120,"ns",IF($B$127&gt;$C$127,"ns",IF(ABS($L160-INDEX(RTO1SF_ORD,BG$4,2))&gt;$B$135,"s","ns"))))</f>
        <v/>
      </c>
      <c r="BH160" s="188" t="str">
        <f aca="1">IF(BH$4&gt;$J160,"",IF($F$120&gt;$G$120,"ns",IF($B$127&gt;$C$127,"ns",IF(ABS($L160-INDEX(RTO1SF_ORD,BH$4,2))&gt;$B$135,"s","ns"))))</f>
        <v/>
      </c>
      <c r="BI160" s="188" t="str">
        <f aca="1">IF(BI$4&gt;$J160,"",IF($F$120&gt;$G$120,"ns",IF($B$127&gt;$C$127,"ns",IF(ABS($L160-INDEX(RTO1SF_ORD,BI$4,2))&gt;$B$135,"s","ns"))))</f>
        <v/>
      </c>
      <c r="BJ160" s="188" t="str">
        <f aca="1">IF(BJ$4&gt;$J160,"",IF($F$120&gt;$G$120,"ns",IF($B$127&gt;$C$127,"ns",IF(ABS($L160-INDEX(RTO1SF_ORD,BJ$4,2))&gt;$B$135,"s","ns"))))</f>
        <v/>
      </c>
      <c r="BS160" s="10"/>
      <c r="BT160" s="10"/>
      <c r="BV160" s="89" t="n">
        <v>45</v>
      </c>
      <c r="BW160" s="187">
        <f aca="1">IFERROR(INDEX(RTO3CF_ORD,BV160,1),"sd")</f>
        <v>0</v>
      </c>
      <c r="BX160" s="188">
        <f aca="1">IFERROR(INDEX(RTO3CF_ORD,BV160,2),"sd")</f>
        <v>0.00005</v>
      </c>
      <c r="BY160" s="186" t="str">
        <f aca="1">IF(BY$4&gt;$BV160,"",IF($BR$120&gt;$BS$120,"ns",IF($BN$127&gt;$BO$127,"ns",IF(ABS($BX160-INDEX(RTO1CF_ORD,BY$4,2))&gt;$BN$135,"s","ns"))))</f>
        <v>ns</v>
      </c>
      <c r="BZ160" s="186" t="str">
        <f aca="1">IF(BZ$4&gt;$BV160,"",IF($BR$120&gt;$BS$120,"ns",IF($BN$127&gt;$BO$127,"ns",IF(ABS($BX160-INDEX(RTO1CF_ORD,BZ$4,2))&gt;$BN$135,"s","ns"))))</f>
        <v>ns</v>
      </c>
      <c r="CA160" s="186" t="str">
        <f aca="1">IF(CA$4&gt;$BV160,"",IF($BR$120&gt;$BS$120,"ns",IF($BN$127&gt;$BO$127,"ns",IF(ABS($BX160-INDEX(RTO1CF_ORD,CA$4,2))&gt;$BN$135,"s","ns"))))</f>
        <v>ns</v>
      </c>
      <c r="CB160" s="186" t="str">
        <f aca="1">IF(CB$4&gt;$BV160,"",IF($BR$120&gt;$BS$120,"ns",IF($BN$127&gt;$BO$127,"ns",IF(ABS($BX160-INDEX(RTO1CF_ORD,CB$4,2))&gt;$BN$135,"s","ns"))))</f>
        <v>ns</v>
      </c>
      <c r="CC160" s="186" t="str">
        <f aca="1">IF(CC$4&gt;$BV160,"",IF($BR$120&gt;$BS$120,"ns",IF($BN$127&gt;$BO$127,"ns",IF(ABS($BX160-INDEX(RTO1CF_ORD,CC$4,2))&gt;$BN$135,"s","ns"))))</f>
        <v>ns</v>
      </c>
      <c r="CD160" s="186" t="str">
        <f aca="1">IF(CD$4&gt;$BV160,"",IF($BR$120&gt;$BS$120,"ns",IF($BN$127&gt;$BO$127,"ns",IF(ABS($BX160-INDEX(RTO1CF_ORD,CD$4,2))&gt;$BN$135,"s","ns"))))</f>
        <v>ns</v>
      </c>
      <c r="CE160" s="186" t="str">
        <f aca="1">IF(CE$4&gt;$BV160,"",IF($BR$120&gt;$BS$120,"ns",IF($BN$127&gt;$BO$127,"ns",IF(ABS($BX160-INDEX(RTO1CF_ORD,CE$4,2))&gt;$BN$135,"s","ns"))))</f>
        <v>ns</v>
      </c>
      <c r="CF160" s="186" t="str">
        <f aca="1">IF(CF$4&gt;$BV160,"",IF($BR$120&gt;$BS$120,"ns",IF($BN$127&gt;$BO$127,"ns",IF(ABS($BX160-INDEX(RTO1CF_ORD,CF$4,2))&gt;$BN$135,"s","ns"))))</f>
        <v>ns</v>
      </c>
      <c r="CG160" s="186" t="str">
        <f aca="1">IF(CG$4&gt;$BV160,"",IF($BR$120&gt;$BS$120,"ns",IF($BN$127&gt;$BO$127,"ns",IF(ABS($BX160-INDEX(RTO1CF_ORD,CG$4,2))&gt;$BN$135,"s","ns"))))</f>
        <v>ns</v>
      </c>
      <c r="CH160" s="186" t="str">
        <f aca="1">IF(CH$4&gt;$BV160,"",IF($BR$120&gt;$BS$120,"ns",IF($BN$127&gt;$BO$127,"ns",IF(ABS($BX160-INDEX(RTO1CF_ORD,CH$4,2))&gt;$BN$135,"s","ns"))))</f>
        <v>ns</v>
      </c>
      <c r="CI160" s="186" t="str">
        <f aca="1">IF(CI$4&gt;$BV160,"",IF($BR$120&gt;$BS$120,"ns",IF($BN$127&gt;$BO$127,"ns",IF(ABS($BX160-INDEX(RTO1CF_ORD,CI$4,2))&gt;$BN$135,"s","ns"))))</f>
        <v>ns</v>
      </c>
      <c r="CJ160" s="186" t="str">
        <f aca="1">IF(CJ$4&gt;$BV160,"",IF($BR$120&gt;$BS$120,"ns",IF($BN$127&gt;$BO$127,"ns",IF(ABS($BX160-INDEX(RTO1CF_ORD,CJ$4,2))&gt;$BN$135,"s","ns"))))</f>
        <v>ns</v>
      </c>
      <c r="CK160" s="186" t="str">
        <f aca="1">IF(CK$4&gt;$BV160,"",IF($BR$120&gt;$BS$120,"ns",IF($BN$127&gt;$BO$127,"ns",IF(ABS($BX160-INDEX(RTO1CF_ORD,CK$4,2))&gt;$BN$135,"s","ns"))))</f>
        <v>ns</v>
      </c>
      <c r="CL160" s="186" t="str">
        <f aca="1">IF(CL$4&gt;$BV160,"",IF($BR$120&gt;$BS$120,"ns",IF($BN$127&gt;$BO$127,"ns",IF(ABS($BX160-INDEX(RTO1CF_ORD,CL$4,2))&gt;$BN$135,"s","ns"))))</f>
        <v>ns</v>
      </c>
      <c r="CM160" s="186" t="str">
        <f aca="1">IF(CM$4&gt;$BV160,"",IF($BR$120&gt;$BS$120,"ns",IF($BN$127&gt;$BO$127,"ns",IF(ABS($BX160-INDEX(RTO1CF_ORD,CM$4,2))&gt;$BN$135,"s","ns"))))</f>
        <v>ns</v>
      </c>
      <c r="CN160" s="186" t="str">
        <f aca="1">IF(CN$4&gt;$BV160,"",IF($BR$120&gt;$BS$120,"ns",IF($BN$127&gt;$BO$127,"ns",IF(ABS($BX160-INDEX(RTO1CF_ORD,CN$4,2))&gt;$BN$135,"s","ns"))))</f>
        <v>ns</v>
      </c>
      <c r="CO160" s="186" t="str">
        <f aca="1">IF(CO$4&gt;$BV160,"",IF($BR$120&gt;$BS$120,"ns",IF($BN$127&gt;$BO$127,"ns",IF(ABS($BX160-INDEX(RTO1CF_ORD,CO$4,2))&gt;$BN$135,"s","ns"))))</f>
        <v>ns</v>
      </c>
      <c r="CP160" s="186" t="str">
        <f aca="1">IF(CP$4&gt;$BV160,"",IF($BR$120&gt;$BS$120,"ns",IF($BN$127&gt;$BO$127,"ns",IF(ABS($BX160-INDEX(RTO1CF_ORD,CP$4,2))&gt;$BN$135,"s","ns"))))</f>
        <v>ns</v>
      </c>
      <c r="CQ160" s="186" t="str">
        <f aca="1">IF(CQ$4&gt;$BV160,"",IF($BR$120&gt;$BS$120,"ns",IF($BN$127&gt;$BO$127,"ns",IF(ABS($BX160-INDEX(RTO1CF_ORD,CQ$4,2))&gt;$BN$135,"s","ns"))))</f>
        <v>ns</v>
      </c>
      <c r="CR160" s="186" t="str">
        <f aca="1">IF(CR$4&gt;$BV160,"",IF($BR$120&gt;$BS$120,"ns",IF($BN$127&gt;$BO$127,"ns",IF(ABS($BX160-INDEX(RTO1CF_ORD,CR$4,2))&gt;$BN$135,"s","ns"))))</f>
        <v>ns</v>
      </c>
      <c r="CS160" s="186" t="str">
        <f aca="1">IF(CS$4&gt;$BV160,"",IF($BR$120&gt;$BS$120,"ns",IF($BN$127&gt;$BO$127,"ns",IF(ABS($BX160-INDEX(RTO1CF_ORD,CS$4,2))&gt;$BN$135,"s","ns"))))</f>
        <v>ns</v>
      </c>
      <c r="CT160" s="186" t="str">
        <f aca="1">IF(CT$4&gt;$BV160,"",IF($BR$120&gt;$BS$120,"ns",IF($BN$127&gt;$BO$127,"ns",IF(ABS($BX160-INDEX(RTO1CF_ORD,CT$4,2))&gt;$BN$135,"s","ns"))))</f>
        <v>ns</v>
      </c>
      <c r="CU160" s="186" t="str">
        <f aca="1">IF(CU$4&gt;$BV160,"",IF($BR$120&gt;$BS$120,"ns",IF($BN$127&gt;$BO$127,"ns",IF(ABS($BX160-INDEX(RTO1CF_ORD,CU$4,2))&gt;$BN$135,"s","ns"))))</f>
        <v>ns</v>
      </c>
      <c r="CV160" s="186" t="str">
        <f aca="1">IF(CV$4&gt;$BV160,"",IF($BR$120&gt;$BS$120,"ns",IF($BN$127&gt;$BO$127,"ns",IF(ABS($BX160-INDEX(RTO1CF_ORD,CV$4,2))&gt;$BN$135,"s","ns"))))</f>
        <v>ns</v>
      </c>
      <c r="CW160" s="186" t="str">
        <f aca="1">IF(CW$4&gt;$BV160,"",IF($BR$120&gt;$BS$120,"ns",IF($BN$127&gt;$BO$127,"ns",IF(ABS($BX160-INDEX(RTO1CF_ORD,CW$4,2))&gt;$BN$135,"s","ns"))))</f>
        <v>ns</v>
      </c>
      <c r="CX160" s="186" t="str">
        <f aca="1">IF(CX$4&gt;$BV160,"",IF($BR$120&gt;$BS$120,"ns",IF($BN$127&gt;$BO$127,"ns",IF(ABS($BX160-INDEX(RTO1CF_ORD,CX$4,2))&gt;$BN$135,"s","ns"))))</f>
        <v>ns</v>
      </c>
      <c r="CY160" s="186" t="str">
        <f aca="1">IF(CY$4&gt;$BV160,"",IF($BR$120&gt;$BS$120,"ns",IF($BN$127&gt;$BO$127,"ns",IF(ABS($BX160-INDEX(RTO1CF_ORD,CY$4,2))&gt;$BN$135,"s","ns"))))</f>
        <v>ns</v>
      </c>
      <c r="CZ160" s="186" t="str">
        <f aca="1">IF(CZ$4&gt;$BV160,"",IF($BR$120&gt;$BS$120,"ns",IF($BN$127&gt;$BO$127,"ns",IF(ABS($BX160-INDEX(RTO1CF_ORD,CZ$4,2))&gt;$BN$135,"s","ns"))))</f>
        <v>ns</v>
      </c>
      <c r="DA160" s="186" t="str">
        <f aca="1">IF(DA$4&gt;$BV160,"",IF($BR$120&gt;$BS$120,"ns",IF($BN$127&gt;$BO$127,"ns",IF(ABS($BX160-INDEX(RTO1CF_ORD,DA$4,2))&gt;$BN$135,"s","ns"))))</f>
        <v>ns</v>
      </c>
      <c r="DB160" s="186" t="str">
        <f aca="1">IF(DB$4&gt;$BV160,"",IF($BR$120&gt;$BS$120,"ns",IF($BN$127&gt;$BO$127,"ns",IF(ABS($BX160-INDEX(RTO1CF_ORD,DB$4,2))&gt;$BN$135,"s","ns"))))</f>
        <v>ns</v>
      </c>
      <c r="DC160" s="186" t="str">
        <f aca="1">IF(DC$4&gt;$BV160,"",IF($BR$120&gt;$BS$120,"ns",IF($BN$127&gt;$BO$127,"ns",IF(ABS($BX160-INDEX(RTO1CF_ORD,DC$4,2))&gt;$BN$135,"s","ns"))))</f>
        <v>ns</v>
      </c>
      <c r="DD160" s="186" t="str">
        <f aca="1">IF(DD$4&gt;$BV160,"",IF($BR$120&gt;$BS$120,"ns",IF($BN$127&gt;$BO$127,"ns",IF(ABS($BX160-INDEX(RTO1CF_ORD,DD$4,2))&gt;$BN$135,"s","ns"))))</f>
        <v>ns</v>
      </c>
      <c r="DE160" s="186" t="str">
        <f aca="1">IF(DE$4&gt;$BV160,"",IF($BR$120&gt;$BS$120,"ns",IF($BN$127&gt;$BO$127,"ns",IF(ABS($BX160-INDEX(RTO1CF_ORD,DE$4,2))&gt;$BN$135,"s","ns"))))</f>
        <v>ns</v>
      </c>
      <c r="DF160" s="186" t="str">
        <f aca="1">IF(DF$4&gt;$BV160,"",IF($BR$120&gt;$BS$120,"ns",IF($BN$127&gt;$BO$127,"ns",IF(ABS($BX160-INDEX(RTO1CF_ORD,DF$4,2))&gt;$BN$135,"s","ns"))))</f>
        <v>ns</v>
      </c>
      <c r="DG160" s="186" t="str">
        <f aca="1">IF(DG$4&gt;$BV160,"",IF($BR$120&gt;$BS$120,"ns",IF($BN$127&gt;$BO$127,"ns",IF(ABS($BX160-INDEX(RTO1CF_ORD,DG$4,2))&gt;$BN$135,"s","ns"))))</f>
        <v>ns</v>
      </c>
      <c r="DH160" s="186" t="str">
        <f aca="1">IF(DH$4&gt;$BV160,"",IF($BR$120&gt;$BS$120,"ns",IF($BN$127&gt;$BO$127,"ns",IF(ABS($BX160-INDEX(RTO1CF_ORD,DH$4,2))&gt;$BN$135,"s","ns"))))</f>
        <v>ns</v>
      </c>
      <c r="DI160" s="186" t="str">
        <f aca="1">IF(DI$4&gt;$BV160,"",IF($BR$120&gt;$BS$120,"ns",IF($BN$127&gt;$BO$127,"ns",IF(ABS($BX160-INDEX(RTO1CF_ORD,DI$4,2))&gt;$BN$135,"s","ns"))))</f>
        <v>ns</v>
      </c>
      <c r="DJ160" s="186" t="str">
        <f aca="1">IF(DJ$4&gt;$BV160,"",IF($BR$120&gt;$BS$120,"ns",IF($BN$127&gt;$BO$127,"ns",IF(ABS($BX160-INDEX(RTO1CF_ORD,DJ$4,2))&gt;$BN$135,"s","ns"))))</f>
        <v>ns</v>
      </c>
      <c r="DK160" s="186" t="str">
        <f aca="1">IF(DK$4&gt;$BV160,"",IF($BR$120&gt;$BS$120,"ns",IF($BN$127&gt;$BO$127,"ns",IF(ABS($BX160-INDEX(RTO1CF_ORD,DK$4,2))&gt;$BN$135,"s","ns"))))</f>
        <v>ns</v>
      </c>
      <c r="DL160" s="186" t="str">
        <f aca="1">IF(DL$4&gt;$BV160,"",IF($BR$120&gt;$BS$120,"ns",IF($BN$127&gt;$BO$127,"ns",IF(ABS($BX160-INDEX(RTO1CF_ORD,DL$4,2))&gt;$BN$135,"s","ns"))))</f>
        <v>ns</v>
      </c>
      <c r="DM160" s="186" t="str">
        <f aca="1">IF(DM$4&gt;$BV160,"",IF($BR$120&gt;$BS$120,"ns",IF($BN$127&gt;$BO$127,"ns",IF(ABS($BX160-INDEX(RTO1CF_ORD,DM$4,2))&gt;$BN$135,"s","ns"))))</f>
        <v>ns</v>
      </c>
      <c r="DN160" s="186" t="str">
        <f aca="1">IF(DN$4&gt;$BV160,"",IF($BR$120&gt;$BS$120,"ns",IF($BN$127&gt;$BO$127,"ns",IF(ABS($BX160-INDEX(RTO1CF_ORD,DN$4,2))&gt;$BN$135,"s","ns"))))</f>
        <v>ns</v>
      </c>
      <c r="DO160" s="186" t="str">
        <f aca="1">IF(DO$4&gt;$BV160,"",IF($BR$120&gt;$BS$120,"ns",IF($BN$127&gt;$BO$127,"ns",IF(ABS($BX160-INDEX(RTO1CF_ORD,DO$4,2))&gt;$BN$135,"s","ns"))))</f>
        <v>ns</v>
      </c>
      <c r="DP160" s="186" t="str">
        <f aca="1">IF(DP$4&gt;$BV160,"",IF($BR$120&gt;$BS$120,"ns",IF($BN$127&gt;$BO$127,"ns",IF(ABS($BX160-INDEX(RTO1CF_ORD,DP$4,2))&gt;$BN$135,"s","ns"))))</f>
        <v>ns</v>
      </c>
      <c r="DQ160" s="186" t="str">
        <f aca="1">IF(DQ$4&gt;$BV160,"",IF($BR$120&gt;$BS$120,"ns",IF($BN$127&gt;$BO$127,"ns",IF(ABS($BX160-INDEX(RTO1CF_ORD,DQ$4,2))&gt;$BN$135,"s","ns"))))</f>
        <v>ns</v>
      </c>
      <c r="DR160" s="186" t="str">
        <f aca="1">IF(DR$4&gt;$BV160,"",IF($BR$120&gt;$BS$120,"ns",IF($BN$127&gt;$BO$127,"ns",IF(ABS($BX160-INDEX(RTO1CF_ORD,DR$4,2))&gt;$BN$135,"s","ns"))))</f>
        <v/>
      </c>
      <c r="DS160" s="186" t="str">
        <f aca="1">IF(DS$4&gt;$BV160,"",IF($BR$120&gt;$BS$120,"ns",IF($BN$127&gt;$BO$127,"ns",IF(ABS($BX160-INDEX(RTO1CF_ORD,DS$4,2))&gt;$BN$135,"s","ns"))))</f>
        <v/>
      </c>
      <c r="DT160" s="186" t="str">
        <f aca="1">IF(DT$4&gt;$BV160,"",IF($BR$120&gt;$BS$120,"ns",IF($BN$127&gt;$BO$127,"ns",IF(ABS($BX160-INDEX(RTO1CF_ORD,DT$4,2))&gt;$BN$135,"s","ns"))))</f>
        <v/>
      </c>
      <c r="DU160" s="186" t="str">
        <f aca="1">IF(DU$4&gt;$BV160,"",IF($BR$120&gt;$BS$120,"ns",IF($BN$127&gt;$BO$127,"ns",IF(ABS($BX160-INDEX(RTO1CF_ORD,DU$4,2))&gt;$BN$135,"s","ns"))))</f>
        <v/>
      </c>
      <c r="DV160" s="186" t="str">
        <f aca="1">IF(DV$4&gt;$BV160,"",IF($BR$120&gt;$BS$120,"ns",IF($BN$127&gt;$BO$127,"ns",IF(ABS($BX160-INDEX(RTO1CF_ORD,DV$4,2))&gt;$BN$135,"s","ns"))))</f>
        <v/>
      </c>
      <c r="DW160" s="158"/>
      <c r="DX160" s="158"/>
      <c r="DZ160" s="176">
        <f>DZ159+1</f>
        <v>46</v>
      </c>
      <c r="EA160" s="283">
        <f aca="1">IFERROR(INDEX(RTO3CV,$DZ160,1),0)</f>
        <v>0</v>
      </c>
      <c r="EB160" s="179">
        <f aca="1">IFERROR(INDEX(RTO3SF,$DZ160,EB$3),0)</f>
        <v>0</v>
      </c>
      <c r="EC160" s="179">
        <f aca="1">IFERROR(INDEX(RTO3SF,$DZ160,EC$3),0)</f>
        <v>0</v>
      </c>
      <c r="ED160" s="179">
        <f aca="1">IFERROR(INDEX(RTO3SF,$DZ160,ED$3),0)</f>
        <v>0</v>
      </c>
      <c r="EE160" s="179">
        <f aca="1">IFERROR(INDEX(RTO3SF,$DZ160,EE$3),0)</f>
        <v>0</v>
      </c>
      <c r="EF160" s="179">
        <f>_xlfn.COUNTIFS(EB160:EE160,"&gt;1")</f>
        <v>0</v>
      </c>
      <c r="EG160" s="179">
        <f>IFERROR(_xlfn.SUMIFS(EB160:EE160,EB160:EE160,"&gt;1"),0)</f>
        <v>0</v>
      </c>
      <c r="EH160" s="176"/>
      <c r="EI160" s="176"/>
      <c r="EJ160" s="176"/>
      <c r="EK160" s="177"/>
      <c r="EL160" s="176">
        <f>EL159+1</f>
        <v>46</v>
      </c>
      <c r="EM160" s="283">
        <f aca="1">IFERROR(INDEX(RTO3CV,$EL160,1),0)</f>
        <v>0</v>
      </c>
      <c r="EN160" s="179">
        <f aca="1">IFERROR(INDEX(RTO3CF,$EL160,'ANVA-MDS'!EB$3),0)</f>
        <v>0</v>
      </c>
      <c r="EO160" s="179">
        <f aca="1">IFERROR(INDEX(RTO3CF,$EL160,'ANVA-MDS'!EC$3),0)</f>
        <v>0</v>
      </c>
      <c r="EP160" s="179">
        <f aca="1">IFERROR(INDEX(RTO3CF,$EL160,'ANVA-MDS'!ED$3),0)</f>
        <v>0</v>
      </c>
      <c r="EQ160" s="179">
        <f aca="1">IFERROR(INDEX(RTO3CF,$EL160,'ANVA-MDS'!EE$3),0)</f>
        <v>0</v>
      </c>
      <c r="ER160" s="179">
        <f>_xlfn.COUNTIFS(EN160:EQ160,"&gt;1")</f>
        <v>0</v>
      </c>
      <c r="ES160" s="179">
        <f>IFERROR(_xlfn.SUMIFS(EN160:EQ160,EN160:EQ160,"&gt;1"),0)</f>
        <v>0</v>
      </c>
      <c r="ET160" s="176"/>
      <c r="EU160" s="176"/>
      <c r="EV160" s="176"/>
      <c r="EW160" s="177"/>
      <c r="EX160" s="179">
        <f>EG160+ES160</f>
        <v>0</v>
      </c>
      <c r="EY160" s="177"/>
      <c r="EZ160" s="177"/>
    </row>
    <row r="161" spans="10:156" ht="12.75" customHeight="1">
      <c r="J161" s="89" t="n">
        <v>46</v>
      </c>
      <c r="K161" s="187">
        <f aca="1">IFERROR(INDEX(RTO3SF_ORD,J161,1),"sd")</f>
        <v>0</v>
      </c>
      <c r="L161" s="188">
        <f aca="1">IFERROR(INDEX(RTO3SF_ORD,J161,2),"sd")</f>
        <v>0.00004</v>
      </c>
      <c r="M161" s="188" t="str">
        <f aca="1">IF(M$4&gt;$J161,"",IF($F$120&gt;$G$120,"ns",IF($B$127&gt;$C$127,"ns",IF(ABS($L161-INDEX(RTO1SF_ORD,M$4,2))&gt;$B$135,"s","ns"))))</f>
        <v>ns</v>
      </c>
      <c r="N161" s="188" t="str">
        <f aca="1">IF(N$4&gt;$J161,"",IF($F$120&gt;$G$120,"ns",IF($B$127&gt;$C$127,"ns",IF(ABS($L161-INDEX(RTO1SF_ORD,N$4,2))&gt;$B$135,"s","ns"))))</f>
        <v>ns</v>
      </c>
      <c r="O161" s="188" t="str">
        <f aca="1">IF(O$4&gt;$J161,"",IF($F$120&gt;$G$120,"ns",IF($B$127&gt;$C$127,"ns",IF(ABS($L161-INDEX(RTO1SF_ORD,O$4,2))&gt;$B$135,"s","ns"))))</f>
        <v>ns</v>
      </c>
      <c r="P161" s="188" t="str">
        <f aca="1">IF(P$4&gt;$J161,"",IF($F$120&gt;$G$120,"ns",IF($B$127&gt;$C$127,"ns",IF(ABS($L161-INDEX(RTO1SF_ORD,P$4,2))&gt;$B$135,"s","ns"))))</f>
        <v>ns</v>
      </c>
      <c r="Q161" s="188" t="str">
        <f aca="1">IF(Q$4&gt;$J161,"",IF($F$120&gt;$G$120,"ns",IF($B$127&gt;$C$127,"ns",IF(ABS($L161-INDEX(RTO1SF_ORD,Q$4,2))&gt;$B$135,"s","ns"))))</f>
        <v>ns</v>
      </c>
      <c r="R161" s="188" t="str">
        <f aca="1">IF(R$4&gt;$J161,"",IF($F$120&gt;$G$120,"ns",IF($B$127&gt;$C$127,"ns",IF(ABS($L161-INDEX(RTO1SF_ORD,R$4,2))&gt;$B$135,"s","ns"))))</f>
        <v>ns</v>
      </c>
      <c r="S161" s="188" t="str">
        <f aca="1">IF(S$4&gt;$J161,"",IF($F$120&gt;$G$120,"ns",IF($B$127&gt;$C$127,"ns",IF(ABS($L161-INDEX(RTO1SF_ORD,S$4,2))&gt;$B$135,"s","ns"))))</f>
        <v>ns</v>
      </c>
      <c r="T161" s="188" t="str">
        <f aca="1">IF(T$4&gt;$J161,"",IF($F$120&gt;$G$120,"ns",IF($B$127&gt;$C$127,"ns",IF(ABS($L161-INDEX(RTO1SF_ORD,T$4,2))&gt;$B$135,"s","ns"))))</f>
        <v>ns</v>
      </c>
      <c r="U161" s="188" t="str">
        <f aca="1">IF(U$4&gt;$J161,"",IF($F$120&gt;$G$120,"ns",IF($B$127&gt;$C$127,"ns",IF(ABS($L161-INDEX(RTO1SF_ORD,U$4,2))&gt;$B$135,"s","ns"))))</f>
        <v>ns</v>
      </c>
      <c r="V161" s="188" t="str">
        <f aca="1">IF(V$4&gt;$J161,"",IF($F$120&gt;$G$120,"ns",IF($B$127&gt;$C$127,"ns",IF(ABS($L161-INDEX(RTO1SF_ORD,V$4,2))&gt;$B$135,"s","ns"))))</f>
        <v>ns</v>
      </c>
      <c r="W161" s="188" t="str">
        <f aca="1">IF(W$4&gt;$J161,"",IF($F$120&gt;$G$120,"ns",IF($B$127&gt;$C$127,"ns",IF(ABS($L161-INDEX(RTO1SF_ORD,W$4,2))&gt;$B$135,"s","ns"))))</f>
        <v>ns</v>
      </c>
      <c r="X161" s="188" t="str">
        <f aca="1">IF(X$4&gt;$J161,"",IF($F$120&gt;$G$120,"ns",IF($B$127&gt;$C$127,"ns",IF(ABS($L161-INDEX(RTO1SF_ORD,X$4,2))&gt;$B$135,"s","ns"))))</f>
        <v>ns</v>
      </c>
      <c r="Y161" s="188" t="str">
        <f aca="1">IF(Y$4&gt;$J161,"",IF($F$120&gt;$G$120,"ns",IF($B$127&gt;$C$127,"ns",IF(ABS($L161-INDEX(RTO1SF_ORD,Y$4,2))&gt;$B$135,"s","ns"))))</f>
        <v>ns</v>
      </c>
      <c r="Z161" s="188" t="str">
        <f aca="1">IF(Z$4&gt;$J161,"",IF($F$120&gt;$G$120,"ns",IF($B$127&gt;$C$127,"ns",IF(ABS($L161-INDEX(RTO1SF_ORD,Z$4,2))&gt;$B$135,"s","ns"))))</f>
        <v>ns</v>
      </c>
      <c r="AA161" s="188" t="str">
        <f aca="1">IF(AA$4&gt;$J161,"",IF($F$120&gt;$G$120,"ns",IF($B$127&gt;$C$127,"ns",IF(ABS($L161-INDEX(RTO1SF_ORD,AA$4,2))&gt;$B$135,"s","ns"))))</f>
        <v>ns</v>
      </c>
      <c r="AB161" s="188" t="str">
        <f aca="1">IF(AB$4&gt;$J161,"",IF($F$120&gt;$G$120,"ns",IF($B$127&gt;$C$127,"ns",IF(ABS($L161-INDEX(RTO1SF_ORD,AB$4,2))&gt;$B$135,"s","ns"))))</f>
        <v>ns</v>
      </c>
      <c r="AC161" s="188" t="str">
        <f aca="1">IF(AC$4&gt;$J161,"",IF($F$120&gt;$G$120,"ns",IF($B$127&gt;$C$127,"ns",IF(ABS($L161-INDEX(RTO1SF_ORD,AC$4,2))&gt;$B$135,"s","ns"))))</f>
        <v>ns</v>
      </c>
      <c r="AD161" s="188" t="str">
        <f aca="1">IF(AD$4&gt;$J161,"",IF($F$120&gt;$G$120,"ns",IF($B$127&gt;$C$127,"ns",IF(ABS($L161-INDEX(RTO1SF_ORD,AD$4,2))&gt;$B$135,"s","ns"))))</f>
        <v>ns</v>
      </c>
      <c r="AE161" s="188" t="str">
        <f aca="1">IF(AE$4&gt;$J161,"",IF($F$120&gt;$G$120,"ns",IF($B$127&gt;$C$127,"ns",IF(ABS($L161-INDEX(RTO1SF_ORD,AE$4,2))&gt;$B$135,"s","ns"))))</f>
        <v>ns</v>
      </c>
      <c r="AF161" s="188" t="str">
        <f aca="1">IF(AF$4&gt;$J161,"",IF($F$120&gt;$G$120,"ns",IF($B$127&gt;$C$127,"ns",IF(ABS($L161-INDEX(RTO1SF_ORD,AF$4,2))&gt;$B$135,"s","ns"))))</f>
        <v>ns</v>
      </c>
      <c r="AG161" s="188" t="str">
        <f aca="1">IF(AG$4&gt;$J161,"",IF($F$120&gt;$G$120,"ns",IF($B$127&gt;$C$127,"ns",IF(ABS($L161-INDEX(RTO1SF_ORD,AG$4,2))&gt;$B$135,"s","ns"))))</f>
        <v>ns</v>
      </c>
      <c r="AH161" s="188" t="str">
        <f aca="1">IF(AH$4&gt;$J161,"",IF($F$120&gt;$G$120,"ns",IF($B$127&gt;$C$127,"ns",IF(ABS($L161-INDEX(RTO1SF_ORD,AH$4,2))&gt;$B$135,"s","ns"))))</f>
        <v>ns</v>
      </c>
      <c r="AI161" s="188" t="str">
        <f aca="1">IF(AI$4&gt;$J161,"",IF($F$120&gt;$G$120,"ns",IF($B$127&gt;$C$127,"ns",IF(ABS($L161-INDEX(RTO1SF_ORD,AI$4,2))&gt;$B$135,"s","ns"))))</f>
        <v>ns</v>
      </c>
      <c r="AJ161" s="188" t="str">
        <f aca="1">IF(AJ$4&gt;$J161,"",IF($F$120&gt;$G$120,"ns",IF($B$127&gt;$C$127,"ns",IF(ABS($L161-INDEX(RTO1SF_ORD,AJ$4,2))&gt;$B$135,"s","ns"))))</f>
        <v>ns</v>
      </c>
      <c r="AK161" s="188" t="str">
        <f aca="1">IF(AK$4&gt;$J161,"",IF($F$120&gt;$G$120,"ns",IF($B$127&gt;$C$127,"ns",IF(ABS($L161-INDEX(RTO1SF_ORD,AK$4,2))&gt;$B$135,"s","ns"))))</f>
        <v>ns</v>
      </c>
      <c r="AL161" s="188" t="str">
        <f aca="1">IF(AL$4&gt;$J161,"",IF($F$120&gt;$G$120,"ns",IF($B$127&gt;$C$127,"ns",IF(ABS($L161-INDEX(RTO1SF_ORD,AL$4,2))&gt;$B$135,"s","ns"))))</f>
        <v>ns</v>
      </c>
      <c r="AM161" s="188" t="str">
        <f aca="1">IF(AM$4&gt;$J161,"",IF($F$120&gt;$G$120,"ns",IF($B$127&gt;$C$127,"ns",IF(ABS($L161-INDEX(RTO1SF_ORD,AM$4,2))&gt;$B$135,"s","ns"))))</f>
        <v>ns</v>
      </c>
      <c r="AN161" s="188" t="str">
        <f aca="1">IF(AN$4&gt;$J161,"",IF($F$120&gt;$G$120,"ns",IF($B$127&gt;$C$127,"ns",IF(ABS($L161-INDEX(RTO1SF_ORD,AN$4,2))&gt;$B$135,"s","ns"))))</f>
        <v>ns</v>
      </c>
      <c r="AO161" s="188" t="str">
        <f aca="1">IF(AO$4&gt;$J161,"",IF($F$120&gt;$G$120,"ns",IF($B$127&gt;$C$127,"ns",IF(ABS($L161-INDEX(RTO1SF_ORD,AO$4,2))&gt;$B$135,"s","ns"))))</f>
        <v>ns</v>
      </c>
      <c r="AP161" s="188" t="str">
        <f aca="1">IF(AP$4&gt;$J161,"",IF($F$120&gt;$G$120,"ns",IF($B$127&gt;$C$127,"ns",IF(ABS($L161-INDEX(RTO1SF_ORD,AP$4,2))&gt;$B$135,"s","ns"))))</f>
        <v>ns</v>
      </c>
      <c r="AQ161" s="188" t="str">
        <f aca="1">IF(AQ$4&gt;$J161,"",IF($F$120&gt;$G$120,"ns",IF($B$127&gt;$C$127,"ns",IF(ABS($L161-INDEX(RTO1SF_ORD,AQ$4,2))&gt;$B$135,"s","ns"))))</f>
        <v>ns</v>
      </c>
      <c r="AR161" s="188" t="str">
        <f aca="1">IF(AR$4&gt;$J161,"",IF($F$120&gt;$G$120,"ns",IF($B$127&gt;$C$127,"ns",IF(ABS($L161-INDEX(RTO1SF_ORD,AR$4,2))&gt;$B$135,"s","ns"))))</f>
        <v>ns</v>
      </c>
      <c r="AS161" s="188" t="str">
        <f aca="1">IF(AS$4&gt;$J161,"",IF($F$120&gt;$G$120,"ns",IF($B$127&gt;$C$127,"ns",IF(ABS($L161-INDEX(RTO1SF_ORD,AS$4,2))&gt;$B$135,"s","ns"))))</f>
        <v>ns</v>
      </c>
      <c r="AT161" s="188" t="str">
        <f aca="1">IF(AT$4&gt;$J161,"",IF($F$120&gt;$G$120,"ns",IF($B$127&gt;$C$127,"ns",IF(ABS($L161-INDEX(RTO1SF_ORD,AT$4,2))&gt;$B$135,"s","ns"))))</f>
        <v>ns</v>
      </c>
      <c r="AU161" s="188" t="str">
        <f aca="1">IF(AU$4&gt;$J161,"",IF($F$120&gt;$G$120,"ns",IF($B$127&gt;$C$127,"ns",IF(ABS($L161-INDEX(RTO1SF_ORD,AU$4,2))&gt;$B$135,"s","ns"))))</f>
        <v>ns</v>
      </c>
      <c r="AV161" s="188" t="str">
        <f aca="1">IF(AV$4&gt;$J161,"",IF($F$120&gt;$G$120,"ns",IF($B$127&gt;$C$127,"ns",IF(ABS($L161-INDEX(RTO1SF_ORD,AV$4,2))&gt;$B$135,"s","ns"))))</f>
        <v>ns</v>
      </c>
      <c r="AW161" s="188" t="str">
        <f aca="1">IF(AW$4&gt;$J161,"",IF($F$120&gt;$G$120,"ns",IF($B$127&gt;$C$127,"ns",IF(ABS($L161-INDEX(RTO1SF_ORD,AW$4,2))&gt;$B$135,"s","ns"))))</f>
        <v>ns</v>
      </c>
      <c r="AX161" s="188" t="str">
        <f aca="1">IF(AX$4&gt;$J161,"",IF($F$120&gt;$G$120,"ns",IF($B$127&gt;$C$127,"ns",IF(ABS($L161-INDEX(RTO1SF_ORD,AX$4,2))&gt;$B$135,"s","ns"))))</f>
        <v>ns</v>
      </c>
      <c r="AY161" s="188" t="str">
        <f aca="1">IF(AY$4&gt;$J161,"",IF($F$120&gt;$G$120,"ns",IF($B$127&gt;$C$127,"ns",IF(ABS($L161-INDEX(RTO1SF_ORD,AY$4,2))&gt;$B$135,"s","ns"))))</f>
        <v>ns</v>
      </c>
      <c r="AZ161" s="188" t="str">
        <f aca="1">IF(AZ$4&gt;$J161,"",IF($F$120&gt;$G$120,"ns",IF($B$127&gt;$C$127,"ns",IF(ABS($L161-INDEX(RTO1SF_ORD,AZ$4,2))&gt;$B$135,"s","ns"))))</f>
        <v>ns</v>
      </c>
      <c r="BA161" s="188" t="str">
        <f aca="1">IF(BA$4&gt;$J161,"",IF($F$120&gt;$G$120,"ns",IF($B$127&gt;$C$127,"ns",IF(ABS($L161-INDEX(RTO1SF_ORD,BA$4,2))&gt;$B$135,"s","ns"))))</f>
        <v>ns</v>
      </c>
      <c r="BB161" s="188" t="str">
        <f aca="1">IF(BB$4&gt;$J161,"",IF($F$120&gt;$G$120,"ns",IF($B$127&gt;$C$127,"ns",IF(ABS($L161-INDEX(RTO1SF_ORD,BB$4,2))&gt;$B$135,"s","ns"))))</f>
        <v>ns</v>
      </c>
      <c r="BC161" s="188" t="str">
        <f aca="1">IF(BC$4&gt;$J161,"",IF($F$120&gt;$G$120,"ns",IF($B$127&gt;$C$127,"ns",IF(ABS($L161-INDEX(RTO1SF_ORD,BC$4,2))&gt;$B$135,"s","ns"))))</f>
        <v>ns</v>
      </c>
      <c r="BD161" s="188" t="str">
        <f aca="1">IF(BD$4&gt;$J161,"",IF($F$120&gt;$G$120,"ns",IF($B$127&gt;$C$127,"ns",IF(ABS($L161-INDEX(RTO1SF_ORD,BD$4,2))&gt;$B$135,"s","ns"))))</f>
        <v>ns</v>
      </c>
      <c r="BE161" s="188" t="str">
        <f aca="1">IF(BE$4&gt;$J161,"",IF($F$120&gt;$G$120,"ns",IF($B$127&gt;$C$127,"ns",IF(ABS($L161-INDEX(RTO1SF_ORD,BE$4,2))&gt;$B$135,"s","ns"))))</f>
        <v>ns</v>
      </c>
      <c r="BF161" s="188" t="str">
        <f aca="1">IF(BF$4&gt;$J161,"",IF($F$120&gt;$G$120,"ns",IF($B$127&gt;$C$127,"ns",IF(ABS($L161-INDEX(RTO1SF_ORD,BF$4,2))&gt;$B$135,"s","ns"))))</f>
        <v>ns</v>
      </c>
      <c r="BG161" s="188" t="str">
        <f aca="1">IF(BG$4&gt;$J161,"",IF($F$120&gt;$G$120,"ns",IF($B$127&gt;$C$127,"ns",IF(ABS($L161-INDEX(RTO1SF_ORD,BG$4,2))&gt;$B$135,"s","ns"))))</f>
        <v/>
      </c>
      <c r="BH161" s="188" t="str">
        <f aca="1">IF(BH$4&gt;$J161,"",IF($F$120&gt;$G$120,"ns",IF($B$127&gt;$C$127,"ns",IF(ABS($L161-INDEX(RTO1SF_ORD,BH$4,2))&gt;$B$135,"s","ns"))))</f>
        <v/>
      </c>
      <c r="BI161" s="188" t="str">
        <f aca="1">IF(BI$4&gt;$J161,"",IF($F$120&gt;$G$120,"ns",IF($B$127&gt;$C$127,"ns",IF(ABS($L161-INDEX(RTO1SF_ORD,BI$4,2))&gt;$B$135,"s","ns"))))</f>
        <v/>
      </c>
      <c r="BJ161" s="188" t="str">
        <f aca="1">IF(BJ$4&gt;$J161,"",IF($F$120&gt;$G$120,"ns",IF($B$127&gt;$C$127,"ns",IF(ABS($L161-INDEX(RTO1SF_ORD,BJ$4,2))&gt;$B$135,"s","ns"))))</f>
        <v/>
      </c>
      <c r="BS161" s="10"/>
      <c r="BT161" s="10"/>
      <c r="BV161" s="89" t="n">
        <v>46</v>
      </c>
      <c r="BW161" s="187">
        <f aca="1">IFERROR(INDEX(RTO3CF_ORD,BV161,1),"sd")</f>
        <v>0</v>
      </c>
      <c r="BX161" s="188">
        <f aca="1">IFERROR(INDEX(RTO3CF_ORD,BV161,2),"sd")</f>
        <v>0.00004</v>
      </c>
      <c r="BY161" s="186" t="str">
        <f aca="1">IF(BY$4&gt;$BV161,"",IF($BR$120&gt;$BS$120,"ns",IF($BN$127&gt;$BO$127,"ns",IF(ABS($BX161-INDEX(RTO1CF_ORD,BY$4,2))&gt;$BN$135,"s","ns"))))</f>
        <v>ns</v>
      </c>
      <c r="BZ161" s="186" t="str">
        <f aca="1">IF(BZ$4&gt;$BV161,"",IF($BR$120&gt;$BS$120,"ns",IF($BN$127&gt;$BO$127,"ns",IF(ABS($BX161-INDEX(RTO1CF_ORD,BZ$4,2))&gt;$BN$135,"s","ns"))))</f>
        <v>ns</v>
      </c>
      <c r="CA161" s="186" t="str">
        <f aca="1">IF(CA$4&gt;$BV161,"",IF($BR$120&gt;$BS$120,"ns",IF($BN$127&gt;$BO$127,"ns",IF(ABS($BX161-INDEX(RTO1CF_ORD,CA$4,2))&gt;$BN$135,"s","ns"))))</f>
        <v>ns</v>
      </c>
      <c r="CB161" s="186" t="str">
        <f aca="1">IF(CB$4&gt;$BV161,"",IF($BR$120&gt;$BS$120,"ns",IF($BN$127&gt;$BO$127,"ns",IF(ABS($BX161-INDEX(RTO1CF_ORD,CB$4,2))&gt;$BN$135,"s","ns"))))</f>
        <v>ns</v>
      </c>
      <c r="CC161" s="186" t="str">
        <f aca="1">IF(CC$4&gt;$BV161,"",IF($BR$120&gt;$BS$120,"ns",IF($BN$127&gt;$BO$127,"ns",IF(ABS($BX161-INDEX(RTO1CF_ORD,CC$4,2))&gt;$BN$135,"s","ns"))))</f>
        <v>ns</v>
      </c>
      <c r="CD161" s="186" t="str">
        <f aca="1">IF(CD$4&gt;$BV161,"",IF($BR$120&gt;$BS$120,"ns",IF($BN$127&gt;$BO$127,"ns",IF(ABS($BX161-INDEX(RTO1CF_ORD,CD$4,2))&gt;$BN$135,"s","ns"))))</f>
        <v>ns</v>
      </c>
      <c r="CE161" s="186" t="str">
        <f aca="1">IF(CE$4&gt;$BV161,"",IF($BR$120&gt;$BS$120,"ns",IF($BN$127&gt;$BO$127,"ns",IF(ABS($BX161-INDEX(RTO1CF_ORD,CE$4,2))&gt;$BN$135,"s","ns"))))</f>
        <v>ns</v>
      </c>
      <c r="CF161" s="186" t="str">
        <f aca="1">IF(CF$4&gt;$BV161,"",IF($BR$120&gt;$BS$120,"ns",IF($BN$127&gt;$BO$127,"ns",IF(ABS($BX161-INDEX(RTO1CF_ORD,CF$4,2))&gt;$BN$135,"s","ns"))))</f>
        <v>ns</v>
      </c>
      <c r="CG161" s="186" t="str">
        <f aca="1">IF(CG$4&gt;$BV161,"",IF($BR$120&gt;$BS$120,"ns",IF($BN$127&gt;$BO$127,"ns",IF(ABS($BX161-INDEX(RTO1CF_ORD,CG$4,2))&gt;$BN$135,"s","ns"))))</f>
        <v>ns</v>
      </c>
      <c r="CH161" s="186" t="str">
        <f aca="1">IF(CH$4&gt;$BV161,"",IF($BR$120&gt;$BS$120,"ns",IF($BN$127&gt;$BO$127,"ns",IF(ABS($BX161-INDEX(RTO1CF_ORD,CH$4,2))&gt;$BN$135,"s","ns"))))</f>
        <v>ns</v>
      </c>
      <c r="CI161" s="186" t="str">
        <f aca="1">IF(CI$4&gt;$BV161,"",IF($BR$120&gt;$BS$120,"ns",IF($BN$127&gt;$BO$127,"ns",IF(ABS($BX161-INDEX(RTO1CF_ORD,CI$4,2))&gt;$BN$135,"s","ns"))))</f>
        <v>ns</v>
      </c>
      <c r="CJ161" s="186" t="str">
        <f aca="1">IF(CJ$4&gt;$BV161,"",IF($BR$120&gt;$BS$120,"ns",IF($BN$127&gt;$BO$127,"ns",IF(ABS($BX161-INDEX(RTO1CF_ORD,CJ$4,2))&gt;$BN$135,"s","ns"))))</f>
        <v>ns</v>
      </c>
      <c r="CK161" s="186" t="str">
        <f aca="1">IF(CK$4&gt;$BV161,"",IF($BR$120&gt;$BS$120,"ns",IF($BN$127&gt;$BO$127,"ns",IF(ABS($BX161-INDEX(RTO1CF_ORD,CK$4,2))&gt;$BN$135,"s","ns"))))</f>
        <v>ns</v>
      </c>
      <c r="CL161" s="186" t="str">
        <f aca="1">IF(CL$4&gt;$BV161,"",IF($BR$120&gt;$BS$120,"ns",IF($BN$127&gt;$BO$127,"ns",IF(ABS($BX161-INDEX(RTO1CF_ORD,CL$4,2))&gt;$BN$135,"s","ns"))))</f>
        <v>ns</v>
      </c>
      <c r="CM161" s="186" t="str">
        <f aca="1">IF(CM$4&gt;$BV161,"",IF($BR$120&gt;$BS$120,"ns",IF($BN$127&gt;$BO$127,"ns",IF(ABS($BX161-INDEX(RTO1CF_ORD,CM$4,2))&gt;$BN$135,"s","ns"))))</f>
        <v>ns</v>
      </c>
      <c r="CN161" s="186" t="str">
        <f aca="1">IF(CN$4&gt;$BV161,"",IF($BR$120&gt;$BS$120,"ns",IF($BN$127&gt;$BO$127,"ns",IF(ABS($BX161-INDEX(RTO1CF_ORD,CN$4,2))&gt;$BN$135,"s","ns"))))</f>
        <v>ns</v>
      </c>
      <c r="CO161" s="186" t="str">
        <f aca="1">IF(CO$4&gt;$BV161,"",IF($BR$120&gt;$BS$120,"ns",IF($BN$127&gt;$BO$127,"ns",IF(ABS($BX161-INDEX(RTO1CF_ORD,CO$4,2))&gt;$BN$135,"s","ns"))))</f>
        <v>ns</v>
      </c>
      <c r="CP161" s="186" t="str">
        <f aca="1">IF(CP$4&gt;$BV161,"",IF($BR$120&gt;$BS$120,"ns",IF($BN$127&gt;$BO$127,"ns",IF(ABS($BX161-INDEX(RTO1CF_ORD,CP$4,2))&gt;$BN$135,"s","ns"))))</f>
        <v>ns</v>
      </c>
      <c r="CQ161" s="186" t="str">
        <f aca="1">IF(CQ$4&gt;$BV161,"",IF($BR$120&gt;$BS$120,"ns",IF($BN$127&gt;$BO$127,"ns",IF(ABS($BX161-INDEX(RTO1CF_ORD,CQ$4,2))&gt;$BN$135,"s","ns"))))</f>
        <v>ns</v>
      </c>
      <c r="CR161" s="186" t="str">
        <f aca="1">IF(CR$4&gt;$BV161,"",IF($BR$120&gt;$BS$120,"ns",IF($BN$127&gt;$BO$127,"ns",IF(ABS($BX161-INDEX(RTO1CF_ORD,CR$4,2))&gt;$BN$135,"s","ns"))))</f>
        <v>ns</v>
      </c>
      <c r="CS161" s="186" t="str">
        <f aca="1">IF(CS$4&gt;$BV161,"",IF($BR$120&gt;$BS$120,"ns",IF($BN$127&gt;$BO$127,"ns",IF(ABS($BX161-INDEX(RTO1CF_ORD,CS$4,2))&gt;$BN$135,"s","ns"))))</f>
        <v>ns</v>
      </c>
      <c r="CT161" s="186" t="str">
        <f aca="1">IF(CT$4&gt;$BV161,"",IF($BR$120&gt;$BS$120,"ns",IF($BN$127&gt;$BO$127,"ns",IF(ABS($BX161-INDEX(RTO1CF_ORD,CT$4,2))&gt;$BN$135,"s","ns"))))</f>
        <v>ns</v>
      </c>
      <c r="CU161" s="186" t="str">
        <f aca="1">IF(CU$4&gt;$BV161,"",IF($BR$120&gt;$BS$120,"ns",IF($BN$127&gt;$BO$127,"ns",IF(ABS($BX161-INDEX(RTO1CF_ORD,CU$4,2))&gt;$BN$135,"s","ns"))))</f>
        <v>ns</v>
      </c>
      <c r="CV161" s="186" t="str">
        <f aca="1">IF(CV$4&gt;$BV161,"",IF($BR$120&gt;$BS$120,"ns",IF($BN$127&gt;$BO$127,"ns",IF(ABS($BX161-INDEX(RTO1CF_ORD,CV$4,2))&gt;$BN$135,"s","ns"))))</f>
        <v>ns</v>
      </c>
      <c r="CW161" s="186" t="str">
        <f aca="1">IF(CW$4&gt;$BV161,"",IF($BR$120&gt;$BS$120,"ns",IF($BN$127&gt;$BO$127,"ns",IF(ABS($BX161-INDEX(RTO1CF_ORD,CW$4,2))&gt;$BN$135,"s","ns"))))</f>
        <v>ns</v>
      </c>
      <c r="CX161" s="186" t="str">
        <f aca="1">IF(CX$4&gt;$BV161,"",IF($BR$120&gt;$BS$120,"ns",IF($BN$127&gt;$BO$127,"ns",IF(ABS($BX161-INDEX(RTO1CF_ORD,CX$4,2))&gt;$BN$135,"s","ns"))))</f>
        <v>ns</v>
      </c>
      <c r="CY161" s="186" t="str">
        <f aca="1">IF(CY$4&gt;$BV161,"",IF($BR$120&gt;$BS$120,"ns",IF($BN$127&gt;$BO$127,"ns",IF(ABS($BX161-INDEX(RTO1CF_ORD,CY$4,2))&gt;$BN$135,"s","ns"))))</f>
        <v>ns</v>
      </c>
      <c r="CZ161" s="186" t="str">
        <f aca="1">IF(CZ$4&gt;$BV161,"",IF($BR$120&gt;$BS$120,"ns",IF($BN$127&gt;$BO$127,"ns",IF(ABS($BX161-INDEX(RTO1CF_ORD,CZ$4,2))&gt;$BN$135,"s","ns"))))</f>
        <v>ns</v>
      </c>
      <c r="DA161" s="186" t="str">
        <f aca="1">IF(DA$4&gt;$BV161,"",IF($BR$120&gt;$BS$120,"ns",IF($BN$127&gt;$BO$127,"ns",IF(ABS($BX161-INDEX(RTO1CF_ORD,DA$4,2))&gt;$BN$135,"s","ns"))))</f>
        <v>ns</v>
      </c>
      <c r="DB161" s="186" t="str">
        <f aca="1">IF(DB$4&gt;$BV161,"",IF($BR$120&gt;$BS$120,"ns",IF($BN$127&gt;$BO$127,"ns",IF(ABS($BX161-INDEX(RTO1CF_ORD,DB$4,2))&gt;$BN$135,"s","ns"))))</f>
        <v>ns</v>
      </c>
      <c r="DC161" s="186" t="str">
        <f aca="1">IF(DC$4&gt;$BV161,"",IF($BR$120&gt;$BS$120,"ns",IF($BN$127&gt;$BO$127,"ns",IF(ABS($BX161-INDEX(RTO1CF_ORD,DC$4,2))&gt;$BN$135,"s","ns"))))</f>
        <v>ns</v>
      </c>
      <c r="DD161" s="186" t="str">
        <f aca="1">IF(DD$4&gt;$BV161,"",IF($BR$120&gt;$BS$120,"ns",IF($BN$127&gt;$BO$127,"ns",IF(ABS($BX161-INDEX(RTO1CF_ORD,DD$4,2))&gt;$BN$135,"s","ns"))))</f>
        <v>ns</v>
      </c>
      <c r="DE161" s="186" t="str">
        <f aca="1">IF(DE$4&gt;$BV161,"",IF($BR$120&gt;$BS$120,"ns",IF($BN$127&gt;$BO$127,"ns",IF(ABS($BX161-INDEX(RTO1CF_ORD,DE$4,2))&gt;$BN$135,"s","ns"))))</f>
        <v>ns</v>
      </c>
      <c r="DF161" s="186" t="str">
        <f aca="1">IF(DF$4&gt;$BV161,"",IF($BR$120&gt;$BS$120,"ns",IF($BN$127&gt;$BO$127,"ns",IF(ABS($BX161-INDEX(RTO1CF_ORD,DF$4,2))&gt;$BN$135,"s","ns"))))</f>
        <v>ns</v>
      </c>
      <c r="DG161" s="186" t="str">
        <f aca="1">IF(DG$4&gt;$BV161,"",IF($BR$120&gt;$BS$120,"ns",IF($BN$127&gt;$BO$127,"ns",IF(ABS($BX161-INDEX(RTO1CF_ORD,DG$4,2))&gt;$BN$135,"s","ns"))))</f>
        <v>ns</v>
      </c>
      <c r="DH161" s="186" t="str">
        <f aca="1">IF(DH$4&gt;$BV161,"",IF($BR$120&gt;$BS$120,"ns",IF($BN$127&gt;$BO$127,"ns",IF(ABS($BX161-INDEX(RTO1CF_ORD,DH$4,2))&gt;$BN$135,"s","ns"))))</f>
        <v>ns</v>
      </c>
      <c r="DI161" s="186" t="str">
        <f aca="1">IF(DI$4&gt;$BV161,"",IF($BR$120&gt;$BS$120,"ns",IF($BN$127&gt;$BO$127,"ns",IF(ABS($BX161-INDEX(RTO1CF_ORD,DI$4,2))&gt;$BN$135,"s","ns"))))</f>
        <v>ns</v>
      </c>
      <c r="DJ161" s="186" t="str">
        <f aca="1">IF(DJ$4&gt;$BV161,"",IF($BR$120&gt;$BS$120,"ns",IF($BN$127&gt;$BO$127,"ns",IF(ABS($BX161-INDEX(RTO1CF_ORD,DJ$4,2))&gt;$BN$135,"s","ns"))))</f>
        <v>ns</v>
      </c>
      <c r="DK161" s="186" t="str">
        <f aca="1">IF(DK$4&gt;$BV161,"",IF($BR$120&gt;$BS$120,"ns",IF($BN$127&gt;$BO$127,"ns",IF(ABS($BX161-INDEX(RTO1CF_ORD,DK$4,2))&gt;$BN$135,"s","ns"))))</f>
        <v>ns</v>
      </c>
      <c r="DL161" s="186" t="str">
        <f aca="1">IF(DL$4&gt;$BV161,"",IF($BR$120&gt;$BS$120,"ns",IF($BN$127&gt;$BO$127,"ns",IF(ABS($BX161-INDEX(RTO1CF_ORD,DL$4,2))&gt;$BN$135,"s","ns"))))</f>
        <v>ns</v>
      </c>
      <c r="DM161" s="186" t="str">
        <f aca="1">IF(DM$4&gt;$BV161,"",IF($BR$120&gt;$BS$120,"ns",IF($BN$127&gt;$BO$127,"ns",IF(ABS($BX161-INDEX(RTO1CF_ORD,DM$4,2))&gt;$BN$135,"s","ns"))))</f>
        <v>ns</v>
      </c>
      <c r="DN161" s="186" t="str">
        <f aca="1">IF(DN$4&gt;$BV161,"",IF($BR$120&gt;$BS$120,"ns",IF($BN$127&gt;$BO$127,"ns",IF(ABS($BX161-INDEX(RTO1CF_ORD,DN$4,2))&gt;$BN$135,"s","ns"))))</f>
        <v>ns</v>
      </c>
      <c r="DO161" s="186" t="str">
        <f aca="1">IF(DO$4&gt;$BV161,"",IF($BR$120&gt;$BS$120,"ns",IF($BN$127&gt;$BO$127,"ns",IF(ABS($BX161-INDEX(RTO1CF_ORD,DO$4,2))&gt;$BN$135,"s","ns"))))</f>
        <v>ns</v>
      </c>
      <c r="DP161" s="186" t="str">
        <f aca="1">IF(DP$4&gt;$BV161,"",IF($BR$120&gt;$BS$120,"ns",IF($BN$127&gt;$BO$127,"ns",IF(ABS($BX161-INDEX(RTO1CF_ORD,DP$4,2))&gt;$BN$135,"s","ns"))))</f>
        <v>ns</v>
      </c>
      <c r="DQ161" s="186" t="str">
        <f aca="1">IF(DQ$4&gt;$BV161,"",IF($BR$120&gt;$BS$120,"ns",IF($BN$127&gt;$BO$127,"ns",IF(ABS($BX161-INDEX(RTO1CF_ORD,DQ$4,2))&gt;$BN$135,"s","ns"))))</f>
        <v>ns</v>
      </c>
      <c r="DR161" s="186" t="str">
        <f aca="1">IF(DR$4&gt;$BV161,"",IF($BR$120&gt;$BS$120,"ns",IF($BN$127&gt;$BO$127,"ns",IF(ABS($BX161-INDEX(RTO1CF_ORD,DR$4,2))&gt;$BN$135,"s","ns"))))</f>
        <v>ns</v>
      </c>
      <c r="DS161" s="186" t="str">
        <f aca="1">IF(DS$4&gt;$BV161,"",IF($BR$120&gt;$BS$120,"ns",IF($BN$127&gt;$BO$127,"ns",IF(ABS($BX161-INDEX(RTO1CF_ORD,DS$4,2))&gt;$BN$135,"s","ns"))))</f>
        <v/>
      </c>
      <c r="DT161" s="186" t="str">
        <f aca="1">IF(DT$4&gt;$BV161,"",IF($BR$120&gt;$BS$120,"ns",IF($BN$127&gt;$BO$127,"ns",IF(ABS($BX161-INDEX(RTO1CF_ORD,DT$4,2))&gt;$BN$135,"s","ns"))))</f>
        <v/>
      </c>
      <c r="DU161" s="186" t="str">
        <f aca="1">IF(DU$4&gt;$BV161,"",IF($BR$120&gt;$BS$120,"ns",IF($BN$127&gt;$BO$127,"ns",IF(ABS($BX161-INDEX(RTO1CF_ORD,DU$4,2))&gt;$BN$135,"s","ns"))))</f>
        <v/>
      </c>
      <c r="DV161" s="186" t="str">
        <f aca="1">IF(DV$4&gt;$BV161,"",IF($BR$120&gt;$BS$120,"ns",IF($BN$127&gt;$BO$127,"ns",IF(ABS($BX161-INDEX(RTO1CF_ORD,DV$4,2))&gt;$BN$135,"s","ns"))))</f>
        <v/>
      </c>
      <c r="DW161" s="158"/>
      <c r="DX161" s="158"/>
      <c r="DZ161" s="176">
        <f>DZ160+1</f>
        <v>47</v>
      </c>
      <c r="EA161" s="283">
        <f aca="1">IFERROR(INDEX(RTO3CV,$DZ161,1),0)</f>
        <v>0</v>
      </c>
      <c r="EB161" s="179">
        <f aca="1">IFERROR(INDEX(RTO3SF,$DZ161,EB$3),0)</f>
        <v>0</v>
      </c>
      <c r="EC161" s="179">
        <f aca="1">IFERROR(INDEX(RTO3SF,$DZ161,EC$3),0)</f>
        <v>0</v>
      </c>
      <c r="ED161" s="179">
        <f aca="1">IFERROR(INDEX(RTO3SF,$DZ161,ED$3),0)</f>
        <v>0</v>
      </c>
      <c r="EE161" s="179">
        <f aca="1">IFERROR(INDEX(RTO3SF,$DZ161,EE$3),0)</f>
        <v>0</v>
      </c>
      <c r="EF161" s="179">
        <f>_xlfn.COUNTIFS(EB161:EE161,"&gt;1")</f>
        <v>0</v>
      </c>
      <c r="EG161" s="179">
        <f>IFERROR(_xlfn.SUMIFS(EB161:EE161,EB161:EE161,"&gt;1"),0)</f>
        <v>0</v>
      </c>
      <c r="EH161" s="176"/>
      <c r="EI161" s="176"/>
      <c r="EJ161" s="176"/>
      <c r="EK161" s="177"/>
      <c r="EL161" s="176">
        <f>EL160+1</f>
        <v>47</v>
      </c>
      <c r="EM161" s="283">
        <f aca="1">IFERROR(INDEX(RTO3CV,$EL161,1),0)</f>
        <v>0</v>
      </c>
      <c r="EN161" s="179">
        <f aca="1">IFERROR(INDEX(RTO3CF,$EL161,'ANVA-MDS'!EB$3),0)</f>
        <v>0</v>
      </c>
      <c r="EO161" s="179">
        <f aca="1">IFERROR(INDEX(RTO3CF,$EL161,'ANVA-MDS'!EC$3),0)</f>
        <v>0</v>
      </c>
      <c r="EP161" s="179">
        <f aca="1">IFERROR(INDEX(RTO3CF,$EL161,'ANVA-MDS'!ED$3),0)</f>
        <v>0</v>
      </c>
      <c r="EQ161" s="179">
        <f aca="1">IFERROR(INDEX(RTO3CF,$EL161,'ANVA-MDS'!EE$3),0)</f>
        <v>0</v>
      </c>
      <c r="ER161" s="179">
        <f>_xlfn.COUNTIFS(EN161:EQ161,"&gt;1")</f>
        <v>0</v>
      </c>
      <c r="ES161" s="179">
        <f>IFERROR(_xlfn.SUMIFS(EN161:EQ161,EN161:EQ161,"&gt;1"),0)</f>
        <v>0</v>
      </c>
      <c r="ET161" s="176"/>
      <c r="EU161" s="176"/>
      <c r="EV161" s="176"/>
      <c r="EW161" s="177"/>
      <c r="EX161" s="179">
        <f>EG161+ES161</f>
        <v>0</v>
      </c>
      <c r="EY161" s="177"/>
      <c r="EZ161" s="177"/>
    </row>
    <row r="162" spans="10:156" ht="12.75" customHeight="1">
      <c r="J162" s="89" t="n">
        <v>47</v>
      </c>
      <c r="K162" s="187">
        <f aca="1">IFERROR(INDEX(RTO3SF_ORD,J162,1),"sd")</f>
        <v>0</v>
      </c>
      <c r="L162" s="188">
        <f aca="1">IFERROR(INDEX(RTO3SF_ORD,J162,2),"sd")</f>
        <v>0.00003</v>
      </c>
      <c r="M162" s="188" t="str">
        <f aca="1">IF(M$4&gt;$J162,"",IF($F$120&gt;$G$120,"ns",IF($B$127&gt;$C$127,"ns",IF(ABS($L162-INDEX(RTO1SF_ORD,M$4,2))&gt;$B$135,"s","ns"))))</f>
        <v>ns</v>
      </c>
      <c r="N162" s="188" t="str">
        <f aca="1">IF(N$4&gt;$J162,"",IF($F$120&gt;$G$120,"ns",IF($B$127&gt;$C$127,"ns",IF(ABS($L162-INDEX(RTO1SF_ORD,N$4,2))&gt;$B$135,"s","ns"))))</f>
        <v>ns</v>
      </c>
      <c r="O162" s="188" t="str">
        <f aca="1">IF(O$4&gt;$J162,"",IF($F$120&gt;$G$120,"ns",IF($B$127&gt;$C$127,"ns",IF(ABS($L162-INDEX(RTO1SF_ORD,O$4,2))&gt;$B$135,"s","ns"))))</f>
        <v>ns</v>
      </c>
      <c r="P162" s="188" t="str">
        <f aca="1">IF(P$4&gt;$J162,"",IF($F$120&gt;$G$120,"ns",IF($B$127&gt;$C$127,"ns",IF(ABS($L162-INDEX(RTO1SF_ORD,P$4,2))&gt;$B$135,"s","ns"))))</f>
        <v>ns</v>
      </c>
      <c r="Q162" s="188" t="str">
        <f aca="1">IF(Q$4&gt;$J162,"",IF($F$120&gt;$G$120,"ns",IF($B$127&gt;$C$127,"ns",IF(ABS($L162-INDEX(RTO1SF_ORD,Q$4,2))&gt;$B$135,"s","ns"))))</f>
        <v>ns</v>
      </c>
      <c r="R162" s="188" t="str">
        <f aca="1">IF(R$4&gt;$J162,"",IF($F$120&gt;$G$120,"ns",IF($B$127&gt;$C$127,"ns",IF(ABS($L162-INDEX(RTO1SF_ORD,R$4,2))&gt;$B$135,"s","ns"))))</f>
        <v>ns</v>
      </c>
      <c r="S162" s="188" t="str">
        <f aca="1">IF(S$4&gt;$J162,"",IF($F$120&gt;$G$120,"ns",IF($B$127&gt;$C$127,"ns",IF(ABS($L162-INDEX(RTO1SF_ORD,S$4,2))&gt;$B$135,"s","ns"))))</f>
        <v>ns</v>
      </c>
      <c r="T162" s="188" t="str">
        <f aca="1">IF(T$4&gt;$J162,"",IF($F$120&gt;$G$120,"ns",IF($B$127&gt;$C$127,"ns",IF(ABS($L162-INDEX(RTO1SF_ORD,T$4,2))&gt;$B$135,"s","ns"))))</f>
        <v>ns</v>
      </c>
      <c r="U162" s="188" t="str">
        <f aca="1">IF(U$4&gt;$J162,"",IF($F$120&gt;$G$120,"ns",IF($B$127&gt;$C$127,"ns",IF(ABS($L162-INDEX(RTO1SF_ORD,U$4,2))&gt;$B$135,"s","ns"))))</f>
        <v>ns</v>
      </c>
      <c r="V162" s="188" t="str">
        <f aca="1">IF(V$4&gt;$J162,"",IF($F$120&gt;$G$120,"ns",IF($B$127&gt;$C$127,"ns",IF(ABS($L162-INDEX(RTO1SF_ORD,V$4,2))&gt;$B$135,"s","ns"))))</f>
        <v>ns</v>
      </c>
      <c r="W162" s="188" t="str">
        <f aca="1">IF(W$4&gt;$J162,"",IF($F$120&gt;$G$120,"ns",IF($B$127&gt;$C$127,"ns",IF(ABS($L162-INDEX(RTO1SF_ORD,W$4,2))&gt;$B$135,"s","ns"))))</f>
        <v>ns</v>
      </c>
      <c r="X162" s="188" t="str">
        <f aca="1">IF(X$4&gt;$J162,"",IF($F$120&gt;$G$120,"ns",IF($B$127&gt;$C$127,"ns",IF(ABS($L162-INDEX(RTO1SF_ORD,X$4,2))&gt;$B$135,"s","ns"))))</f>
        <v>ns</v>
      </c>
      <c r="Y162" s="188" t="str">
        <f aca="1">IF(Y$4&gt;$J162,"",IF($F$120&gt;$G$120,"ns",IF($B$127&gt;$C$127,"ns",IF(ABS($L162-INDEX(RTO1SF_ORD,Y$4,2))&gt;$B$135,"s","ns"))))</f>
        <v>ns</v>
      </c>
      <c r="Z162" s="188" t="str">
        <f aca="1">IF(Z$4&gt;$J162,"",IF($F$120&gt;$G$120,"ns",IF($B$127&gt;$C$127,"ns",IF(ABS($L162-INDEX(RTO1SF_ORD,Z$4,2))&gt;$B$135,"s","ns"))))</f>
        <v>ns</v>
      </c>
      <c r="AA162" s="188" t="str">
        <f aca="1">IF(AA$4&gt;$J162,"",IF($F$120&gt;$G$120,"ns",IF($B$127&gt;$C$127,"ns",IF(ABS($L162-INDEX(RTO1SF_ORD,AA$4,2))&gt;$B$135,"s","ns"))))</f>
        <v>ns</v>
      </c>
      <c r="AB162" s="188" t="str">
        <f aca="1">IF(AB$4&gt;$J162,"",IF($F$120&gt;$G$120,"ns",IF($B$127&gt;$C$127,"ns",IF(ABS($L162-INDEX(RTO1SF_ORD,AB$4,2))&gt;$B$135,"s","ns"))))</f>
        <v>ns</v>
      </c>
      <c r="AC162" s="188" t="str">
        <f aca="1">IF(AC$4&gt;$J162,"",IF($F$120&gt;$G$120,"ns",IF($B$127&gt;$C$127,"ns",IF(ABS($L162-INDEX(RTO1SF_ORD,AC$4,2))&gt;$B$135,"s","ns"))))</f>
        <v>ns</v>
      </c>
      <c r="AD162" s="188" t="str">
        <f aca="1">IF(AD$4&gt;$J162,"",IF($F$120&gt;$G$120,"ns",IF($B$127&gt;$C$127,"ns",IF(ABS($L162-INDEX(RTO1SF_ORD,AD$4,2))&gt;$B$135,"s","ns"))))</f>
        <v>ns</v>
      </c>
      <c r="AE162" s="188" t="str">
        <f aca="1">IF(AE$4&gt;$J162,"",IF($F$120&gt;$G$120,"ns",IF($B$127&gt;$C$127,"ns",IF(ABS($L162-INDEX(RTO1SF_ORD,AE$4,2))&gt;$B$135,"s","ns"))))</f>
        <v>ns</v>
      </c>
      <c r="AF162" s="188" t="str">
        <f aca="1">IF(AF$4&gt;$J162,"",IF($F$120&gt;$G$120,"ns",IF($B$127&gt;$C$127,"ns",IF(ABS($L162-INDEX(RTO1SF_ORD,AF$4,2))&gt;$B$135,"s","ns"))))</f>
        <v>ns</v>
      </c>
      <c r="AG162" s="188" t="str">
        <f aca="1">IF(AG$4&gt;$J162,"",IF($F$120&gt;$G$120,"ns",IF($B$127&gt;$C$127,"ns",IF(ABS($L162-INDEX(RTO1SF_ORD,AG$4,2))&gt;$B$135,"s","ns"))))</f>
        <v>ns</v>
      </c>
      <c r="AH162" s="188" t="str">
        <f aca="1">IF(AH$4&gt;$J162,"",IF($F$120&gt;$G$120,"ns",IF($B$127&gt;$C$127,"ns",IF(ABS($L162-INDEX(RTO1SF_ORD,AH$4,2))&gt;$B$135,"s","ns"))))</f>
        <v>ns</v>
      </c>
      <c r="AI162" s="188" t="str">
        <f aca="1">IF(AI$4&gt;$J162,"",IF($F$120&gt;$G$120,"ns",IF($B$127&gt;$C$127,"ns",IF(ABS($L162-INDEX(RTO1SF_ORD,AI$4,2))&gt;$B$135,"s","ns"))))</f>
        <v>ns</v>
      </c>
      <c r="AJ162" s="188" t="str">
        <f aca="1">IF(AJ$4&gt;$J162,"",IF($F$120&gt;$G$120,"ns",IF($B$127&gt;$C$127,"ns",IF(ABS($L162-INDEX(RTO1SF_ORD,AJ$4,2))&gt;$B$135,"s","ns"))))</f>
        <v>ns</v>
      </c>
      <c r="AK162" s="188" t="str">
        <f aca="1">IF(AK$4&gt;$J162,"",IF($F$120&gt;$G$120,"ns",IF($B$127&gt;$C$127,"ns",IF(ABS($L162-INDEX(RTO1SF_ORD,AK$4,2))&gt;$B$135,"s","ns"))))</f>
        <v>ns</v>
      </c>
      <c r="AL162" s="188" t="str">
        <f aca="1">IF(AL$4&gt;$J162,"",IF($F$120&gt;$G$120,"ns",IF($B$127&gt;$C$127,"ns",IF(ABS($L162-INDEX(RTO1SF_ORD,AL$4,2))&gt;$B$135,"s","ns"))))</f>
        <v>ns</v>
      </c>
      <c r="AM162" s="188" t="str">
        <f aca="1">IF(AM$4&gt;$J162,"",IF($F$120&gt;$G$120,"ns",IF($B$127&gt;$C$127,"ns",IF(ABS($L162-INDEX(RTO1SF_ORD,AM$4,2))&gt;$B$135,"s","ns"))))</f>
        <v>ns</v>
      </c>
      <c r="AN162" s="188" t="str">
        <f aca="1">IF(AN$4&gt;$J162,"",IF($F$120&gt;$G$120,"ns",IF($B$127&gt;$C$127,"ns",IF(ABS($L162-INDEX(RTO1SF_ORD,AN$4,2))&gt;$B$135,"s","ns"))))</f>
        <v>ns</v>
      </c>
      <c r="AO162" s="188" t="str">
        <f aca="1">IF(AO$4&gt;$J162,"",IF($F$120&gt;$G$120,"ns",IF($B$127&gt;$C$127,"ns",IF(ABS($L162-INDEX(RTO1SF_ORD,AO$4,2))&gt;$B$135,"s","ns"))))</f>
        <v>ns</v>
      </c>
      <c r="AP162" s="188" t="str">
        <f aca="1">IF(AP$4&gt;$J162,"",IF($F$120&gt;$G$120,"ns",IF($B$127&gt;$C$127,"ns",IF(ABS($L162-INDEX(RTO1SF_ORD,AP$4,2))&gt;$B$135,"s","ns"))))</f>
        <v>ns</v>
      </c>
      <c r="AQ162" s="188" t="str">
        <f aca="1">IF(AQ$4&gt;$J162,"",IF($F$120&gt;$G$120,"ns",IF($B$127&gt;$C$127,"ns",IF(ABS($L162-INDEX(RTO1SF_ORD,AQ$4,2))&gt;$B$135,"s","ns"))))</f>
        <v>ns</v>
      </c>
      <c r="AR162" s="188" t="str">
        <f aca="1">IF(AR$4&gt;$J162,"",IF($F$120&gt;$G$120,"ns",IF($B$127&gt;$C$127,"ns",IF(ABS($L162-INDEX(RTO1SF_ORD,AR$4,2))&gt;$B$135,"s","ns"))))</f>
        <v>ns</v>
      </c>
      <c r="AS162" s="188" t="str">
        <f aca="1">IF(AS$4&gt;$J162,"",IF($F$120&gt;$G$120,"ns",IF($B$127&gt;$C$127,"ns",IF(ABS($L162-INDEX(RTO1SF_ORD,AS$4,2))&gt;$B$135,"s","ns"))))</f>
        <v>ns</v>
      </c>
      <c r="AT162" s="188" t="str">
        <f aca="1">IF(AT$4&gt;$J162,"",IF($F$120&gt;$G$120,"ns",IF($B$127&gt;$C$127,"ns",IF(ABS($L162-INDEX(RTO1SF_ORD,AT$4,2))&gt;$B$135,"s","ns"))))</f>
        <v>ns</v>
      </c>
      <c r="AU162" s="188" t="str">
        <f aca="1">IF(AU$4&gt;$J162,"",IF($F$120&gt;$G$120,"ns",IF($B$127&gt;$C$127,"ns",IF(ABS($L162-INDEX(RTO1SF_ORD,AU$4,2))&gt;$B$135,"s","ns"))))</f>
        <v>ns</v>
      </c>
      <c r="AV162" s="188" t="str">
        <f aca="1">IF(AV$4&gt;$J162,"",IF($F$120&gt;$G$120,"ns",IF($B$127&gt;$C$127,"ns",IF(ABS($L162-INDEX(RTO1SF_ORD,AV$4,2))&gt;$B$135,"s","ns"))))</f>
        <v>ns</v>
      </c>
      <c r="AW162" s="188" t="str">
        <f aca="1">IF(AW$4&gt;$J162,"",IF($F$120&gt;$G$120,"ns",IF($B$127&gt;$C$127,"ns",IF(ABS($L162-INDEX(RTO1SF_ORD,AW$4,2))&gt;$B$135,"s","ns"))))</f>
        <v>ns</v>
      </c>
      <c r="AX162" s="188" t="str">
        <f aca="1">IF(AX$4&gt;$J162,"",IF($F$120&gt;$G$120,"ns",IF($B$127&gt;$C$127,"ns",IF(ABS($L162-INDEX(RTO1SF_ORD,AX$4,2))&gt;$B$135,"s","ns"))))</f>
        <v>ns</v>
      </c>
      <c r="AY162" s="188" t="str">
        <f aca="1">IF(AY$4&gt;$J162,"",IF($F$120&gt;$G$120,"ns",IF($B$127&gt;$C$127,"ns",IF(ABS($L162-INDEX(RTO1SF_ORD,AY$4,2))&gt;$B$135,"s","ns"))))</f>
        <v>ns</v>
      </c>
      <c r="AZ162" s="188" t="str">
        <f aca="1">IF(AZ$4&gt;$J162,"",IF($F$120&gt;$G$120,"ns",IF($B$127&gt;$C$127,"ns",IF(ABS($L162-INDEX(RTO1SF_ORD,AZ$4,2))&gt;$B$135,"s","ns"))))</f>
        <v>ns</v>
      </c>
      <c r="BA162" s="188" t="str">
        <f aca="1">IF(BA$4&gt;$J162,"",IF($F$120&gt;$G$120,"ns",IF($B$127&gt;$C$127,"ns",IF(ABS($L162-INDEX(RTO1SF_ORD,BA$4,2))&gt;$B$135,"s","ns"))))</f>
        <v>ns</v>
      </c>
      <c r="BB162" s="188" t="str">
        <f aca="1">IF(BB$4&gt;$J162,"",IF($F$120&gt;$G$120,"ns",IF($B$127&gt;$C$127,"ns",IF(ABS($L162-INDEX(RTO1SF_ORD,BB$4,2))&gt;$B$135,"s","ns"))))</f>
        <v>ns</v>
      </c>
      <c r="BC162" s="188" t="str">
        <f aca="1">IF(BC$4&gt;$J162,"",IF($F$120&gt;$G$120,"ns",IF($B$127&gt;$C$127,"ns",IF(ABS($L162-INDEX(RTO1SF_ORD,BC$4,2))&gt;$B$135,"s","ns"))))</f>
        <v>ns</v>
      </c>
      <c r="BD162" s="188" t="str">
        <f aca="1">IF(BD$4&gt;$J162,"",IF($F$120&gt;$G$120,"ns",IF($B$127&gt;$C$127,"ns",IF(ABS($L162-INDEX(RTO1SF_ORD,BD$4,2))&gt;$B$135,"s","ns"))))</f>
        <v>ns</v>
      </c>
      <c r="BE162" s="188" t="str">
        <f aca="1">IF(BE$4&gt;$J162,"",IF($F$120&gt;$G$120,"ns",IF($B$127&gt;$C$127,"ns",IF(ABS($L162-INDEX(RTO1SF_ORD,BE$4,2))&gt;$B$135,"s","ns"))))</f>
        <v>ns</v>
      </c>
      <c r="BF162" s="188" t="str">
        <f aca="1">IF(BF$4&gt;$J162,"",IF($F$120&gt;$G$120,"ns",IF($B$127&gt;$C$127,"ns",IF(ABS($L162-INDEX(RTO1SF_ORD,BF$4,2))&gt;$B$135,"s","ns"))))</f>
        <v>ns</v>
      </c>
      <c r="BG162" s="188" t="str">
        <f aca="1">IF(BG$4&gt;$J162,"",IF($F$120&gt;$G$120,"ns",IF($B$127&gt;$C$127,"ns",IF(ABS($L162-INDEX(RTO1SF_ORD,BG$4,2))&gt;$B$135,"s","ns"))))</f>
        <v>ns</v>
      </c>
      <c r="BH162" s="188" t="str">
        <f aca="1">IF(BH$4&gt;$J162,"",IF($F$120&gt;$G$120,"ns",IF($B$127&gt;$C$127,"ns",IF(ABS($L162-INDEX(RTO1SF_ORD,BH$4,2))&gt;$B$135,"s","ns"))))</f>
        <v/>
      </c>
      <c r="BI162" s="188" t="str">
        <f aca="1">IF(BI$4&gt;$J162,"",IF($F$120&gt;$G$120,"ns",IF($B$127&gt;$C$127,"ns",IF(ABS($L162-INDEX(RTO1SF_ORD,BI$4,2))&gt;$B$135,"s","ns"))))</f>
        <v/>
      </c>
      <c r="BJ162" s="188" t="str">
        <f aca="1">IF(BJ$4&gt;$J162,"",IF($F$120&gt;$G$120,"ns",IF($B$127&gt;$C$127,"ns",IF(ABS($L162-INDEX(RTO1SF_ORD,BJ$4,2))&gt;$B$135,"s","ns"))))</f>
        <v/>
      </c>
      <c r="BS162" s="10"/>
      <c r="BT162" s="10"/>
      <c r="BV162" s="89" t="n">
        <v>47</v>
      </c>
      <c r="BW162" s="187">
        <f aca="1">IFERROR(INDEX(RTO3CF_ORD,BV162,1),"sd")</f>
        <v>0</v>
      </c>
      <c r="BX162" s="188">
        <f aca="1">IFERROR(INDEX(RTO3CF_ORD,BV162,2),"sd")</f>
        <v>0.00003</v>
      </c>
      <c r="BY162" s="186" t="str">
        <f aca="1">IF(BY$4&gt;$BV162,"",IF($BR$120&gt;$BS$120,"ns",IF($BN$127&gt;$BO$127,"ns",IF(ABS($BX162-INDEX(RTO1CF_ORD,BY$4,2))&gt;$BN$135,"s","ns"))))</f>
        <v>ns</v>
      </c>
      <c r="BZ162" s="186" t="str">
        <f aca="1">IF(BZ$4&gt;$BV162,"",IF($BR$120&gt;$BS$120,"ns",IF($BN$127&gt;$BO$127,"ns",IF(ABS($BX162-INDEX(RTO1CF_ORD,BZ$4,2))&gt;$BN$135,"s","ns"))))</f>
        <v>ns</v>
      </c>
      <c r="CA162" s="186" t="str">
        <f aca="1">IF(CA$4&gt;$BV162,"",IF($BR$120&gt;$BS$120,"ns",IF($BN$127&gt;$BO$127,"ns",IF(ABS($BX162-INDEX(RTO1CF_ORD,CA$4,2))&gt;$BN$135,"s","ns"))))</f>
        <v>ns</v>
      </c>
      <c r="CB162" s="186" t="str">
        <f aca="1">IF(CB$4&gt;$BV162,"",IF($BR$120&gt;$BS$120,"ns",IF($BN$127&gt;$BO$127,"ns",IF(ABS($BX162-INDEX(RTO1CF_ORD,CB$4,2))&gt;$BN$135,"s","ns"))))</f>
        <v>ns</v>
      </c>
      <c r="CC162" s="186" t="str">
        <f aca="1">IF(CC$4&gt;$BV162,"",IF($BR$120&gt;$BS$120,"ns",IF($BN$127&gt;$BO$127,"ns",IF(ABS($BX162-INDEX(RTO1CF_ORD,CC$4,2))&gt;$BN$135,"s","ns"))))</f>
        <v>ns</v>
      </c>
      <c r="CD162" s="186" t="str">
        <f aca="1">IF(CD$4&gt;$BV162,"",IF($BR$120&gt;$BS$120,"ns",IF($BN$127&gt;$BO$127,"ns",IF(ABS($BX162-INDEX(RTO1CF_ORD,CD$4,2))&gt;$BN$135,"s","ns"))))</f>
        <v>ns</v>
      </c>
      <c r="CE162" s="186" t="str">
        <f aca="1">IF(CE$4&gt;$BV162,"",IF($BR$120&gt;$BS$120,"ns",IF($BN$127&gt;$BO$127,"ns",IF(ABS($BX162-INDEX(RTO1CF_ORD,CE$4,2))&gt;$BN$135,"s","ns"))))</f>
        <v>ns</v>
      </c>
      <c r="CF162" s="186" t="str">
        <f aca="1">IF(CF$4&gt;$BV162,"",IF($BR$120&gt;$BS$120,"ns",IF($BN$127&gt;$BO$127,"ns",IF(ABS($BX162-INDEX(RTO1CF_ORD,CF$4,2))&gt;$BN$135,"s","ns"))))</f>
        <v>ns</v>
      </c>
      <c r="CG162" s="186" t="str">
        <f aca="1">IF(CG$4&gt;$BV162,"",IF($BR$120&gt;$BS$120,"ns",IF($BN$127&gt;$BO$127,"ns",IF(ABS($BX162-INDEX(RTO1CF_ORD,CG$4,2))&gt;$BN$135,"s","ns"))))</f>
        <v>ns</v>
      </c>
      <c r="CH162" s="186" t="str">
        <f aca="1">IF(CH$4&gt;$BV162,"",IF($BR$120&gt;$BS$120,"ns",IF($BN$127&gt;$BO$127,"ns",IF(ABS($BX162-INDEX(RTO1CF_ORD,CH$4,2))&gt;$BN$135,"s","ns"))))</f>
        <v>ns</v>
      </c>
      <c r="CI162" s="186" t="str">
        <f aca="1">IF(CI$4&gt;$BV162,"",IF($BR$120&gt;$BS$120,"ns",IF($BN$127&gt;$BO$127,"ns",IF(ABS($BX162-INDEX(RTO1CF_ORD,CI$4,2))&gt;$BN$135,"s","ns"))))</f>
        <v>ns</v>
      </c>
      <c r="CJ162" s="186" t="str">
        <f aca="1">IF(CJ$4&gt;$BV162,"",IF($BR$120&gt;$BS$120,"ns",IF($BN$127&gt;$BO$127,"ns",IF(ABS($BX162-INDEX(RTO1CF_ORD,CJ$4,2))&gt;$BN$135,"s","ns"))))</f>
        <v>ns</v>
      </c>
      <c r="CK162" s="186" t="str">
        <f aca="1">IF(CK$4&gt;$BV162,"",IF($BR$120&gt;$BS$120,"ns",IF($BN$127&gt;$BO$127,"ns",IF(ABS($BX162-INDEX(RTO1CF_ORD,CK$4,2))&gt;$BN$135,"s","ns"))))</f>
        <v>ns</v>
      </c>
      <c r="CL162" s="186" t="str">
        <f aca="1">IF(CL$4&gt;$BV162,"",IF($BR$120&gt;$BS$120,"ns",IF($BN$127&gt;$BO$127,"ns",IF(ABS($BX162-INDEX(RTO1CF_ORD,CL$4,2))&gt;$BN$135,"s","ns"))))</f>
        <v>ns</v>
      </c>
      <c r="CM162" s="186" t="str">
        <f aca="1">IF(CM$4&gt;$BV162,"",IF($BR$120&gt;$BS$120,"ns",IF($BN$127&gt;$BO$127,"ns",IF(ABS($BX162-INDEX(RTO1CF_ORD,CM$4,2))&gt;$BN$135,"s","ns"))))</f>
        <v>ns</v>
      </c>
      <c r="CN162" s="186" t="str">
        <f aca="1">IF(CN$4&gt;$BV162,"",IF($BR$120&gt;$BS$120,"ns",IF($BN$127&gt;$BO$127,"ns",IF(ABS($BX162-INDEX(RTO1CF_ORD,CN$4,2))&gt;$BN$135,"s","ns"))))</f>
        <v>ns</v>
      </c>
      <c r="CO162" s="186" t="str">
        <f aca="1">IF(CO$4&gt;$BV162,"",IF($BR$120&gt;$BS$120,"ns",IF($BN$127&gt;$BO$127,"ns",IF(ABS($BX162-INDEX(RTO1CF_ORD,CO$4,2))&gt;$BN$135,"s","ns"))))</f>
        <v>ns</v>
      </c>
      <c r="CP162" s="186" t="str">
        <f aca="1">IF(CP$4&gt;$BV162,"",IF($BR$120&gt;$BS$120,"ns",IF($BN$127&gt;$BO$127,"ns",IF(ABS($BX162-INDEX(RTO1CF_ORD,CP$4,2))&gt;$BN$135,"s","ns"))))</f>
        <v>ns</v>
      </c>
      <c r="CQ162" s="186" t="str">
        <f aca="1">IF(CQ$4&gt;$BV162,"",IF($BR$120&gt;$BS$120,"ns",IF($BN$127&gt;$BO$127,"ns",IF(ABS($BX162-INDEX(RTO1CF_ORD,CQ$4,2))&gt;$BN$135,"s","ns"))))</f>
        <v>ns</v>
      </c>
      <c r="CR162" s="186" t="str">
        <f aca="1">IF(CR$4&gt;$BV162,"",IF($BR$120&gt;$BS$120,"ns",IF($BN$127&gt;$BO$127,"ns",IF(ABS($BX162-INDEX(RTO1CF_ORD,CR$4,2))&gt;$BN$135,"s","ns"))))</f>
        <v>ns</v>
      </c>
      <c r="CS162" s="186" t="str">
        <f aca="1">IF(CS$4&gt;$BV162,"",IF($BR$120&gt;$BS$120,"ns",IF($BN$127&gt;$BO$127,"ns",IF(ABS($BX162-INDEX(RTO1CF_ORD,CS$4,2))&gt;$BN$135,"s","ns"))))</f>
        <v>ns</v>
      </c>
      <c r="CT162" s="186" t="str">
        <f aca="1">IF(CT$4&gt;$BV162,"",IF($BR$120&gt;$BS$120,"ns",IF($BN$127&gt;$BO$127,"ns",IF(ABS($BX162-INDEX(RTO1CF_ORD,CT$4,2))&gt;$BN$135,"s","ns"))))</f>
        <v>ns</v>
      </c>
      <c r="CU162" s="186" t="str">
        <f aca="1">IF(CU$4&gt;$BV162,"",IF($BR$120&gt;$BS$120,"ns",IF($BN$127&gt;$BO$127,"ns",IF(ABS($BX162-INDEX(RTO1CF_ORD,CU$4,2))&gt;$BN$135,"s","ns"))))</f>
        <v>ns</v>
      </c>
      <c r="CV162" s="186" t="str">
        <f aca="1">IF(CV$4&gt;$BV162,"",IF($BR$120&gt;$BS$120,"ns",IF($BN$127&gt;$BO$127,"ns",IF(ABS($BX162-INDEX(RTO1CF_ORD,CV$4,2))&gt;$BN$135,"s","ns"))))</f>
        <v>ns</v>
      </c>
      <c r="CW162" s="186" t="str">
        <f aca="1">IF(CW$4&gt;$BV162,"",IF($BR$120&gt;$BS$120,"ns",IF($BN$127&gt;$BO$127,"ns",IF(ABS($BX162-INDEX(RTO1CF_ORD,CW$4,2))&gt;$BN$135,"s","ns"))))</f>
        <v>ns</v>
      </c>
      <c r="CX162" s="186" t="str">
        <f aca="1">IF(CX$4&gt;$BV162,"",IF($BR$120&gt;$BS$120,"ns",IF($BN$127&gt;$BO$127,"ns",IF(ABS($BX162-INDEX(RTO1CF_ORD,CX$4,2))&gt;$BN$135,"s","ns"))))</f>
        <v>ns</v>
      </c>
      <c r="CY162" s="186" t="str">
        <f aca="1">IF(CY$4&gt;$BV162,"",IF($BR$120&gt;$BS$120,"ns",IF($BN$127&gt;$BO$127,"ns",IF(ABS($BX162-INDEX(RTO1CF_ORD,CY$4,2))&gt;$BN$135,"s","ns"))))</f>
        <v>ns</v>
      </c>
      <c r="CZ162" s="186" t="str">
        <f aca="1">IF(CZ$4&gt;$BV162,"",IF($BR$120&gt;$BS$120,"ns",IF($BN$127&gt;$BO$127,"ns",IF(ABS($BX162-INDEX(RTO1CF_ORD,CZ$4,2))&gt;$BN$135,"s","ns"))))</f>
        <v>ns</v>
      </c>
      <c r="DA162" s="186" t="str">
        <f aca="1">IF(DA$4&gt;$BV162,"",IF($BR$120&gt;$BS$120,"ns",IF($BN$127&gt;$BO$127,"ns",IF(ABS($BX162-INDEX(RTO1CF_ORD,DA$4,2))&gt;$BN$135,"s","ns"))))</f>
        <v>ns</v>
      </c>
      <c r="DB162" s="186" t="str">
        <f aca="1">IF(DB$4&gt;$BV162,"",IF($BR$120&gt;$BS$120,"ns",IF($BN$127&gt;$BO$127,"ns",IF(ABS($BX162-INDEX(RTO1CF_ORD,DB$4,2))&gt;$BN$135,"s","ns"))))</f>
        <v>ns</v>
      </c>
      <c r="DC162" s="186" t="str">
        <f aca="1">IF(DC$4&gt;$BV162,"",IF($BR$120&gt;$BS$120,"ns",IF($BN$127&gt;$BO$127,"ns",IF(ABS($BX162-INDEX(RTO1CF_ORD,DC$4,2))&gt;$BN$135,"s","ns"))))</f>
        <v>ns</v>
      </c>
      <c r="DD162" s="186" t="str">
        <f aca="1">IF(DD$4&gt;$BV162,"",IF($BR$120&gt;$BS$120,"ns",IF($BN$127&gt;$BO$127,"ns",IF(ABS($BX162-INDEX(RTO1CF_ORD,DD$4,2))&gt;$BN$135,"s","ns"))))</f>
        <v>ns</v>
      </c>
      <c r="DE162" s="186" t="str">
        <f aca="1">IF(DE$4&gt;$BV162,"",IF($BR$120&gt;$BS$120,"ns",IF($BN$127&gt;$BO$127,"ns",IF(ABS($BX162-INDEX(RTO1CF_ORD,DE$4,2))&gt;$BN$135,"s","ns"))))</f>
        <v>ns</v>
      </c>
      <c r="DF162" s="186" t="str">
        <f aca="1">IF(DF$4&gt;$BV162,"",IF($BR$120&gt;$BS$120,"ns",IF($BN$127&gt;$BO$127,"ns",IF(ABS($BX162-INDEX(RTO1CF_ORD,DF$4,2))&gt;$BN$135,"s","ns"))))</f>
        <v>ns</v>
      </c>
      <c r="DG162" s="186" t="str">
        <f aca="1">IF(DG$4&gt;$BV162,"",IF($BR$120&gt;$BS$120,"ns",IF($BN$127&gt;$BO$127,"ns",IF(ABS($BX162-INDEX(RTO1CF_ORD,DG$4,2))&gt;$BN$135,"s","ns"))))</f>
        <v>ns</v>
      </c>
      <c r="DH162" s="186" t="str">
        <f aca="1">IF(DH$4&gt;$BV162,"",IF($BR$120&gt;$BS$120,"ns",IF($BN$127&gt;$BO$127,"ns",IF(ABS($BX162-INDEX(RTO1CF_ORD,DH$4,2))&gt;$BN$135,"s","ns"))))</f>
        <v>ns</v>
      </c>
      <c r="DI162" s="186" t="str">
        <f aca="1">IF(DI$4&gt;$BV162,"",IF($BR$120&gt;$BS$120,"ns",IF($BN$127&gt;$BO$127,"ns",IF(ABS($BX162-INDEX(RTO1CF_ORD,DI$4,2))&gt;$BN$135,"s","ns"))))</f>
        <v>ns</v>
      </c>
      <c r="DJ162" s="186" t="str">
        <f aca="1">IF(DJ$4&gt;$BV162,"",IF($BR$120&gt;$BS$120,"ns",IF($BN$127&gt;$BO$127,"ns",IF(ABS($BX162-INDEX(RTO1CF_ORD,DJ$4,2))&gt;$BN$135,"s","ns"))))</f>
        <v>ns</v>
      </c>
      <c r="DK162" s="186" t="str">
        <f aca="1">IF(DK$4&gt;$BV162,"",IF($BR$120&gt;$BS$120,"ns",IF($BN$127&gt;$BO$127,"ns",IF(ABS($BX162-INDEX(RTO1CF_ORD,DK$4,2))&gt;$BN$135,"s","ns"))))</f>
        <v>ns</v>
      </c>
      <c r="DL162" s="186" t="str">
        <f aca="1">IF(DL$4&gt;$BV162,"",IF($BR$120&gt;$BS$120,"ns",IF($BN$127&gt;$BO$127,"ns",IF(ABS($BX162-INDEX(RTO1CF_ORD,DL$4,2))&gt;$BN$135,"s","ns"))))</f>
        <v>ns</v>
      </c>
      <c r="DM162" s="186" t="str">
        <f aca="1">IF(DM$4&gt;$BV162,"",IF($BR$120&gt;$BS$120,"ns",IF($BN$127&gt;$BO$127,"ns",IF(ABS($BX162-INDEX(RTO1CF_ORD,DM$4,2))&gt;$BN$135,"s","ns"))))</f>
        <v>ns</v>
      </c>
      <c r="DN162" s="186" t="str">
        <f aca="1">IF(DN$4&gt;$BV162,"",IF($BR$120&gt;$BS$120,"ns",IF($BN$127&gt;$BO$127,"ns",IF(ABS($BX162-INDEX(RTO1CF_ORD,DN$4,2))&gt;$BN$135,"s","ns"))))</f>
        <v>ns</v>
      </c>
      <c r="DO162" s="186" t="str">
        <f aca="1">IF(DO$4&gt;$BV162,"",IF($BR$120&gt;$BS$120,"ns",IF($BN$127&gt;$BO$127,"ns",IF(ABS($BX162-INDEX(RTO1CF_ORD,DO$4,2))&gt;$BN$135,"s","ns"))))</f>
        <v>ns</v>
      </c>
      <c r="DP162" s="186" t="str">
        <f aca="1">IF(DP$4&gt;$BV162,"",IF($BR$120&gt;$BS$120,"ns",IF($BN$127&gt;$BO$127,"ns",IF(ABS($BX162-INDEX(RTO1CF_ORD,DP$4,2))&gt;$BN$135,"s","ns"))))</f>
        <v>ns</v>
      </c>
      <c r="DQ162" s="186" t="str">
        <f aca="1">IF(DQ$4&gt;$BV162,"",IF($BR$120&gt;$BS$120,"ns",IF($BN$127&gt;$BO$127,"ns",IF(ABS($BX162-INDEX(RTO1CF_ORD,DQ$4,2))&gt;$BN$135,"s","ns"))))</f>
        <v>ns</v>
      </c>
      <c r="DR162" s="186" t="str">
        <f aca="1">IF(DR$4&gt;$BV162,"",IF($BR$120&gt;$BS$120,"ns",IF($BN$127&gt;$BO$127,"ns",IF(ABS($BX162-INDEX(RTO1CF_ORD,DR$4,2))&gt;$BN$135,"s","ns"))))</f>
        <v>ns</v>
      </c>
      <c r="DS162" s="186" t="str">
        <f aca="1">IF(DS$4&gt;$BV162,"",IF($BR$120&gt;$BS$120,"ns",IF($BN$127&gt;$BO$127,"ns",IF(ABS($BX162-INDEX(RTO1CF_ORD,DS$4,2))&gt;$BN$135,"s","ns"))))</f>
        <v>ns</v>
      </c>
      <c r="DT162" s="186" t="str">
        <f aca="1">IF(DT$4&gt;$BV162,"",IF($BR$120&gt;$BS$120,"ns",IF($BN$127&gt;$BO$127,"ns",IF(ABS($BX162-INDEX(RTO1CF_ORD,DT$4,2))&gt;$BN$135,"s","ns"))))</f>
        <v/>
      </c>
      <c r="DU162" s="186" t="str">
        <f aca="1">IF(DU$4&gt;$BV162,"",IF($BR$120&gt;$BS$120,"ns",IF($BN$127&gt;$BO$127,"ns",IF(ABS($BX162-INDEX(RTO1CF_ORD,DU$4,2))&gt;$BN$135,"s","ns"))))</f>
        <v/>
      </c>
      <c r="DV162" s="186" t="str">
        <f aca="1">IF(DV$4&gt;$BV162,"",IF($BR$120&gt;$BS$120,"ns",IF($BN$127&gt;$BO$127,"ns",IF(ABS($BX162-INDEX(RTO1CF_ORD,DV$4,2))&gt;$BN$135,"s","ns"))))</f>
        <v/>
      </c>
      <c r="DW162" s="158"/>
      <c r="DX162" s="158"/>
      <c r="DZ162" s="176">
        <f>DZ161+1</f>
        <v>48</v>
      </c>
      <c r="EA162" s="283">
        <f aca="1">IFERROR(INDEX(RTO3CV,$DZ162,1),0)</f>
        <v>0</v>
      </c>
      <c r="EB162" s="179">
        <f aca="1">IFERROR(INDEX(RTO3SF,$DZ162,EB$3),0)</f>
        <v>0</v>
      </c>
      <c r="EC162" s="179">
        <f aca="1">IFERROR(INDEX(RTO3SF,$DZ162,EC$3),0)</f>
        <v>0</v>
      </c>
      <c r="ED162" s="179">
        <f aca="1">IFERROR(INDEX(RTO3SF,$DZ162,ED$3),0)</f>
        <v>0</v>
      </c>
      <c r="EE162" s="179">
        <f aca="1">IFERROR(INDEX(RTO3SF,$DZ162,EE$3),0)</f>
        <v>0</v>
      </c>
      <c r="EF162" s="179">
        <f>_xlfn.COUNTIFS(EB162:EE162,"&gt;1")</f>
        <v>0</v>
      </c>
      <c r="EG162" s="179">
        <f>IFERROR(_xlfn.SUMIFS(EB162:EE162,EB162:EE162,"&gt;1"),0)</f>
        <v>0</v>
      </c>
      <c r="EH162" s="176"/>
      <c r="EI162" s="176"/>
      <c r="EJ162" s="176"/>
      <c r="EK162" s="177"/>
      <c r="EL162" s="176">
        <f>EL161+1</f>
        <v>48</v>
      </c>
      <c r="EM162" s="283">
        <f aca="1">IFERROR(INDEX(RTO3CV,$EL162,1),0)</f>
        <v>0</v>
      </c>
      <c r="EN162" s="179">
        <f aca="1">IFERROR(INDEX(RTO3CF,$EL162,'ANVA-MDS'!EB$3),0)</f>
        <v>0</v>
      </c>
      <c r="EO162" s="179">
        <f aca="1">IFERROR(INDEX(RTO3CF,$EL162,'ANVA-MDS'!EC$3),0)</f>
        <v>0</v>
      </c>
      <c r="EP162" s="179">
        <f aca="1">IFERROR(INDEX(RTO3CF,$EL162,'ANVA-MDS'!ED$3),0)</f>
        <v>0</v>
      </c>
      <c r="EQ162" s="179">
        <f aca="1">IFERROR(INDEX(RTO3CF,$EL162,'ANVA-MDS'!EE$3),0)</f>
        <v>0</v>
      </c>
      <c r="ER162" s="179">
        <f>_xlfn.COUNTIFS(EN162:EQ162,"&gt;1")</f>
        <v>0</v>
      </c>
      <c r="ES162" s="179">
        <f>IFERROR(_xlfn.SUMIFS(EN162:EQ162,EN162:EQ162,"&gt;1"),0)</f>
        <v>0</v>
      </c>
      <c r="ET162" s="176"/>
      <c r="EU162" s="176"/>
      <c r="EV162" s="176"/>
      <c r="EW162" s="177"/>
      <c r="EX162" s="179">
        <f>EG162+ES162</f>
        <v>0</v>
      </c>
      <c r="EY162" s="177"/>
      <c r="EZ162" s="177"/>
    </row>
    <row r="163" spans="10:156" ht="12.75" customHeight="1">
      <c r="J163" s="89" t="n">
        <v>48</v>
      </c>
      <c r="K163" s="187">
        <f aca="1">IFERROR(INDEX(RTO3SF_ORD,J163,1),"sd")</f>
        <v>0</v>
      </c>
      <c r="L163" s="188">
        <f aca="1">IFERROR(INDEX(RTO3SF_ORD,J163,2),"sd")</f>
        <v>0.00002</v>
      </c>
      <c r="M163" s="188" t="str">
        <f aca="1">IF(M$4&gt;$J163,"",IF($F$120&gt;$G$120,"ns",IF($B$127&gt;$C$127,"ns",IF(ABS($L163-INDEX(RTO1SF_ORD,M$4,2))&gt;$B$135,"s","ns"))))</f>
        <v>ns</v>
      </c>
      <c r="N163" s="188" t="str">
        <f aca="1">IF(N$4&gt;$J163,"",IF($F$120&gt;$G$120,"ns",IF($B$127&gt;$C$127,"ns",IF(ABS($L163-INDEX(RTO1SF_ORD,N$4,2))&gt;$B$135,"s","ns"))))</f>
        <v>ns</v>
      </c>
      <c r="O163" s="188" t="str">
        <f aca="1">IF(O$4&gt;$J163,"",IF($F$120&gt;$G$120,"ns",IF($B$127&gt;$C$127,"ns",IF(ABS($L163-INDEX(RTO1SF_ORD,O$4,2))&gt;$B$135,"s","ns"))))</f>
        <v>ns</v>
      </c>
      <c r="P163" s="188" t="str">
        <f aca="1">IF(P$4&gt;$J163,"",IF($F$120&gt;$G$120,"ns",IF($B$127&gt;$C$127,"ns",IF(ABS($L163-INDEX(RTO1SF_ORD,P$4,2))&gt;$B$135,"s","ns"))))</f>
        <v>ns</v>
      </c>
      <c r="Q163" s="188" t="str">
        <f aca="1">IF(Q$4&gt;$J163,"",IF($F$120&gt;$G$120,"ns",IF($B$127&gt;$C$127,"ns",IF(ABS($L163-INDEX(RTO1SF_ORD,Q$4,2))&gt;$B$135,"s","ns"))))</f>
        <v>ns</v>
      </c>
      <c r="R163" s="188" t="str">
        <f aca="1">IF(R$4&gt;$J163,"",IF($F$120&gt;$G$120,"ns",IF($B$127&gt;$C$127,"ns",IF(ABS($L163-INDEX(RTO1SF_ORD,R$4,2))&gt;$B$135,"s","ns"))))</f>
        <v>ns</v>
      </c>
      <c r="S163" s="188" t="str">
        <f aca="1">IF(S$4&gt;$J163,"",IF($F$120&gt;$G$120,"ns",IF($B$127&gt;$C$127,"ns",IF(ABS($L163-INDEX(RTO1SF_ORD,S$4,2))&gt;$B$135,"s","ns"))))</f>
        <v>ns</v>
      </c>
      <c r="T163" s="188" t="str">
        <f aca="1">IF(T$4&gt;$J163,"",IF($F$120&gt;$G$120,"ns",IF($B$127&gt;$C$127,"ns",IF(ABS($L163-INDEX(RTO1SF_ORD,T$4,2))&gt;$B$135,"s","ns"))))</f>
        <v>ns</v>
      </c>
      <c r="U163" s="188" t="str">
        <f aca="1">IF(U$4&gt;$J163,"",IF($F$120&gt;$G$120,"ns",IF($B$127&gt;$C$127,"ns",IF(ABS($L163-INDEX(RTO1SF_ORD,U$4,2))&gt;$B$135,"s","ns"))))</f>
        <v>ns</v>
      </c>
      <c r="V163" s="188" t="str">
        <f aca="1">IF(V$4&gt;$J163,"",IF($F$120&gt;$G$120,"ns",IF($B$127&gt;$C$127,"ns",IF(ABS($L163-INDEX(RTO1SF_ORD,V$4,2))&gt;$B$135,"s","ns"))))</f>
        <v>ns</v>
      </c>
      <c r="W163" s="188" t="str">
        <f aca="1">IF(W$4&gt;$J163,"",IF($F$120&gt;$G$120,"ns",IF($B$127&gt;$C$127,"ns",IF(ABS($L163-INDEX(RTO1SF_ORD,W$4,2))&gt;$B$135,"s","ns"))))</f>
        <v>ns</v>
      </c>
      <c r="X163" s="188" t="str">
        <f aca="1">IF(X$4&gt;$J163,"",IF($F$120&gt;$G$120,"ns",IF($B$127&gt;$C$127,"ns",IF(ABS($L163-INDEX(RTO1SF_ORD,X$4,2))&gt;$B$135,"s","ns"))))</f>
        <v>ns</v>
      </c>
      <c r="Y163" s="188" t="str">
        <f aca="1">IF(Y$4&gt;$J163,"",IF($F$120&gt;$G$120,"ns",IF($B$127&gt;$C$127,"ns",IF(ABS($L163-INDEX(RTO1SF_ORD,Y$4,2))&gt;$B$135,"s","ns"))))</f>
        <v>ns</v>
      </c>
      <c r="Z163" s="188" t="str">
        <f aca="1">IF(Z$4&gt;$J163,"",IF($F$120&gt;$G$120,"ns",IF($B$127&gt;$C$127,"ns",IF(ABS($L163-INDEX(RTO1SF_ORD,Z$4,2))&gt;$B$135,"s","ns"))))</f>
        <v>ns</v>
      </c>
      <c r="AA163" s="188" t="str">
        <f aca="1">IF(AA$4&gt;$J163,"",IF($F$120&gt;$G$120,"ns",IF($B$127&gt;$C$127,"ns",IF(ABS($L163-INDEX(RTO1SF_ORD,AA$4,2))&gt;$B$135,"s","ns"))))</f>
        <v>ns</v>
      </c>
      <c r="AB163" s="188" t="str">
        <f aca="1">IF(AB$4&gt;$J163,"",IF($F$120&gt;$G$120,"ns",IF($B$127&gt;$C$127,"ns",IF(ABS($L163-INDEX(RTO1SF_ORD,AB$4,2))&gt;$B$135,"s","ns"))))</f>
        <v>ns</v>
      </c>
      <c r="AC163" s="188" t="str">
        <f aca="1">IF(AC$4&gt;$J163,"",IF($F$120&gt;$G$120,"ns",IF($B$127&gt;$C$127,"ns",IF(ABS($L163-INDEX(RTO1SF_ORD,AC$4,2))&gt;$B$135,"s","ns"))))</f>
        <v>ns</v>
      </c>
      <c r="AD163" s="188" t="str">
        <f aca="1">IF(AD$4&gt;$J163,"",IF($F$120&gt;$G$120,"ns",IF($B$127&gt;$C$127,"ns",IF(ABS($L163-INDEX(RTO1SF_ORD,AD$4,2))&gt;$B$135,"s","ns"))))</f>
        <v>ns</v>
      </c>
      <c r="AE163" s="188" t="str">
        <f aca="1">IF(AE$4&gt;$J163,"",IF($F$120&gt;$G$120,"ns",IF($B$127&gt;$C$127,"ns",IF(ABS($L163-INDEX(RTO1SF_ORD,AE$4,2))&gt;$B$135,"s","ns"))))</f>
        <v>ns</v>
      </c>
      <c r="AF163" s="188" t="str">
        <f aca="1">IF(AF$4&gt;$J163,"",IF($F$120&gt;$G$120,"ns",IF($B$127&gt;$C$127,"ns",IF(ABS($L163-INDEX(RTO1SF_ORD,AF$4,2))&gt;$B$135,"s","ns"))))</f>
        <v>ns</v>
      </c>
      <c r="AG163" s="188" t="str">
        <f aca="1">IF(AG$4&gt;$J163,"",IF($F$120&gt;$G$120,"ns",IF($B$127&gt;$C$127,"ns",IF(ABS($L163-INDEX(RTO1SF_ORD,AG$4,2))&gt;$B$135,"s","ns"))))</f>
        <v>ns</v>
      </c>
      <c r="AH163" s="188" t="str">
        <f aca="1">IF(AH$4&gt;$J163,"",IF($F$120&gt;$G$120,"ns",IF($B$127&gt;$C$127,"ns",IF(ABS($L163-INDEX(RTO1SF_ORD,AH$4,2))&gt;$B$135,"s","ns"))))</f>
        <v>ns</v>
      </c>
      <c r="AI163" s="188" t="str">
        <f aca="1">IF(AI$4&gt;$J163,"",IF($F$120&gt;$G$120,"ns",IF($B$127&gt;$C$127,"ns",IF(ABS($L163-INDEX(RTO1SF_ORD,AI$4,2))&gt;$B$135,"s","ns"))))</f>
        <v>ns</v>
      </c>
      <c r="AJ163" s="188" t="str">
        <f aca="1">IF(AJ$4&gt;$J163,"",IF($F$120&gt;$G$120,"ns",IF($B$127&gt;$C$127,"ns",IF(ABS($L163-INDEX(RTO1SF_ORD,AJ$4,2))&gt;$B$135,"s","ns"))))</f>
        <v>ns</v>
      </c>
      <c r="AK163" s="188" t="str">
        <f aca="1">IF(AK$4&gt;$J163,"",IF($F$120&gt;$G$120,"ns",IF($B$127&gt;$C$127,"ns",IF(ABS($L163-INDEX(RTO1SF_ORD,AK$4,2))&gt;$B$135,"s","ns"))))</f>
        <v>ns</v>
      </c>
      <c r="AL163" s="188" t="str">
        <f aca="1">IF(AL$4&gt;$J163,"",IF($F$120&gt;$G$120,"ns",IF($B$127&gt;$C$127,"ns",IF(ABS($L163-INDEX(RTO1SF_ORD,AL$4,2))&gt;$B$135,"s","ns"))))</f>
        <v>ns</v>
      </c>
      <c r="AM163" s="188" t="str">
        <f aca="1">IF(AM$4&gt;$J163,"",IF($F$120&gt;$G$120,"ns",IF($B$127&gt;$C$127,"ns",IF(ABS($L163-INDEX(RTO1SF_ORD,AM$4,2))&gt;$B$135,"s","ns"))))</f>
        <v>ns</v>
      </c>
      <c r="AN163" s="188" t="str">
        <f aca="1">IF(AN$4&gt;$J163,"",IF($F$120&gt;$G$120,"ns",IF($B$127&gt;$C$127,"ns",IF(ABS($L163-INDEX(RTO1SF_ORD,AN$4,2))&gt;$B$135,"s","ns"))))</f>
        <v>ns</v>
      </c>
      <c r="AO163" s="188" t="str">
        <f aca="1">IF(AO$4&gt;$J163,"",IF($F$120&gt;$G$120,"ns",IF($B$127&gt;$C$127,"ns",IF(ABS($L163-INDEX(RTO1SF_ORD,AO$4,2))&gt;$B$135,"s","ns"))))</f>
        <v>ns</v>
      </c>
      <c r="AP163" s="188" t="str">
        <f aca="1">IF(AP$4&gt;$J163,"",IF($F$120&gt;$G$120,"ns",IF($B$127&gt;$C$127,"ns",IF(ABS($L163-INDEX(RTO1SF_ORD,AP$4,2))&gt;$B$135,"s","ns"))))</f>
        <v>ns</v>
      </c>
      <c r="AQ163" s="188" t="str">
        <f aca="1">IF(AQ$4&gt;$J163,"",IF($F$120&gt;$G$120,"ns",IF($B$127&gt;$C$127,"ns",IF(ABS($L163-INDEX(RTO1SF_ORD,AQ$4,2))&gt;$B$135,"s","ns"))))</f>
        <v>ns</v>
      </c>
      <c r="AR163" s="188" t="str">
        <f aca="1">IF(AR$4&gt;$J163,"",IF($F$120&gt;$G$120,"ns",IF($B$127&gt;$C$127,"ns",IF(ABS($L163-INDEX(RTO1SF_ORD,AR$4,2))&gt;$B$135,"s","ns"))))</f>
        <v>ns</v>
      </c>
      <c r="AS163" s="188" t="str">
        <f aca="1">IF(AS$4&gt;$J163,"",IF($F$120&gt;$G$120,"ns",IF($B$127&gt;$C$127,"ns",IF(ABS($L163-INDEX(RTO1SF_ORD,AS$4,2))&gt;$B$135,"s","ns"))))</f>
        <v>ns</v>
      </c>
      <c r="AT163" s="188" t="str">
        <f aca="1">IF(AT$4&gt;$J163,"",IF($F$120&gt;$G$120,"ns",IF($B$127&gt;$C$127,"ns",IF(ABS($L163-INDEX(RTO1SF_ORD,AT$4,2))&gt;$B$135,"s","ns"))))</f>
        <v>ns</v>
      </c>
      <c r="AU163" s="188" t="str">
        <f aca="1">IF(AU$4&gt;$J163,"",IF($F$120&gt;$G$120,"ns",IF($B$127&gt;$C$127,"ns",IF(ABS($L163-INDEX(RTO1SF_ORD,AU$4,2))&gt;$B$135,"s","ns"))))</f>
        <v>ns</v>
      </c>
      <c r="AV163" s="188" t="str">
        <f aca="1">IF(AV$4&gt;$J163,"",IF($F$120&gt;$G$120,"ns",IF($B$127&gt;$C$127,"ns",IF(ABS($L163-INDEX(RTO1SF_ORD,AV$4,2))&gt;$B$135,"s","ns"))))</f>
        <v>ns</v>
      </c>
      <c r="AW163" s="188" t="str">
        <f aca="1">IF(AW$4&gt;$J163,"",IF($F$120&gt;$G$120,"ns",IF($B$127&gt;$C$127,"ns",IF(ABS($L163-INDEX(RTO1SF_ORD,AW$4,2))&gt;$B$135,"s","ns"))))</f>
        <v>ns</v>
      </c>
      <c r="AX163" s="188" t="str">
        <f aca="1">IF(AX$4&gt;$J163,"",IF($F$120&gt;$G$120,"ns",IF($B$127&gt;$C$127,"ns",IF(ABS($L163-INDEX(RTO1SF_ORD,AX$4,2))&gt;$B$135,"s","ns"))))</f>
        <v>ns</v>
      </c>
      <c r="AY163" s="188" t="str">
        <f aca="1">IF(AY$4&gt;$J163,"",IF($F$120&gt;$G$120,"ns",IF($B$127&gt;$C$127,"ns",IF(ABS($L163-INDEX(RTO1SF_ORD,AY$4,2))&gt;$B$135,"s","ns"))))</f>
        <v>ns</v>
      </c>
      <c r="AZ163" s="188" t="str">
        <f aca="1">IF(AZ$4&gt;$J163,"",IF($F$120&gt;$G$120,"ns",IF($B$127&gt;$C$127,"ns",IF(ABS($L163-INDEX(RTO1SF_ORD,AZ$4,2))&gt;$B$135,"s","ns"))))</f>
        <v>ns</v>
      </c>
      <c r="BA163" s="188" t="str">
        <f aca="1">IF(BA$4&gt;$J163,"",IF($F$120&gt;$G$120,"ns",IF($B$127&gt;$C$127,"ns",IF(ABS($L163-INDEX(RTO1SF_ORD,BA$4,2))&gt;$B$135,"s","ns"))))</f>
        <v>ns</v>
      </c>
      <c r="BB163" s="188" t="str">
        <f aca="1">IF(BB$4&gt;$J163,"",IF($F$120&gt;$G$120,"ns",IF($B$127&gt;$C$127,"ns",IF(ABS($L163-INDEX(RTO1SF_ORD,BB$4,2))&gt;$B$135,"s","ns"))))</f>
        <v>ns</v>
      </c>
      <c r="BC163" s="188" t="str">
        <f aca="1">IF(BC$4&gt;$J163,"",IF($F$120&gt;$G$120,"ns",IF($B$127&gt;$C$127,"ns",IF(ABS($L163-INDEX(RTO1SF_ORD,BC$4,2))&gt;$B$135,"s","ns"))))</f>
        <v>ns</v>
      </c>
      <c r="BD163" s="188" t="str">
        <f aca="1">IF(BD$4&gt;$J163,"",IF($F$120&gt;$G$120,"ns",IF($B$127&gt;$C$127,"ns",IF(ABS($L163-INDEX(RTO1SF_ORD,BD$4,2))&gt;$B$135,"s","ns"))))</f>
        <v>ns</v>
      </c>
      <c r="BE163" s="188" t="str">
        <f aca="1">IF(BE$4&gt;$J163,"",IF($F$120&gt;$G$120,"ns",IF($B$127&gt;$C$127,"ns",IF(ABS($L163-INDEX(RTO1SF_ORD,BE$4,2))&gt;$B$135,"s","ns"))))</f>
        <v>ns</v>
      </c>
      <c r="BF163" s="188" t="str">
        <f aca="1">IF(BF$4&gt;$J163,"",IF($F$120&gt;$G$120,"ns",IF($B$127&gt;$C$127,"ns",IF(ABS($L163-INDEX(RTO1SF_ORD,BF$4,2))&gt;$B$135,"s","ns"))))</f>
        <v>ns</v>
      </c>
      <c r="BG163" s="188" t="str">
        <f aca="1">IF(BG$4&gt;$J163,"",IF($F$120&gt;$G$120,"ns",IF($B$127&gt;$C$127,"ns",IF(ABS($L163-INDEX(RTO1SF_ORD,BG$4,2))&gt;$B$135,"s","ns"))))</f>
        <v>ns</v>
      </c>
      <c r="BH163" s="188" t="str">
        <f aca="1">IF(BH$4&gt;$J163,"",IF($F$120&gt;$G$120,"ns",IF($B$127&gt;$C$127,"ns",IF(ABS($L163-INDEX(RTO1SF_ORD,BH$4,2))&gt;$B$135,"s","ns"))))</f>
        <v>ns</v>
      </c>
      <c r="BI163" s="188" t="str">
        <f aca="1">IF(BI$4&gt;$J163,"",IF($F$120&gt;$G$120,"ns",IF($B$127&gt;$C$127,"ns",IF(ABS($L163-INDEX(RTO1SF_ORD,BI$4,2))&gt;$B$135,"s","ns"))))</f>
        <v/>
      </c>
      <c r="BJ163" s="188" t="str">
        <f aca="1">IF(BJ$4&gt;$J163,"",IF($F$120&gt;$G$120,"ns",IF($B$127&gt;$C$127,"ns",IF(ABS($L163-INDEX(RTO1SF_ORD,BJ$4,2))&gt;$B$135,"s","ns"))))</f>
        <v/>
      </c>
      <c r="BS163" s="10"/>
      <c r="BT163" s="10"/>
      <c r="BV163" s="89" t="n">
        <v>48</v>
      </c>
      <c r="BW163" s="187">
        <f aca="1">IFERROR(INDEX(RTO3CF_ORD,BV163,1),"sd")</f>
        <v>0</v>
      </c>
      <c r="BX163" s="188">
        <f aca="1">IFERROR(INDEX(RTO3CF_ORD,BV163,2),"sd")</f>
        <v>0.00002</v>
      </c>
      <c r="BY163" s="186" t="str">
        <f aca="1">IF(BY$4&gt;$BV163,"",IF($BR$120&gt;$BS$120,"ns",IF($BN$127&gt;$BO$127,"ns",IF(ABS($BX163-INDEX(RTO1CF_ORD,BY$4,2))&gt;$BN$135,"s","ns"))))</f>
        <v>ns</v>
      </c>
      <c r="BZ163" s="186" t="str">
        <f aca="1">IF(BZ$4&gt;$BV163,"",IF($BR$120&gt;$BS$120,"ns",IF($BN$127&gt;$BO$127,"ns",IF(ABS($BX163-INDEX(RTO1CF_ORD,BZ$4,2))&gt;$BN$135,"s","ns"))))</f>
        <v>ns</v>
      </c>
      <c r="CA163" s="186" t="str">
        <f aca="1">IF(CA$4&gt;$BV163,"",IF($BR$120&gt;$BS$120,"ns",IF($BN$127&gt;$BO$127,"ns",IF(ABS($BX163-INDEX(RTO1CF_ORD,CA$4,2))&gt;$BN$135,"s","ns"))))</f>
        <v>ns</v>
      </c>
      <c r="CB163" s="186" t="str">
        <f aca="1">IF(CB$4&gt;$BV163,"",IF($BR$120&gt;$BS$120,"ns",IF($BN$127&gt;$BO$127,"ns",IF(ABS($BX163-INDEX(RTO1CF_ORD,CB$4,2))&gt;$BN$135,"s","ns"))))</f>
        <v>ns</v>
      </c>
      <c r="CC163" s="186" t="str">
        <f aca="1">IF(CC$4&gt;$BV163,"",IF($BR$120&gt;$BS$120,"ns",IF($BN$127&gt;$BO$127,"ns",IF(ABS($BX163-INDEX(RTO1CF_ORD,CC$4,2))&gt;$BN$135,"s","ns"))))</f>
        <v>ns</v>
      </c>
      <c r="CD163" s="186" t="str">
        <f aca="1">IF(CD$4&gt;$BV163,"",IF($BR$120&gt;$BS$120,"ns",IF($BN$127&gt;$BO$127,"ns",IF(ABS($BX163-INDEX(RTO1CF_ORD,CD$4,2))&gt;$BN$135,"s","ns"))))</f>
        <v>ns</v>
      </c>
      <c r="CE163" s="186" t="str">
        <f aca="1">IF(CE$4&gt;$BV163,"",IF($BR$120&gt;$BS$120,"ns",IF($BN$127&gt;$BO$127,"ns",IF(ABS($BX163-INDEX(RTO1CF_ORD,CE$4,2))&gt;$BN$135,"s","ns"))))</f>
        <v>ns</v>
      </c>
      <c r="CF163" s="186" t="str">
        <f aca="1">IF(CF$4&gt;$BV163,"",IF($BR$120&gt;$BS$120,"ns",IF($BN$127&gt;$BO$127,"ns",IF(ABS($BX163-INDEX(RTO1CF_ORD,CF$4,2))&gt;$BN$135,"s","ns"))))</f>
        <v>ns</v>
      </c>
      <c r="CG163" s="186" t="str">
        <f aca="1">IF(CG$4&gt;$BV163,"",IF($BR$120&gt;$BS$120,"ns",IF($BN$127&gt;$BO$127,"ns",IF(ABS($BX163-INDEX(RTO1CF_ORD,CG$4,2))&gt;$BN$135,"s","ns"))))</f>
        <v>ns</v>
      </c>
      <c r="CH163" s="186" t="str">
        <f aca="1">IF(CH$4&gt;$BV163,"",IF($BR$120&gt;$BS$120,"ns",IF($BN$127&gt;$BO$127,"ns",IF(ABS($BX163-INDEX(RTO1CF_ORD,CH$4,2))&gt;$BN$135,"s","ns"))))</f>
        <v>ns</v>
      </c>
      <c r="CI163" s="186" t="str">
        <f aca="1">IF(CI$4&gt;$BV163,"",IF($BR$120&gt;$BS$120,"ns",IF($BN$127&gt;$BO$127,"ns",IF(ABS($BX163-INDEX(RTO1CF_ORD,CI$4,2))&gt;$BN$135,"s","ns"))))</f>
        <v>ns</v>
      </c>
      <c r="CJ163" s="186" t="str">
        <f aca="1">IF(CJ$4&gt;$BV163,"",IF($BR$120&gt;$BS$120,"ns",IF($BN$127&gt;$BO$127,"ns",IF(ABS($BX163-INDEX(RTO1CF_ORD,CJ$4,2))&gt;$BN$135,"s","ns"))))</f>
        <v>ns</v>
      </c>
      <c r="CK163" s="186" t="str">
        <f aca="1">IF(CK$4&gt;$BV163,"",IF($BR$120&gt;$BS$120,"ns",IF($BN$127&gt;$BO$127,"ns",IF(ABS($BX163-INDEX(RTO1CF_ORD,CK$4,2))&gt;$BN$135,"s","ns"))))</f>
        <v>ns</v>
      </c>
      <c r="CL163" s="186" t="str">
        <f aca="1">IF(CL$4&gt;$BV163,"",IF($BR$120&gt;$BS$120,"ns",IF($BN$127&gt;$BO$127,"ns",IF(ABS($BX163-INDEX(RTO1CF_ORD,CL$4,2))&gt;$BN$135,"s","ns"))))</f>
        <v>ns</v>
      </c>
      <c r="CM163" s="186" t="str">
        <f aca="1">IF(CM$4&gt;$BV163,"",IF($BR$120&gt;$BS$120,"ns",IF($BN$127&gt;$BO$127,"ns",IF(ABS($BX163-INDEX(RTO1CF_ORD,CM$4,2))&gt;$BN$135,"s","ns"))))</f>
        <v>ns</v>
      </c>
      <c r="CN163" s="186" t="str">
        <f aca="1">IF(CN$4&gt;$BV163,"",IF($BR$120&gt;$BS$120,"ns",IF($BN$127&gt;$BO$127,"ns",IF(ABS($BX163-INDEX(RTO1CF_ORD,CN$4,2))&gt;$BN$135,"s","ns"))))</f>
        <v>ns</v>
      </c>
      <c r="CO163" s="186" t="str">
        <f aca="1">IF(CO$4&gt;$BV163,"",IF($BR$120&gt;$BS$120,"ns",IF($BN$127&gt;$BO$127,"ns",IF(ABS($BX163-INDEX(RTO1CF_ORD,CO$4,2))&gt;$BN$135,"s","ns"))))</f>
        <v>ns</v>
      </c>
      <c r="CP163" s="186" t="str">
        <f aca="1">IF(CP$4&gt;$BV163,"",IF($BR$120&gt;$BS$120,"ns",IF($BN$127&gt;$BO$127,"ns",IF(ABS($BX163-INDEX(RTO1CF_ORD,CP$4,2))&gt;$BN$135,"s","ns"))))</f>
        <v>ns</v>
      </c>
      <c r="CQ163" s="186" t="str">
        <f aca="1">IF(CQ$4&gt;$BV163,"",IF($BR$120&gt;$BS$120,"ns",IF($BN$127&gt;$BO$127,"ns",IF(ABS($BX163-INDEX(RTO1CF_ORD,CQ$4,2))&gt;$BN$135,"s","ns"))))</f>
        <v>ns</v>
      </c>
      <c r="CR163" s="186" t="str">
        <f aca="1">IF(CR$4&gt;$BV163,"",IF($BR$120&gt;$BS$120,"ns",IF($BN$127&gt;$BO$127,"ns",IF(ABS($BX163-INDEX(RTO1CF_ORD,CR$4,2))&gt;$BN$135,"s","ns"))))</f>
        <v>ns</v>
      </c>
      <c r="CS163" s="186" t="str">
        <f aca="1">IF(CS$4&gt;$BV163,"",IF($BR$120&gt;$BS$120,"ns",IF($BN$127&gt;$BO$127,"ns",IF(ABS($BX163-INDEX(RTO1CF_ORD,CS$4,2))&gt;$BN$135,"s","ns"))))</f>
        <v>ns</v>
      </c>
      <c r="CT163" s="186" t="str">
        <f aca="1">IF(CT$4&gt;$BV163,"",IF($BR$120&gt;$BS$120,"ns",IF($BN$127&gt;$BO$127,"ns",IF(ABS($BX163-INDEX(RTO1CF_ORD,CT$4,2))&gt;$BN$135,"s","ns"))))</f>
        <v>ns</v>
      </c>
      <c r="CU163" s="186" t="str">
        <f aca="1">IF(CU$4&gt;$BV163,"",IF($BR$120&gt;$BS$120,"ns",IF($BN$127&gt;$BO$127,"ns",IF(ABS($BX163-INDEX(RTO1CF_ORD,CU$4,2))&gt;$BN$135,"s","ns"))))</f>
        <v>ns</v>
      </c>
      <c r="CV163" s="186" t="str">
        <f aca="1">IF(CV$4&gt;$BV163,"",IF($BR$120&gt;$BS$120,"ns",IF($BN$127&gt;$BO$127,"ns",IF(ABS($BX163-INDEX(RTO1CF_ORD,CV$4,2))&gt;$BN$135,"s","ns"))))</f>
        <v>ns</v>
      </c>
      <c r="CW163" s="186" t="str">
        <f aca="1">IF(CW$4&gt;$BV163,"",IF($BR$120&gt;$BS$120,"ns",IF($BN$127&gt;$BO$127,"ns",IF(ABS($BX163-INDEX(RTO1CF_ORD,CW$4,2))&gt;$BN$135,"s","ns"))))</f>
        <v>ns</v>
      </c>
      <c r="CX163" s="186" t="str">
        <f aca="1">IF(CX$4&gt;$BV163,"",IF($BR$120&gt;$BS$120,"ns",IF($BN$127&gt;$BO$127,"ns",IF(ABS($BX163-INDEX(RTO1CF_ORD,CX$4,2))&gt;$BN$135,"s","ns"))))</f>
        <v>ns</v>
      </c>
      <c r="CY163" s="186" t="str">
        <f aca="1">IF(CY$4&gt;$BV163,"",IF($BR$120&gt;$BS$120,"ns",IF($BN$127&gt;$BO$127,"ns",IF(ABS($BX163-INDEX(RTO1CF_ORD,CY$4,2))&gt;$BN$135,"s","ns"))))</f>
        <v>ns</v>
      </c>
      <c r="CZ163" s="186" t="str">
        <f aca="1">IF(CZ$4&gt;$BV163,"",IF($BR$120&gt;$BS$120,"ns",IF($BN$127&gt;$BO$127,"ns",IF(ABS($BX163-INDEX(RTO1CF_ORD,CZ$4,2))&gt;$BN$135,"s","ns"))))</f>
        <v>ns</v>
      </c>
      <c r="DA163" s="186" t="str">
        <f aca="1">IF(DA$4&gt;$BV163,"",IF($BR$120&gt;$BS$120,"ns",IF($BN$127&gt;$BO$127,"ns",IF(ABS($BX163-INDEX(RTO1CF_ORD,DA$4,2))&gt;$BN$135,"s","ns"))))</f>
        <v>ns</v>
      </c>
      <c r="DB163" s="186" t="str">
        <f aca="1">IF(DB$4&gt;$BV163,"",IF($BR$120&gt;$BS$120,"ns",IF($BN$127&gt;$BO$127,"ns",IF(ABS($BX163-INDEX(RTO1CF_ORD,DB$4,2))&gt;$BN$135,"s","ns"))))</f>
        <v>ns</v>
      </c>
      <c r="DC163" s="186" t="str">
        <f aca="1">IF(DC$4&gt;$BV163,"",IF($BR$120&gt;$BS$120,"ns",IF($BN$127&gt;$BO$127,"ns",IF(ABS($BX163-INDEX(RTO1CF_ORD,DC$4,2))&gt;$BN$135,"s","ns"))))</f>
        <v>ns</v>
      </c>
      <c r="DD163" s="186" t="str">
        <f aca="1">IF(DD$4&gt;$BV163,"",IF($BR$120&gt;$BS$120,"ns",IF($BN$127&gt;$BO$127,"ns",IF(ABS($BX163-INDEX(RTO1CF_ORD,DD$4,2))&gt;$BN$135,"s","ns"))))</f>
        <v>ns</v>
      </c>
      <c r="DE163" s="186" t="str">
        <f aca="1">IF(DE$4&gt;$BV163,"",IF($BR$120&gt;$BS$120,"ns",IF($BN$127&gt;$BO$127,"ns",IF(ABS($BX163-INDEX(RTO1CF_ORD,DE$4,2))&gt;$BN$135,"s","ns"))))</f>
        <v>ns</v>
      </c>
      <c r="DF163" s="186" t="str">
        <f aca="1">IF(DF$4&gt;$BV163,"",IF($BR$120&gt;$BS$120,"ns",IF($BN$127&gt;$BO$127,"ns",IF(ABS($BX163-INDEX(RTO1CF_ORD,DF$4,2))&gt;$BN$135,"s","ns"))))</f>
        <v>ns</v>
      </c>
      <c r="DG163" s="186" t="str">
        <f aca="1">IF(DG$4&gt;$BV163,"",IF($BR$120&gt;$BS$120,"ns",IF($BN$127&gt;$BO$127,"ns",IF(ABS($BX163-INDEX(RTO1CF_ORD,DG$4,2))&gt;$BN$135,"s","ns"))))</f>
        <v>ns</v>
      </c>
      <c r="DH163" s="186" t="str">
        <f aca="1">IF(DH$4&gt;$BV163,"",IF($BR$120&gt;$BS$120,"ns",IF($BN$127&gt;$BO$127,"ns",IF(ABS($BX163-INDEX(RTO1CF_ORD,DH$4,2))&gt;$BN$135,"s","ns"))))</f>
        <v>ns</v>
      </c>
      <c r="DI163" s="186" t="str">
        <f aca="1">IF(DI$4&gt;$BV163,"",IF($BR$120&gt;$BS$120,"ns",IF($BN$127&gt;$BO$127,"ns",IF(ABS($BX163-INDEX(RTO1CF_ORD,DI$4,2))&gt;$BN$135,"s","ns"))))</f>
        <v>ns</v>
      </c>
      <c r="DJ163" s="186" t="str">
        <f aca="1">IF(DJ$4&gt;$BV163,"",IF($BR$120&gt;$BS$120,"ns",IF($BN$127&gt;$BO$127,"ns",IF(ABS($BX163-INDEX(RTO1CF_ORD,DJ$4,2))&gt;$BN$135,"s","ns"))))</f>
        <v>ns</v>
      </c>
      <c r="DK163" s="186" t="str">
        <f aca="1">IF(DK$4&gt;$BV163,"",IF($BR$120&gt;$BS$120,"ns",IF($BN$127&gt;$BO$127,"ns",IF(ABS($BX163-INDEX(RTO1CF_ORD,DK$4,2))&gt;$BN$135,"s","ns"))))</f>
        <v>ns</v>
      </c>
      <c r="DL163" s="186" t="str">
        <f aca="1">IF(DL$4&gt;$BV163,"",IF($BR$120&gt;$BS$120,"ns",IF($BN$127&gt;$BO$127,"ns",IF(ABS($BX163-INDEX(RTO1CF_ORD,DL$4,2))&gt;$BN$135,"s","ns"))))</f>
        <v>ns</v>
      </c>
      <c r="DM163" s="186" t="str">
        <f aca="1">IF(DM$4&gt;$BV163,"",IF($BR$120&gt;$BS$120,"ns",IF($BN$127&gt;$BO$127,"ns",IF(ABS($BX163-INDEX(RTO1CF_ORD,DM$4,2))&gt;$BN$135,"s","ns"))))</f>
        <v>ns</v>
      </c>
      <c r="DN163" s="186" t="str">
        <f aca="1">IF(DN$4&gt;$BV163,"",IF($BR$120&gt;$BS$120,"ns",IF($BN$127&gt;$BO$127,"ns",IF(ABS($BX163-INDEX(RTO1CF_ORD,DN$4,2))&gt;$BN$135,"s","ns"))))</f>
        <v>ns</v>
      </c>
      <c r="DO163" s="186" t="str">
        <f aca="1">IF(DO$4&gt;$BV163,"",IF($BR$120&gt;$BS$120,"ns",IF($BN$127&gt;$BO$127,"ns",IF(ABS($BX163-INDEX(RTO1CF_ORD,DO$4,2))&gt;$BN$135,"s","ns"))))</f>
        <v>ns</v>
      </c>
      <c r="DP163" s="186" t="str">
        <f aca="1">IF(DP$4&gt;$BV163,"",IF($BR$120&gt;$BS$120,"ns",IF($BN$127&gt;$BO$127,"ns",IF(ABS($BX163-INDEX(RTO1CF_ORD,DP$4,2))&gt;$BN$135,"s","ns"))))</f>
        <v>ns</v>
      </c>
      <c r="DQ163" s="186" t="str">
        <f aca="1">IF(DQ$4&gt;$BV163,"",IF($BR$120&gt;$BS$120,"ns",IF($BN$127&gt;$BO$127,"ns",IF(ABS($BX163-INDEX(RTO1CF_ORD,DQ$4,2))&gt;$BN$135,"s","ns"))))</f>
        <v>ns</v>
      </c>
      <c r="DR163" s="186" t="str">
        <f aca="1">IF(DR$4&gt;$BV163,"",IF($BR$120&gt;$BS$120,"ns",IF($BN$127&gt;$BO$127,"ns",IF(ABS($BX163-INDEX(RTO1CF_ORD,DR$4,2))&gt;$BN$135,"s","ns"))))</f>
        <v>ns</v>
      </c>
      <c r="DS163" s="186" t="str">
        <f aca="1">IF(DS$4&gt;$BV163,"",IF($BR$120&gt;$BS$120,"ns",IF($BN$127&gt;$BO$127,"ns",IF(ABS($BX163-INDEX(RTO1CF_ORD,DS$4,2))&gt;$BN$135,"s","ns"))))</f>
        <v>ns</v>
      </c>
      <c r="DT163" s="186" t="str">
        <f aca="1">IF(DT$4&gt;$BV163,"",IF($BR$120&gt;$BS$120,"ns",IF($BN$127&gt;$BO$127,"ns",IF(ABS($BX163-INDEX(RTO1CF_ORD,DT$4,2))&gt;$BN$135,"s","ns"))))</f>
        <v>ns</v>
      </c>
      <c r="DU163" s="186" t="str">
        <f aca="1">IF(DU$4&gt;$BV163,"",IF($BR$120&gt;$BS$120,"ns",IF($BN$127&gt;$BO$127,"ns",IF(ABS($BX163-INDEX(RTO1CF_ORD,DU$4,2))&gt;$BN$135,"s","ns"))))</f>
        <v/>
      </c>
      <c r="DV163" s="186" t="str">
        <f aca="1">IF(DV$4&gt;$BV163,"",IF($BR$120&gt;$BS$120,"ns",IF($BN$127&gt;$BO$127,"ns",IF(ABS($BX163-INDEX(RTO1CF_ORD,DV$4,2))&gt;$BN$135,"s","ns"))))</f>
        <v/>
      </c>
      <c r="DW163" s="158"/>
      <c r="DX163" s="158"/>
      <c r="DZ163" s="176">
        <f>DZ162+1</f>
        <v>49</v>
      </c>
      <c r="EA163" s="283">
        <f aca="1">IFERROR(INDEX(RTO3CV,$DZ163,1),0)</f>
        <v>0</v>
      </c>
      <c r="EB163" s="179">
        <f aca="1">IFERROR(INDEX(RTO3SF,$DZ163,EB$3),0)</f>
        <v>0</v>
      </c>
      <c r="EC163" s="179">
        <f aca="1">IFERROR(INDEX(RTO3SF,$DZ163,EC$3),0)</f>
        <v>0</v>
      </c>
      <c r="ED163" s="179">
        <f aca="1">IFERROR(INDEX(RTO3SF,$DZ163,ED$3),0)</f>
        <v>0</v>
      </c>
      <c r="EE163" s="179">
        <f aca="1">IFERROR(INDEX(RTO3SF,$DZ163,EE$3),0)</f>
        <v>0</v>
      </c>
      <c r="EF163" s="179">
        <f>_xlfn.COUNTIFS(EB163:EE163,"&gt;1")</f>
        <v>0</v>
      </c>
      <c r="EG163" s="179">
        <f>IFERROR(_xlfn.SUMIFS(EB163:EE163,EB163:EE163,"&gt;1"),0)</f>
        <v>0</v>
      </c>
      <c r="EH163" s="176"/>
      <c r="EI163" s="176"/>
      <c r="EJ163" s="176"/>
      <c r="EK163" s="177"/>
      <c r="EL163" s="176">
        <f>EL162+1</f>
        <v>49</v>
      </c>
      <c r="EM163" s="283">
        <f aca="1">IFERROR(INDEX(RTO3CV,$EL163,1),0)</f>
        <v>0</v>
      </c>
      <c r="EN163" s="179">
        <f aca="1">IFERROR(INDEX(RTO3CF,$EL163,'ANVA-MDS'!EB$3),0)</f>
        <v>0</v>
      </c>
      <c r="EO163" s="179">
        <f aca="1">IFERROR(INDEX(RTO3CF,$EL163,'ANVA-MDS'!EC$3),0)</f>
        <v>0</v>
      </c>
      <c r="EP163" s="179">
        <f aca="1">IFERROR(INDEX(RTO3CF,$EL163,'ANVA-MDS'!ED$3),0)</f>
        <v>0</v>
      </c>
      <c r="EQ163" s="179">
        <f aca="1">IFERROR(INDEX(RTO3CF,$EL163,'ANVA-MDS'!EE$3),0)</f>
        <v>0</v>
      </c>
      <c r="ER163" s="179">
        <f>_xlfn.COUNTIFS(EN163:EQ163,"&gt;1")</f>
        <v>0</v>
      </c>
      <c r="ES163" s="179">
        <f>IFERROR(_xlfn.SUMIFS(EN163:EQ163,EN163:EQ163,"&gt;1"),0)</f>
        <v>0</v>
      </c>
      <c r="ET163" s="176"/>
      <c r="EU163" s="176"/>
      <c r="EV163" s="176"/>
      <c r="EW163" s="177"/>
      <c r="EX163" s="179">
        <f>EG163+ES163</f>
        <v>0</v>
      </c>
      <c r="EY163" s="177"/>
      <c r="EZ163" s="177"/>
    </row>
    <row r="164" spans="10:156" ht="12.75" customHeight="1">
      <c r="J164" s="89" t="n">
        <v>49</v>
      </c>
      <c r="K164" s="187">
        <f aca="1">IFERROR(INDEX(RTO3SF_ORD,J164,1),"sd")</f>
        <v>0</v>
      </c>
      <c r="L164" s="188">
        <f aca="1">IFERROR(INDEX(RTO3SF_ORD,J164,2),"sd")</f>
        <v>0.00001</v>
      </c>
      <c r="M164" s="188" t="str">
        <f aca="1">IF(M$4&gt;$J164,"",IF($F$120&gt;$G$120,"ns",IF($B$127&gt;$C$127,"ns",IF(ABS($L164-INDEX(RTO1SF_ORD,M$4,2))&gt;$B$135,"s","ns"))))</f>
        <v>ns</v>
      </c>
      <c r="N164" s="188" t="str">
        <f aca="1">IF(N$4&gt;$J164,"",IF($F$120&gt;$G$120,"ns",IF($B$127&gt;$C$127,"ns",IF(ABS($L164-INDEX(RTO1SF_ORD,N$4,2))&gt;$B$135,"s","ns"))))</f>
        <v>ns</v>
      </c>
      <c r="O164" s="188" t="str">
        <f aca="1">IF(O$4&gt;$J164,"",IF($F$120&gt;$G$120,"ns",IF($B$127&gt;$C$127,"ns",IF(ABS($L164-INDEX(RTO1SF_ORD,O$4,2))&gt;$B$135,"s","ns"))))</f>
        <v>ns</v>
      </c>
      <c r="P164" s="188" t="str">
        <f aca="1">IF(P$4&gt;$J164,"",IF($F$120&gt;$G$120,"ns",IF($B$127&gt;$C$127,"ns",IF(ABS($L164-INDEX(RTO1SF_ORD,P$4,2))&gt;$B$135,"s","ns"))))</f>
        <v>ns</v>
      </c>
      <c r="Q164" s="188" t="str">
        <f aca="1">IF(Q$4&gt;$J164,"",IF($F$120&gt;$G$120,"ns",IF($B$127&gt;$C$127,"ns",IF(ABS($L164-INDEX(RTO1SF_ORD,Q$4,2))&gt;$B$135,"s","ns"))))</f>
        <v>ns</v>
      </c>
      <c r="R164" s="188" t="str">
        <f aca="1">IF(R$4&gt;$J164,"",IF($F$120&gt;$G$120,"ns",IF($B$127&gt;$C$127,"ns",IF(ABS($L164-INDEX(RTO1SF_ORD,R$4,2))&gt;$B$135,"s","ns"))))</f>
        <v>ns</v>
      </c>
      <c r="S164" s="188" t="str">
        <f aca="1">IF(S$4&gt;$J164,"",IF($F$120&gt;$G$120,"ns",IF($B$127&gt;$C$127,"ns",IF(ABS($L164-INDEX(RTO1SF_ORD,S$4,2))&gt;$B$135,"s","ns"))))</f>
        <v>ns</v>
      </c>
      <c r="T164" s="188" t="str">
        <f aca="1">IF(T$4&gt;$J164,"",IF($F$120&gt;$G$120,"ns",IF($B$127&gt;$C$127,"ns",IF(ABS($L164-INDEX(RTO1SF_ORD,T$4,2))&gt;$B$135,"s","ns"))))</f>
        <v>ns</v>
      </c>
      <c r="U164" s="188" t="str">
        <f aca="1">IF(U$4&gt;$J164,"",IF($F$120&gt;$G$120,"ns",IF($B$127&gt;$C$127,"ns",IF(ABS($L164-INDEX(RTO1SF_ORD,U$4,2))&gt;$B$135,"s","ns"))))</f>
        <v>ns</v>
      </c>
      <c r="V164" s="188" t="str">
        <f aca="1">IF(V$4&gt;$J164,"",IF($F$120&gt;$G$120,"ns",IF($B$127&gt;$C$127,"ns",IF(ABS($L164-INDEX(RTO1SF_ORD,V$4,2))&gt;$B$135,"s","ns"))))</f>
        <v>ns</v>
      </c>
      <c r="W164" s="188" t="str">
        <f aca="1">IF(W$4&gt;$J164,"",IF($F$120&gt;$G$120,"ns",IF($B$127&gt;$C$127,"ns",IF(ABS($L164-INDEX(RTO1SF_ORD,W$4,2))&gt;$B$135,"s","ns"))))</f>
        <v>ns</v>
      </c>
      <c r="X164" s="188" t="str">
        <f aca="1">IF(X$4&gt;$J164,"",IF($F$120&gt;$G$120,"ns",IF($B$127&gt;$C$127,"ns",IF(ABS($L164-INDEX(RTO1SF_ORD,X$4,2))&gt;$B$135,"s","ns"))))</f>
        <v>ns</v>
      </c>
      <c r="Y164" s="188" t="str">
        <f aca="1">IF(Y$4&gt;$J164,"",IF($F$120&gt;$G$120,"ns",IF($B$127&gt;$C$127,"ns",IF(ABS($L164-INDEX(RTO1SF_ORD,Y$4,2))&gt;$B$135,"s","ns"))))</f>
        <v>ns</v>
      </c>
      <c r="Z164" s="188" t="str">
        <f aca="1">IF(Z$4&gt;$J164,"",IF($F$120&gt;$G$120,"ns",IF($B$127&gt;$C$127,"ns",IF(ABS($L164-INDEX(RTO1SF_ORD,Z$4,2))&gt;$B$135,"s","ns"))))</f>
        <v>ns</v>
      </c>
      <c r="AA164" s="188" t="str">
        <f aca="1">IF(AA$4&gt;$J164,"",IF($F$120&gt;$G$120,"ns",IF($B$127&gt;$C$127,"ns",IF(ABS($L164-INDEX(RTO1SF_ORD,AA$4,2))&gt;$B$135,"s","ns"))))</f>
        <v>ns</v>
      </c>
      <c r="AB164" s="188" t="str">
        <f aca="1">IF(AB$4&gt;$J164,"",IF($F$120&gt;$G$120,"ns",IF($B$127&gt;$C$127,"ns",IF(ABS($L164-INDEX(RTO1SF_ORD,AB$4,2))&gt;$B$135,"s","ns"))))</f>
        <v>ns</v>
      </c>
      <c r="AC164" s="188" t="str">
        <f aca="1">IF(AC$4&gt;$J164,"",IF($F$120&gt;$G$120,"ns",IF($B$127&gt;$C$127,"ns",IF(ABS($L164-INDEX(RTO1SF_ORD,AC$4,2))&gt;$B$135,"s","ns"))))</f>
        <v>ns</v>
      </c>
      <c r="AD164" s="188" t="str">
        <f aca="1">IF(AD$4&gt;$J164,"",IF($F$120&gt;$G$120,"ns",IF($B$127&gt;$C$127,"ns",IF(ABS($L164-INDEX(RTO1SF_ORD,AD$4,2))&gt;$B$135,"s","ns"))))</f>
        <v>ns</v>
      </c>
      <c r="AE164" s="188" t="str">
        <f aca="1">IF(AE$4&gt;$J164,"",IF($F$120&gt;$G$120,"ns",IF($B$127&gt;$C$127,"ns",IF(ABS($L164-INDEX(RTO1SF_ORD,AE$4,2))&gt;$B$135,"s","ns"))))</f>
        <v>ns</v>
      </c>
      <c r="AF164" s="188" t="str">
        <f aca="1">IF(AF$4&gt;$J164,"",IF($F$120&gt;$G$120,"ns",IF($B$127&gt;$C$127,"ns",IF(ABS($L164-INDEX(RTO1SF_ORD,AF$4,2))&gt;$B$135,"s","ns"))))</f>
        <v>ns</v>
      </c>
      <c r="AG164" s="188" t="str">
        <f aca="1">IF(AG$4&gt;$J164,"",IF($F$120&gt;$G$120,"ns",IF($B$127&gt;$C$127,"ns",IF(ABS($L164-INDEX(RTO1SF_ORD,AG$4,2))&gt;$B$135,"s","ns"))))</f>
        <v>ns</v>
      </c>
      <c r="AH164" s="188" t="str">
        <f aca="1">IF(AH$4&gt;$J164,"",IF($F$120&gt;$G$120,"ns",IF($B$127&gt;$C$127,"ns",IF(ABS($L164-INDEX(RTO1SF_ORD,AH$4,2))&gt;$B$135,"s","ns"))))</f>
        <v>ns</v>
      </c>
      <c r="AI164" s="188" t="str">
        <f aca="1">IF(AI$4&gt;$J164,"",IF($F$120&gt;$G$120,"ns",IF($B$127&gt;$C$127,"ns",IF(ABS($L164-INDEX(RTO1SF_ORD,AI$4,2))&gt;$B$135,"s","ns"))))</f>
        <v>ns</v>
      </c>
      <c r="AJ164" s="188" t="str">
        <f aca="1">IF(AJ$4&gt;$J164,"",IF($F$120&gt;$G$120,"ns",IF($B$127&gt;$C$127,"ns",IF(ABS($L164-INDEX(RTO1SF_ORD,AJ$4,2))&gt;$B$135,"s","ns"))))</f>
        <v>ns</v>
      </c>
      <c r="AK164" s="188" t="str">
        <f aca="1">IF(AK$4&gt;$J164,"",IF($F$120&gt;$G$120,"ns",IF($B$127&gt;$C$127,"ns",IF(ABS($L164-INDEX(RTO1SF_ORD,AK$4,2))&gt;$B$135,"s","ns"))))</f>
        <v>ns</v>
      </c>
      <c r="AL164" s="188" t="str">
        <f aca="1">IF(AL$4&gt;$J164,"",IF($F$120&gt;$G$120,"ns",IF($B$127&gt;$C$127,"ns",IF(ABS($L164-INDEX(RTO1SF_ORD,AL$4,2))&gt;$B$135,"s","ns"))))</f>
        <v>ns</v>
      </c>
      <c r="AM164" s="188" t="str">
        <f aca="1">IF(AM$4&gt;$J164,"",IF($F$120&gt;$G$120,"ns",IF($B$127&gt;$C$127,"ns",IF(ABS($L164-INDEX(RTO1SF_ORD,AM$4,2))&gt;$B$135,"s","ns"))))</f>
        <v>ns</v>
      </c>
      <c r="AN164" s="188" t="str">
        <f aca="1">IF(AN$4&gt;$J164,"",IF($F$120&gt;$G$120,"ns",IF($B$127&gt;$C$127,"ns",IF(ABS($L164-INDEX(RTO1SF_ORD,AN$4,2))&gt;$B$135,"s","ns"))))</f>
        <v>ns</v>
      </c>
      <c r="AO164" s="188" t="str">
        <f aca="1">IF(AO$4&gt;$J164,"",IF($F$120&gt;$G$120,"ns",IF($B$127&gt;$C$127,"ns",IF(ABS($L164-INDEX(RTO1SF_ORD,AO$4,2))&gt;$B$135,"s","ns"))))</f>
        <v>ns</v>
      </c>
      <c r="AP164" s="188" t="str">
        <f aca="1">IF(AP$4&gt;$J164,"",IF($F$120&gt;$G$120,"ns",IF($B$127&gt;$C$127,"ns",IF(ABS($L164-INDEX(RTO1SF_ORD,AP$4,2))&gt;$B$135,"s","ns"))))</f>
        <v>ns</v>
      </c>
      <c r="AQ164" s="188" t="str">
        <f aca="1">IF(AQ$4&gt;$J164,"",IF($F$120&gt;$G$120,"ns",IF($B$127&gt;$C$127,"ns",IF(ABS($L164-INDEX(RTO1SF_ORD,AQ$4,2))&gt;$B$135,"s","ns"))))</f>
        <v>ns</v>
      </c>
      <c r="AR164" s="188" t="str">
        <f aca="1">IF(AR$4&gt;$J164,"",IF($F$120&gt;$G$120,"ns",IF($B$127&gt;$C$127,"ns",IF(ABS($L164-INDEX(RTO1SF_ORD,AR$4,2))&gt;$B$135,"s","ns"))))</f>
        <v>ns</v>
      </c>
      <c r="AS164" s="188" t="str">
        <f aca="1">IF(AS$4&gt;$J164,"",IF($F$120&gt;$G$120,"ns",IF($B$127&gt;$C$127,"ns",IF(ABS($L164-INDEX(RTO1SF_ORD,AS$4,2))&gt;$B$135,"s","ns"))))</f>
        <v>ns</v>
      </c>
      <c r="AT164" s="188" t="str">
        <f aca="1">IF(AT$4&gt;$J164,"",IF($F$120&gt;$G$120,"ns",IF($B$127&gt;$C$127,"ns",IF(ABS($L164-INDEX(RTO1SF_ORD,AT$4,2))&gt;$B$135,"s","ns"))))</f>
        <v>ns</v>
      </c>
      <c r="AU164" s="188" t="str">
        <f aca="1">IF(AU$4&gt;$J164,"",IF($F$120&gt;$G$120,"ns",IF($B$127&gt;$C$127,"ns",IF(ABS($L164-INDEX(RTO1SF_ORD,AU$4,2))&gt;$B$135,"s","ns"))))</f>
        <v>ns</v>
      </c>
      <c r="AV164" s="188" t="str">
        <f aca="1">IF(AV$4&gt;$J164,"",IF($F$120&gt;$G$120,"ns",IF($B$127&gt;$C$127,"ns",IF(ABS($L164-INDEX(RTO1SF_ORD,AV$4,2))&gt;$B$135,"s","ns"))))</f>
        <v>ns</v>
      </c>
      <c r="AW164" s="188" t="str">
        <f aca="1">IF(AW$4&gt;$J164,"",IF($F$120&gt;$G$120,"ns",IF($B$127&gt;$C$127,"ns",IF(ABS($L164-INDEX(RTO1SF_ORD,AW$4,2))&gt;$B$135,"s","ns"))))</f>
        <v>ns</v>
      </c>
      <c r="AX164" s="188" t="str">
        <f aca="1">IF(AX$4&gt;$J164,"",IF($F$120&gt;$G$120,"ns",IF($B$127&gt;$C$127,"ns",IF(ABS($L164-INDEX(RTO1SF_ORD,AX$4,2))&gt;$B$135,"s","ns"))))</f>
        <v>ns</v>
      </c>
      <c r="AY164" s="188" t="str">
        <f aca="1">IF(AY$4&gt;$J164,"",IF($F$120&gt;$G$120,"ns",IF($B$127&gt;$C$127,"ns",IF(ABS($L164-INDEX(RTO1SF_ORD,AY$4,2))&gt;$B$135,"s","ns"))))</f>
        <v>ns</v>
      </c>
      <c r="AZ164" s="188" t="str">
        <f aca="1">IF(AZ$4&gt;$J164,"",IF($F$120&gt;$G$120,"ns",IF($B$127&gt;$C$127,"ns",IF(ABS($L164-INDEX(RTO1SF_ORD,AZ$4,2))&gt;$B$135,"s","ns"))))</f>
        <v>ns</v>
      </c>
      <c r="BA164" s="188" t="str">
        <f aca="1">IF(BA$4&gt;$J164,"",IF($F$120&gt;$G$120,"ns",IF($B$127&gt;$C$127,"ns",IF(ABS($L164-INDEX(RTO1SF_ORD,BA$4,2))&gt;$B$135,"s","ns"))))</f>
        <v>ns</v>
      </c>
      <c r="BB164" s="188" t="str">
        <f aca="1">IF(BB$4&gt;$J164,"",IF($F$120&gt;$G$120,"ns",IF($B$127&gt;$C$127,"ns",IF(ABS($L164-INDEX(RTO1SF_ORD,BB$4,2))&gt;$B$135,"s","ns"))))</f>
        <v>ns</v>
      </c>
      <c r="BC164" s="188" t="str">
        <f aca="1">IF(BC$4&gt;$J164,"",IF($F$120&gt;$G$120,"ns",IF($B$127&gt;$C$127,"ns",IF(ABS($L164-INDEX(RTO1SF_ORD,BC$4,2))&gt;$B$135,"s","ns"))))</f>
        <v>ns</v>
      </c>
      <c r="BD164" s="188" t="str">
        <f aca="1">IF(BD$4&gt;$J164,"",IF($F$120&gt;$G$120,"ns",IF($B$127&gt;$C$127,"ns",IF(ABS($L164-INDEX(RTO1SF_ORD,BD$4,2))&gt;$B$135,"s","ns"))))</f>
        <v>ns</v>
      </c>
      <c r="BE164" s="188" t="str">
        <f aca="1">IF(BE$4&gt;$J164,"",IF($F$120&gt;$G$120,"ns",IF($B$127&gt;$C$127,"ns",IF(ABS($L164-INDEX(RTO1SF_ORD,BE$4,2))&gt;$B$135,"s","ns"))))</f>
        <v>ns</v>
      </c>
      <c r="BF164" s="188" t="str">
        <f aca="1">IF(BF$4&gt;$J164,"",IF($F$120&gt;$G$120,"ns",IF($B$127&gt;$C$127,"ns",IF(ABS($L164-INDEX(RTO1SF_ORD,BF$4,2))&gt;$B$135,"s","ns"))))</f>
        <v>ns</v>
      </c>
      <c r="BG164" s="188" t="str">
        <f aca="1">IF(BG$4&gt;$J164,"",IF($F$120&gt;$G$120,"ns",IF($B$127&gt;$C$127,"ns",IF(ABS($L164-INDEX(RTO1SF_ORD,BG$4,2))&gt;$B$135,"s","ns"))))</f>
        <v>ns</v>
      </c>
      <c r="BH164" s="188" t="str">
        <f aca="1">IF(BH$4&gt;$J164,"",IF($F$120&gt;$G$120,"ns",IF($B$127&gt;$C$127,"ns",IF(ABS($L164-INDEX(RTO1SF_ORD,BH$4,2))&gt;$B$135,"s","ns"))))</f>
        <v>ns</v>
      </c>
      <c r="BI164" s="188" t="str">
        <f aca="1">IF(BI$4&gt;$J164,"",IF($F$120&gt;$G$120,"ns",IF($B$127&gt;$C$127,"ns",IF(ABS($L164-INDEX(RTO1SF_ORD,BI$4,2))&gt;$B$135,"s","ns"))))</f>
        <v>ns</v>
      </c>
      <c r="BJ164" s="188" t="str">
        <f aca="1">IF(BJ$4&gt;$J164,"",IF($F$120&gt;$G$120,"ns",IF($B$127&gt;$C$127,"ns",IF(ABS($L164-INDEX(RTO1SF_ORD,BJ$4,2))&gt;$B$135,"s","ns"))))</f>
        <v/>
      </c>
      <c r="BS164" s="10"/>
      <c r="BT164" s="10"/>
      <c r="BV164" s="89" t="n">
        <v>49</v>
      </c>
      <c r="BW164" s="187">
        <f aca="1">IFERROR(INDEX(RTO3CF_ORD,BV164,1),"sd")</f>
        <v>0</v>
      </c>
      <c r="BX164" s="188">
        <f aca="1">IFERROR(INDEX(RTO3CF_ORD,BV164,2),"sd")</f>
        <v>0.00001</v>
      </c>
      <c r="BY164" s="186" t="str">
        <f aca="1">IF(BY$4&gt;$BV164,"",IF($BR$120&gt;$BS$120,"ns",IF($BN$127&gt;$BO$127,"ns",IF(ABS($BX164-INDEX(RTO1CF_ORD,BY$4,2))&gt;$BN$135,"s","ns"))))</f>
        <v>ns</v>
      </c>
      <c r="BZ164" s="186" t="str">
        <f aca="1">IF(BZ$4&gt;$BV164,"",IF($BR$120&gt;$BS$120,"ns",IF($BN$127&gt;$BO$127,"ns",IF(ABS($BX164-INDEX(RTO1CF_ORD,BZ$4,2))&gt;$BN$135,"s","ns"))))</f>
        <v>ns</v>
      </c>
      <c r="CA164" s="186" t="str">
        <f aca="1">IF(CA$4&gt;$BV164,"",IF($BR$120&gt;$BS$120,"ns",IF($BN$127&gt;$BO$127,"ns",IF(ABS($BX164-INDEX(RTO1CF_ORD,CA$4,2))&gt;$BN$135,"s","ns"))))</f>
        <v>ns</v>
      </c>
      <c r="CB164" s="186" t="str">
        <f aca="1">IF(CB$4&gt;$BV164,"",IF($BR$120&gt;$BS$120,"ns",IF($BN$127&gt;$BO$127,"ns",IF(ABS($BX164-INDEX(RTO1CF_ORD,CB$4,2))&gt;$BN$135,"s","ns"))))</f>
        <v>ns</v>
      </c>
      <c r="CC164" s="186" t="str">
        <f aca="1">IF(CC$4&gt;$BV164,"",IF($BR$120&gt;$BS$120,"ns",IF($BN$127&gt;$BO$127,"ns",IF(ABS($BX164-INDEX(RTO1CF_ORD,CC$4,2))&gt;$BN$135,"s","ns"))))</f>
        <v>ns</v>
      </c>
      <c r="CD164" s="186" t="str">
        <f aca="1">IF(CD$4&gt;$BV164,"",IF($BR$120&gt;$BS$120,"ns",IF($BN$127&gt;$BO$127,"ns",IF(ABS($BX164-INDEX(RTO1CF_ORD,CD$4,2))&gt;$BN$135,"s","ns"))))</f>
        <v>ns</v>
      </c>
      <c r="CE164" s="186" t="str">
        <f aca="1">IF(CE$4&gt;$BV164,"",IF($BR$120&gt;$BS$120,"ns",IF($BN$127&gt;$BO$127,"ns",IF(ABS($BX164-INDEX(RTO1CF_ORD,CE$4,2))&gt;$BN$135,"s","ns"))))</f>
        <v>ns</v>
      </c>
      <c r="CF164" s="186" t="str">
        <f aca="1">IF(CF$4&gt;$BV164,"",IF($BR$120&gt;$BS$120,"ns",IF($BN$127&gt;$BO$127,"ns",IF(ABS($BX164-INDEX(RTO1CF_ORD,CF$4,2))&gt;$BN$135,"s","ns"))))</f>
        <v>ns</v>
      </c>
      <c r="CG164" s="186" t="str">
        <f aca="1">IF(CG$4&gt;$BV164,"",IF($BR$120&gt;$BS$120,"ns",IF($BN$127&gt;$BO$127,"ns",IF(ABS($BX164-INDEX(RTO1CF_ORD,CG$4,2))&gt;$BN$135,"s","ns"))))</f>
        <v>ns</v>
      </c>
      <c r="CH164" s="186" t="str">
        <f aca="1">IF(CH$4&gt;$BV164,"",IF($BR$120&gt;$BS$120,"ns",IF($BN$127&gt;$BO$127,"ns",IF(ABS($BX164-INDEX(RTO1CF_ORD,CH$4,2))&gt;$BN$135,"s","ns"))))</f>
        <v>ns</v>
      </c>
      <c r="CI164" s="186" t="str">
        <f aca="1">IF(CI$4&gt;$BV164,"",IF($BR$120&gt;$BS$120,"ns",IF($BN$127&gt;$BO$127,"ns",IF(ABS($BX164-INDEX(RTO1CF_ORD,CI$4,2))&gt;$BN$135,"s","ns"))))</f>
        <v>ns</v>
      </c>
      <c r="CJ164" s="186" t="str">
        <f aca="1">IF(CJ$4&gt;$BV164,"",IF($BR$120&gt;$BS$120,"ns",IF($BN$127&gt;$BO$127,"ns",IF(ABS($BX164-INDEX(RTO1CF_ORD,CJ$4,2))&gt;$BN$135,"s","ns"))))</f>
        <v>ns</v>
      </c>
      <c r="CK164" s="186" t="str">
        <f aca="1">IF(CK$4&gt;$BV164,"",IF($BR$120&gt;$BS$120,"ns",IF($BN$127&gt;$BO$127,"ns",IF(ABS($BX164-INDEX(RTO1CF_ORD,CK$4,2))&gt;$BN$135,"s","ns"))))</f>
        <v>ns</v>
      </c>
      <c r="CL164" s="186" t="str">
        <f aca="1">IF(CL$4&gt;$BV164,"",IF($BR$120&gt;$BS$120,"ns",IF($BN$127&gt;$BO$127,"ns",IF(ABS($BX164-INDEX(RTO1CF_ORD,CL$4,2))&gt;$BN$135,"s","ns"))))</f>
        <v>ns</v>
      </c>
      <c r="CM164" s="186" t="str">
        <f aca="1">IF(CM$4&gt;$BV164,"",IF($BR$120&gt;$BS$120,"ns",IF($BN$127&gt;$BO$127,"ns",IF(ABS($BX164-INDEX(RTO1CF_ORD,CM$4,2))&gt;$BN$135,"s","ns"))))</f>
        <v>ns</v>
      </c>
      <c r="CN164" s="186" t="str">
        <f aca="1">IF(CN$4&gt;$BV164,"",IF($BR$120&gt;$BS$120,"ns",IF($BN$127&gt;$BO$127,"ns",IF(ABS($BX164-INDEX(RTO1CF_ORD,CN$4,2))&gt;$BN$135,"s","ns"))))</f>
        <v>ns</v>
      </c>
      <c r="CO164" s="186" t="str">
        <f aca="1">IF(CO$4&gt;$BV164,"",IF($BR$120&gt;$BS$120,"ns",IF($BN$127&gt;$BO$127,"ns",IF(ABS($BX164-INDEX(RTO1CF_ORD,CO$4,2))&gt;$BN$135,"s","ns"))))</f>
        <v>ns</v>
      </c>
      <c r="CP164" s="186" t="str">
        <f aca="1">IF(CP$4&gt;$BV164,"",IF($BR$120&gt;$BS$120,"ns",IF($BN$127&gt;$BO$127,"ns",IF(ABS($BX164-INDEX(RTO1CF_ORD,CP$4,2))&gt;$BN$135,"s","ns"))))</f>
        <v>ns</v>
      </c>
      <c r="CQ164" s="186" t="str">
        <f aca="1">IF(CQ$4&gt;$BV164,"",IF($BR$120&gt;$BS$120,"ns",IF($BN$127&gt;$BO$127,"ns",IF(ABS($BX164-INDEX(RTO1CF_ORD,CQ$4,2))&gt;$BN$135,"s","ns"))))</f>
        <v>ns</v>
      </c>
      <c r="CR164" s="186" t="str">
        <f aca="1">IF(CR$4&gt;$BV164,"",IF($BR$120&gt;$BS$120,"ns",IF($BN$127&gt;$BO$127,"ns",IF(ABS($BX164-INDEX(RTO1CF_ORD,CR$4,2))&gt;$BN$135,"s","ns"))))</f>
        <v>ns</v>
      </c>
      <c r="CS164" s="186" t="str">
        <f aca="1">IF(CS$4&gt;$BV164,"",IF($BR$120&gt;$BS$120,"ns",IF($BN$127&gt;$BO$127,"ns",IF(ABS($BX164-INDEX(RTO1CF_ORD,CS$4,2))&gt;$BN$135,"s","ns"))))</f>
        <v>ns</v>
      </c>
      <c r="CT164" s="186" t="str">
        <f aca="1">IF(CT$4&gt;$BV164,"",IF($BR$120&gt;$BS$120,"ns",IF($BN$127&gt;$BO$127,"ns",IF(ABS($BX164-INDEX(RTO1CF_ORD,CT$4,2))&gt;$BN$135,"s","ns"))))</f>
        <v>ns</v>
      </c>
      <c r="CU164" s="186" t="str">
        <f aca="1">IF(CU$4&gt;$BV164,"",IF($BR$120&gt;$BS$120,"ns",IF($BN$127&gt;$BO$127,"ns",IF(ABS($BX164-INDEX(RTO1CF_ORD,CU$4,2))&gt;$BN$135,"s","ns"))))</f>
        <v>ns</v>
      </c>
      <c r="CV164" s="186" t="str">
        <f aca="1">IF(CV$4&gt;$BV164,"",IF($BR$120&gt;$BS$120,"ns",IF($BN$127&gt;$BO$127,"ns",IF(ABS($BX164-INDEX(RTO1CF_ORD,CV$4,2))&gt;$BN$135,"s","ns"))))</f>
        <v>ns</v>
      </c>
      <c r="CW164" s="186" t="str">
        <f aca="1">IF(CW$4&gt;$BV164,"",IF($BR$120&gt;$BS$120,"ns",IF($BN$127&gt;$BO$127,"ns",IF(ABS($BX164-INDEX(RTO1CF_ORD,CW$4,2))&gt;$BN$135,"s","ns"))))</f>
        <v>ns</v>
      </c>
      <c r="CX164" s="186" t="str">
        <f aca="1">IF(CX$4&gt;$BV164,"",IF($BR$120&gt;$BS$120,"ns",IF($BN$127&gt;$BO$127,"ns",IF(ABS($BX164-INDEX(RTO1CF_ORD,CX$4,2))&gt;$BN$135,"s","ns"))))</f>
        <v>ns</v>
      </c>
      <c r="CY164" s="186" t="str">
        <f aca="1">IF(CY$4&gt;$BV164,"",IF($BR$120&gt;$BS$120,"ns",IF($BN$127&gt;$BO$127,"ns",IF(ABS($BX164-INDEX(RTO1CF_ORD,CY$4,2))&gt;$BN$135,"s","ns"))))</f>
        <v>ns</v>
      </c>
      <c r="CZ164" s="186" t="str">
        <f aca="1">IF(CZ$4&gt;$BV164,"",IF($BR$120&gt;$BS$120,"ns",IF($BN$127&gt;$BO$127,"ns",IF(ABS($BX164-INDEX(RTO1CF_ORD,CZ$4,2))&gt;$BN$135,"s","ns"))))</f>
        <v>ns</v>
      </c>
      <c r="DA164" s="186" t="str">
        <f aca="1">IF(DA$4&gt;$BV164,"",IF($BR$120&gt;$BS$120,"ns",IF($BN$127&gt;$BO$127,"ns",IF(ABS($BX164-INDEX(RTO1CF_ORD,DA$4,2))&gt;$BN$135,"s","ns"))))</f>
        <v>ns</v>
      </c>
      <c r="DB164" s="186" t="str">
        <f aca="1">IF(DB$4&gt;$BV164,"",IF($BR$120&gt;$BS$120,"ns",IF($BN$127&gt;$BO$127,"ns",IF(ABS($BX164-INDEX(RTO1CF_ORD,DB$4,2))&gt;$BN$135,"s","ns"))))</f>
        <v>ns</v>
      </c>
      <c r="DC164" s="186" t="str">
        <f aca="1">IF(DC$4&gt;$BV164,"",IF($BR$120&gt;$BS$120,"ns",IF($BN$127&gt;$BO$127,"ns",IF(ABS($BX164-INDEX(RTO1CF_ORD,DC$4,2))&gt;$BN$135,"s","ns"))))</f>
        <v>ns</v>
      </c>
      <c r="DD164" s="186" t="str">
        <f aca="1">IF(DD$4&gt;$BV164,"",IF($BR$120&gt;$BS$120,"ns",IF($BN$127&gt;$BO$127,"ns",IF(ABS($BX164-INDEX(RTO1CF_ORD,DD$4,2))&gt;$BN$135,"s","ns"))))</f>
        <v>ns</v>
      </c>
      <c r="DE164" s="186" t="str">
        <f aca="1">IF(DE$4&gt;$BV164,"",IF($BR$120&gt;$BS$120,"ns",IF($BN$127&gt;$BO$127,"ns",IF(ABS($BX164-INDEX(RTO1CF_ORD,DE$4,2))&gt;$BN$135,"s","ns"))))</f>
        <v>ns</v>
      </c>
      <c r="DF164" s="186" t="str">
        <f aca="1">IF(DF$4&gt;$BV164,"",IF($BR$120&gt;$BS$120,"ns",IF($BN$127&gt;$BO$127,"ns",IF(ABS($BX164-INDEX(RTO1CF_ORD,DF$4,2))&gt;$BN$135,"s","ns"))))</f>
        <v>ns</v>
      </c>
      <c r="DG164" s="186" t="str">
        <f aca="1">IF(DG$4&gt;$BV164,"",IF($BR$120&gt;$BS$120,"ns",IF($BN$127&gt;$BO$127,"ns",IF(ABS($BX164-INDEX(RTO1CF_ORD,DG$4,2))&gt;$BN$135,"s","ns"))))</f>
        <v>ns</v>
      </c>
      <c r="DH164" s="186" t="str">
        <f aca="1">IF(DH$4&gt;$BV164,"",IF($BR$120&gt;$BS$120,"ns",IF($BN$127&gt;$BO$127,"ns",IF(ABS($BX164-INDEX(RTO1CF_ORD,DH$4,2))&gt;$BN$135,"s","ns"))))</f>
        <v>ns</v>
      </c>
      <c r="DI164" s="186" t="str">
        <f aca="1">IF(DI$4&gt;$BV164,"",IF($BR$120&gt;$BS$120,"ns",IF($BN$127&gt;$BO$127,"ns",IF(ABS($BX164-INDEX(RTO1CF_ORD,DI$4,2))&gt;$BN$135,"s","ns"))))</f>
        <v>ns</v>
      </c>
      <c r="DJ164" s="186" t="str">
        <f aca="1">IF(DJ$4&gt;$BV164,"",IF($BR$120&gt;$BS$120,"ns",IF($BN$127&gt;$BO$127,"ns",IF(ABS($BX164-INDEX(RTO1CF_ORD,DJ$4,2))&gt;$BN$135,"s","ns"))))</f>
        <v>ns</v>
      </c>
      <c r="DK164" s="186" t="str">
        <f aca="1">IF(DK$4&gt;$BV164,"",IF($BR$120&gt;$BS$120,"ns",IF($BN$127&gt;$BO$127,"ns",IF(ABS($BX164-INDEX(RTO1CF_ORD,DK$4,2))&gt;$BN$135,"s","ns"))))</f>
        <v>ns</v>
      </c>
      <c r="DL164" s="186" t="str">
        <f aca="1">IF(DL$4&gt;$BV164,"",IF($BR$120&gt;$BS$120,"ns",IF($BN$127&gt;$BO$127,"ns",IF(ABS($BX164-INDEX(RTO1CF_ORD,DL$4,2))&gt;$BN$135,"s","ns"))))</f>
        <v>ns</v>
      </c>
      <c r="DM164" s="186" t="str">
        <f aca="1">IF(DM$4&gt;$BV164,"",IF($BR$120&gt;$BS$120,"ns",IF($BN$127&gt;$BO$127,"ns",IF(ABS($BX164-INDEX(RTO1CF_ORD,DM$4,2))&gt;$BN$135,"s","ns"))))</f>
        <v>ns</v>
      </c>
      <c r="DN164" s="186" t="str">
        <f aca="1">IF(DN$4&gt;$BV164,"",IF($BR$120&gt;$BS$120,"ns",IF($BN$127&gt;$BO$127,"ns",IF(ABS($BX164-INDEX(RTO1CF_ORD,DN$4,2))&gt;$BN$135,"s","ns"))))</f>
        <v>ns</v>
      </c>
      <c r="DO164" s="186" t="str">
        <f aca="1">IF(DO$4&gt;$BV164,"",IF($BR$120&gt;$BS$120,"ns",IF($BN$127&gt;$BO$127,"ns",IF(ABS($BX164-INDEX(RTO1CF_ORD,DO$4,2))&gt;$BN$135,"s","ns"))))</f>
        <v>ns</v>
      </c>
      <c r="DP164" s="186" t="str">
        <f aca="1">IF(DP$4&gt;$BV164,"",IF($BR$120&gt;$BS$120,"ns",IF($BN$127&gt;$BO$127,"ns",IF(ABS($BX164-INDEX(RTO1CF_ORD,DP$4,2))&gt;$BN$135,"s","ns"))))</f>
        <v>ns</v>
      </c>
      <c r="DQ164" s="186" t="str">
        <f aca="1">IF(DQ$4&gt;$BV164,"",IF($BR$120&gt;$BS$120,"ns",IF($BN$127&gt;$BO$127,"ns",IF(ABS($BX164-INDEX(RTO1CF_ORD,DQ$4,2))&gt;$BN$135,"s","ns"))))</f>
        <v>ns</v>
      </c>
      <c r="DR164" s="186" t="str">
        <f aca="1">IF(DR$4&gt;$BV164,"",IF($BR$120&gt;$BS$120,"ns",IF($BN$127&gt;$BO$127,"ns",IF(ABS($BX164-INDEX(RTO1CF_ORD,DR$4,2))&gt;$BN$135,"s","ns"))))</f>
        <v>ns</v>
      </c>
      <c r="DS164" s="186" t="str">
        <f aca="1">IF(DS$4&gt;$BV164,"",IF($BR$120&gt;$BS$120,"ns",IF($BN$127&gt;$BO$127,"ns",IF(ABS($BX164-INDEX(RTO1CF_ORD,DS$4,2))&gt;$BN$135,"s","ns"))))</f>
        <v>ns</v>
      </c>
      <c r="DT164" s="186" t="str">
        <f aca="1">IF(DT$4&gt;$BV164,"",IF($BR$120&gt;$BS$120,"ns",IF($BN$127&gt;$BO$127,"ns",IF(ABS($BX164-INDEX(RTO1CF_ORD,DT$4,2))&gt;$BN$135,"s","ns"))))</f>
        <v>ns</v>
      </c>
      <c r="DU164" s="186" t="str">
        <f aca="1">IF(DU$4&gt;$BV164,"",IF($BR$120&gt;$BS$120,"ns",IF($BN$127&gt;$BO$127,"ns",IF(ABS($BX164-INDEX(RTO1CF_ORD,DU$4,2))&gt;$BN$135,"s","ns"))))</f>
        <v>ns</v>
      </c>
      <c r="DV164" s="186" t="str">
        <f aca="1">IF(DV$4&gt;$BV164,"",IF($BR$120&gt;$BS$120,"ns",IF($BN$127&gt;$BO$127,"ns",IF(ABS($BX164-INDEX(RTO1CF_ORD,DV$4,2))&gt;$BN$135,"s","ns"))))</f>
        <v/>
      </c>
      <c r="DW164" s="158"/>
      <c r="DX164" s="158"/>
      <c r="DZ164" s="176">
        <f>DZ163+1</f>
        <v>50</v>
      </c>
      <c r="EA164" s="283">
        <f aca="1">IFERROR(INDEX(RTO3CV,$DZ164,1),0)</f>
        <v>0</v>
      </c>
      <c r="EB164" s="179">
        <f aca="1">IFERROR(INDEX(RTO3SF,$DZ164,EB$3),0)</f>
        <v>0</v>
      </c>
      <c r="EC164" s="179">
        <f aca="1">IFERROR(INDEX(RTO3SF,$DZ164,EC$3),0)</f>
        <v>0</v>
      </c>
      <c r="ED164" s="179">
        <f aca="1">IFERROR(INDEX(RTO3SF,$DZ164,ED$3),0)</f>
        <v>0</v>
      </c>
      <c r="EE164" s="179">
        <f aca="1">IFERROR(INDEX(RTO3SF,$DZ164,EE$3),0)</f>
        <v>0</v>
      </c>
      <c r="EF164" s="179">
        <f>_xlfn.COUNTIFS(EB164:EE164,"&gt;1")</f>
        <v>0</v>
      </c>
      <c r="EG164" s="179">
        <f>IFERROR(_xlfn.SUMIFS(EB164:EE164,EB164:EE164,"&gt;1"),0)</f>
        <v>0</v>
      </c>
      <c r="EH164" s="176"/>
      <c r="EI164" s="176"/>
      <c r="EJ164" s="176"/>
      <c r="EK164" s="177"/>
      <c r="EL164" s="176">
        <f>EL163+1</f>
        <v>50</v>
      </c>
      <c r="EM164" s="283">
        <f aca="1">IFERROR(INDEX(RTO3CV,$EL164,1),0)</f>
        <v>0</v>
      </c>
      <c r="EN164" s="179">
        <f aca="1">IFERROR(INDEX(RTO3CF,$EL164,'ANVA-MDS'!EB$3),0)</f>
        <v>0</v>
      </c>
      <c r="EO164" s="179">
        <f aca="1">IFERROR(INDEX(RTO3CF,$EL164,'ANVA-MDS'!EC$3),0)</f>
        <v>0</v>
      </c>
      <c r="EP164" s="179">
        <f aca="1">IFERROR(INDEX(RTO3CF,$EL164,'ANVA-MDS'!ED$3),0)</f>
        <v>0</v>
      </c>
      <c r="EQ164" s="179">
        <f aca="1">IFERROR(INDEX(RTO3CF,$EL164,'ANVA-MDS'!EE$3),0)</f>
        <v>0</v>
      </c>
      <c r="ER164" s="179">
        <f>_xlfn.COUNTIFS(EN164:EQ164,"&gt;1")</f>
        <v>0</v>
      </c>
      <c r="ES164" s="179">
        <f>IFERROR(_xlfn.SUMIFS(EN164:EQ164,EN164:EQ164,"&gt;1"),0)</f>
        <v>0</v>
      </c>
      <c r="ET164" s="176"/>
      <c r="EU164" s="176"/>
      <c r="EV164" s="176"/>
      <c r="EW164" s="177"/>
      <c r="EX164" s="179">
        <f>EG164+ES164</f>
        <v>0</v>
      </c>
      <c r="EY164" s="177"/>
      <c r="EZ164" s="177"/>
    </row>
    <row r="165" spans="10:156" ht="12.75" customHeight="1">
      <c r="J165" s="89" t="n">
        <v>50</v>
      </c>
      <c r="K165" s="187">
        <f aca="1">IFERROR(INDEX(RTO3SF_ORD,J165,1),"sd")</f>
        <v>0</v>
      </c>
      <c r="L165" s="188">
        <f aca="1">IFERROR(INDEX(RTO3SF_ORD,J165,2),"sd")</f>
        <v>0</v>
      </c>
      <c r="M165" s="188" t="str">
        <f aca="1">IF(M$4&gt;$J165,"",IF($F$120&gt;$G$120,"ns",IF($B$127&gt;$C$127,"ns",IF(ABS($L165-INDEX(RTO1SF_ORD,M$4,2))&gt;$B$135,"s","ns"))))</f>
        <v>ns</v>
      </c>
      <c r="N165" s="188" t="str">
        <f aca="1">IF(N$4&gt;$J165,"",IF($F$120&gt;$G$120,"ns",IF($B$127&gt;$C$127,"ns",IF(ABS($L165-INDEX(RTO1SF_ORD,N$4,2))&gt;$B$135,"s","ns"))))</f>
        <v>ns</v>
      </c>
      <c r="O165" s="188" t="str">
        <f aca="1">IF(O$4&gt;$J165,"",IF($F$120&gt;$G$120,"ns",IF($B$127&gt;$C$127,"ns",IF(ABS($L165-INDEX(RTO1SF_ORD,O$4,2))&gt;$B$135,"s","ns"))))</f>
        <v>ns</v>
      </c>
      <c r="P165" s="188" t="str">
        <f aca="1">IF(P$4&gt;$J165,"",IF($F$120&gt;$G$120,"ns",IF($B$127&gt;$C$127,"ns",IF(ABS($L165-INDEX(RTO1SF_ORD,P$4,2))&gt;$B$135,"s","ns"))))</f>
        <v>ns</v>
      </c>
      <c r="Q165" s="188" t="str">
        <f aca="1">IF(Q$4&gt;$J165,"",IF($F$120&gt;$G$120,"ns",IF($B$127&gt;$C$127,"ns",IF(ABS($L165-INDEX(RTO1SF_ORD,Q$4,2))&gt;$B$135,"s","ns"))))</f>
        <v>ns</v>
      </c>
      <c r="R165" s="188" t="str">
        <f aca="1">IF(R$4&gt;$J165,"",IF($F$120&gt;$G$120,"ns",IF($B$127&gt;$C$127,"ns",IF(ABS($L165-INDEX(RTO1SF_ORD,R$4,2))&gt;$B$135,"s","ns"))))</f>
        <v>ns</v>
      </c>
      <c r="S165" s="188" t="str">
        <f aca="1">IF(S$4&gt;$J165,"",IF($F$120&gt;$G$120,"ns",IF($B$127&gt;$C$127,"ns",IF(ABS($L165-INDEX(RTO1SF_ORD,S$4,2))&gt;$B$135,"s","ns"))))</f>
        <v>ns</v>
      </c>
      <c r="T165" s="188" t="str">
        <f aca="1">IF(T$4&gt;$J165,"",IF($F$120&gt;$G$120,"ns",IF($B$127&gt;$C$127,"ns",IF(ABS($L165-INDEX(RTO1SF_ORD,T$4,2))&gt;$B$135,"s","ns"))))</f>
        <v>ns</v>
      </c>
      <c r="U165" s="188" t="str">
        <f aca="1">IF(U$4&gt;$J165,"",IF($F$120&gt;$G$120,"ns",IF($B$127&gt;$C$127,"ns",IF(ABS($L165-INDEX(RTO1SF_ORD,U$4,2))&gt;$B$135,"s","ns"))))</f>
        <v>ns</v>
      </c>
      <c r="V165" s="188" t="str">
        <f aca="1">IF(V$4&gt;$J165,"",IF($F$120&gt;$G$120,"ns",IF($B$127&gt;$C$127,"ns",IF(ABS($L165-INDEX(RTO1SF_ORD,V$4,2))&gt;$B$135,"s","ns"))))</f>
        <v>ns</v>
      </c>
      <c r="W165" s="188" t="str">
        <f aca="1">IF(W$4&gt;$J165,"",IF($F$120&gt;$G$120,"ns",IF($B$127&gt;$C$127,"ns",IF(ABS($L165-INDEX(RTO1SF_ORD,W$4,2))&gt;$B$135,"s","ns"))))</f>
        <v>ns</v>
      </c>
      <c r="X165" s="188" t="str">
        <f aca="1">IF(X$4&gt;$J165,"",IF($F$120&gt;$G$120,"ns",IF($B$127&gt;$C$127,"ns",IF(ABS($L165-INDEX(RTO1SF_ORD,X$4,2))&gt;$B$135,"s","ns"))))</f>
        <v>ns</v>
      </c>
      <c r="Y165" s="188" t="str">
        <f aca="1">IF(Y$4&gt;$J165,"",IF($F$120&gt;$G$120,"ns",IF($B$127&gt;$C$127,"ns",IF(ABS($L165-INDEX(RTO1SF_ORD,Y$4,2))&gt;$B$135,"s","ns"))))</f>
        <v>ns</v>
      </c>
      <c r="Z165" s="188" t="str">
        <f aca="1">IF(Z$4&gt;$J165,"",IF($F$120&gt;$G$120,"ns",IF($B$127&gt;$C$127,"ns",IF(ABS($L165-INDEX(RTO1SF_ORD,Z$4,2))&gt;$B$135,"s","ns"))))</f>
        <v>ns</v>
      </c>
      <c r="AA165" s="188" t="str">
        <f aca="1">IF(AA$4&gt;$J165,"",IF($F$120&gt;$G$120,"ns",IF($B$127&gt;$C$127,"ns",IF(ABS($L165-INDEX(RTO1SF_ORD,AA$4,2))&gt;$B$135,"s","ns"))))</f>
        <v>ns</v>
      </c>
      <c r="AB165" s="188" t="str">
        <f aca="1">IF(AB$4&gt;$J165,"",IF($F$120&gt;$G$120,"ns",IF($B$127&gt;$C$127,"ns",IF(ABS($L165-INDEX(RTO1SF_ORD,AB$4,2))&gt;$B$135,"s","ns"))))</f>
        <v>ns</v>
      </c>
      <c r="AC165" s="188" t="str">
        <f aca="1">IF(AC$4&gt;$J165,"",IF($F$120&gt;$G$120,"ns",IF($B$127&gt;$C$127,"ns",IF(ABS($L165-INDEX(RTO1SF_ORD,AC$4,2))&gt;$B$135,"s","ns"))))</f>
        <v>ns</v>
      </c>
      <c r="AD165" s="188" t="str">
        <f aca="1">IF(AD$4&gt;$J165,"",IF($F$120&gt;$G$120,"ns",IF($B$127&gt;$C$127,"ns",IF(ABS($L165-INDEX(RTO1SF_ORD,AD$4,2))&gt;$B$135,"s","ns"))))</f>
        <v>ns</v>
      </c>
      <c r="AE165" s="188" t="str">
        <f aca="1">IF(AE$4&gt;$J165,"",IF($F$120&gt;$G$120,"ns",IF($B$127&gt;$C$127,"ns",IF(ABS($L165-INDEX(RTO1SF_ORD,AE$4,2))&gt;$B$135,"s","ns"))))</f>
        <v>ns</v>
      </c>
      <c r="AF165" s="188" t="str">
        <f aca="1">IF(AF$4&gt;$J165,"",IF($F$120&gt;$G$120,"ns",IF($B$127&gt;$C$127,"ns",IF(ABS($L165-INDEX(RTO1SF_ORD,AF$4,2))&gt;$B$135,"s","ns"))))</f>
        <v>ns</v>
      </c>
      <c r="AG165" s="188" t="str">
        <f aca="1">IF(AG$4&gt;$J165,"",IF($F$120&gt;$G$120,"ns",IF($B$127&gt;$C$127,"ns",IF(ABS($L165-INDEX(RTO1SF_ORD,AG$4,2))&gt;$B$135,"s","ns"))))</f>
        <v>ns</v>
      </c>
      <c r="AH165" s="188" t="str">
        <f aca="1">IF(AH$4&gt;$J165,"",IF($F$120&gt;$G$120,"ns",IF($B$127&gt;$C$127,"ns",IF(ABS($L165-INDEX(RTO1SF_ORD,AH$4,2))&gt;$B$135,"s","ns"))))</f>
        <v>ns</v>
      </c>
      <c r="AI165" s="188" t="str">
        <f aca="1">IF(AI$4&gt;$J165,"",IF($F$120&gt;$G$120,"ns",IF($B$127&gt;$C$127,"ns",IF(ABS($L165-INDEX(RTO1SF_ORD,AI$4,2))&gt;$B$135,"s","ns"))))</f>
        <v>ns</v>
      </c>
      <c r="AJ165" s="188" t="str">
        <f aca="1">IF(AJ$4&gt;$J165,"",IF($F$120&gt;$G$120,"ns",IF($B$127&gt;$C$127,"ns",IF(ABS($L165-INDEX(RTO1SF_ORD,AJ$4,2))&gt;$B$135,"s","ns"))))</f>
        <v>ns</v>
      </c>
      <c r="AK165" s="188" t="str">
        <f aca="1">IF(AK$4&gt;$J165,"",IF($F$120&gt;$G$120,"ns",IF($B$127&gt;$C$127,"ns",IF(ABS($L165-INDEX(RTO1SF_ORD,AK$4,2))&gt;$B$135,"s","ns"))))</f>
        <v>ns</v>
      </c>
      <c r="AL165" s="188" t="str">
        <f aca="1">IF(AL$4&gt;$J165,"",IF($F$120&gt;$G$120,"ns",IF($B$127&gt;$C$127,"ns",IF(ABS($L165-INDEX(RTO1SF_ORD,AL$4,2))&gt;$B$135,"s","ns"))))</f>
        <v>ns</v>
      </c>
      <c r="AM165" s="188" t="str">
        <f aca="1">IF(AM$4&gt;$J165,"",IF($F$120&gt;$G$120,"ns",IF($B$127&gt;$C$127,"ns",IF(ABS($L165-INDEX(RTO1SF_ORD,AM$4,2))&gt;$B$135,"s","ns"))))</f>
        <v>ns</v>
      </c>
      <c r="AN165" s="188" t="str">
        <f aca="1">IF(AN$4&gt;$J165,"",IF($F$120&gt;$G$120,"ns",IF($B$127&gt;$C$127,"ns",IF(ABS($L165-INDEX(RTO1SF_ORD,AN$4,2))&gt;$B$135,"s","ns"))))</f>
        <v>ns</v>
      </c>
      <c r="AO165" s="188" t="str">
        <f aca="1">IF(AO$4&gt;$J165,"",IF($F$120&gt;$G$120,"ns",IF($B$127&gt;$C$127,"ns",IF(ABS($L165-INDEX(RTO1SF_ORD,AO$4,2))&gt;$B$135,"s","ns"))))</f>
        <v>ns</v>
      </c>
      <c r="AP165" s="188" t="str">
        <f aca="1">IF(AP$4&gt;$J165,"",IF($F$120&gt;$G$120,"ns",IF($B$127&gt;$C$127,"ns",IF(ABS($L165-INDEX(RTO1SF_ORD,AP$4,2))&gt;$B$135,"s","ns"))))</f>
        <v>ns</v>
      </c>
      <c r="AQ165" s="188" t="str">
        <f aca="1">IF(AQ$4&gt;$J165,"",IF($F$120&gt;$G$120,"ns",IF($B$127&gt;$C$127,"ns",IF(ABS($L165-INDEX(RTO1SF_ORD,AQ$4,2))&gt;$B$135,"s","ns"))))</f>
        <v>ns</v>
      </c>
      <c r="AR165" s="188" t="str">
        <f aca="1">IF(AR$4&gt;$J165,"",IF($F$120&gt;$G$120,"ns",IF($B$127&gt;$C$127,"ns",IF(ABS($L165-INDEX(RTO1SF_ORD,AR$4,2))&gt;$B$135,"s","ns"))))</f>
        <v>ns</v>
      </c>
      <c r="AS165" s="188" t="str">
        <f aca="1">IF(AS$4&gt;$J165,"",IF($F$120&gt;$G$120,"ns",IF($B$127&gt;$C$127,"ns",IF(ABS($L165-INDEX(RTO1SF_ORD,AS$4,2))&gt;$B$135,"s","ns"))))</f>
        <v>ns</v>
      </c>
      <c r="AT165" s="188" t="str">
        <f aca="1">IF(AT$4&gt;$J165,"",IF($F$120&gt;$G$120,"ns",IF($B$127&gt;$C$127,"ns",IF(ABS($L165-INDEX(RTO1SF_ORD,AT$4,2))&gt;$B$135,"s","ns"))))</f>
        <v>ns</v>
      </c>
      <c r="AU165" s="188" t="str">
        <f aca="1">IF(AU$4&gt;$J165,"",IF($F$120&gt;$G$120,"ns",IF($B$127&gt;$C$127,"ns",IF(ABS($L165-INDEX(RTO1SF_ORD,AU$4,2))&gt;$B$135,"s","ns"))))</f>
        <v>ns</v>
      </c>
      <c r="AV165" s="188" t="str">
        <f aca="1">IF(AV$4&gt;$J165,"",IF($F$120&gt;$G$120,"ns",IF($B$127&gt;$C$127,"ns",IF(ABS($L165-INDEX(RTO1SF_ORD,AV$4,2))&gt;$B$135,"s","ns"))))</f>
        <v>ns</v>
      </c>
      <c r="AW165" s="188" t="str">
        <f aca="1">IF(AW$4&gt;$J165,"",IF($F$120&gt;$G$120,"ns",IF($B$127&gt;$C$127,"ns",IF(ABS($L165-INDEX(RTO1SF_ORD,AW$4,2))&gt;$B$135,"s","ns"))))</f>
        <v>ns</v>
      </c>
      <c r="AX165" s="188" t="str">
        <f aca="1">IF(AX$4&gt;$J165,"",IF($F$120&gt;$G$120,"ns",IF($B$127&gt;$C$127,"ns",IF(ABS($L165-INDEX(RTO1SF_ORD,AX$4,2))&gt;$B$135,"s","ns"))))</f>
        <v>ns</v>
      </c>
      <c r="AY165" s="188" t="str">
        <f aca="1">IF(AY$4&gt;$J165,"",IF($F$120&gt;$G$120,"ns",IF($B$127&gt;$C$127,"ns",IF(ABS($L165-INDEX(RTO1SF_ORD,AY$4,2))&gt;$B$135,"s","ns"))))</f>
        <v>ns</v>
      </c>
      <c r="AZ165" s="188" t="str">
        <f aca="1">IF(AZ$4&gt;$J165,"",IF($F$120&gt;$G$120,"ns",IF($B$127&gt;$C$127,"ns",IF(ABS($L165-INDEX(RTO1SF_ORD,AZ$4,2))&gt;$B$135,"s","ns"))))</f>
        <v>ns</v>
      </c>
      <c r="BA165" s="188" t="str">
        <f aca="1">IF(BA$4&gt;$J165,"",IF($F$120&gt;$G$120,"ns",IF($B$127&gt;$C$127,"ns",IF(ABS($L165-INDEX(RTO1SF_ORD,BA$4,2))&gt;$B$135,"s","ns"))))</f>
        <v>ns</v>
      </c>
      <c r="BB165" s="188" t="str">
        <f aca="1">IF(BB$4&gt;$J165,"",IF($F$120&gt;$G$120,"ns",IF($B$127&gt;$C$127,"ns",IF(ABS($L165-INDEX(RTO1SF_ORD,BB$4,2))&gt;$B$135,"s","ns"))))</f>
        <v>ns</v>
      </c>
      <c r="BC165" s="188" t="str">
        <f aca="1">IF(BC$4&gt;$J165,"",IF($F$120&gt;$G$120,"ns",IF($B$127&gt;$C$127,"ns",IF(ABS($L165-INDEX(RTO1SF_ORD,BC$4,2))&gt;$B$135,"s","ns"))))</f>
        <v>ns</v>
      </c>
      <c r="BD165" s="188" t="str">
        <f aca="1">IF(BD$4&gt;$J165,"",IF($F$120&gt;$G$120,"ns",IF($B$127&gt;$C$127,"ns",IF(ABS($L165-INDEX(RTO1SF_ORD,BD$4,2))&gt;$B$135,"s","ns"))))</f>
        <v>ns</v>
      </c>
      <c r="BE165" s="188" t="str">
        <f aca="1">IF(BE$4&gt;$J165,"",IF($F$120&gt;$G$120,"ns",IF($B$127&gt;$C$127,"ns",IF(ABS($L165-INDEX(RTO1SF_ORD,BE$4,2))&gt;$B$135,"s","ns"))))</f>
        <v>ns</v>
      </c>
      <c r="BF165" s="188" t="str">
        <f aca="1">IF(BF$4&gt;$J165,"",IF($F$120&gt;$G$120,"ns",IF($B$127&gt;$C$127,"ns",IF(ABS($L165-INDEX(RTO1SF_ORD,BF$4,2))&gt;$B$135,"s","ns"))))</f>
        <v>ns</v>
      </c>
      <c r="BG165" s="188" t="str">
        <f aca="1">IF(BG$4&gt;$J165,"",IF($F$120&gt;$G$120,"ns",IF($B$127&gt;$C$127,"ns",IF(ABS($L165-INDEX(RTO1SF_ORD,BG$4,2))&gt;$B$135,"s","ns"))))</f>
        <v>ns</v>
      </c>
      <c r="BH165" s="188" t="str">
        <f aca="1">IF(BH$4&gt;$J165,"",IF($F$120&gt;$G$120,"ns",IF($B$127&gt;$C$127,"ns",IF(ABS($L165-INDEX(RTO1SF_ORD,BH$4,2))&gt;$B$135,"s","ns"))))</f>
        <v>ns</v>
      </c>
      <c r="BI165" s="188" t="str">
        <f aca="1">IF(BI$4&gt;$J165,"",IF($F$120&gt;$G$120,"ns",IF($B$127&gt;$C$127,"ns",IF(ABS($L165-INDEX(RTO1SF_ORD,BI$4,2))&gt;$B$135,"s","ns"))))</f>
        <v>ns</v>
      </c>
      <c r="BJ165" s="188" t="str">
        <f aca="1">IF(BJ$4&gt;$J165,"",IF($F$120&gt;$G$120,"ns",IF($B$127&gt;$C$127,"ns",IF(ABS($L165-INDEX(RTO1SF_ORD,BJ$4,2))&gt;$B$135,"s","ns"))))</f>
        <v>ns</v>
      </c>
      <c r="BS165" s="10"/>
      <c r="BT165" s="10"/>
      <c r="BV165" s="89" t="n">
        <v>50</v>
      </c>
      <c r="BW165" s="187">
        <f aca="1">IFERROR(INDEX(RTO3CF_ORD,BV165,1),"sd")</f>
        <v>0</v>
      </c>
      <c r="BX165" s="188">
        <f aca="1">IFERROR(INDEX(RTO3CF_ORD,BV165,2),"sd")</f>
        <v>0</v>
      </c>
      <c r="BY165" s="186" t="str">
        <f aca="1">IF(BY$4&gt;$BV165,"",IF($BR$120&gt;$BS$120,"ns",IF($BN$127&gt;$BO$127,"ns",IF(ABS($BX165-INDEX(RTO1CF_ORD,BY$4,2))&gt;$BN$135,"s","ns"))))</f>
        <v>ns</v>
      </c>
      <c r="BZ165" s="186" t="str">
        <f aca="1">IF(BZ$4&gt;$BV165,"",IF($BR$120&gt;$BS$120,"ns",IF($BN$127&gt;$BO$127,"ns",IF(ABS($BX165-INDEX(RTO1CF_ORD,BZ$4,2))&gt;$BN$135,"s","ns"))))</f>
        <v>ns</v>
      </c>
      <c r="CA165" s="186" t="str">
        <f aca="1">IF(CA$4&gt;$BV165,"",IF($BR$120&gt;$BS$120,"ns",IF($BN$127&gt;$BO$127,"ns",IF(ABS($BX165-INDEX(RTO1CF_ORD,CA$4,2))&gt;$BN$135,"s","ns"))))</f>
        <v>ns</v>
      </c>
      <c r="CB165" s="186" t="str">
        <f aca="1">IF(CB$4&gt;$BV165,"",IF($BR$120&gt;$BS$120,"ns",IF($BN$127&gt;$BO$127,"ns",IF(ABS($BX165-INDEX(RTO1CF_ORD,CB$4,2))&gt;$BN$135,"s","ns"))))</f>
        <v>ns</v>
      </c>
      <c r="CC165" s="186" t="str">
        <f aca="1">IF(CC$4&gt;$BV165,"",IF($BR$120&gt;$BS$120,"ns",IF($BN$127&gt;$BO$127,"ns",IF(ABS($BX165-INDEX(RTO1CF_ORD,CC$4,2))&gt;$BN$135,"s","ns"))))</f>
        <v>ns</v>
      </c>
      <c r="CD165" s="186" t="str">
        <f aca="1">IF(CD$4&gt;$BV165,"",IF($BR$120&gt;$BS$120,"ns",IF($BN$127&gt;$BO$127,"ns",IF(ABS($BX165-INDEX(RTO1CF_ORD,CD$4,2))&gt;$BN$135,"s","ns"))))</f>
        <v>ns</v>
      </c>
      <c r="CE165" s="186" t="str">
        <f aca="1">IF(CE$4&gt;$BV165,"",IF($BR$120&gt;$BS$120,"ns",IF($BN$127&gt;$BO$127,"ns",IF(ABS($BX165-INDEX(RTO1CF_ORD,CE$4,2))&gt;$BN$135,"s","ns"))))</f>
        <v>ns</v>
      </c>
      <c r="CF165" s="186" t="str">
        <f aca="1">IF(CF$4&gt;$BV165,"",IF($BR$120&gt;$BS$120,"ns",IF($BN$127&gt;$BO$127,"ns",IF(ABS($BX165-INDEX(RTO1CF_ORD,CF$4,2))&gt;$BN$135,"s","ns"))))</f>
        <v>ns</v>
      </c>
      <c r="CG165" s="186" t="str">
        <f aca="1">IF(CG$4&gt;$BV165,"",IF($BR$120&gt;$BS$120,"ns",IF($BN$127&gt;$BO$127,"ns",IF(ABS($BX165-INDEX(RTO1CF_ORD,CG$4,2))&gt;$BN$135,"s","ns"))))</f>
        <v>ns</v>
      </c>
      <c r="CH165" s="186" t="str">
        <f aca="1">IF(CH$4&gt;$BV165,"",IF($BR$120&gt;$BS$120,"ns",IF($BN$127&gt;$BO$127,"ns",IF(ABS($BX165-INDEX(RTO1CF_ORD,CH$4,2))&gt;$BN$135,"s","ns"))))</f>
        <v>ns</v>
      </c>
      <c r="CI165" s="186" t="str">
        <f aca="1">IF(CI$4&gt;$BV165,"",IF($BR$120&gt;$BS$120,"ns",IF($BN$127&gt;$BO$127,"ns",IF(ABS($BX165-INDEX(RTO1CF_ORD,CI$4,2))&gt;$BN$135,"s","ns"))))</f>
        <v>ns</v>
      </c>
      <c r="CJ165" s="186" t="str">
        <f aca="1">IF(CJ$4&gt;$BV165,"",IF($BR$120&gt;$BS$120,"ns",IF($BN$127&gt;$BO$127,"ns",IF(ABS($BX165-INDEX(RTO1CF_ORD,CJ$4,2))&gt;$BN$135,"s","ns"))))</f>
        <v>ns</v>
      </c>
      <c r="CK165" s="186" t="str">
        <f aca="1">IF(CK$4&gt;$BV165,"",IF($BR$120&gt;$BS$120,"ns",IF($BN$127&gt;$BO$127,"ns",IF(ABS($BX165-INDEX(RTO1CF_ORD,CK$4,2))&gt;$BN$135,"s","ns"))))</f>
        <v>ns</v>
      </c>
      <c r="CL165" s="186" t="str">
        <f aca="1">IF(CL$4&gt;$BV165,"",IF($BR$120&gt;$BS$120,"ns",IF($BN$127&gt;$BO$127,"ns",IF(ABS($BX165-INDEX(RTO1CF_ORD,CL$4,2))&gt;$BN$135,"s","ns"))))</f>
        <v>ns</v>
      </c>
      <c r="CM165" s="186" t="str">
        <f aca="1">IF(CM$4&gt;$BV165,"",IF($BR$120&gt;$BS$120,"ns",IF($BN$127&gt;$BO$127,"ns",IF(ABS($BX165-INDEX(RTO1CF_ORD,CM$4,2))&gt;$BN$135,"s","ns"))))</f>
        <v>ns</v>
      </c>
      <c r="CN165" s="186" t="str">
        <f aca="1">IF(CN$4&gt;$BV165,"",IF($BR$120&gt;$BS$120,"ns",IF($BN$127&gt;$BO$127,"ns",IF(ABS($BX165-INDEX(RTO1CF_ORD,CN$4,2))&gt;$BN$135,"s","ns"))))</f>
        <v>ns</v>
      </c>
      <c r="CO165" s="186" t="str">
        <f aca="1">IF(CO$4&gt;$BV165,"",IF($BR$120&gt;$BS$120,"ns",IF($BN$127&gt;$BO$127,"ns",IF(ABS($BX165-INDEX(RTO1CF_ORD,CO$4,2))&gt;$BN$135,"s","ns"))))</f>
        <v>ns</v>
      </c>
      <c r="CP165" s="186" t="str">
        <f aca="1">IF(CP$4&gt;$BV165,"",IF($BR$120&gt;$BS$120,"ns",IF($BN$127&gt;$BO$127,"ns",IF(ABS($BX165-INDEX(RTO1CF_ORD,CP$4,2))&gt;$BN$135,"s","ns"))))</f>
        <v>ns</v>
      </c>
      <c r="CQ165" s="186" t="str">
        <f aca="1">IF(CQ$4&gt;$BV165,"",IF($BR$120&gt;$BS$120,"ns",IF($BN$127&gt;$BO$127,"ns",IF(ABS($BX165-INDEX(RTO1CF_ORD,CQ$4,2))&gt;$BN$135,"s","ns"))))</f>
        <v>ns</v>
      </c>
      <c r="CR165" s="186" t="str">
        <f aca="1">IF(CR$4&gt;$BV165,"",IF($BR$120&gt;$BS$120,"ns",IF($BN$127&gt;$BO$127,"ns",IF(ABS($BX165-INDEX(RTO1CF_ORD,CR$4,2))&gt;$BN$135,"s","ns"))))</f>
        <v>ns</v>
      </c>
      <c r="CS165" s="186" t="str">
        <f aca="1">IF(CS$4&gt;$BV165,"",IF($BR$120&gt;$BS$120,"ns",IF($BN$127&gt;$BO$127,"ns",IF(ABS($BX165-INDEX(RTO1CF_ORD,CS$4,2))&gt;$BN$135,"s","ns"))))</f>
        <v>ns</v>
      </c>
      <c r="CT165" s="186" t="str">
        <f aca="1">IF(CT$4&gt;$BV165,"",IF($BR$120&gt;$BS$120,"ns",IF($BN$127&gt;$BO$127,"ns",IF(ABS($BX165-INDEX(RTO1CF_ORD,CT$4,2))&gt;$BN$135,"s","ns"))))</f>
        <v>ns</v>
      </c>
      <c r="CU165" s="186" t="str">
        <f aca="1">IF(CU$4&gt;$BV165,"",IF($BR$120&gt;$BS$120,"ns",IF($BN$127&gt;$BO$127,"ns",IF(ABS($BX165-INDEX(RTO1CF_ORD,CU$4,2))&gt;$BN$135,"s","ns"))))</f>
        <v>ns</v>
      </c>
      <c r="CV165" s="186" t="str">
        <f aca="1">IF(CV$4&gt;$BV165,"",IF($BR$120&gt;$BS$120,"ns",IF($BN$127&gt;$BO$127,"ns",IF(ABS($BX165-INDEX(RTO1CF_ORD,CV$4,2))&gt;$BN$135,"s","ns"))))</f>
        <v>ns</v>
      </c>
      <c r="CW165" s="186" t="str">
        <f aca="1">IF(CW$4&gt;$BV165,"",IF($BR$120&gt;$BS$120,"ns",IF($BN$127&gt;$BO$127,"ns",IF(ABS($BX165-INDEX(RTO1CF_ORD,CW$4,2))&gt;$BN$135,"s","ns"))))</f>
        <v>ns</v>
      </c>
      <c r="CX165" s="186" t="str">
        <f aca="1">IF(CX$4&gt;$BV165,"",IF($BR$120&gt;$BS$120,"ns",IF($BN$127&gt;$BO$127,"ns",IF(ABS($BX165-INDEX(RTO1CF_ORD,CX$4,2))&gt;$BN$135,"s","ns"))))</f>
        <v>ns</v>
      </c>
      <c r="CY165" s="186" t="str">
        <f aca="1">IF(CY$4&gt;$BV165,"",IF($BR$120&gt;$BS$120,"ns",IF($BN$127&gt;$BO$127,"ns",IF(ABS($BX165-INDEX(RTO1CF_ORD,CY$4,2))&gt;$BN$135,"s","ns"))))</f>
        <v>ns</v>
      </c>
      <c r="CZ165" s="186" t="str">
        <f aca="1">IF(CZ$4&gt;$BV165,"",IF($BR$120&gt;$BS$120,"ns",IF($BN$127&gt;$BO$127,"ns",IF(ABS($BX165-INDEX(RTO1CF_ORD,CZ$4,2))&gt;$BN$135,"s","ns"))))</f>
        <v>ns</v>
      </c>
      <c r="DA165" s="186" t="str">
        <f aca="1">IF(DA$4&gt;$BV165,"",IF($BR$120&gt;$BS$120,"ns",IF($BN$127&gt;$BO$127,"ns",IF(ABS($BX165-INDEX(RTO1CF_ORD,DA$4,2))&gt;$BN$135,"s","ns"))))</f>
        <v>ns</v>
      </c>
      <c r="DB165" s="186" t="str">
        <f aca="1">IF(DB$4&gt;$BV165,"",IF($BR$120&gt;$BS$120,"ns",IF($BN$127&gt;$BO$127,"ns",IF(ABS($BX165-INDEX(RTO1CF_ORD,DB$4,2))&gt;$BN$135,"s","ns"))))</f>
        <v>ns</v>
      </c>
      <c r="DC165" s="186" t="str">
        <f aca="1">IF(DC$4&gt;$BV165,"",IF($BR$120&gt;$BS$120,"ns",IF($BN$127&gt;$BO$127,"ns",IF(ABS($BX165-INDEX(RTO1CF_ORD,DC$4,2))&gt;$BN$135,"s","ns"))))</f>
        <v>ns</v>
      </c>
      <c r="DD165" s="186" t="str">
        <f aca="1">IF(DD$4&gt;$BV165,"",IF($BR$120&gt;$BS$120,"ns",IF($BN$127&gt;$BO$127,"ns",IF(ABS($BX165-INDEX(RTO1CF_ORD,DD$4,2))&gt;$BN$135,"s","ns"))))</f>
        <v>ns</v>
      </c>
      <c r="DE165" s="186" t="str">
        <f aca="1">IF(DE$4&gt;$BV165,"",IF($BR$120&gt;$BS$120,"ns",IF($BN$127&gt;$BO$127,"ns",IF(ABS($BX165-INDEX(RTO1CF_ORD,DE$4,2))&gt;$BN$135,"s","ns"))))</f>
        <v>ns</v>
      </c>
      <c r="DF165" s="186" t="str">
        <f aca="1">IF(DF$4&gt;$BV165,"",IF($BR$120&gt;$BS$120,"ns",IF($BN$127&gt;$BO$127,"ns",IF(ABS($BX165-INDEX(RTO1CF_ORD,DF$4,2))&gt;$BN$135,"s","ns"))))</f>
        <v>ns</v>
      </c>
      <c r="DG165" s="186" t="str">
        <f aca="1">IF(DG$4&gt;$BV165,"",IF($BR$120&gt;$BS$120,"ns",IF($BN$127&gt;$BO$127,"ns",IF(ABS($BX165-INDEX(RTO1CF_ORD,DG$4,2))&gt;$BN$135,"s","ns"))))</f>
        <v>ns</v>
      </c>
      <c r="DH165" s="186" t="str">
        <f aca="1">IF(DH$4&gt;$BV165,"",IF($BR$120&gt;$BS$120,"ns",IF($BN$127&gt;$BO$127,"ns",IF(ABS($BX165-INDEX(RTO1CF_ORD,DH$4,2))&gt;$BN$135,"s","ns"))))</f>
        <v>ns</v>
      </c>
      <c r="DI165" s="186" t="str">
        <f aca="1">IF(DI$4&gt;$BV165,"",IF($BR$120&gt;$BS$120,"ns",IF($BN$127&gt;$BO$127,"ns",IF(ABS($BX165-INDEX(RTO1CF_ORD,DI$4,2))&gt;$BN$135,"s","ns"))))</f>
        <v>ns</v>
      </c>
      <c r="DJ165" s="186" t="str">
        <f aca="1">IF(DJ$4&gt;$BV165,"",IF($BR$120&gt;$BS$120,"ns",IF($BN$127&gt;$BO$127,"ns",IF(ABS($BX165-INDEX(RTO1CF_ORD,DJ$4,2))&gt;$BN$135,"s","ns"))))</f>
        <v>ns</v>
      </c>
      <c r="DK165" s="186" t="str">
        <f aca="1">IF(DK$4&gt;$BV165,"",IF($BR$120&gt;$BS$120,"ns",IF($BN$127&gt;$BO$127,"ns",IF(ABS($BX165-INDEX(RTO1CF_ORD,DK$4,2))&gt;$BN$135,"s","ns"))))</f>
        <v>ns</v>
      </c>
      <c r="DL165" s="186" t="str">
        <f aca="1">IF(DL$4&gt;$BV165,"",IF($BR$120&gt;$BS$120,"ns",IF($BN$127&gt;$BO$127,"ns",IF(ABS($BX165-INDEX(RTO1CF_ORD,DL$4,2))&gt;$BN$135,"s","ns"))))</f>
        <v>ns</v>
      </c>
      <c r="DM165" s="186" t="str">
        <f aca="1">IF(DM$4&gt;$BV165,"",IF($BR$120&gt;$BS$120,"ns",IF($BN$127&gt;$BO$127,"ns",IF(ABS($BX165-INDEX(RTO1CF_ORD,DM$4,2))&gt;$BN$135,"s","ns"))))</f>
        <v>ns</v>
      </c>
      <c r="DN165" s="186" t="str">
        <f aca="1">IF(DN$4&gt;$BV165,"",IF($BR$120&gt;$BS$120,"ns",IF($BN$127&gt;$BO$127,"ns",IF(ABS($BX165-INDEX(RTO1CF_ORD,DN$4,2))&gt;$BN$135,"s","ns"))))</f>
        <v>ns</v>
      </c>
      <c r="DO165" s="186" t="str">
        <f aca="1">IF(DO$4&gt;$BV165,"",IF($BR$120&gt;$BS$120,"ns",IF($BN$127&gt;$BO$127,"ns",IF(ABS($BX165-INDEX(RTO1CF_ORD,DO$4,2))&gt;$BN$135,"s","ns"))))</f>
        <v>ns</v>
      </c>
      <c r="DP165" s="186" t="str">
        <f aca="1">IF(DP$4&gt;$BV165,"",IF($BR$120&gt;$BS$120,"ns",IF($BN$127&gt;$BO$127,"ns",IF(ABS($BX165-INDEX(RTO1CF_ORD,DP$4,2))&gt;$BN$135,"s","ns"))))</f>
        <v>ns</v>
      </c>
      <c r="DQ165" s="186" t="str">
        <f aca="1">IF(DQ$4&gt;$BV165,"",IF($BR$120&gt;$BS$120,"ns",IF($BN$127&gt;$BO$127,"ns",IF(ABS($BX165-INDEX(RTO1CF_ORD,DQ$4,2))&gt;$BN$135,"s","ns"))))</f>
        <v>ns</v>
      </c>
      <c r="DR165" s="186" t="str">
        <f aca="1">IF(DR$4&gt;$BV165,"",IF($BR$120&gt;$BS$120,"ns",IF($BN$127&gt;$BO$127,"ns",IF(ABS($BX165-INDEX(RTO1CF_ORD,DR$4,2))&gt;$BN$135,"s","ns"))))</f>
        <v>ns</v>
      </c>
      <c r="DS165" s="186" t="str">
        <f aca="1">IF(DS$4&gt;$BV165,"",IF($BR$120&gt;$BS$120,"ns",IF($BN$127&gt;$BO$127,"ns",IF(ABS($BX165-INDEX(RTO1CF_ORD,DS$4,2))&gt;$BN$135,"s","ns"))))</f>
        <v>ns</v>
      </c>
      <c r="DT165" s="186" t="str">
        <f aca="1">IF(DT$4&gt;$BV165,"",IF($BR$120&gt;$BS$120,"ns",IF($BN$127&gt;$BO$127,"ns",IF(ABS($BX165-INDEX(RTO1CF_ORD,DT$4,2))&gt;$BN$135,"s","ns"))))</f>
        <v>ns</v>
      </c>
      <c r="DU165" s="186" t="str">
        <f aca="1">IF(DU$4&gt;$BV165,"",IF($BR$120&gt;$BS$120,"ns",IF($BN$127&gt;$BO$127,"ns",IF(ABS($BX165-INDEX(RTO1CF_ORD,DU$4,2))&gt;$BN$135,"s","ns"))))</f>
        <v>ns</v>
      </c>
      <c r="DV165" s="186" t="str">
        <f aca="1">IF(DV$4&gt;$BV165,"",IF($BR$120&gt;$BS$120,"ns",IF($BN$127&gt;$BO$127,"ns",IF(ABS($BX165-INDEX(RTO1CF_ORD,DV$4,2))&gt;$BN$135,"s","ns"))))</f>
        <v>ns</v>
      </c>
      <c r="DW165" s="158"/>
      <c r="DX165" s="158"/>
      <c r="DZ165" s="311" t="s">
        <v>353</v>
      </c>
      <c r="EA165" s="179"/>
      <c r="EB165" s="179">
        <f>_xlfn.COUNTIFS(EB115:EB164,"&gt;1")</f>
        <v>0</v>
      </c>
      <c r="EC165" s="179">
        <f>_xlfn.COUNTIFS(EC115:EC164,"&gt;1")</f>
        <v>0</v>
      </c>
      <c r="ED165" s="179">
        <f>_xlfn.COUNTIFS(ED115:ED164,"&gt;1")</f>
        <v>0</v>
      </c>
      <c r="EE165" s="179">
        <f>_xlfn.COUNTIFS(EE115:EE164,"&gt;1")</f>
        <v>0</v>
      </c>
      <c r="EF165" s="182">
        <f>IF(EF115=0,0,IF(_xlfn.COUNTIFS(EB115:EE164,"&gt;1")&lt;&gt;EF115*EB165,0,1))</f>
        <v>0</v>
      </c>
      <c r="EG165" s="179"/>
      <c r="EH165" s="179"/>
      <c r="EI165" s="176"/>
      <c r="EJ165" s="176"/>
      <c r="EK165" s="177"/>
      <c r="EL165" s="311" t="s">
        <v>353</v>
      </c>
      <c r="EM165" s="179"/>
      <c r="EN165" s="179">
        <f>_xlfn.COUNTIFS(EN115:EN164,"&gt;1")</f>
        <v>44</v>
      </c>
      <c r="EO165" s="179">
        <f>_xlfn.COUNTIFS(EO115:EO164,"&gt;1")</f>
        <v>44</v>
      </c>
      <c r="EP165" s="179">
        <f>_xlfn.COUNTIFS(EP115:EP164,"&gt;1")</f>
        <v>44</v>
      </c>
      <c r="EQ165" s="179">
        <f>_xlfn.COUNTIFS(EQ115:EQ164,"&gt;1")</f>
        <v>0</v>
      </c>
      <c r="ER165" s="182">
        <f>IF(ER115=0,0,IF(_xlfn.COUNTIFS(EN115:EQ164,"&gt;1")&lt;&gt;ER115*EN165,0,1))</f>
        <v>1</v>
      </c>
      <c r="ES165" s="179"/>
      <c r="ET165" s="177"/>
      <c r="EU165" s="177"/>
      <c r="EV165" s="177"/>
      <c r="EW165" s="177"/>
      <c r="EX165" s="179"/>
      <c r="EY165" s="177"/>
      <c r="EZ165" s="177"/>
    </row>
    <row r="166" spans="11:156" ht="12.75" customHeight="1">
      <c r="K166" s="9"/>
      <c r="DZ166" s="175" t="s">
        <v>303</v>
      </c>
      <c r="EA166" s="175"/>
      <c r="EB166" s="183">
        <f>IFERROR(_xlfn.SUMIFS(EB115:EB164,EB115:EB164,"&gt;1"),0)</f>
        <v>0</v>
      </c>
      <c r="EC166" s="183">
        <f>IFERROR(_xlfn.SUMIFS(EC115:EC164,EC115:EC164,"&gt;1"),0)</f>
        <v>0</v>
      </c>
      <c r="ED166" s="183">
        <f>IFERROR(_xlfn.SUMIFS(ED115:ED164,ED115:ED164,"&gt;1"),0)</f>
        <v>0</v>
      </c>
      <c r="EE166" s="183">
        <f>IFERROR(_xlfn.SUMIFS(EE115:EE164,EE115:EE164,"&gt;1"),0)</f>
        <v>0</v>
      </c>
      <c r="EF166" s="176"/>
      <c r="EG166" s="176"/>
      <c r="EH166" s="176"/>
      <c r="EI166" s="176"/>
      <c r="EJ166" s="176"/>
      <c r="EK166" s="177"/>
      <c r="EL166" s="175" t="s">
        <v>303</v>
      </c>
      <c r="EM166" s="175"/>
      <c r="EN166" s="183">
        <f>IFERROR(_xlfn.SUMIFS(EN115:EN164,EN115:EN164,"&gt;1"),0)</f>
        <v>174006.320651429007</v>
      </c>
      <c r="EO166" s="183">
        <f>IFERROR(_xlfn.SUMIFS(EO115:EO164,EO115:EO164,"&gt;1"),0)</f>
        <v>152168.083005713997</v>
      </c>
      <c r="EP166" s="183">
        <f>IFERROR(_xlfn.SUMIFS(EP115:EP164,EP115:EP164,"&gt;1"),0)</f>
        <v>171104.448617143004</v>
      </c>
      <c r="EQ166" s="183">
        <f>IFERROR(_xlfn.SUMIFS(EQ115:EQ164,EQ115:EQ164,"&gt;1"),0)</f>
        <v>0</v>
      </c>
      <c r="ER166" s="176"/>
      <c r="ES166" s="176"/>
      <c r="ET166" s="177"/>
      <c r="EU166" s="177"/>
      <c r="EV166" s="177"/>
      <c r="EW166" s="177"/>
      <c r="EX166" s="176"/>
      <c r="EY166" s="177"/>
      <c r="EZ166" s="177"/>
    </row>
    <row r="167" spans="11:156" ht="12.75" customHeight="1">
      <c r="K167" s="9"/>
      <c r="DZ167" s="175"/>
      <c r="EA167" s="175"/>
      <c r="EB167" s="183"/>
      <c r="EC167" s="183"/>
      <c r="ED167" s="183"/>
      <c r="EE167" s="183"/>
      <c r="EF167" s="176"/>
      <c r="EG167" s="176"/>
      <c r="EH167" s="176"/>
      <c r="EI167" s="176"/>
      <c r="EJ167" s="176"/>
      <c r="EK167" s="177"/>
      <c r="EL167" s="175"/>
      <c r="EM167" s="175"/>
      <c r="EN167" s="183"/>
      <c r="EO167" s="183"/>
      <c r="EP167" s="183"/>
      <c r="EQ167" s="183"/>
      <c r="ER167" s="176"/>
      <c r="ES167" s="176"/>
      <c r="ET167" s="177"/>
      <c r="EU167" s="177"/>
      <c r="EV167" s="177"/>
      <c r="EW167" s="177"/>
      <c r="EX167" s="176"/>
      <c r="EY167" s="177"/>
      <c r="EZ167" s="177"/>
    </row>
    <row r="168" spans="130:156" ht="12.75" customHeight="1">
      <c r="DZ168" s="176"/>
      <c r="EA168" s="176"/>
      <c r="EB168" s="176"/>
      <c r="EC168" s="176"/>
      <c r="ED168" s="176"/>
      <c r="EE168" s="176"/>
      <c r="EF168" s="176"/>
      <c r="EG168" s="176"/>
      <c r="EH168" s="176"/>
      <c r="EI168" s="176"/>
      <c r="EJ168" s="176"/>
      <c r="EK168" s="177"/>
      <c r="EL168" s="177"/>
      <c r="EM168" s="177"/>
      <c r="EN168" s="177"/>
      <c r="EO168" s="177"/>
      <c r="EP168" s="177"/>
      <c r="EQ168" s="177"/>
      <c r="ER168" s="177"/>
      <c r="ES168" s="177"/>
      <c r="ET168" s="177"/>
      <c r="EU168" s="177"/>
      <c r="EV168" s="177"/>
      <c r="EW168" s="177"/>
      <c r="EX168" s="177"/>
      <c r="EY168" s="177"/>
      <c r="EZ168" s="177"/>
    </row>
    <row r="169" spans="10:156" ht="103.50" customHeight="1">
      <c r="J169" s="10"/>
      <c r="K169" s="10"/>
      <c r="M169" s="281">
        <f aca="1">IFERROR(INDEX(RTO4SF_ORD,M170,1),"sd")</f>
        <v>460</v>
      </c>
      <c r="N169" s="281">
        <f aca="1">IFERROR(INDEX(RTO4SF_ORD,N170,1),"sd")</f>
        <v>916</v>
      </c>
      <c r="O169" s="281">
        <f aca="1">IFERROR(INDEX(RTO4SF_ORD,O170,1),"sd")</f>
        <v>920</v>
      </c>
      <c r="P169" s="185" t="str">
        <f aca="1">IFERROR(INDEX(RTO4SF_ORD,P170,1),"sd")</f>
        <v>ACA 917</v>
      </c>
      <c r="Q169" s="185" t="str">
        <f aca="1">IFERROR(INDEX(RTO4SF_ORD,Q170,1),"sd")</f>
        <v>ACA 921</v>
      </c>
      <c r="R169" s="185" t="str">
        <f aca="1">IFERROR(INDEX(RTO4SF_ORD,R170,1),"sd")</f>
        <v>ALAMO</v>
      </c>
      <c r="S169" s="185" t="str">
        <f aca="1">IFERROR(INDEX(RTO4SF_ORD,S170,1),"sd")</f>
        <v>BIOCERES 1008</v>
      </c>
      <c r="T169" s="185" t="str">
        <f aca="1">IFERROR(INDEX(RTO4SF_ORD,T170,1),"sd")</f>
        <v>BIOINTA 1006</v>
      </c>
      <c r="U169" s="185" t="str">
        <f aca="1">IFERROR(INDEX(RTO4SF_ORD,U170,1),"sd")</f>
        <v>GINGKO</v>
      </c>
      <c r="V169" s="185" t="str">
        <f aca="1">IFERROR(INDEX(RTO4SF_ORD,V170,1),"sd")</f>
        <v>B AMANCAY</v>
      </c>
      <c r="W169" s="185" t="str">
        <f aca="1">IFERROR(INDEX(RTO4SF_ORD,W170,1),"sd")</f>
        <v>B FULGOR</v>
      </c>
      <c r="X169" s="185" t="str">
        <f aca="1">IFERROR(INDEX(RTO4SF_ORD,X170,1),"sd")</f>
        <v>B MUTISIA</v>
      </c>
      <c r="Y169" s="185" t="str">
        <f aca="1">IFERROR(INDEX(RTO4SF_ORD,Y170,1),"sd")</f>
        <v>B PRETAL</v>
      </c>
      <c r="Z169" s="185" t="str">
        <f aca="1">IFERROR(INDEX(RTO4SF_ORD,Z170,1),"sd")</f>
        <v>B SAETA</v>
      </c>
      <c r="AA169" s="185" t="str">
        <f aca="1">IFERROR(INDEX(RTO4SF_ORD,AA170,1),"sd")</f>
        <v>ALERCE</v>
      </c>
      <c r="AB169" s="185" t="str">
        <f aca="1">IFERROR(INDEX(RTO4SF_ORD,AB170,1),"sd")</f>
        <v>AROMO</v>
      </c>
      <c r="AC169" s="185" t="str">
        <f aca="1">IFERROR(INDEX(RTO4SF_ORD,AC170,1),"sd")</f>
        <v>CEIBO</v>
      </c>
      <c r="AD169" s="185" t="str">
        <f aca="1">IFERROR(INDEX(RTO4SF_ORD,AD170,1),"sd")</f>
        <v>TBIO AUDAZ</v>
      </c>
      <c r="AE169" s="185" t="str">
        <f aca="1">IFERROR(INDEX(RTO4SF_ORD,AE170,1),"sd")</f>
        <v>IS HORNERO</v>
      </c>
      <c r="AF169" s="185" t="str">
        <f aca="1">IFERROR(INDEX(RTO4SF_ORD,AF170,1),"sd")</f>
        <v>IS TORDO</v>
      </c>
      <c r="AG169" s="185" t="str">
        <f aca="1">IFERROR(INDEX(RTO4SF_ORD,AG170,1),"sd")</f>
        <v>KLEIN NUTRIA</v>
      </c>
      <c r="AH169" s="185" t="str">
        <f aca="1">IFERROR(INDEX(RTO4SF_ORD,AH170,1),"sd")</f>
        <v>LG ZAINO</v>
      </c>
      <c r="AI169" s="185" t="str">
        <f aca="1">IFERROR(INDEX(RTO4SF_ORD,AI170,1),"sd")</f>
        <v>MS INTA  817</v>
      </c>
      <c r="AJ169" s="185" t="str">
        <f aca="1">IFERROR(INDEX(RTO4SF_ORD,AJ170,1),"sd")</f>
        <v>B 450</v>
      </c>
      <c r="AK169" s="185" t="str">
        <f aca="1">IFERROR(INDEX(RTO4SF_ORD,AK170,1),"sd")</f>
        <v>B 525</v>
      </c>
      <c r="AL169" s="281">
        <f aca="1">IFERROR(INDEX(RTO4SF_ORD,AL170,1),"sd")</f>
        <v>0</v>
      </c>
      <c r="AM169" s="281">
        <f aca="1">IFERROR(INDEX(RTO4SF_ORD,AM170,1),"sd")</f>
        <v>0</v>
      </c>
      <c r="AN169" s="281">
        <f aca="1">IFERROR(INDEX(RTO4SF_ORD,AN170,1),"sd")</f>
        <v>0</v>
      </c>
      <c r="AO169" s="281">
        <f aca="1">IFERROR(INDEX(RTO4SF_ORD,AO170,1),"sd")</f>
        <v>0</v>
      </c>
      <c r="AP169" s="281">
        <f aca="1">IFERROR(INDEX(RTO4SF_ORD,AP170,1),"sd")</f>
        <v>0</v>
      </c>
      <c r="AQ169" s="281">
        <f aca="1">IFERROR(INDEX(RTO4SF_ORD,AQ170,1),"sd")</f>
        <v>0</v>
      </c>
      <c r="AR169" s="281">
        <f aca="1">IFERROR(INDEX(RTO4SF_ORD,AR170,1),"sd")</f>
        <v>0</v>
      </c>
      <c r="AS169" s="281">
        <f aca="1">IFERROR(INDEX(RTO4SF_ORD,AS170,1),"sd")</f>
        <v>0</v>
      </c>
      <c r="AT169" s="281">
        <f aca="1">IFERROR(INDEX(RTO4SF_ORD,AT170,1),"sd")</f>
        <v>0</v>
      </c>
      <c r="AU169" s="281">
        <f aca="1">IFERROR(INDEX(RTO4SF_ORD,AU170,1),"sd")</f>
        <v>0</v>
      </c>
      <c r="AV169" s="281">
        <f aca="1">IFERROR(INDEX(RTO4SF_ORD,AV170,1),"sd")</f>
        <v>0</v>
      </c>
      <c r="AW169" s="281">
        <f aca="1">IFERROR(INDEX(RTO4SF_ORD,AW170,1),"sd")</f>
        <v>0</v>
      </c>
      <c r="AX169" s="281">
        <f aca="1">IFERROR(INDEX(RTO4SF_ORD,AX170,1),"sd")</f>
        <v>0</v>
      </c>
      <c r="AY169" s="281">
        <f aca="1">IFERROR(INDEX(RTO4SF_ORD,AY170,1),"sd")</f>
        <v>0</v>
      </c>
      <c r="AZ169" s="281">
        <f aca="1">IFERROR(INDEX(RTO4SF_ORD,AZ170,1),"sd")</f>
        <v>0</v>
      </c>
      <c r="BA169" s="281">
        <f aca="1">IFERROR(INDEX(RTO4SF_ORD,BA170,1),"sd")</f>
        <v>0</v>
      </c>
      <c r="BB169" s="281">
        <f aca="1">IFERROR(INDEX(RTO4SF_ORD,BB170,1),"sd")</f>
        <v>0</v>
      </c>
      <c r="BC169" s="281">
        <f aca="1">IFERROR(INDEX(RTO4SF_ORD,BC170,1),"sd")</f>
        <v>0</v>
      </c>
      <c r="BD169" s="281">
        <f aca="1">IFERROR(INDEX(RTO4SF_ORD,BD170,1),"sd")</f>
        <v>0</v>
      </c>
      <c r="BE169" s="281">
        <f aca="1">IFERROR(INDEX(RTO4SF_ORD,BE170,1),"sd")</f>
        <v>0</v>
      </c>
      <c r="BF169" s="281">
        <f aca="1">IFERROR(INDEX(RTO4SF_ORD,BF170,1),"sd")</f>
        <v>0</v>
      </c>
      <c r="BG169" s="281">
        <f aca="1">IFERROR(INDEX(RTO4SF_ORD,BG170,1),"sd")</f>
        <v>0</v>
      </c>
      <c r="BH169" s="281">
        <f aca="1">IFERROR(INDEX(RTO4SF_ORD,BH170,1),"sd")</f>
        <v>0</v>
      </c>
      <c r="BI169" s="281">
        <f aca="1">IFERROR(INDEX(RTO4SF_ORD,BI170,1),"sd")</f>
        <v>0</v>
      </c>
      <c r="BJ169" s="281">
        <f aca="1">IFERROR(INDEX(RTO4SF_ORD,BJ170,1),"sd")</f>
        <v>0</v>
      </c>
      <c r="BS169" s="10"/>
      <c r="BT169" s="10"/>
      <c r="BV169" s="10"/>
      <c r="BW169" s="10"/>
      <c r="BX169" s="30"/>
      <c r="BY169" s="185" t="str">
        <f aca="1">IFERROR(INDEX(RTO4CF_ORD,BY170,1),"sd")</f>
        <v>ACA 921</v>
      </c>
      <c r="BZ169" s="281">
        <f aca="1">IFERROR(INDEX(RTO4CF_ORD,BZ170,1),"sd")</f>
        <v>916</v>
      </c>
      <c r="CA169" s="185" t="str">
        <f aca="1">IFERROR(INDEX(RTO4CF_ORD,CA170,1),"sd")</f>
        <v>B PRETAL</v>
      </c>
      <c r="CB169" s="185" t="str">
        <f aca="1">IFERROR(INDEX(RTO4CF_ORD,CB170,1),"sd")</f>
        <v>BIOCERES 1008</v>
      </c>
      <c r="CC169" s="185" t="str">
        <f aca="1">IFERROR(INDEX(RTO4CF_ORD,CC170,1),"sd")</f>
        <v>ALERCE</v>
      </c>
      <c r="CD169" s="281">
        <f aca="1">IFERROR(INDEX(RTO4CF_ORD,CD170,1),"sd")</f>
        <v>460</v>
      </c>
      <c r="CE169" s="185" t="str">
        <f aca="1">IFERROR(INDEX(RTO4CF_ORD,CE170,1),"sd")</f>
        <v>TBIO AUDAZ</v>
      </c>
      <c r="CF169" s="185" t="str">
        <f aca="1">IFERROR(INDEX(RTO4CF_ORD,CF170,1),"sd")</f>
        <v>B 525</v>
      </c>
      <c r="CG169" s="185" t="str">
        <f aca="1">IFERROR(INDEX(RTO4CF_ORD,CG170,1),"sd")</f>
        <v>IS TORDO</v>
      </c>
      <c r="CH169" s="185" t="str">
        <f aca="1">IFERROR(INDEX(RTO4CF_ORD,CH170,1),"sd")</f>
        <v>GINGKO</v>
      </c>
      <c r="CI169" s="185" t="str">
        <f aca="1">IFERROR(INDEX(RTO4CF_ORD,CI170,1),"sd")</f>
        <v>CEIBO</v>
      </c>
      <c r="CJ169" s="281">
        <f aca="1">IFERROR(INDEX(RTO4CF_ORD,CJ170,1),"sd")</f>
        <v>920</v>
      </c>
      <c r="CK169" s="185" t="str">
        <f aca="1">IFERROR(INDEX(RTO4CF_ORD,CK170,1),"sd")</f>
        <v>ALAMO</v>
      </c>
      <c r="CL169" s="185" t="str">
        <f aca="1">IFERROR(INDEX(RTO4CF_ORD,CL170,1),"sd")</f>
        <v>ACA 917</v>
      </c>
      <c r="CM169" s="185" t="str">
        <f aca="1">IFERROR(INDEX(RTO4CF_ORD,CM170,1),"sd")</f>
        <v>B SAETA</v>
      </c>
      <c r="CN169" s="185" t="str">
        <f aca="1">IFERROR(INDEX(RTO4CF_ORD,CN170,1),"sd")</f>
        <v>B FULGOR</v>
      </c>
      <c r="CO169" s="185" t="str">
        <f aca="1">IFERROR(INDEX(RTO4CF_ORD,CO170,1),"sd")</f>
        <v>AROMO</v>
      </c>
      <c r="CP169" s="185" t="str">
        <f aca="1">IFERROR(INDEX(RTO4CF_ORD,CP170,1),"sd")</f>
        <v>IS HORNERO</v>
      </c>
      <c r="CQ169" s="185" t="str">
        <f aca="1">IFERROR(INDEX(RTO4CF_ORD,CQ170,1),"sd")</f>
        <v>B 450</v>
      </c>
      <c r="CR169" s="185" t="str">
        <f aca="1">IFERROR(INDEX(RTO4CF_ORD,CR170,1),"sd")</f>
        <v>KLEIN NUTRIA</v>
      </c>
      <c r="CS169" s="185" t="str">
        <f aca="1">IFERROR(INDEX(RTO4CF_ORD,CS170,1),"sd")</f>
        <v>MS INTA  817</v>
      </c>
      <c r="CT169" s="185" t="str">
        <f aca="1">IFERROR(INDEX(RTO4CF_ORD,CT170,1),"sd")</f>
        <v>BIOINTA 1006</v>
      </c>
      <c r="CU169" s="185" t="str">
        <f aca="1">IFERROR(INDEX(RTO4CF_ORD,CU170,1),"sd")</f>
        <v>LG ZAINO</v>
      </c>
      <c r="CV169" s="185" t="str">
        <f aca="1">IFERROR(INDEX(RTO4CF_ORD,CV170,1),"sd")</f>
        <v>B MUTISIA</v>
      </c>
      <c r="CW169" s="185" t="str">
        <f aca="1">IFERROR(INDEX(RTO4CF_ORD,CW170,1),"sd")</f>
        <v>B AMANCAY</v>
      </c>
      <c r="CX169" s="281">
        <f aca="1">IFERROR(INDEX(RTO4CF_ORD,CX170,1),"sd")</f>
        <v>0</v>
      </c>
      <c r="CY169" s="281">
        <f aca="1">IFERROR(INDEX(RTO4CF_ORD,CY170,1),"sd")</f>
        <v>0</v>
      </c>
      <c r="CZ169" s="281">
        <f aca="1">IFERROR(INDEX(RTO4CF_ORD,CZ170,1),"sd")</f>
        <v>0</v>
      </c>
      <c r="DA169" s="281">
        <f aca="1">IFERROR(INDEX(RTO4CF_ORD,DA170,1),"sd")</f>
        <v>0</v>
      </c>
      <c r="DB169" s="281">
        <f aca="1">IFERROR(INDEX(RTO4CF_ORD,DB170,1),"sd")</f>
        <v>0</v>
      </c>
      <c r="DC169" s="281">
        <f aca="1">IFERROR(INDEX(RTO4CF_ORD,DC170,1),"sd")</f>
        <v>0</v>
      </c>
      <c r="DD169" s="281">
        <f aca="1">IFERROR(INDEX(RTO4CF_ORD,DD170,1),"sd")</f>
        <v>0</v>
      </c>
      <c r="DE169" s="281">
        <f aca="1">IFERROR(INDEX(RTO4CF_ORD,DE170,1),"sd")</f>
        <v>0</v>
      </c>
      <c r="DF169" s="281">
        <f aca="1">IFERROR(INDEX(RTO4CF_ORD,DF170,1),"sd")</f>
        <v>0</v>
      </c>
      <c r="DG169" s="281">
        <f aca="1">IFERROR(INDEX(RTO4CF_ORD,DG170,1),"sd")</f>
        <v>0</v>
      </c>
      <c r="DH169" s="281">
        <f aca="1">IFERROR(INDEX(RTO4CF_ORD,DH170,1),"sd")</f>
        <v>0</v>
      </c>
      <c r="DI169" s="281">
        <f aca="1">IFERROR(INDEX(RTO4CF_ORD,DI170,1),"sd")</f>
        <v>0</v>
      </c>
      <c r="DJ169" s="281">
        <f aca="1">IFERROR(INDEX(RTO4CF_ORD,DJ170,1),"sd")</f>
        <v>0</v>
      </c>
      <c r="DK169" s="281">
        <f aca="1">IFERROR(INDEX(RTO4CF_ORD,DK170,1),"sd")</f>
        <v>0</v>
      </c>
      <c r="DL169" s="281">
        <f aca="1">IFERROR(INDEX(RTO4CF_ORD,DL170,1),"sd")</f>
        <v>0</v>
      </c>
      <c r="DM169" s="281">
        <f aca="1">IFERROR(INDEX(RTO4CF_ORD,DM170,1),"sd")</f>
        <v>0</v>
      </c>
      <c r="DN169" s="281">
        <f aca="1">IFERROR(INDEX(RTO4CF_ORD,DN170,1),"sd")</f>
        <v>0</v>
      </c>
      <c r="DO169" s="281">
        <f aca="1">IFERROR(INDEX(RTO4CF_ORD,DO170,1),"sd")</f>
        <v>0</v>
      </c>
      <c r="DP169" s="281">
        <f aca="1">IFERROR(INDEX(RTO4CF_ORD,DP170,1),"sd")</f>
        <v>0</v>
      </c>
      <c r="DQ169" s="281">
        <f aca="1">IFERROR(INDEX(RTO4CF_ORD,DQ170,1),"sd")</f>
        <v>0</v>
      </c>
      <c r="DR169" s="281">
        <f aca="1">IFERROR(INDEX(RTO4CF_ORD,DR170,1),"sd")</f>
        <v>0</v>
      </c>
      <c r="DS169" s="281">
        <f aca="1">IFERROR(INDEX(RTO4CF_ORD,DS170,1),"sd")</f>
        <v>0</v>
      </c>
      <c r="DT169" s="281">
        <f aca="1">IFERROR(INDEX(RTO4CF_ORD,DT170,1),"sd")</f>
        <v>0</v>
      </c>
      <c r="DU169" s="281">
        <f aca="1">IFERROR(INDEX(RTO4CF_ORD,DU170,1),"sd")</f>
        <v>0</v>
      </c>
      <c r="DV169" s="281">
        <f aca="1">IFERROR(INDEX(RTO4CF_ORD,DV170,1),"sd")</f>
        <v>0</v>
      </c>
      <c r="DW169" s="117"/>
      <c r="DX169" s="117"/>
      <c r="DZ169" s="311" t="s">
        <v>358</v>
      </c>
      <c r="EA169" s="176" t="s">
        <v>120</v>
      </c>
      <c r="EB169" s="176" t="n">
        <v>1</v>
      </c>
      <c r="EC169" s="176" t="n">
        <v>2</v>
      </c>
      <c r="ED169" s="176" t="n">
        <v>3</v>
      </c>
      <c r="EE169" s="176" t="n">
        <v>4</v>
      </c>
      <c r="EF169" s="311" t="s">
        <v>302</v>
      </c>
      <c r="EG169" s="311" t="s">
        <v>303</v>
      </c>
      <c r="EH169" s="176"/>
      <c r="EI169" s="176" t="s">
        <v>304</v>
      </c>
      <c r="EJ169" s="176"/>
      <c r="EK169" s="177"/>
      <c r="EL169" s="311" t="s">
        <v>359</v>
      </c>
      <c r="EM169" s="176" t="s">
        <v>120</v>
      </c>
      <c r="EN169" s="176" t="n">
        <v>1</v>
      </c>
      <c r="EO169" s="176" t="n">
        <v>2</v>
      </c>
      <c r="EP169" s="176" t="n">
        <v>3</v>
      </c>
      <c r="EQ169" s="176" t="n">
        <v>4</v>
      </c>
      <c r="ER169" s="311" t="s">
        <v>302</v>
      </c>
      <c r="ES169" s="311" t="s">
        <v>303</v>
      </c>
      <c r="ET169" s="176"/>
      <c r="EU169" s="176" t="s">
        <v>304</v>
      </c>
      <c r="EV169" s="176"/>
      <c r="EW169" s="177"/>
      <c r="EX169" s="311" t="s">
        <v>303</v>
      </c>
      <c r="EY169" s="177" t="s">
        <v>306</v>
      </c>
      <c r="EZ169" s="177"/>
    </row>
    <row r="170" spans="1:156" ht="12.75" customHeight="1">
      <c r="A170" s="53" t="str">
        <f>Fechas!$C$169</f>
        <v>4º ÉPOCA: CICLOS CORTOS SIN FUNGICIDA</v>
      </c>
      <c r="B170" s="54"/>
      <c r="C170" s="54"/>
      <c r="D170" s="54"/>
      <c r="E170" s="54"/>
      <c r="F170" s="54"/>
      <c r="G170" s="142"/>
      <c r="J170" s="10"/>
      <c r="K170" s="312" t="s">
        <v>120</v>
      </c>
      <c r="L170" s="116" t="s">
        <v>307</v>
      </c>
      <c r="M170" s="160" t="n">
        <v>1</v>
      </c>
      <c r="N170" s="160">
        <f>M170+1</f>
        <v>2</v>
      </c>
      <c r="O170" s="160">
        <f>N170+1</f>
        <v>3</v>
      </c>
      <c r="P170" s="160">
        <f>O170+1</f>
        <v>4</v>
      </c>
      <c r="Q170" s="160">
        <f>P170+1</f>
        <v>5</v>
      </c>
      <c r="R170" s="160">
        <f>Q170+1</f>
        <v>6</v>
      </c>
      <c r="S170" s="160">
        <f>R170+1</f>
        <v>7</v>
      </c>
      <c r="T170" s="160">
        <f>S170+1</f>
        <v>8</v>
      </c>
      <c r="U170" s="160">
        <f>T170+1</f>
        <v>9</v>
      </c>
      <c r="V170" s="160">
        <f>U170+1</f>
        <v>10</v>
      </c>
      <c r="W170" s="160">
        <f>V170+1</f>
        <v>11</v>
      </c>
      <c r="X170" s="160">
        <f>W170+1</f>
        <v>12</v>
      </c>
      <c r="Y170" s="160">
        <f>X170+1</f>
        <v>13</v>
      </c>
      <c r="Z170" s="160">
        <f>Y170+1</f>
        <v>14</v>
      </c>
      <c r="AA170" s="160">
        <f>Z170+1</f>
        <v>15</v>
      </c>
      <c r="AB170" s="160">
        <f>AA170+1</f>
        <v>16</v>
      </c>
      <c r="AC170" s="160">
        <f>AB170+1</f>
        <v>17</v>
      </c>
      <c r="AD170" s="160">
        <f>AC170+1</f>
        <v>18</v>
      </c>
      <c r="AE170" s="160">
        <f>AD170+1</f>
        <v>19</v>
      </c>
      <c r="AF170" s="160">
        <f>AE170+1</f>
        <v>20</v>
      </c>
      <c r="AG170" s="160">
        <f>AF170+1</f>
        <v>21</v>
      </c>
      <c r="AH170" s="160">
        <f>AG170+1</f>
        <v>22</v>
      </c>
      <c r="AI170" s="160">
        <f>AH170+1</f>
        <v>23</v>
      </c>
      <c r="AJ170" s="160">
        <f>AI170+1</f>
        <v>24</v>
      </c>
      <c r="AK170" s="160">
        <f>AJ170+1</f>
        <v>25</v>
      </c>
      <c r="AL170" s="160">
        <f>AK170+1</f>
        <v>26</v>
      </c>
      <c r="AM170" s="160">
        <f>AL170+1</f>
        <v>27</v>
      </c>
      <c r="AN170" s="160">
        <f>AM170+1</f>
        <v>28</v>
      </c>
      <c r="AO170" s="160">
        <f>AN170+1</f>
        <v>29</v>
      </c>
      <c r="AP170" s="160">
        <f>AO170+1</f>
        <v>30</v>
      </c>
      <c r="AQ170" s="160">
        <f>AP170+1</f>
        <v>31</v>
      </c>
      <c r="AR170" s="160">
        <f>AQ170+1</f>
        <v>32</v>
      </c>
      <c r="AS170" s="160">
        <f>AR170+1</f>
        <v>33</v>
      </c>
      <c r="AT170" s="160">
        <f>AS170+1</f>
        <v>34</v>
      </c>
      <c r="AU170" s="160">
        <f>AT170+1</f>
        <v>35</v>
      </c>
      <c r="AV170" s="160">
        <f>AU170+1</f>
        <v>36</v>
      </c>
      <c r="AW170" s="160">
        <f>AV170+1</f>
        <v>37</v>
      </c>
      <c r="AX170" s="160">
        <f>AW170+1</f>
        <v>38</v>
      </c>
      <c r="AY170" s="160">
        <f>AX170+1</f>
        <v>39</v>
      </c>
      <c r="AZ170" s="160">
        <f>AY170+1</f>
        <v>40</v>
      </c>
      <c r="BA170" s="160">
        <f>AZ170+1</f>
        <v>41</v>
      </c>
      <c r="BB170" s="160">
        <f>BA170+1</f>
        <v>42</v>
      </c>
      <c r="BC170" s="160">
        <f>BB170+1</f>
        <v>43</v>
      </c>
      <c r="BD170" s="160">
        <f>BC170+1</f>
        <v>44</v>
      </c>
      <c r="BE170" s="160">
        <f>BD170+1</f>
        <v>45</v>
      </c>
      <c r="BF170" s="160">
        <f>BE170+1</f>
        <v>46</v>
      </c>
      <c r="BG170" s="160">
        <f>BF170+1</f>
        <v>47</v>
      </c>
      <c r="BH170" s="160">
        <f>BG170+1</f>
        <v>48</v>
      </c>
      <c r="BI170" s="160">
        <f>BH170+1</f>
        <v>49</v>
      </c>
      <c r="BJ170" s="160">
        <f>BI170+1</f>
        <v>50</v>
      </c>
      <c r="BM170" s="56" t="str">
        <f>Fechas!$K$169</f>
        <v>4º ÉPOCA: CICLOS CORTOS CON FUNGICIDA</v>
      </c>
      <c r="BN170" s="57"/>
      <c r="BO170" s="57"/>
      <c r="BP170" s="57"/>
      <c r="BQ170" s="57"/>
      <c r="BR170" s="57"/>
      <c r="BS170" s="141"/>
      <c r="BT170" s="10"/>
      <c r="BV170" s="10"/>
      <c r="BW170" s="312" t="s">
        <v>120</v>
      </c>
      <c r="BX170" s="116" t="s">
        <v>307</v>
      </c>
      <c r="BY170" s="160" t="n">
        <v>1</v>
      </c>
      <c r="BZ170" s="160">
        <f>BY170+1</f>
        <v>2</v>
      </c>
      <c r="CA170" s="160">
        <f>BZ170+1</f>
        <v>3</v>
      </c>
      <c r="CB170" s="160">
        <f>CA170+1</f>
        <v>4</v>
      </c>
      <c r="CC170" s="160">
        <f>CB170+1</f>
        <v>5</v>
      </c>
      <c r="CD170" s="160">
        <f>CC170+1</f>
        <v>6</v>
      </c>
      <c r="CE170" s="160">
        <f>CD170+1</f>
        <v>7</v>
      </c>
      <c r="CF170" s="160">
        <f>CE170+1</f>
        <v>8</v>
      </c>
      <c r="CG170" s="160">
        <f>CF170+1</f>
        <v>9</v>
      </c>
      <c r="CH170" s="160">
        <f>CG170+1</f>
        <v>10</v>
      </c>
      <c r="CI170" s="160">
        <f>CH170+1</f>
        <v>11</v>
      </c>
      <c r="CJ170" s="160">
        <f>CI170+1</f>
        <v>12</v>
      </c>
      <c r="CK170" s="160">
        <f>CJ170+1</f>
        <v>13</v>
      </c>
      <c r="CL170" s="160">
        <f>CK170+1</f>
        <v>14</v>
      </c>
      <c r="CM170" s="160">
        <f>CL170+1</f>
        <v>15</v>
      </c>
      <c r="CN170" s="160">
        <f>CM170+1</f>
        <v>16</v>
      </c>
      <c r="CO170" s="160">
        <f>CN170+1</f>
        <v>17</v>
      </c>
      <c r="CP170" s="160">
        <f>CO170+1</f>
        <v>18</v>
      </c>
      <c r="CQ170" s="160">
        <f>CP170+1</f>
        <v>19</v>
      </c>
      <c r="CR170" s="160">
        <f>CQ170+1</f>
        <v>20</v>
      </c>
      <c r="CS170" s="160">
        <f>CR170+1</f>
        <v>21</v>
      </c>
      <c r="CT170" s="160">
        <f>CS170+1</f>
        <v>22</v>
      </c>
      <c r="CU170" s="160">
        <f>CT170+1</f>
        <v>23</v>
      </c>
      <c r="CV170" s="160">
        <f>CU170+1</f>
        <v>24</v>
      </c>
      <c r="CW170" s="160">
        <f>CV170+1</f>
        <v>25</v>
      </c>
      <c r="CX170" s="160">
        <f>CW170+1</f>
        <v>26</v>
      </c>
      <c r="CY170" s="160">
        <f>CX170+1</f>
        <v>27</v>
      </c>
      <c r="CZ170" s="160">
        <f>CY170+1</f>
        <v>28</v>
      </c>
      <c r="DA170" s="160">
        <f>CZ170+1</f>
        <v>29</v>
      </c>
      <c r="DB170" s="160">
        <f>DA170+1</f>
        <v>30</v>
      </c>
      <c r="DC170" s="160">
        <f>DB170+1</f>
        <v>31</v>
      </c>
      <c r="DD170" s="160">
        <f>DC170+1</f>
        <v>32</v>
      </c>
      <c r="DE170" s="160">
        <f>DD170+1</f>
        <v>33</v>
      </c>
      <c r="DF170" s="160">
        <f>DE170+1</f>
        <v>34</v>
      </c>
      <c r="DG170" s="160">
        <f>DF170+1</f>
        <v>35</v>
      </c>
      <c r="DH170" s="160">
        <f>DG170+1</f>
        <v>36</v>
      </c>
      <c r="DI170" s="160">
        <f>DH170+1</f>
        <v>37</v>
      </c>
      <c r="DJ170" s="160">
        <f>DI170+1</f>
        <v>38</v>
      </c>
      <c r="DK170" s="160">
        <f>DJ170+1</f>
        <v>39</v>
      </c>
      <c r="DL170" s="160">
        <f>DK170+1</f>
        <v>40</v>
      </c>
      <c r="DM170" s="160">
        <f>DL170+1</f>
        <v>41</v>
      </c>
      <c r="DN170" s="160">
        <f>DM170+1</f>
        <v>42</v>
      </c>
      <c r="DO170" s="160">
        <f>DN170+1</f>
        <v>43</v>
      </c>
      <c r="DP170" s="160">
        <f>DO170+1</f>
        <v>44</v>
      </c>
      <c r="DQ170" s="160">
        <f>DP170+1</f>
        <v>45</v>
      </c>
      <c r="DR170" s="160">
        <f>DQ170+1</f>
        <v>46</v>
      </c>
      <c r="DS170" s="160">
        <f>DR170+1</f>
        <v>47</v>
      </c>
      <c r="DT170" s="160">
        <f>DS170+1</f>
        <v>48</v>
      </c>
      <c r="DU170" s="160">
        <f>DT170+1</f>
        <v>49</v>
      </c>
      <c r="DV170" s="160">
        <f>DU170+1</f>
        <v>50</v>
      </c>
      <c r="DW170" s="10"/>
      <c r="DX170" s="10"/>
      <c r="DZ170" s="176" t="n">
        <v>1</v>
      </c>
      <c r="EA170" s="283">
        <f aca="1">IFERROR(INDEX(RTO4CV,$DZ170,1),0)</f>
        <v>460</v>
      </c>
      <c r="EB170" s="179">
        <f aca="1">IFERROR(INDEX(RTO4SF,$DZ170,EB$3),0)</f>
        <v>0</v>
      </c>
      <c r="EC170" s="179">
        <f aca="1">IFERROR(INDEX(RTO4SF,$DZ170,EC$3),0)</f>
        <v>0</v>
      </c>
      <c r="ED170" s="179">
        <f aca="1">IFERROR(INDEX(RTO4SF,$DZ170,ED$3),0)</f>
        <v>0</v>
      </c>
      <c r="EE170" s="179">
        <f aca="1">IFERROR(INDEX(RTO4SF,$DZ170,EE$3),0)</f>
        <v>0</v>
      </c>
      <c r="EF170" s="179">
        <f>_xlfn.COUNTIFS(EB170:EE170,"&gt;1")</f>
        <v>0</v>
      </c>
      <c r="EG170" s="179">
        <f>IFERROR(_xlfn.SUMIFS(EB170:EE170,EB170:EE170,"&gt;1"),0)</f>
        <v>0</v>
      </c>
      <c r="EH170" s="176"/>
      <c r="EI170" s="176" t="s">
        <v>308</v>
      </c>
      <c r="EJ170" s="179">
        <f>EB220*EF220</f>
        <v>0</v>
      </c>
      <c r="EK170" s="177"/>
      <c r="EL170" s="176" t="n">
        <v>1</v>
      </c>
      <c r="EM170" s="283">
        <f aca="1">IFERROR(INDEX(RTO4CV,$EL170,1),0)</f>
        <v>460</v>
      </c>
      <c r="EN170" s="179">
        <f aca="1">IFERROR(INDEX(RTO4CF,$EL170,'ANVA-MDS'!EB$3),0)</f>
        <v>4689.87702857142995</v>
      </c>
      <c r="EO170" s="179">
        <f aca="1">IFERROR(INDEX(RTO4CF,$EL170,'ANVA-MDS'!EC$3),0)</f>
        <v>4466.19397714285969</v>
      </c>
      <c r="EP170" s="179">
        <f aca="1">IFERROR(INDEX(RTO4CF,$EL170,'ANVA-MDS'!ED$3),0)</f>
        <v>3972.60863999999992</v>
      </c>
      <c r="EQ170" s="179">
        <f aca="1">IFERROR(INDEX(RTO4CF,$EL170,'ANVA-MDS'!EE$3),0)</f>
        <v>0</v>
      </c>
      <c r="ER170" s="179">
        <f>_xlfn.COUNTIFS(EN170:EQ170,"&gt;1")</f>
        <v>3</v>
      </c>
      <c r="ES170" s="179">
        <f>IFERROR(_xlfn.SUMIFS(EN170:EQ170,EN170:EQ170,"&gt;1"),0)</f>
        <v>13128.6796457142991</v>
      </c>
      <c r="ET170" s="176"/>
      <c r="EU170" s="176" t="s">
        <v>308</v>
      </c>
      <c r="EV170" s="183">
        <f>EN220*ER220</f>
        <v>25</v>
      </c>
      <c r="EW170" s="177"/>
      <c r="EX170" s="179">
        <f>EG170+ES170</f>
        <v>13128.6796457142991</v>
      </c>
      <c r="EY170" s="176" t="s">
        <v>308</v>
      </c>
      <c r="EZ170" s="189">
        <f>EV170</f>
        <v>25</v>
      </c>
    </row>
    <row r="171" spans="10:156" ht="12.75" customHeight="1">
      <c r="J171" s="89" t="n">
        <v>1</v>
      </c>
      <c r="K171" s="187">
        <f aca="1">IFERROR(INDEX(RTO4SF_ORD,J171,1),"sd")</f>
        <v>460</v>
      </c>
      <c r="L171" s="188">
        <f aca="1">IFERROR(INDEX(RTO4SF_ORD,J171,2),"sd")</f>
        <v>0.000490000000000000036</v>
      </c>
      <c r="M171" s="188" t="str">
        <f aca="1">IF(M$4&gt;$J171,"",IF($F$175&gt;$G$175,"ns",IF($B$182&gt;$C$182,"ns",IF(ABS($L171-INDEX(RTO1SF_ORD,M$4,2))&gt;$B$190,"s","ns"))))</f>
        <v>ns</v>
      </c>
      <c r="N171" s="188" t="str">
        <f aca="1">IF(N$4&gt;$J171,"",IF($F$175&gt;$G$175,"ns",IF($B$182&gt;$C$182,"ns",IF(ABS($L171-INDEX(RTO1SF_ORD,N$4,2))&gt;$B$190,"s","ns"))))</f>
        <v/>
      </c>
      <c r="O171" s="188" t="str">
        <f aca="1">IF(O$4&gt;$J171,"",IF($F$175&gt;$G$175,"ns",IF($B$182&gt;$C$182,"ns",IF(ABS($L171-INDEX(RTO1SF_ORD,O$4,2))&gt;$B$190,"s","ns"))))</f>
        <v/>
      </c>
      <c r="P171" s="188" t="str">
        <f aca="1">IF(P$4&gt;$J171,"",IF($F$175&gt;$G$175,"ns",IF($B$182&gt;$C$182,"ns",IF(ABS($L171-INDEX(RTO1SF_ORD,P$4,2))&gt;$B$190,"s","ns"))))</f>
        <v/>
      </c>
      <c r="Q171" s="188" t="str">
        <f aca="1">IF(Q$4&gt;$J171,"",IF($F$175&gt;$G$175,"ns",IF($B$182&gt;$C$182,"ns",IF(ABS($L171-INDEX(RTO1SF_ORD,Q$4,2))&gt;$B$190,"s","ns"))))</f>
        <v/>
      </c>
      <c r="R171" s="188" t="str">
        <f aca="1">IF(R$4&gt;$J171,"",IF($F$175&gt;$G$175,"ns",IF($B$182&gt;$C$182,"ns",IF(ABS($L171-INDEX(RTO1SF_ORD,R$4,2))&gt;$B$190,"s","ns"))))</f>
        <v/>
      </c>
      <c r="S171" s="188" t="str">
        <f aca="1">IF(S$4&gt;$J171,"",IF($F$175&gt;$G$175,"ns",IF($B$182&gt;$C$182,"ns",IF(ABS($L171-INDEX(RTO1SF_ORD,S$4,2))&gt;$B$190,"s","ns"))))</f>
        <v/>
      </c>
      <c r="T171" s="188" t="str">
        <f aca="1">IF(T$4&gt;$J171,"",IF($F$175&gt;$G$175,"ns",IF($B$182&gt;$C$182,"ns",IF(ABS($L171-INDEX(RTO1SF_ORD,T$4,2))&gt;$B$190,"s","ns"))))</f>
        <v/>
      </c>
      <c r="U171" s="188" t="str">
        <f aca="1">IF(U$4&gt;$J171,"",IF($F$175&gt;$G$175,"ns",IF($B$182&gt;$C$182,"ns",IF(ABS($L171-INDEX(RTO1SF_ORD,U$4,2))&gt;$B$190,"s","ns"))))</f>
        <v/>
      </c>
      <c r="V171" s="188" t="str">
        <f aca="1">IF(V$4&gt;$J171,"",IF($F$175&gt;$G$175,"ns",IF($B$182&gt;$C$182,"ns",IF(ABS($L171-INDEX(RTO1SF_ORD,V$4,2))&gt;$B$190,"s","ns"))))</f>
        <v/>
      </c>
      <c r="W171" s="188" t="str">
        <f aca="1">IF(W$4&gt;$J171,"",IF($F$175&gt;$G$175,"ns",IF($B$182&gt;$C$182,"ns",IF(ABS($L171-INDEX(RTO1SF_ORD,W$4,2))&gt;$B$190,"s","ns"))))</f>
        <v/>
      </c>
      <c r="X171" s="188" t="str">
        <f aca="1">IF(X$4&gt;$J171,"",IF($F$175&gt;$G$175,"ns",IF($B$182&gt;$C$182,"ns",IF(ABS($L171-INDEX(RTO1SF_ORD,X$4,2))&gt;$B$190,"s","ns"))))</f>
        <v/>
      </c>
      <c r="Y171" s="188" t="str">
        <f aca="1">IF(Y$4&gt;$J171,"",IF($F$175&gt;$G$175,"ns",IF($B$182&gt;$C$182,"ns",IF(ABS($L171-INDEX(RTO1SF_ORD,Y$4,2))&gt;$B$190,"s","ns"))))</f>
        <v/>
      </c>
      <c r="Z171" s="188" t="str">
        <f aca="1">IF(Z$4&gt;$J171,"",IF($F$175&gt;$G$175,"ns",IF($B$182&gt;$C$182,"ns",IF(ABS($L171-INDEX(RTO1SF_ORD,Z$4,2))&gt;$B$190,"s","ns"))))</f>
        <v/>
      </c>
      <c r="AA171" s="188" t="str">
        <f aca="1">IF(AA$4&gt;$J171,"",IF($F$175&gt;$G$175,"ns",IF($B$182&gt;$C$182,"ns",IF(ABS($L171-INDEX(RTO1SF_ORD,AA$4,2))&gt;$B$190,"s","ns"))))</f>
        <v/>
      </c>
      <c r="AB171" s="188" t="str">
        <f aca="1">IF(AB$4&gt;$J171,"",IF($F$175&gt;$G$175,"ns",IF($B$182&gt;$C$182,"ns",IF(ABS($L171-INDEX(RTO1SF_ORD,AB$4,2))&gt;$B$190,"s","ns"))))</f>
        <v/>
      </c>
      <c r="AC171" s="188" t="str">
        <f aca="1">IF(AC$4&gt;$J171,"",IF($F$175&gt;$G$175,"ns",IF($B$182&gt;$C$182,"ns",IF(ABS($L171-INDEX(RTO1SF_ORD,AC$4,2))&gt;$B$190,"s","ns"))))</f>
        <v/>
      </c>
      <c r="AD171" s="188" t="str">
        <f aca="1">IF(AD$4&gt;$J171,"",IF($F$175&gt;$G$175,"ns",IF($B$182&gt;$C$182,"ns",IF(ABS($L171-INDEX(RTO1SF_ORD,AD$4,2))&gt;$B$190,"s","ns"))))</f>
        <v/>
      </c>
      <c r="AE171" s="188" t="str">
        <f aca="1">IF(AE$4&gt;$J171,"",IF($F$175&gt;$G$175,"ns",IF($B$182&gt;$C$182,"ns",IF(ABS($L171-INDEX(RTO1SF_ORD,AE$4,2))&gt;$B$190,"s","ns"))))</f>
        <v/>
      </c>
      <c r="AF171" s="188" t="str">
        <f aca="1">IF(AF$4&gt;$J171,"",IF($F$175&gt;$G$175,"ns",IF($B$182&gt;$C$182,"ns",IF(ABS($L171-INDEX(RTO1SF_ORD,AF$4,2))&gt;$B$190,"s","ns"))))</f>
        <v/>
      </c>
      <c r="AG171" s="188" t="str">
        <f aca="1">IF(AG$4&gt;$J171,"",IF($F$175&gt;$G$175,"ns",IF($B$182&gt;$C$182,"ns",IF(ABS($L171-INDEX(RTO1SF_ORD,AG$4,2))&gt;$B$190,"s","ns"))))</f>
        <v/>
      </c>
      <c r="AH171" s="188" t="str">
        <f aca="1">IF(AH$4&gt;$J171,"",IF($F$175&gt;$G$175,"ns",IF($B$182&gt;$C$182,"ns",IF(ABS($L171-INDEX(RTO1SF_ORD,AH$4,2))&gt;$B$190,"s","ns"))))</f>
        <v/>
      </c>
      <c r="AI171" s="188" t="str">
        <f aca="1">IF(AI$4&gt;$J171,"",IF($F$175&gt;$G$175,"ns",IF($B$182&gt;$C$182,"ns",IF(ABS($L171-INDEX(RTO1SF_ORD,AI$4,2))&gt;$B$190,"s","ns"))))</f>
        <v/>
      </c>
      <c r="AJ171" s="188" t="str">
        <f aca="1">IF(AJ$4&gt;$J171,"",IF($F$175&gt;$G$175,"ns",IF($B$182&gt;$C$182,"ns",IF(ABS($L171-INDEX(RTO1SF_ORD,AJ$4,2))&gt;$B$190,"s","ns"))))</f>
        <v/>
      </c>
      <c r="AK171" s="188" t="str">
        <f aca="1">IF(AK$4&gt;$J171,"",IF($F$175&gt;$G$175,"ns",IF($B$182&gt;$C$182,"ns",IF(ABS($L171-INDEX(RTO1SF_ORD,AK$4,2))&gt;$B$190,"s","ns"))))</f>
        <v/>
      </c>
      <c r="AL171" s="188" t="str">
        <f aca="1">IF(AL$4&gt;$J171,"",IF($F$175&gt;$G$175,"ns",IF($B$182&gt;$C$182,"ns",IF(ABS($L171-INDEX(RTO1SF_ORD,AL$4,2))&gt;$B$190,"s","ns"))))</f>
        <v/>
      </c>
      <c r="AM171" s="188" t="str">
        <f aca="1">IF(AM$4&gt;$J171,"",IF($F$175&gt;$G$175,"ns",IF($B$182&gt;$C$182,"ns",IF(ABS($L171-INDEX(RTO1SF_ORD,AM$4,2))&gt;$B$190,"s","ns"))))</f>
        <v/>
      </c>
      <c r="AN171" s="188" t="str">
        <f aca="1">IF(AN$4&gt;$J171,"",IF($F$175&gt;$G$175,"ns",IF($B$182&gt;$C$182,"ns",IF(ABS($L171-INDEX(RTO1SF_ORD,AN$4,2))&gt;$B$190,"s","ns"))))</f>
        <v/>
      </c>
      <c r="AO171" s="188" t="str">
        <f aca="1">IF(AO$4&gt;$J171,"",IF($F$175&gt;$G$175,"ns",IF($B$182&gt;$C$182,"ns",IF(ABS($L171-INDEX(RTO1SF_ORD,AO$4,2))&gt;$B$190,"s","ns"))))</f>
        <v/>
      </c>
      <c r="AP171" s="188" t="str">
        <f aca="1">IF(AP$4&gt;$J171,"",IF($F$175&gt;$G$175,"ns",IF($B$182&gt;$C$182,"ns",IF(ABS($L171-INDEX(RTO1SF_ORD,AP$4,2))&gt;$B$190,"s","ns"))))</f>
        <v/>
      </c>
      <c r="AQ171" s="188" t="str">
        <f aca="1">IF(AQ$4&gt;$J171,"",IF($F$175&gt;$G$175,"ns",IF($B$182&gt;$C$182,"ns",IF(ABS($L171-INDEX(RTO1SF_ORD,AQ$4,2))&gt;$B$190,"s","ns"))))</f>
        <v/>
      </c>
      <c r="AR171" s="188" t="str">
        <f aca="1">IF(AR$4&gt;$J171,"",IF($F$175&gt;$G$175,"ns",IF($B$182&gt;$C$182,"ns",IF(ABS($L171-INDEX(RTO1SF_ORD,AR$4,2))&gt;$B$190,"s","ns"))))</f>
        <v/>
      </c>
      <c r="AS171" s="188" t="str">
        <f aca="1">IF(AS$4&gt;$J171,"",IF($F$175&gt;$G$175,"ns",IF($B$182&gt;$C$182,"ns",IF(ABS($L171-INDEX(RTO1SF_ORD,AS$4,2))&gt;$B$190,"s","ns"))))</f>
        <v/>
      </c>
      <c r="AT171" s="188" t="str">
        <f aca="1">IF(AT$4&gt;$J171,"",IF($F$175&gt;$G$175,"ns",IF($B$182&gt;$C$182,"ns",IF(ABS($L171-INDEX(RTO1SF_ORD,AT$4,2))&gt;$B$190,"s","ns"))))</f>
        <v/>
      </c>
      <c r="AU171" s="188" t="str">
        <f aca="1">IF(AU$4&gt;$J171,"",IF($F$175&gt;$G$175,"ns",IF($B$182&gt;$C$182,"ns",IF(ABS($L171-INDEX(RTO1SF_ORD,AU$4,2))&gt;$B$190,"s","ns"))))</f>
        <v/>
      </c>
      <c r="AV171" s="188" t="str">
        <f aca="1">IF(AV$4&gt;$J171,"",IF($F$175&gt;$G$175,"ns",IF($B$182&gt;$C$182,"ns",IF(ABS($L171-INDEX(RTO1SF_ORD,AV$4,2))&gt;$B$190,"s","ns"))))</f>
        <v/>
      </c>
      <c r="AW171" s="188" t="str">
        <f aca="1">IF(AW$4&gt;$J171,"",IF($F$175&gt;$G$175,"ns",IF($B$182&gt;$C$182,"ns",IF(ABS($L171-INDEX(RTO1SF_ORD,AW$4,2))&gt;$B$190,"s","ns"))))</f>
        <v/>
      </c>
      <c r="AX171" s="188" t="str">
        <f aca="1">IF(AX$4&gt;$J171,"",IF($F$175&gt;$G$175,"ns",IF($B$182&gt;$C$182,"ns",IF(ABS($L171-INDEX(RTO1SF_ORD,AX$4,2))&gt;$B$190,"s","ns"))))</f>
        <v/>
      </c>
      <c r="AY171" s="188" t="str">
        <f aca="1">IF(AY$4&gt;$J171,"",IF($F$175&gt;$G$175,"ns",IF($B$182&gt;$C$182,"ns",IF(ABS($L171-INDEX(RTO1SF_ORD,AY$4,2))&gt;$B$190,"s","ns"))))</f>
        <v/>
      </c>
      <c r="AZ171" s="188" t="str">
        <f aca="1">IF(AZ$4&gt;$J171,"",IF($F$175&gt;$G$175,"ns",IF($B$182&gt;$C$182,"ns",IF(ABS($L171-INDEX(RTO1SF_ORD,AZ$4,2))&gt;$B$190,"s","ns"))))</f>
        <v/>
      </c>
      <c r="BA171" s="188" t="str">
        <f aca="1">IF(BA$4&gt;$J171,"",IF($F$175&gt;$G$175,"ns",IF($B$182&gt;$C$182,"ns",IF(ABS($L171-INDEX(RTO1SF_ORD,BA$4,2))&gt;$B$190,"s","ns"))))</f>
        <v/>
      </c>
      <c r="BB171" s="188" t="str">
        <f aca="1">IF(BB$4&gt;$J171,"",IF($F$175&gt;$G$175,"ns",IF($B$182&gt;$C$182,"ns",IF(ABS($L171-INDEX(RTO1SF_ORD,BB$4,2))&gt;$B$190,"s","ns"))))</f>
        <v/>
      </c>
      <c r="BC171" s="188" t="str">
        <f aca="1">IF(BC$4&gt;$J171,"",IF($F$175&gt;$G$175,"ns",IF($B$182&gt;$C$182,"ns",IF(ABS($L171-INDEX(RTO1SF_ORD,BC$4,2))&gt;$B$190,"s","ns"))))</f>
        <v/>
      </c>
      <c r="BD171" s="188" t="str">
        <f aca="1">IF(BD$4&gt;$J171,"",IF($F$175&gt;$G$175,"ns",IF($B$182&gt;$C$182,"ns",IF(ABS($L171-INDEX(RTO1SF_ORD,BD$4,2))&gt;$B$190,"s","ns"))))</f>
        <v/>
      </c>
      <c r="BE171" s="188" t="str">
        <f aca="1">IF(BE$4&gt;$J171,"",IF($F$175&gt;$G$175,"ns",IF($B$182&gt;$C$182,"ns",IF(ABS($L171-INDEX(RTO1SF_ORD,BE$4,2))&gt;$B$190,"s","ns"))))</f>
        <v/>
      </c>
      <c r="BF171" s="188" t="str">
        <f aca="1">IF(BF$4&gt;$J171,"",IF($F$175&gt;$G$175,"ns",IF($B$182&gt;$C$182,"ns",IF(ABS($L171-INDEX(RTO1SF_ORD,BF$4,2))&gt;$B$190,"s","ns"))))</f>
        <v/>
      </c>
      <c r="BG171" s="188" t="str">
        <f aca="1">IF(BG$4&gt;$J171,"",IF($F$175&gt;$G$175,"ns",IF($B$182&gt;$C$182,"ns",IF(ABS($L171-INDEX(RTO1SF_ORD,BG$4,2))&gt;$B$190,"s","ns"))))</f>
        <v/>
      </c>
      <c r="BH171" s="188" t="str">
        <f aca="1">IF(BH$4&gt;$J171,"",IF($F$175&gt;$G$175,"ns",IF($B$182&gt;$C$182,"ns",IF(ABS($L171-INDEX(RTO1SF_ORD,BH$4,2))&gt;$B$190,"s","ns"))))</f>
        <v/>
      </c>
      <c r="BI171" s="188" t="str">
        <f aca="1">IF(BI$4&gt;$J171,"",IF($F$175&gt;$G$175,"ns",IF($B$182&gt;$C$182,"ns",IF(ABS($L171-INDEX(RTO1SF_ORD,BI$4,2))&gt;$B$190,"s","ns"))))</f>
        <v/>
      </c>
      <c r="BJ171" s="188" t="str">
        <f aca="1">IF(BJ$4&gt;$J171,"",IF($F$175&gt;$G$175,"ns",IF($B$182&gt;$C$182,"ns",IF(ABS($L171-INDEX(RTO1SF_ORD,BJ$4,2))&gt;$B$190,"s","ns"))))</f>
        <v/>
      </c>
      <c r="BS171" s="10"/>
      <c r="BT171" s="10"/>
      <c r="BV171" s="89" t="n">
        <v>1</v>
      </c>
      <c r="BW171" s="187" t="str">
        <f aca="1">IFERROR(INDEX(RTO4CF_ORD,BV171,1),"sd")</f>
        <v>ACA 921</v>
      </c>
      <c r="BX171" s="188">
        <f aca="1">IFERROR(INDEX(RTO4CF_ORD,BV171,2),"sd")</f>
        <v>4953.03461714286004</v>
      </c>
      <c r="BY171" s="186" t="str">
        <f aca="1">IF(BY$4&gt;$BV171,"",IF($BR$175&gt;$BS$175,"ns",IF($BN$182&gt;$BO$182,"ns",IF(ABS($BX171-INDEX(RTO1CF_ORD,BY$4,2))&gt;$BN$190,"s","ns"))))</f>
        <v>ns</v>
      </c>
      <c r="BZ171" s="186" t="str">
        <f aca="1">IF(BZ$4&gt;$BV171,"",IF($BR$175&gt;$BS$175,"ns",IF($BN$182&gt;$BO$182,"ns",IF(ABS($BX171-INDEX(RTO1CF_ORD,BZ$4,2))&gt;$BN$190,"s","ns"))))</f>
        <v/>
      </c>
      <c r="CA171" s="186" t="str">
        <f aca="1">IF(CA$4&gt;$BV171,"",IF($BR$175&gt;$BS$175,"ns",IF($BN$182&gt;$BO$182,"ns",IF(ABS($BX171-INDEX(RTO1CF_ORD,CA$4,2))&gt;$BN$190,"s","ns"))))</f>
        <v/>
      </c>
      <c r="CB171" s="186" t="str">
        <f aca="1">IF(CB$4&gt;$BV171,"",IF($BR$175&gt;$BS$175,"ns",IF($BN$182&gt;$BO$182,"ns",IF(ABS($BX171-INDEX(RTO1CF_ORD,CB$4,2))&gt;$BN$190,"s","ns"))))</f>
        <v/>
      </c>
      <c r="CC171" s="186" t="str">
        <f aca="1">IF(CC$4&gt;$BV171,"",IF($BR$175&gt;$BS$175,"ns",IF($BN$182&gt;$BO$182,"ns",IF(ABS($BX171-INDEX(RTO1CF_ORD,CC$4,2))&gt;$BN$190,"s","ns"))))</f>
        <v/>
      </c>
      <c r="CD171" s="186" t="str">
        <f aca="1">IF(CD$4&gt;$BV171,"",IF($BR$175&gt;$BS$175,"ns",IF($BN$182&gt;$BO$182,"ns",IF(ABS($BX171-INDEX(RTO1CF_ORD,CD$4,2))&gt;$BN$190,"s","ns"))))</f>
        <v/>
      </c>
      <c r="CE171" s="186" t="str">
        <f aca="1">IF(CE$4&gt;$BV171,"",IF($BR$175&gt;$BS$175,"ns",IF($BN$182&gt;$BO$182,"ns",IF(ABS($BX171-INDEX(RTO1CF_ORD,CE$4,2))&gt;$BN$190,"s","ns"))))</f>
        <v/>
      </c>
      <c r="CF171" s="186" t="str">
        <f aca="1">IF(CF$4&gt;$BV171,"",IF($BR$175&gt;$BS$175,"ns",IF($BN$182&gt;$BO$182,"ns",IF(ABS($BX171-INDEX(RTO1CF_ORD,CF$4,2))&gt;$BN$190,"s","ns"))))</f>
        <v/>
      </c>
      <c r="CG171" s="186" t="str">
        <f aca="1">IF(CG$4&gt;$BV171,"",IF($BR$175&gt;$BS$175,"ns",IF($BN$182&gt;$BO$182,"ns",IF(ABS($BX171-INDEX(RTO1CF_ORD,CG$4,2))&gt;$BN$190,"s","ns"))))</f>
        <v/>
      </c>
      <c r="CH171" s="186" t="str">
        <f aca="1">IF(CH$4&gt;$BV171,"",IF($BR$175&gt;$BS$175,"ns",IF($BN$182&gt;$BO$182,"ns",IF(ABS($BX171-INDEX(RTO1CF_ORD,CH$4,2))&gt;$BN$190,"s","ns"))))</f>
        <v/>
      </c>
      <c r="CI171" s="186" t="str">
        <f aca="1">IF(CI$4&gt;$BV171,"",IF($BR$175&gt;$BS$175,"ns",IF($BN$182&gt;$BO$182,"ns",IF(ABS($BX171-INDEX(RTO1CF_ORD,CI$4,2))&gt;$BN$190,"s","ns"))))</f>
        <v/>
      </c>
      <c r="CJ171" s="186" t="str">
        <f aca="1">IF(CJ$4&gt;$BV171,"",IF($BR$175&gt;$BS$175,"ns",IF($BN$182&gt;$BO$182,"ns",IF(ABS($BX171-INDEX(RTO1CF_ORD,CJ$4,2))&gt;$BN$190,"s","ns"))))</f>
        <v/>
      </c>
      <c r="CK171" s="186" t="str">
        <f aca="1">IF(CK$4&gt;$BV171,"",IF($BR$175&gt;$BS$175,"ns",IF($BN$182&gt;$BO$182,"ns",IF(ABS($BX171-INDEX(RTO1CF_ORD,CK$4,2))&gt;$BN$190,"s","ns"))))</f>
        <v/>
      </c>
      <c r="CL171" s="186" t="str">
        <f aca="1">IF(CL$4&gt;$BV171,"",IF($BR$175&gt;$BS$175,"ns",IF($BN$182&gt;$BO$182,"ns",IF(ABS($BX171-INDEX(RTO1CF_ORD,CL$4,2))&gt;$BN$190,"s","ns"))))</f>
        <v/>
      </c>
      <c r="CM171" s="186" t="str">
        <f aca="1">IF(CM$4&gt;$BV171,"",IF($BR$175&gt;$BS$175,"ns",IF($BN$182&gt;$BO$182,"ns",IF(ABS($BX171-INDEX(RTO1CF_ORD,CM$4,2))&gt;$BN$190,"s","ns"))))</f>
        <v/>
      </c>
      <c r="CN171" s="186" t="str">
        <f aca="1">IF(CN$4&gt;$BV171,"",IF($BR$175&gt;$BS$175,"ns",IF($BN$182&gt;$BO$182,"ns",IF(ABS($BX171-INDEX(RTO1CF_ORD,CN$4,2))&gt;$BN$190,"s","ns"))))</f>
        <v/>
      </c>
      <c r="CO171" s="186" t="str">
        <f aca="1">IF(CO$4&gt;$BV171,"",IF($BR$175&gt;$BS$175,"ns",IF($BN$182&gt;$BO$182,"ns",IF(ABS($BX171-INDEX(RTO1CF_ORD,CO$4,2))&gt;$BN$190,"s","ns"))))</f>
        <v/>
      </c>
      <c r="CP171" s="186" t="str">
        <f aca="1">IF(CP$4&gt;$BV171,"",IF($BR$175&gt;$BS$175,"ns",IF($BN$182&gt;$BO$182,"ns",IF(ABS($BX171-INDEX(RTO1CF_ORD,CP$4,2))&gt;$BN$190,"s","ns"))))</f>
        <v/>
      </c>
      <c r="CQ171" s="186" t="str">
        <f aca="1">IF(CQ$4&gt;$BV171,"",IF($BR$175&gt;$BS$175,"ns",IF($BN$182&gt;$BO$182,"ns",IF(ABS($BX171-INDEX(RTO1CF_ORD,CQ$4,2))&gt;$BN$190,"s","ns"))))</f>
        <v/>
      </c>
      <c r="CR171" s="186" t="str">
        <f aca="1">IF(CR$4&gt;$BV171,"",IF($BR$175&gt;$BS$175,"ns",IF($BN$182&gt;$BO$182,"ns",IF(ABS($BX171-INDEX(RTO1CF_ORD,CR$4,2))&gt;$BN$190,"s","ns"))))</f>
        <v/>
      </c>
      <c r="CS171" s="186" t="str">
        <f aca="1">IF(CS$4&gt;$BV171,"",IF($BR$175&gt;$BS$175,"ns",IF($BN$182&gt;$BO$182,"ns",IF(ABS($BX171-INDEX(RTO1CF_ORD,CS$4,2))&gt;$BN$190,"s","ns"))))</f>
        <v/>
      </c>
      <c r="CT171" s="186" t="str">
        <f aca="1">IF(CT$4&gt;$BV171,"",IF($BR$175&gt;$BS$175,"ns",IF($BN$182&gt;$BO$182,"ns",IF(ABS($BX171-INDEX(RTO1CF_ORD,CT$4,2))&gt;$BN$190,"s","ns"))))</f>
        <v/>
      </c>
      <c r="CU171" s="186" t="str">
        <f aca="1">IF(CU$4&gt;$BV171,"",IF($BR$175&gt;$BS$175,"ns",IF($BN$182&gt;$BO$182,"ns",IF(ABS($BX171-INDEX(RTO1CF_ORD,CU$4,2))&gt;$BN$190,"s","ns"))))</f>
        <v/>
      </c>
      <c r="CV171" s="186" t="str">
        <f aca="1">IF(CV$4&gt;$BV171,"",IF($BR$175&gt;$BS$175,"ns",IF($BN$182&gt;$BO$182,"ns",IF(ABS($BX171-INDEX(RTO1CF_ORD,CV$4,2))&gt;$BN$190,"s","ns"))))</f>
        <v/>
      </c>
      <c r="CW171" s="186" t="str">
        <f aca="1">IF(CW$4&gt;$BV171,"",IF($BR$175&gt;$BS$175,"ns",IF($BN$182&gt;$BO$182,"ns",IF(ABS($BX171-INDEX(RTO1CF_ORD,CW$4,2))&gt;$BN$190,"s","ns"))))</f>
        <v/>
      </c>
      <c r="CX171" s="186" t="str">
        <f aca="1">IF(CX$4&gt;$BV171,"",IF($BR$175&gt;$BS$175,"ns",IF($BN$182&gt;$BO$182,"ns",IF(ABS($BX171-INDEX(RTO1CF_ORD,CX$4,2))&gt;$BN$190,"s","ns"))))</f>
        <v/>
      </c>
      <c r="CY171" s="186" t="str">
        <f aca="1">IF(CY$4&gt;$BV171,"",IF($BR$175&gt;$BS$175,"ns",IF($BN$182&gt;$BO$182,"ns",IF(ABS($BX171-INDEX(RTO1CF_ORD,CY$4,2))&gt;$BN$190,"s","ns"))))</f>
        <v/>
      </c>
      <c r="CZ171" s="186" t="str">
        <f aca="1">IF(CZ$4&gt;$BV171,"",IF($BR$175&gt;$BS$175,"ns",IF($BN$182&gt;$BO$182,"ns",IF(ABS($BX171-INDEX(RTO1CF_ORD,CZ$4,2))&gt;$BN$190,"s","ns"))))</f>
        <v/>
      </c>
      <c r="DA171" s="186" t="str">
        <f aca="1">IF(DA$4&gt;$BV171,"",IF($BR$175&gt;$BS$175,"ns",IF($BN$182&gt;$BO$182,"ns",IF(ABS($BX171-INDEX(RTO1CF_ORD,DA$4,2))&gt;$BN$190,"s","ns"))))</f>
        <v/>
      </c>
      <c r="DB171" s="186" t="str">
        <f aca="1">IF(DB$4&gt;$BV171,"",IF($BR$175&gt;$BS$175,"ns",IF($BN$182&gt;$BO$182,"ns",IF(ABS($BX171-INDEX(RTO1CF_ORD,DB$4,2))&gt;$BN$190,"s","ns"))))</f>
        <v/>
      </c>
      <c r="DC171" s="186" t="str">
        <f aca="1">IF(DC$4&gt;$BV171,"",IF($BR$175&gt;$BS$175,"ns",IF($BN$182&gt;$BO$182,"ns",IF(ABS($BX171-INDEX(RTO1CF_ORD,DC$4,2))&gt;$BN$190,"s","ns"))))</f>
        <v/>
      </c>
      <c r="DD171" s="186" t="str">
        <f aca="1">IF(DD$4&gt;$BV171,"",IF($BR$175&gt;$BS$175,"ns",IF($BN$182&gt;$BO$182,"ns",IF(ABS($BX171-INDEX(RTO1CF_ORD,DD$4,2))&gt;$BN$190,"s","ns"))))</f>
        <v/>
      </c>
      <c r="DE171" s="186" t="str">
        <f aca="1">IF(DE$4&gt;$BV171,"",IF($BR$175&gt;$BS$175,"ns",IF($BN$182&gt;$BO$182,"ns",IF(ABS($BX171-INDEX(RTO1CF_ORD,DE$4,2))&gt;$BN$190,"s","ns"))))</f>
        <v/>
      </c>
      <c r="DF171" s="186" t="str">
        <f aca="1">IF(DF$4&gt;$BV171,"",IF($BR$175&gt;$BS$175,"ns",IF($BN$182&gt;$BO$182,"ns",IF(ABS($BX171-INDEX(RTO1CF_ORD,DF$4,2))&gt;$BN$190,"s","ns"))))</f>
        <v/>
      </c>
      <c r="DG171" s="186" t="str">
        <f aca="1">IF(DG$4&gt;$BV171,"",IF($BR$175&gt;$BS$175,"ns",IF($BN$182&gt;$BO$182,"ns",IF(ABS($BX171-INDEX(RTO1CF_ORD,DG$4,2))&gt;$BN$190,"s","ns"))))</f>
        <v/>
      </c>
      <c r="DH171" s="186" t="str">
        <f aca="1">IF(DH$4&gt;$BV171,"",IF($BR$175&gt;$BS$175,"ns",IF($BN$182&gt;$BO$182,"ns",IF(ABS($BX171-INDEX(RTO1CF_ORD,DH$4,2))&gt;$BN$190,"s","ns"))))</f>
        <v/>
      </c>
      <c r="DI171" s="186" t="str">
        <f aca="1">IF(DI$4&gt;$BV171,"",IF($BR$175&gt;$BS$175,"ns",IF($BN$182&gt;$BO$182,"ns",IF(ABS($BX171-INDEX(RTO1CF_ORD,DI$4,2))&gt;$BN$190,"s","ns"))))</f>
        <v/>
      </c>
      <c r="DJ171" s="186" t="str">
        <f aca="1">IF(DJ$4&gt;$BV171,"",IF($BR$175&gt;$BS$175,"ns",IF($BN$182&gt;$BO$182,"ns",IF(ABS($BX171-INDEX(RTO1CF_ORD,DJ$4,2))&gt;$BN$190,"s","ns"))))</f>
        <v/>
      </c>
      <c r="DK171" s="186" t="str">
        <f aca="1">IF(DK$4&gt;$BV171,"",IF($BR$175&gt;$BS$175,"ns",IF($BN$182&gt;$BO$182,"ns",IF(ABS($BX171-INDEX(RTO1CF_ORD,DK$4,2))&gt;$BN$190,"s","ns"))))</f>
        <v/>
      </c>
      <c r="DL171" s="186" t="str">
        <f aca="1">IF(DL$4&gt;$BV171,"",IF($BR$175&gt;$BS$175,"ns",IF($BN$182&gt;$BO$182,"ns",IF(ABS($BX171-INDEX(RTO1CF_ORD,DL$4,2))&gt;$BN$190,"s","ns"))))</f>
        <v/>
      </c>
      <c r="DM171" s="186" t="str">
        <f aca="1">IF(DM$4&gt;$BV171,"",IF($BR$175&gt;$BS$175,"ns",IF($BN$182&gt;$BO$182,"ns",IF(ABS($BX171-INDEX(RTO1CF_ORD,DM$4,2))&gt;$BN$190,"s","ns"))))</f>
        <v/>
      </c>
      <c r="DN171" s="186" t="str">
        <f aca="1">IF(DN$4&gt;$BV171,"",IF($BR$175&gt;$BS$175,"ns",IF($BN$182&gt;$BO$182,"ns",IF(ABS($BX171-INDEX(RTO1CF_ORD,DN$4,2))&gt;$BN$190,"s","ns"))))</f>
        <v/>
      </c>
      <c r="DO171" s="186" t="str">
        <f aca="1">IF(DO$4&gt;$BV171,"",IF($BR$175&gt;$BS$175,"ns",IF($BN$182&gt;$BO$182,"ns",IF(ABS($BX171-INDEX(RTO1CF_ORD,DO$4,2))&gt;$BN$190,"s","ns"))))</f>
        <v/>
      </c>
      <c r="DP171" s="186" t="str">
        <f aca="1">IF(DP$4&gt;$BV171,"",IF($BR$175&gt;$BS$175,"ns",IF($BN$182&gt;$BO$182,"ns",IF(ABS($BX171-INDEX(RTO1CF_ORD,DP$4,2))&gt;$BN$190,"s","ns"))))</f>
        <v/>
      </c>
      <c r="DQ171" s="186" t="str">
        <f aca="1">IF(DQ$4&gt;$BV171,"",IF($BR$175&gt;$BS$175,"ns",IF($BN$182&gt;$BO$182,"ns",IF(ABS($BX171-INDEX(RTO1CF_ORD,DQ$4,2))&gt;$BN$190,"s","ns"))))</f>
        <v/>
      </c>
      <c r="DR171" s="186" t="str">
        <f aca="1">IF(DR$4&gt;$BV171,"",IF($BR$175&gt;$BS$175,"ns",IF($BN$182&gt;$BO$182,"ns",IF(ABS($BX171-INDEX(RTO1CF_ORD,DR$4,2))&gt;$BN$190,"s","ns"))))</f>
        <v/>
      </c>
      <c r="DS171" s="186" t="str">
        <f aca="1">IF(DS$4&gt;$BV171,"",IF($BR$175&gt;$BS$175,"ns",IF($BN$182&gt;$BO$182,"ns",IF(ABS($BX171-INDEX(RTO1CF_ORD,DS$4,2))&gt;$BN$190,"s","ns"))))</f>
        <v/>
      </c>
      <c r="DT171" s="186" t="str">
        <f aca="1">IF(DT$4&gt;$BV171,"",IF($BR$175&gt;$BS$175,"ns",IF($BN$182&gt;$BO$182,"ns",IF(ABS($BX171-INDEX(RTO1CF_ORD,DT$4,2))&gt;$BN$190,"s","ns"))))</f>
        <v/>
      </c>
      <c r="DU171" s="186" t="str">
        <f aca="1">IF(DU$4&gt;$BV171,"",IF($BR$175&gt;$BS$175,"ns",IF($BN$182&gt;$BO$182,"ns",IF(ABS($BX171-INDEX(RTO1CF_ORD,DU$4,2))&gt;$BN$190,"s","ns"))))</f>
        <v/>
      </c>
      <c r="DV171" s="186" t="str">
        <f aca="1">IF(DV$4&gt;$BV171,"",IF($BR$175&gt;$BS$175,"ns",IF($BN$182&gt;$BO$182,"ns",IF(ABS($BX171-INDEX(RTO1CF_ORD,DV$4,2))&gt;$BN$190,"s","ns"))))</f>
        <v/>
      </c>
      <c r="DW171" s="158"/>
      <c r="DX171" s="158"/>
      <c r="DZ171" s="176">
        <f>DZ170+1</f>
        <v>2</v>
      </c>
      <c r="EA171" s="283">
        <f aca="1">IFERROR(INDEX(RTO4CV,$DZ171,1),0)</f>
        <v>916</v>
      </c>
      <c r="EB171" s="179">
        <f aca="1">IFERROR(INDEX(RTO4SF,$DZ171,EB$3),0)</f>
        <v>0</v>
      </c>
      <c r="EC171" s="179">
        <f aca="1">IFERROR(INDEX(RTO4SF,$DZ171,EC$3),0)</f>
        <v>0</v>
      </c>
      <c r="ED171" s="179">
        <f aca="1">IFERROR(INDEX(RTO4SF,$DZ171,ED$3),0)</f>
        <v>0</v>
      </c>
      <c r="EE171" s="179">
        <f aca="1">IFERROR(INDEX(RTO4SF,$DZ171,EE$3),0)</f>
        <v>0</v>
      </c>
      <c r="EF171" s="179">
        <f>_xlfn.COUNTIFS(EB171:EE171,"&gt;1")</f>
        <v>0</v>
      </c>
      <c r="EG171" s="179">
        <f>IFERROR(_xlfn.SUMIFS(EB171:EE171,EB171:EE171,"&gt;1"),0)</f>
        <v>0</v>
      </c>
      <c r="EH171" s="176"/>
      <c r="EI171" s="176" t="s">
        <v>309</v>
      </c>
      <c r="EJ171" s="179">
        <f>EF170*EF220</f>
        <v>0</v>
      </c>
      <c r="EK171" s="177"/>
      <c r="EL171" s="176">
        <f>EL170+1</f>
        <v>2</v>
      </c>
      <c r="EM171" s="283">
        <f aca="1">IFERROR(INDEX(RTO4CV,$EL171,1),0)</f>
        <v>916</v>
      </c>
      <c r="EN171" s="179">
        <f aca="1">IFERROR(INDEX(RTO4CF,$EL171,'ANVA-MDS'!EB$3),0)</f>
        <v>4275.68365714286028</v>
      </c>
      <c r="EO171" s="179">
        <f aca="1">IFERROR(INDEX(RTO4CF,$EL171,'ANVA-MDS'!EC$3),0)</f>
        <v>5623.88112000000001</v>
      </c>
      <c r="EP171" s="179">
        <f aca="1">IFERROR(INDEX(RTO4CF,$EL171,'ANVA-MDS'!ED$3),0)</f>
        <v>4271.70580571429036</v>
      </c>
      <c r="EQ171" s="179">
        <f aca="1">IFERROR(INDEX(RTO4CF,$EL171,'ANVA-MDS'!EE$3),0)</f>
        <v>0</v>
      </c>
      <c r="ER171" s="179">
        <f>_xlfn.COUNTIFS(EN171:EQ171,"&gt;1")</f>
        <v>3</v>
      </c>
      <c r="ES171" s="179">
        <f>IFERROR(_xlfn.SUMIFS(EN171:EQ171,EN171:EQ171,"&gt;1"),0)</f>
        <v>14171.2705828571998</v>
      </c>
      <c r="ET171" s="176"/>
      <c r="EU171" s="176" t="s">
        <v>309</v>
      </c>
      <c r="EV171" s="183">
        <f>ER170*ER220</f>
        <v>3</v>
      </c>
      <c r="EW171" s="177"/>
      <c r="EX171" s="179">
        <f>EG171+ES171</f>
        <v>14171.2705828571998</v>
      </c>
      <c r="EY171" s="176" t="s">
        <v>309</v>
      </c>
      <c r="EZ171" s="189">
        <f>EV171</f>
        <v>3</v>
      </c>
    </row>
    <row r="172" spans="1:156" ht="12.75" customHeight="1">
      <c r="A172" s="7" t="s">
        <v>310</v>
      </c>
      <c r="B172" s="170" t="str">
        <f>IF(EF220&lt;&gt;1,"Error en los datos de entrada SIN FUNGICIDA !!!","")</f>
        <v>Error en los datos de entrada SIN FUNGICIDA !!!</v>
      </c>
      <c r="J172" s="89" t="n">
        <v>2</v>
      </c>
      <c r="K172" s="187">
        <f aca="1">IFERROR(INDEX(RTO4SF_ORD,J172,1),"sd")</f>
        <v>916</v>
      </c>
      <c r="L172" s="188">
        <f aca="1">IFERROR(INDEX(RTO4SF_ORD,J172,2),"sd")</f>
        <v>0.000479999999999999982</v>
      </c>
      <c r="M172" s="188" t="str">
        <f aca="1">IF(M$4&gt;$J172,"",IF($F$175&gt;$G$175,"ns",IF($B$182&gt;$C$182,"ns",IF(ABS($L172-INDEX(RTO1SF_ORD,M$4,2))&gt;$B$190,"s","ns"))))</f>
        <v>ns</v>
      </c>
      <c r="N172" s="188" t="str">
        <f aca="1">IF(N$4&gt;$J172,"",IF($F$175&gt;$G$175,"ns",IF($B$182&gt;$C$182,"ns",IF(ABS($L172-INDEX(RTO1SF_ORD,N$4,2))&gt;$B$190,"s","ns"))))</f>
        <v>ns</v>
      </c>
      <c r="O172" s="188" t="str">
        <f aca="1">IF(O$4&gt;$J172,"",IF($F$175&gt;$G$175,"ns",IF($B$182&gt;$C$182,"ns",IF(ABS($L172-INDEX(RTO1SF_ORD,O$4,2))&gt;$B$190,"s","ns"))))</f>
        <v/>
      </c>
      <c r="P172" s="188" t="str">
        <f aca="1">IF(P$4&gt;$J172,"",IF($F$175&gt;$G$175,"ns",IF($B$182&gt;$C$182,"ns",IF(ABS($L172-INDEX(RTO1SF_ORD,P$4,2))&gt;$B$190,"s","ns"))))</f>
        <v/>
      </c>
      <c r="Q172" s="188" t="str">
        <f aca="1">IF(Q$4&gt;$J172,"",IF($F$175&gt;$G$175,"ns",IF($B$182&gt;$C$182,"ns",IF(ABS($L172-INDEX(RTO1SF_ORD,Q$4,2))&gt;$B$190,"s","ns"))))</f>
        <v/>
      </c>
      <c r="R172" s="188" t="str">
        <f aca="1">IF(R$4&gt;$J172,"",IF($F$175&gt;$G$175,"ns",IF($B$182&gt;$C$182,"ns",IF(ABS($L172-INDEX(RTO1SF_ORD,R$4,2))&gt;$B$190,"s","ns"))))</f>
        <v/>
      </c>
      <c r="S172" s="188" t="str">
        <f aca="1">IF(S$4&gt;$J172,"",IF($F$175&gt;$G$175,"ns",IF($B$182&gt;$C$182,"ns",IF(ABS($L172-INDEX(RTO1SF_ORD,S$4,2))&gt;$B$190,"s","ns"))))</f>
        <v/>
      </c>
      <c r="T172" s="188" t="str">
        <f aca="1">IF(T$4&gt;$J172,"",IF($F$175&gt;$G$175,"ns",IF($B$182&gt;$C$182,"ns",IF(ABS($L172-INDEX(RTO1SF_ORD,T$4,2))&gt;$B$190,"s","ns"))))</f>
        <v/>
      </c>
      <c r="U172" s="188" t="str">
        <f aca="1">IF(U$4&gt;$J172,"",IF($F$175&gt;$G$175,"ns",IF($B$182&gt;$C$182,"ns",IF(ABS($L172-INDEX(RTO1SF_ORD,U$4,2))&gt;$B$190,"s","ns"))))</f>
        <v/>
      </c>
      <c r="V172" s="188" t="str">
        <f aca="1">IF(V$4&gt;$J172,"",IF($F$175&gt;$G$175,"ns",IF($B$182&gt;$C$182,"ns",IF(ABS($L172-INDEX(RTO1SF_ORD,V$4,2))&gt;$B$190,"s","ns"))))</f>
        <v/>
      </c>
      <c r="W172" s="188" t="str">
        <f aca="1">IF(W$4&gt;$J172,"",IF($F$175&gt;$G$175,"ns",IF($B$182&gt;$C$182,"ns",IF(ABS($L172-INDEX(RTO1SF_ORD,W$4,2))&gt;$B$190,"s","ns"))))</f>
        <v/>
      </c>
      <c r="X172" s="188" t="str">
        <f aca="1">IF(X$4&gt;$J172,"",IF($F$175&gt;$G$175,"ns",IF($B$182&gt;$C$182,"ns",IF(ABS($L172-INDEX(RTO1SF_ORD,X$4,2))&gt;$B$190,"s","ns"))))</f>
        <v/>
      </c>
      <c r="Y172" s="188" t="str">
        <f aca="1">IF(Y$4&gt;$J172,"",IF($F$175&gt;$G$175,"ns",IF($B$182&gt;$C$182,"ns",IF(ABS($L172-INDEX(RTO1SF_ORD,Y$4,2))&gt;$B$190,"s","ns"))))</f>
        <v/>
      </c>
      <c r="Z172" s="188" t="str">
        <f aca="1">IF(Z$4&gt;$J172,"",IF($F$175&gt;$G$175,"ns",IF($B$182&gt;$C$182,"ns",IF(ABS($L172-INDEX(RTO1SF_ORD,Z$4,2))&gt;$B$190,"s","ns"))))</f>
        <v/>
      </c>
      <c r="AA172" s="188" t="str">
        <f aca="1">IF(AA$4&gt;$J172,"",IF($F$175&gt;$G$175,"ns",IF($B$182&gt;$C$182,"ns",IF(ABS($L172-INDEX(RTO1SF_ORD,AA$4,2))&gt;$B$190,"s","ns"))))</f>
        <v/>
      </c>
      <c r="AB172" s="188" t="str">
        <f aca="1">IF(AB$4&gt;$J172,"",IF($F$175&gt;$G$175,"ns",IF($B$182&gt;$C$182,"ns",IF(ABS($L172-INDEX(RTO1SF_ORD,AB$4,2))&gt;$B$190,"s","ns"))))</f>
        <v/>
      </c>
      <c r="AC172" s="188" t="str">
        <f aca="1">IF(AC$4&gt;$J172,"",IF($F$175&gt;$G$175,"ns",IF($B$182&gt;$C$182,"ns",IF(ABS($L172-INDEX(RTO1SF_ORD,AC$4,2))&gt;$B$190,"s","ns"))))</f>
        <v/>
      </c>
      <c r="AD172" s="188" t="str">
        <f aca="1">IF(AD$4&gt;$J172,"",IF($F$175&gt;$G$175,"ns",IF($B$182&gt;$C$182,"ns",IF(ABS($L172-INDEX(RTO1SF_ORD,AD$4,2))&gt;$B$190,"s","ns"))))</f>
        <v/>
      </c>
      <c r="AE172" s="188" t="str">
        <f aca="1">IF(AE$4&gt;$J172,"",IF($F$175&gt;$G$175,"ns",IF($B$182&gt;$C$182,"ns",IF(ABS($L172-INDEX(RTO1SF_ORD,AE$4,2))&gt;$B$190,"s","ns"))))</f>
        <v/>
      </c>
      <c r="AF172" s="188" t="str">
        <f aca="1">IF(AF$4&gt;$J172,"",IF($F$175&gt;$G$175,"ns",IF($B$182&gt;$C$182,"ns",IF(ABS($L172-INDEX(RTO1SF_ORD,AF$4,2))&gt;$B$190,"s","ns"))))</f>
        <v/>
      </c>
      <c r="AG172" s="188" t="str">
        <f aca="1">IF(AG$4&gt;$J172,"",IF($F$175&gt;$G$175,"ns",IF($B$182&gt;$C$182,"ns",IF(ABS($L172-INDEX(RTO1SF_ORD,AG$4,2))&gt;$B$190,"s","ns"))))</f>
        <v/>
      </c>
      <c r="AH172" s="188" t="str">
        <f aca="1">IF(AH$4&gt;$J172,"",IF($F$175&gt;$G$175,"ns",IF($B$182&gt;$C$182,"ns",IF(ABS($L172-INDEX(RTO1SF_ORD,AH$4,2))&gt;$B$190,"s","ns"))))</f>
        <v/>
      </c>
      <c r="AI172" s="188" t="str">
        <f aca="1">IF(AI$4&gt;$J172,"",IF($F$175&gt;$G$175,"ns",IF($B$182&gt;$C$182,"ns",IF(ABS($L172-INDEX(RTO1SF_ORD,AI$4,2))&gt;$B$190,"s","ns"))))</f>
        <v/>
      </c>
      <c r="AJ172" s="188" t="str">
        <f aca="1">IF(AJ$4&gt;$J172,"",IF($F$175&gt;$G$175,"ns",IF($B$182&gt;$C$182,"ns",IF(ABS($L172-INDEX(RTO1SF_ORD,AJ$4,2))&gt;$B$190,"s","ns"))))</f>
        <v/>
      </c>
      <c r="AK172" s="188" t="str">
        <f aca="1">IF(AK$4&gt;$J172,"",IF($F$175&gt;$G$175,"ns",IF($B$182&gt;$C$182,"ns",IF(ABS($L172-INDEX(RTO1SF_ORD,AK$4,2))&gt;$B$190,"s","ns"))))</f>
        <v/>
      </c>
      <c r="AL172" s="188" t="str">
        <f aca="1">IF(AL$4&gt;$J172,"",IF($F$175&gt;$G$175,"ns",IF($B$182&gt;$C$182,"ns",IF(ABS($L172-INDEX(RTO1SF_ORD,AL$4,2))&gt;$B$190,"s","ns"))))</f>
        <v/>
      </c>
      <c r="AM172" s="188" t="str">
        <f aca="1">IF(AM$4&gt;$J172,"",IF($F$175&gt;$G$175,"ns",IF($B$182&gt;$C$182,"ns",IF(ABS($L172-INDEX(RTO1SF_ORD,AM$4,2))&gt;$B$190,"s","ns"))))</f>
        <v/>
      </c>
      <c r="AN172" s="188" t="str">
        <f aca="1">IF(AN$4&gt;$J172,"",IF($F$175&gt;$G$175,"ns",IF($B$182&gt;$C$182,"ns",IF(ABS($L172-INDEX(RTO1SF_ORD,AN$4,2))&gt;$B$190,"s","ns"))))</f>
        <v/>
      </c>
      <c r="AO172" s="188" t="str">
        <f aca="1">IF(AO$4&gt;$J172,"",IF($F$175&gt;$G$175,"ns",IF($B$182&gt;$C$182,"ns",IF(ABS($L172-INDEX(RTO1SF_ORD,AO$4,2))&gt;$B$190,"s","ns"))))</f>
        <v/>
      </c>
      <c r="AP172" s="188" t="str">
        <f aca="1">IF(AP$4&gt;$J172,"",IF($F$175&gt;$G$175,"ns",IF($B$182&gt;$C$182,"ns",IF(ABS($L172-INDEX(RTO1SF_ORD,AP$4,2))&gt;$B$190,"s","ns"))))</f>
        <v/>
      </c>
      <c r="AQ172" s="188" t="str">
        <f aca="1">IF(AQ$4&gt;$J172,"",IF($F$175&gt;$G$175,"ns",IF($B$182&gt;$C$182,"ns",IF(ABS($L172-INDEX(RTO1SF_ORD,AQ$4,2))&gt;$B$190,"s","ns"))))</f>
        <v/>
      </c>
      <c r="AR172" s="188" t="str">
        <f aca="1">IF(AR$4&gt;$J172,"",IF($F$175&gt;$G$175,"ns",IF($B$182&gt;$C$182,"ns",IF(ABS($L172-INDEX(RTO1SF_ORD,AR$4,2))&gt;$B$190,"s","ns"))))</f>
        <v/>
      </c>
      <c r="AS172" s="188" t="str">
        <f aca="1">IF(AS$4&gt;$J172,"",IF($F$175&gt;$G$175,"ns",IF($B$182&gt;$C$182,"ns",IF(ABS($L172-INDEX(RTO1SF_ORD,AS$4,2))&gt;$B$190,"s","ns"))))</f>
        <v/>
      </c>
      <c r="AT172" s="188" t="str">
        <f aca="1">IF(AT$4&gt;$J172,"",IF($F$175&gt;$G$175,"ns",IF($B$182&gt;$C$182,"ns",IF(ABS($L172-INDEX(RTO1SF_ORD,AT$4,2))&gt;$B$190,"s","ns"))))</f>
        <v/>
      </c>
      <c r="AU172" s="188" t="str">
        <f aca="1">IF(AU$4&gt;$J172,"",IF($F$175&gt;$G$175,"ns",IF($B$182&gt;$C$182,"ns",IF(ABS($L172-INDEX(RTO1SF_ORD,AU$4,2))&gt;$B$190,"s","ns"))))</f>
        <v/>
      </c>
      <c r="AV172" s="188" t="str">
        <f aca="1">IF(AV$4&gt;$J172,"",IF($F$175&gt;$G$175,"ns",IF($B$182&gt;$C$182,"ns",IF(ABS($L172-INDEX(RTO1SF_ORD,AV$4,2))&gt;$B$190,"s","ns"))))</f>
        <v/>
      </c>
      <c r="AW172" s="188" t="str">
        <f aca="1">IF(AW$4&gt;$J172,"",IF($F$175&gt;$G$175,"ns",IF($B$182&gt;$C$182,"ns",IF(ABS($L172-INDEX(RTO1SF_ORD,AW$4,2))&gt;$B$190,"s","ns"))))</f>
        <v/>
      </c>
      <c r="AX172" s="188" t="str">
        <f aca="1">IF(AX$4&gt;$J172,"",IF($F$175&gt;$G$175,"ns",IF($B$182&gt;$C$182,"ns",IF(ABS($L172-INDEX(RTO1SF_ORD,AX$4,2))&gt;$B$190,"s","ns"))))</f>
        <v/>
      </c>
      <c r="AY172" s="188" t="str">
        <f aca="1">IF(AY$4&gt;$J172,"",IF($F$175&gt;$G$175,"ns",IF($B$182&gt;$C$182,"ns",IF(ABS($L172-INDEX(RTO1SF_ORD,AY$4,2))&gt;$B$190,"s","ns"))))</f>
        <v/>
      </c>
      <c r="AZ172" s="188" t="str">
        <f aca="1">IF(AZ$4&gt;$J172,"",IF($F$175&gt;$G$175,"ns",IF($B$182&gt;$C$182,"ns",IF(ABS($L172-INDEX(RTO1SF_ORD,AZ$4,2))&gt;$B$190,"s","ns"))))</f>
        <v/>
      </c>
      <c r="BA172" s="188" t="str">
        <f aca="1">IF(BA$4&gt;$J172,"",IF($F$175&gt;$G$175,"ns",IF($B$182&gt;$C$182,"ns",IF(ABS($L172-INDEX(RTO1SF_ORD,BA$4,2))&gt;$B$190,"s","ns"))))</f>
        <v/>
      </c>
      <c r="BB172" s="188" t="str">
        <f aca="1">IF(BB$4&gt;$J172,"",IF($F$175&gt;$G$175,"ns",IF($B$182&gt;$C$182,"ns",IF(ABS($L172-INDEX(RTO1SF_ORD,BB$4,2))&gt;$B$190,"s","ns"))))</f>
        <v/>
      </c>
      <c r="BC172" s="188" t="str">
        <f aca="1">IF(BC$4&gt;$J172,"",IF($F$175&gt;$G$175,"ns",IF($B$182&gt;$C$182,"ns",IF(ABS($L172-INDEX(RTO1SF_ORD,BC$4,2))&gt;$B$190,"s","ns"))))</f>
        <v/>
      </c>
      <c r="BD172" s="188" t="str">
        <f aca="1">IF(BD$4&gt;$J172,"",IF($F$175&gt;$G$175,"ns",IF($B$182&gt;$C$182,"ns",IF(ABS($L172-INDEX(RTO1SF_ORD,BD$4,2))&gt;$B$190,"s","ns"))))</f>
        <v/>
      </c>
      <c r="BE172" s="188" t="str">
        <f aca="1">IF(BE$4&gt;$J172,"",IF($F$175&gt;$G$175,"ns",IF($B$182&gt;$C$182,"ns",IF(ABS($L172-INDEX(RTO1SF_ORD,BE$4,2))&gt;$B$190,"s","ns"))))</f>
        <v/>
      </c>
      <c r="BF172" s="188" t="str">
        <f aca="1">IF(BF$4&gt;$J172,"",IF($F$175&gt;$G$175,"ns",IF($B$182&gt;$C$182,"ns",IF(ABS($L172-INDEX(RTO1SF_ORD,BF$4,2))&gt;$B$190,"s","ns"))))</f>
        <v/>
      </c>
      <c r="BG172" s="188" t="str">
        <f aca="1">IF(BG$4&gt;$J172,"",IF($F$175&gt;$G$175,"ns",IF($B$182&gt;$C$182,"ns",IF(ABS($L172-INDEX(RTO1SF_ORD,BG$4,2))&gt;$B$190,"s","ns"))))</f>
        <v/>
      </c>
      <c r="BH172" s="188" t="str">
        <f aca="1">IF(BH$4&gt;$J172,"",IF($F$175&gt;$G$175,"ns",IF($B$182&gt;$C$182,"ns",IF(ABS($L172-INDEX(RTO1SF_ORD,BH$4,2))&gt;$B$190,"s","ns"))))</f>
        <v/>
      </c>
      <c r="BI172" s="188" t="str">
        <f aca="1">IF(BI$4&gt;$J172,"",IF($F$175&gt;$G$175,"ns",IF($B$182&gt;$C$182,"ns",IF(ABS($L172-INDEX(RTO1SF_ORD,BI$4,2))&gt;$B$190,"s","ns"))))</f>
        <v/>
      </c>
      <c r="BJ172" s="188" t="str">
        <f aca="1">IF(BJ$4&gt;$J172,"",IF($F$175&gt;$G$175,"ns",IF($B$182&gt;$C$182,"ns",IF(ABS($L172-INDEX(RTO1SF_ORD,BJ$4,2))&gt;$B$190,"s","ns"))))</f>
        <v/>
      </c>
      <c r="BM172" s="7" t="s">
        <v>310</v>
      </c>
      <c r="BN172" s="170" t="str">
        <f>IF(ER220&lt;&gt;1,"Error en los datos de entrada CON FUNGICIDA !!!","")</f>
        <v/>
      </c>
      <c r="BS172" s="10"/>
      <c r="BT172" s="10"/>
      <c r="BV172" s="89" t="n">
        <v>2</v>
      </c>
      <c r="BW172" s="187">
        <f aca="1">IFERROR(INDEX(RTO4CF_ORD,BV172,1),"sd")</f>
        <v>916</v>
      </c>
      <c r="BX172" s="188">
        <f aca="1">IFERROR(INDEX(RTO4CF_ORD,BV172,2),"sd")</f>
        <v>4723.75686095237961</v>
      </c>
      <c r="BY172" s="186" t="str">
        <f aca="1">IF(BY$4&gt;$BV172,"",IF($BR$175&gt;$BS$175,"ns",IF($BN$182&gt;$BO$182,"ns",IF(ABS($BX172-INDEX(RTO1CF_ORD,BY$4,2))&gt;$BN$190,"s","ns"))))</f>
        <v>ns</v>
      </c>
      <c r="BZ172" s="186" t="str">
        <f aca="1">IF(BZ$4&gt;$BV172,"",IF($BR$175&gt;$BS$175,"ns",IF($BN$182&gt;$BO$182,"ns",IF(ABS($BX172-INDEX(RTO1CF_ORD,BZ$4,2))&gt;$BN$190,"s","ns"))))</f>
        <v>ns</v>
      </c>
      <c r="CA172" s="186" t="str">
        <f aca="1">IF(CA$4&gt;$BV172,"",IF($BR$175&gt;$BS$175,"ns",IF($BN$182&gt;$BO$182,"ns",IF(ABS($BX172-INDEX(RTO1CF_ORD,CA$4,2))&gt;$BN$190,"s","ns"))))</f>
        <v/>
      </c>
      <c r="CB172" s="186" t="str">
        <f aca="1">IF(CB$4&gt;$BV172,"",IF($BR$175&gt;$BS$175,"ns",IF($BN$182&gt;$BO$182,"ns",IF(ABS($BX172-INDEX(RTO1CF_ORD,CB$4,2))&gt;$BN$190,"s","ns"))))</f>
        <v/>
      </c>
      <c r="CC172" s="186" t="str">
        <f aca="1">IF(CC$4&gt;$BV172,"",IF($BR$175&gt;$BS$175,"ns",IF($BN$182&gt;$BO$182,"ns",IF(ABS($BX172-INDEX(RTO1CF_ORD,CC$4,2))&gt;$BN$190,"s","ns"))))</f>
        <v/>
      </c>
      <c r="CD172" s="186" t="str">
        <f aca="1">IF(CD$4&gt;$BV172,"",IF($BR$175&gt;$BS$175,"ns",IF($BN$182&gt;$BO$182,"ns",IF(ABS($BX172-INDEX(RTO1CF_ORD,CD$4,2))&gt;$BN$190,"s","ns"))))</f>
        <v/>
      </c>
      <c r="CE172" s="186" t="str">
        <f aca="1">IF(CE$4&gt;$BV172,"",IF($BR$175&gt;$BS$175,"ns",IF($BN$182&gt;$BO$182,"ns",IF(ABS($BX172-INDEX(RTO1CF_ORD,CE$4,2))&gt;$BN$190,"s","ns"))))</f>
        <v/>
      </c>
      <c r="CF172" s="186" t="str">
        <f aca="1">IF(CF$4&gt;$BV172,"",IF($BR$175&gt;$BS$175,"ns",IF($BN$182&gt;$BO$182,"ns",IF(ABS($BX172-INDEX(RTO1CF_ORD,CF$4,2))&gt;$BN$190,"s","ns"))))</f>
        <v/>
      </c>
      <c r="CG172" s="186" t="str">
        <f aca="1">IF(CG$4&gt;$BV172,"",IF($BR$175&gt;$BS$175,"ns",IF($BN$182&gt;$BO$182,"ns",IF(ABS($BX172-INDEX(RTO1CF_ORD,CG$4,2))&gt;$BN$190,"s","ns"))))</f>
        <v/>
      </c>
      <c r="CH172" s="186" t="str">
        <f aca="1">IF(CH$4&gt;$BV172,"",IF($BR$175&gt;$BS$175,"ns",IF($BN$182&gt;$BO$182,"ns",IF(ABS($BX172-INDEX(RTO1CF_ORD,CH$4,2))&gt;$BN$190,"s","ns"))))</f>
        <v/>
      </c>
      <c r="CI172" s="186" t="str">
        <f aca="1">IF(CI$4&gt;$BV172,"",IF($BR$175&gt;$BS$175,"ns",IF($BN$182&gt;$BO$182,"ns",IF(ABS($BX172-INDEX(RTO1CF_ORD,CI$4,2))&gt;$BN$190,"s","ns"))))</f>
        <v/>
      </c>
      <c r="CJ172" s="186" t="str">
        <f aca="1">IF(CJ$4&gt;$BV172,"",IF($BR$175&gt;$BS$175,"ns",IF($BN$182&gt;$BO$182,"ns",IF(ABS($BX172-INDEX(RTO1CF_ORD,CJ$4,2))&gt;$BN$190,"s","ns"))))</f>
        <v/>
      </c>
      <c r="CK172" s="186" t="str">
        <f aca="1">IF(CK$4&gt;$BV172,"",IF($BR$175&gt;$BS$175,"ns",IF($BN$182&gt;$BO$182,"ns",IF(ABS($BX172-INDEX(RTO1CF_ORD,CK$4,2))&gt;$BN$190,"s","ns"))))</f>
        <v/>
      </c>
      <c r="CL172" s="186" t="str">
        <f aca="1">IF(CL$4&gt;$BV172,"",IF($BR$175&gt;$BS$175,"ns",IF($BN$182&gt;$BO$182,"ns",IF(ABS($BX172-INDEX(RTO1CF_ORD,CL$4,2))&gt;$BN$190,"s","ns"))))</f>
        <v/>
      </c>
      <c r="CM172" s="186" t="str">
        <f aca="1">IF(CM$4&gt;$BV172,"",IF($BR$175&gt;$BS$175,"ns",IF($BN$182&gt;$BO$182,"ns",IF(ABS($BX172-INDEX(RTO1CF_ORD,CM$4,2))&gt;$BN$190,"s","ns"))))</f>
        <v/>
      </c>
      <c r="CN172" s="186" t="str">
        <f aca="1">IF(CN$4&gt;$BV172,"",IF($BR$175&gt;$BS$175,"ns",IF($BN$182&gt;$BO$182,"ns",IF(ABS($BX172-INDEX(RTO1CF_ORD,CN$4,2))&gt;$BN$190,"s","ns"))))</f>
        <v/>
      </c>
      <c r="CO172" s="186" t="str">
        <f aca="1">IF(CO$4&gt;$BV172,"",IF($BR$175&gt;$BS$175,"ns",IF($BN$182&gt;$BO$182,"ns",IF(ABS($BX172-INDEX(RTO1CF_ORD,CO$4,2))&gt;$BN$190,"s","ns"))))</f>
        <v/>
      </c>
      <c r="CP172" s="186" t="str">
        <f aca="1">IF(CP$4&gt;$BV172,"",IF($BR$175&gt;$BS$175,"ns",IF($BN$182&gt;$BO$182,"ns",IF(ABS($BX172-INDEX(RTO1CF_ORD,CP$4,2))&gt;$BN$190,"s","ns"))))</f>
        <v/>
      </c>
      <c r="CQ172" s="186" t="str">
        <f aca="1">IF(CQ$4&gt;$BV172,"",IF($BR$175&gt;$BS$175,"ns",IF($BN$182&gt;$BO$182,"ns",IF(ABS($BX172-INDEX(RTO1CF_ORD,CQ$4,2))&gt;$BN$190,"s","ns"))))</f>
        <v/>
      </c>
      <c r="CR172" s="186" t="str">
        <f aca="1">IF(CR$4&gt;$BV172,"",IF($BR$175&gt;$BS$175,"ns",IF($BN$182&gt;$BO$182,"ns",IF(ABS($BX172-INDEX(RTO1CF_ORD,CR$4,2))&gt;$BN$190,"s","ns"))))</f>
        <v/>
      </c>
      <c r="CS172" s="186" t="str">
        <f aca="1">IF(CS$4&gt;$BV172,"",IF($BR$175&gt;$BS$175,"ns",IF($BN$182&gt;$BO$182,"ns",IF(ABS($BX172-INDEX(RTO1CF_ORD,CS$4,2))&gt;$BN$190,"s","ns"))))</f>
        <v/>
      </c>
      <c r="CT172" s="186" t="str">
        <f aca="1">IF(CT$4&gt;$BV172,"",IF($BR$175&gt;$BS$175,"ns",IF($BN$182&gt;$BO$182,"ns",IF(ABS($BX172-INDEX(RTO1CF_ORD,CT$4,2))&gt;$BN$190,"s","ns"))))</f>
        <v/>
      </c>
      <c r="CU172" s="186" t="str">
        <f aca="1">IF(CU$4&gt;$BV172,"",IF($BR$175&gt;$BS$175,"ns",IF($BN$182&gt;$BO$182,"ns",IF(ABS($BX172-INDEX(RTO1CF_ORD,CU$4,2))&gt;$BN$190,"s","ns"))))</f>
        <v/>
      </c>
      <c r="CV172" s="186" t="str">
        <f aca="1">IF(CV$4&gt;$BV172,"",IF($BR$175&gt;$BS$175,"ns",IF($BN$182&gt;$BO$182,"ns",IF(ABS($BX172-INDEX(RTO1CF_ORD,CV$4,2))&gt;$BN$190,"s","ns"))))</f>
        <v/>
      </c>
      <c r="CW172" s="186" t="str">
        <f aca="1">IF(CW$4&gt;$BV172,"",IF($BR$175&gt;$BS$175,"ns",IF($BN$182&gt;$BO$182,"ns",IF(ABS($BX172-INDEX(RTO1CF_ORD,CW$4,2))&gt;$BN$190,"s","ns"))))</f>
        <v/>
      </c>
      <c r="CX172" s="186" t="str">
        <f aca="1">IF(CX$4&gt;$BV172,"",IF($BR$175&gt;$BS$175,"ns",IF($BN$182&gt;$BO$182,"ns",IF(ABS($BX172-INDEX(RTO1CF_ORD,CX$4,2))&gt;$BN$190,"s","ns"))))</f>
        <v/>
      </c>
      <c r="CY172" s="186" t="str">
        <f aca="1">IF(CY$4&gt;$BV172,"",IF($BR$175&gt;$BS$175,"ns",IF($BN$182&gt;$BO$182,"ns",IF(ABS($BX172-INDEX(RTO1CF_ORD,CY$4,2))&gt;$BN$190,"s","ns"))))</f>
        <v/>
      </c>
      <c r="CZ172" s="186" t="str">
        <f aca="1">IF(CZ$4&gt;$BV172,"",IF($BR$175&gt;$BS$175,"ns",IF($BN$182&gt;$BO$182,"ns",IF(ABS($BX172-INDEX(RTO1CF_ORD,CZ$4,2))&gt;$BN$190,"s","ns"))))</f>
        <v/>
      </c>
      <c r="DA172" s="186" t="str">
        <f aca="1">IF(DA$4&gt;$BV172,"",IF($BR$175&gt;$BS$175,"ns",IF($BN$182&gt;$BO$182,"ns",IF(ABS($BX172-INDEX(RTO1CF_ORD,DA$4,2))&gt;$BN$190,"s","ns"))))</f>
        <v/>
      </c>
      <c r="DB172" s="186" t="str">
        <f aca="1">IF(DB$4&gt;$BV172,"",IF($BR$175&gt;$BS$175,"ns",IF($BN$182&gt;$BO$182,"ns",IF(ABS($BX172-INDEX(RTO1CF_ORD,DB$4,2))&gt;$BN$190,"s","ns"))))</f>
        <v/>
      </c>
      <c r="DC172" s="186" t="str">
        <f aca="1">IF(DC$4&gt;$BV172,"",IF($BR$175&gt;$BS$175,"ns",IF($BN$182&gt;$BO$182,"ns",IF(ABS($BX172-INDEX(RTO1CF_ORD,DC$4,2))&gt;$BN$190,"s","ns"))))</f>
        <v/>
      </c>
      <c r="DD172" s="186" t="str">
        <f aca="1">IF(DD$4&gt;$BV172,"",IF($BR$175&gt;$BS$175,"ns",IF($BN$182&gt;$BO$182,"ns",IF(ABS($BX172-INDEX(RTO1CF_ORD,DD$4,2))&gt;$BN$190,"s","ns"))))</f>
        <v/>
      </c>
      <c r="DE172" s="186" t="str">
        <f aca="1">IF(DE$4&gt;$BV172,"",IF($BR$175&gt;$BS$175,"ns",IF($BN$182&gt;$BO$182,"ns",IF(ABS($BX172-INDEX(RTO1CF_ORD,DE$4,2))&gt;$BN$190,"s","ns"))))</f>
        <v/>
      </c>
      <c r="DF172" s="186" t="str">
        <f aca="1">IF(DF$4&gt;$BV172,"",IF($BR$175&gt;$BS$175,"ns",IF($BN$182&gt;$BO$182,"ns",IF(ABS($BX172-INDEX(RTO1CF_ORD,DF$4,2))&gt;$BN$190,"s","ns"))))</f>
        <v/>
      </c>
      <c r="DG172" s="186" t="str">
        <f aca="1">IF(DG$4&gt;$BV172,"",IF($BR$175&gt;$BS$175,"ns",IF($BN$182&gt;$BO$182,"ns",IF(ABS($BX172-INDEX(RTO1CF_ORD,DG$4,2))&gt;$BN$190,"s","ns"))))</f>
        <v/>
      </c>
      <c r="DH172" s="186" t="str">
        <f aca="1">IF(DH$4&gt;$BV172,"",IF($BR$175&gt;$BS$175,"ns",IF($BN$182&gt;$BO$182,"ns",IF(ABS($BX172-INDEX(RTO1CF_ORD,DH$4,2))&gt;$BN$190,"s","ns"))))</f>
        <v/>
      </c>
      <c r="DI172" s="186" t="str">
        <f aca="1">IF(DI$4&gt;$BV172,"",IF($BR$175&gt;$BS$175,"ns",IF($BN$182&gt;$BO$182,"ns",IF(ABS($BX172-INDEX(RTO1CF_ORD,DI$4,2))&gt;$BN$190,"s","ns"))))</f>
        <v/>
      </c>
      <c r="DJ172" s="186" t="str">
        <f aca="1">IF(DJ$4&gt;$BV172,"",IF($BR$175&gt;$BS$175,"ns",IF($BN$182&gt;$BO$182,"ns",IF(ABS($BX172-INDEX(RTO1CF_ORD,DJ$4,2))&gt;$BN$190,"s","ns"))))</f>
        <v/>
      </c>
      <c r="DK172" s="186" t="str">
        <f aca="1">IF(DK$4&gt;$BV172,"",IF($BR$175&gt;$BS$175,"ns",IF($BN$182&gt;$BO$182,"ns",IF(ABS($BX172-INDEX(RTO1CF_ORD,DK$4,2))&gt;$BN$190,"s","ns"))))</f>
        <v/>
      </c>
      <c r="DL172" s="186" t="str">
        <f aca="1">IF(DL$4&gt;$BV172,"",IF($BR$175&gt;$BS$175,"ns",IF($BN$182&gt;$BO$182,"ns",IF(ABS($BX172-INDEX(RTO1CF_ORD,DL$4,2))&gt;$BN$190,"s","ns"))))</f>
        <v/>
      </c>
      <c r="DM172" s="186" t="str">
        <f aca="1">IF(DM$4&gt;$BV172,"",IF($BR$175&gt;$BS$175,"ns",IF($BN$182&gt;$BO$182,"ns",IF(ABS($BX172-INDEX(RTO1CF_ORD,DM$4,2))&gt;$BN$190,"s","ns"))))</f>
        <v/>
      </c>
      <c r="DN172" s="186" t="str">
        <f aca="1">IF(DN$4&gt;$BV172,"",IF($BR$175&gt;$BS$175,"ns",IF($BN$182&gt;$BO$182,"ns",IF(ABS($BX172-INDEX(RTO1CF_ORD,DN$4,2))&gt;$BN$190,"s","ns"))))</f>
        <v/>
      </c>
      <c r="DO172" s="186" t="str">
        <f aca="1">IF(DO$4&gt;$BV172,"",IF($BR$175&gt;$BS$175,"ns",IF($BN$182&gt;$BO$182,"ns",IF(ABS($BX172-INDEX(RTO1CF_ORD,DO$4,2))&gt;$BN$190,"s","ns"))))</f>
        <v/>
      </c>
      <c r="DP172" s="186" t="str">
        <f aca="1">IF(DP$4&gt;$BV172,"",IF($BR$175&gt;$BS$175,"ns",IF($BN$182&gt;$BO$182,"ns",IF(ABS($BX172-INDEX(RTO1CF_ORD,DP$4,2))&gt;$BN$190,"s","ns"))))</f>
        <v/>
      </c>
      <c r="DQ172" s="186" t="str">
        <f aca="1">IF(DQ$4&gt;$BV172,"",IF($BR$175&gt;$BS$175,"ns",IF($BN$182&gt;$BO$182,"ns",IF(ABS($BX172-INDEX(RTO1CF_ORD,DQ$4,2))&gt;$BN$190,"s","ns"))))</f>
        <v/>
      </c>
      <c r="DR172" s="186" t="str">
        <f aca="1">IF(DR$4&gt;$BV172,"",IF($BR$175&gt;$BS$175,"ns",IF($BN$182&gt;$BO$182,"ns",IF(ABS($BX172-INDEX(RTO1CF_ORD,DR$4,2))&gt;$BN$190,"s","ns"))))</f>
        <v/>
      </c>
      <c r="DS172" s="186" t="str">
        <f aca="1">IF(DS$4&gt;$BV172,"",IF($BR$175&gt;$BS$175,"ns",IF($BN$182&gt;$BO$182,"ns",IF(ABS($BX172-INDEX(RTO1CF_ORD,DS$4,2))&gt;$BN$190,"s","ns"))))</f>
        <v/>
      </c>
      <c r="DT172" s="186" t="str">
        <f aca="1">IF(DT$4&gt;$BV172,"",IF($BR$175&gt;$BS$175,"ns",IF($BN$182&gt;$BO$182,"ns",IF(ABS($BX172-INDEX(RTO1CF_ORD,DT$4,2))&gt;$BN$190,"s","ns"))))</f>
        <v/>
      </c>
      <c r="DU172" s="186" t="str">
        <f aca="1">IF(DU$4&gt;$BV172,"",IF($BR$175&gt;$BS$175,"ns",IF($BN$182&gt;$BO$182,"ns",IF(ABS($BX172-INDEX(RTO1CF_ORD,DU$4,2))&gt;$BN$190,"s","ns"))))</f>
        <v/>
      </c>
      <c r="DV172" s="186" t="str">
        <f aca="1">IF(DV$4&gt;$BV172,"",IF($BR$175&gt;$BS$175,"ns",IF($BN$182&gt;$BO$182,"ns",IF(ABS($BX172-INDEX(RTO1CF_ORD,DV$4,2))&gt;$BN$190,"s","ns"))))</f>
        <v/>
      </c>
      <c r="DW172" s="158"/>
      <c r="DX172" s="158"/>
      <c r="DZ172" s="176">
        <f>DZ171+1</f>
        <v>3</v>
      </c>
      <c r="EA172" s="283">
        <f aca="1">IFERROR(INDEX(RTO4CV,$DZ172,1),0)</f>
        <v>920</v>
      </c>
      <c r="EB172" s="179">
        <f aca="1">IFERROR(INDEX(RTO4SF,$DZ172,EB$3),0)</f>
        <v>0</v>
      </c>
      <c r="EC172" s="179">
        <f aca="1">IFERROR(INDEX(RTO4SF,$DZ172,EC$3),0)</f>
        <v>0</v>
      </c>
      <c r="ED172" s="179">
        <f aca="1">IFERROR(INDEX(RTO4SF,$DZ172,ED$3),0)</f>
        <v>0</v>
      </c>
      <c r="EE172" s="179">
        <f aca="1">IFERROR(INDEX(RTO4SF,$DZ172,EE$3),0)</f>
        <v>0</v>
      </c>
      <c r="EF172" s="179">
        <f>_xlfn.COUNTIFS(EB172:EE172,"&gt;1")</f>
        <v>0</v>
      </c>
      <c r="EG172" s="179">
        <f>IFERROR(_xlfn.SUMIFS(EB172:EE172,EB172:EE172,"&gt;1"),0)</f>
        <v>0</v>
      </c>
      <c r="EH172" s="176"/>
      <c r="EI172" s="176" t="s">
        <v>311</v>
      </c>
      <c r="EJ172" s="176">
        <f>EJ170*EJ171</f>
        <v>0</v>
      </c>
      <c r="EK172" s="177"/>
      <c r="EL172" s="176">
        <f>EL171+1</f>
        <v>3</v>
      </c>
      <c r="EM172" s="283">
        <f aca="1">IFERROR(INDEX(RTO4CV,$EL172,1),0)</f>
        <v>920</v>
      </c>
      <c r="EN172" s="179">
        <f aca="1">IFERROR(INDEX(RTO4CF,$EL172,'ANVA-MDS'!EB$3),0)</f>
        <v>3742.0550514285701</v>
      </c>
      <c r="EO172" s="179">
        <f aca="1">IFERROR(INDEX(RTO4CF,$EL172,'ANVA-MDS'!EC$3),0)</f>
        <v>5543.02973714285963</v>
      </c>
      <c r="EP172" s="179">
        <f aca="1">IFERROR(INDEX(RTO4CF,$EL172,'ANVA-MDS'!ED$3),0)</f>
        <v>3192.04926857142982</v>
      </c>
      <c r="EQ172" s="179">
        <f aca="1">IFERROR(INDEX(RTO4CF,$EL172,'ANVA-MDS'!EE$3),0)</f>
        <v>0</v>
      </c>
      <c r="ER172" s="179">
        <f>_xlfn.COUNTIFS(EN172:EQ172,"&gt;1")</f>
        <v>3</v>
      </c>
      <c r="ES172" s="179">
        <f>IFERROR(_xlfn.SUMIFS(EN172:EQ172,EN172:EQ172,"&gt;1"),0)</f>
        <v>12477.1340571428991</v>
      </c>
      <c r="ET172" s="176"/>
      <c r="EU172" s="176" t="s">
        <v>311</v>
      </c>
      <c r="EV172" s="175">
        <f>EV170*EV171</f>
        <v>75</v>
      </c>
      <c r="EW172" s="177"/>
      <c r="EX172" s="179">
        <f>EG172+ES172</f>
        <v>12477.1340571428991</v>
      </c>
      <c r="EY172" s="176" t="s">
        <v>311</v>
      </c>
      <c r="EZ172" s="202" t="str">
        <f>IF(EZ189=0,"sd",EZ183*EZ170*EZ171)</f>
        <v>sd</v>
      </c>
    </row>
    <row r="173" spans="10:156" ht="12.75" customHeight="1">
      <c r="J173" s="89" t="n">
        <v>3</v>
      </c>
      <c r="K173" s="187">
        <f aca="1">IFERROR(INDEX(RTO4SF_ORD,J173,1),"sd")</f>
        <v>920</v>
      </c>
      <c r="L173" s="188">
        <f aca="1">IFERROR(INDEX(RTO4SF_ORD,J173,2),"sd")</f>
        <v>0.000469999999999999929</v>
      </c>
      <c r="M173" s="188" t="str">
        <f aca="1">IF(M$4&gt;$J173,"",IF($F$175&gt;$G$175,"ns",IF($B$182&gt;$C$182,"ns",IF(ABS($L173-INDEX(RTO1SF_ORD,M$4,2))&gt;$B$190,"s","ns"))))</f>
        <v>ns</v>
      </c>
      <c r="N173" s="188" t="str">
        <f aca="1">IF(N$4&gt;$J173,"",IF($F$175&gt;$G$175,"ns",IF($B$182&gt;$C$182,"ns",IF(ABS($L173-INDEX(RTO1SF_ORD,N$4,2))&gt;$B$190,"s","ns"))))</f>
        <v>ns</v>
      </c>
      <c r="O173" s="188" t="str">
        <f aca="1">IF(O$4&gt;$J173,"",IF($F$175&gt;$G$175,"ns",IF($B$182&gt;$C$182,"ns",IF(ABS($L173-INDEX(RTO1SF_ORD,O$4,2))&gt;$B$190,"s","ns"))))</f>
        <v>ns</v>
      </c>
      <c r="P173" s="188" t="str">
        <f aca="1">IF(P$4&gt;$J173,"",IF($F$175&gt;$G$175,"ns",IF($B$182&gt;$C$182,"ns",IF(ABS($L173-INDEX(RTO1SF_ORD,P$4,2))&gt;$B$190,"s","ns"))))</f>
        <v/>
      </c>
      <c r="Q173" s="188" t="str">
        <f aca="1">IF(Q$4&gt;$J173,"",IF($F$175&gt;$G$175,"ns",IF($B$182&gt;$C$182,"ns",IF(ABS($L173-INDEX(RTO1SF_ORD,Q$4,2))&gt;$B$190,"s","ns"))))</f>
        <v/>
      </c>
      <c r="R173" s="188" t="str">
        <f aca="1">IF(R$4&gt;$J173,"",IF($F$175&gt;$G$175,"ns",IF($B$182&gt;$C$182,"ns",IF(ABS($L173-INDEX(RTO1SF_ORD,R$4,2))&gt;$B$190,"s","ns"))))</f>
        <v/>
      </c>
      <c r="S173" s="188" t="str">
        <f aca="1">IF(S$4&gt;$J173,"",IF($F$175&gt;$G$175,"ns",IF($B$182&gt;$C$182,"ns",IF(ABS($L173-INDEX(RTO1SF_ORD,S$4,2))&gt;$B$190,"s","ns"))))</f>
        <v/>
      </c>
      <c r="T173" s="188" t="str">
        <f aca="1">IF(T$4&gt;$J173,"",IF($F$175&gt;$G$175,"ns",IF($B$182&gt;$C$182,"ns",IF(ABS($L173-INDEX(RTO1SF_ORD,T$4,2))&gt;$B$190,"s","ns"))))</f>
        <v/>
      </c>
      <c r="U173" s="188" t="str">
        <f aca="1">IF(U$4&gt;$J173,"",IF($F$175&gt;$G$175,"ns",IF($B$182&gt;$C$182,"ns",IF(ABS($L173-INDEX(RTO1SF_ORD,U$4,2))&gt;$B$190,"s","ns"))))</f>
        <v/>
      </c>
      <c r="V173" s="188" t="str">
        <f aca="1">IF(V$4&gt;$J173,"",IF($F$175&gt;$G$175,"ns",IF($B$182&gt;$C$182,"ns",IF(ABS($L173-INDEX(RTO1SF_ORD,V$4,2))&gt;$B$190,"s","ns"))))</f>
        <v/>
      </c>
      <c r="W173" s="188" t="str">
        <f aca="1">IF(W$4&gt;$J173,"",IF($F$175&gt;$G$175,"ns",IF($B$182&gt;$C$182,"ns",IF(ABS($L173-INDEX(RTO1SF_ORD,W$4,2))&gt;$B$190,"s","ns"))))</f>
        <v/>
      </c>
      <c r="X173" s="188" t="str">
        <f aca="1">IF(X$4&gt;$J173,"",IF($F$175&gt;$G$175,"ns",IF($B$182&gt;$C$182,"ns",IF(ABS($L173-INDEX(RTO1SF_ORD,X$4,2))&gt;$B$190,"s","ns"))))</f>
        <v/>
      </c>
      <c r="Y173" s="188" t="str">
        <f aca="1">IF(Y$4&gt;$J173,"",IF($F$175&gt;$G$175,"ns",IF($B$182&gt;$C$182,"ns",IF(ABS($L173-INDEX(RTO1SF_ORD,Y$4,2))&gt;$B$190,"s","ns"))))</f>
        <v/>
      </c>
      <c r="Z173" s="188" t="str">
        <f aca="1">IF(Z$4&gt;$J173,"",IF($F$175&gt;$G$175,"ns",IF($B$182&gt;$C$182,"ns",IF(ABS($L173-INDEX(RTO1SF_ORD,Z$4,2))&gt;$B$190,"s","ns"))))</f>
        <v/>
      </c>
      <c r="AA173" s="188" t="str">
        <f aca="1">IF(AA$4&gt;$J173,"",IF($F$175&gt;$G$175,"ns",IF($B$182&gt;$C$182,"ns",IF(ABS($L173-INDEX(RTO1SF_ORD,AA$4,2))&gt;$B$190,"s","ns"))))</f>
        <v/>
      </c>
      <c r="AB173" s="188" t="str">
        <f aca="1">IF(AB$4&gt;$J173,"",IF($F$175&gt;$G$175,"ns",IF($B$182&gt;$C$182,"ns",IF(ABS($L173-INDEX(RTO1SF_ORD,AB$4,2))&gt;$B$190,"s","ns"))))</f>
        <v/>
      </c>
      <c r="AC173" s="188" t="str">
        <f aca="1">IF(AC$4&gt;$J173,"",IF($F$175&gt;$G$175,"ns",IF($B$182&gt;$C$182,"ns",IF(ABS($L173-INDEX(RTO1SF_ORD,AC$4,2))&gt;$B$190,"s","ns"))))</f>
        <v/>
      </c>
      <c r="AD173" s="188" t="str">
        <f aca="1">IF(AD$4&gt;$J173,"",IF($F$175&gt;$G$175,"ns",IF($B$182&gt;$C$182,"ns",IF(ABS($L173-INDEX(RTO1SF_ORD,AD$4,2))&gt;$B$190,"s","ns"))))</f>
        <v/>
      </c>
      <c r="AE173" s="188" t="str">
        <f aca="1">IF(AE$4&gt;$J173,"",IF($F$175&gt;$G$175,"ns",IF($B$182&gt;$C$182,"ns",IF(ABS($L173-INDEX(RTO1SF_ORD,AE$4,2))&gt;$B$190,"s","ns"))))</f>
        <v/>
      </c>
      <c r="AF173" s="188" t="str">
        <f aca="1">IF(AF$4&gt;$J173,"",IF($F$175&gt;$G$175,"ns",IF($B$182&gt;$C$182,"ns",IF(ABS($L173-INDEX(RTO1SF_ORD,AF$4,2))&gt;$B$190,"s","ns"))))</f>
        <v/>
      </c>
      <c r="AG173" s="188" t="str">
        <f aca="1">IF(AG$4&gt;$J173,"",IF($F$175&gt;$G$175,"ns",IF($B$182&gt;$C$182,"ns",IF(ABS($L173-INDEX(RTO1SF_ORD,AG$4,2))&gt;$B$190,"s","ns"))))</f>
        <v/>
      </c>
      <c r="AH173" s="188" t="str">
        <f aca="1">IF(AH$4&gt;$J173,"",IF($F$175&gt;$G$175,"ns",IF($B$182&gt;$C$182,"ns",IF(ABS($L173-INDEX(RTO1SF_ORD,AH$4,2))&gt;$B$190,"s","ns"))))</f>
        <v/>
      </c>
      <c r="AI173" s="188" t="str">
        <f aca="1">IF(AI$4&gt;$J173,"",IF($F$175&gt;$G$175,"ns",IF($B$182&gt;$C$182,"ns",IF(ABS($L173-INDEX(RTO1SF_ORD,AI$4,2))&gt;$B$190,"s","ns"))))</f>
        <v/>
      </c>
      <c r="AJ173" s="188" t="str">
        <f aca="1">IF(AJ$4&gt;$J173,"",IF($F$175&gt;$G$175,"ns",IF($B$182&gt;$C$182,"ns",IF(ABS($L173-INDEX(RTO1SF_ORD,AJ$4,2))&gt;$B$190,"s","ns"))))</f>
        <v/>
      </c>
      <c r="AK173" s="188" t="str">
        <f aca="1">IF(AK$4&gt;$J173,"",IF($F$175&gt;$G$175,"ns",IF($B$182&gt;$C$182,"ns",IF(ABS($L173-INDEX(RTO1SF_ORD,AK$4,2))&gt;$B$190,"s","ns"))))</f>
        <v/>
      </c>
      <c r="AL173" s="188" t="str">
        <f aca="1">IF(AL$4&gt;$J173,"",IF($F$175&gt;$G$175,"ns",IF($B$182&gt;$C$182,"ns",IF(ABS($L173-INDEX(RTO1SF_ORD,AL$4,2))&gt;$B$190,"s","ns"))))</f>
        <v/>
      </c>
      <c r="AM173" s="188" t="str">
        <f aca="1">IF(AM$4&gt;$J173,"",IF($F$175&gt;$G$175,"ns",IF($B$182&gt;$C$182,"ns",IF(ABS($L173-INDEX(RTO1SF_ORD,AM$4,2))&gt;$B$190,"s","ns"))))</f>
        <v/>
      </c>
      <c r="AN173" s="188" t="str">
        <f aca="1">IF(AN$4&gt;$J173,"",IF($F$175&gt;$G$175,"ns",IF($B$182&gt;$C$182,"ns",IF(ABS($L173-INDEX(RTO1SF_ORD,AN$4,2))&gt;$B$190,"s","ns"))))</f>
        <v/>
      </c>
      <c r="AO173" s="188" t="str">
        <f aca="1">IF(AO$4&gt;$J173,"",IF($F$175&gt;$G$175,"ns",IF($B$182&gt;$C$182,"ns",IF(ABS($L173-INDEX(RTO1SF_ORD,AO$4,2))&gt;$B$190,"s","ns"))))</f>
        <v/>
      </c>
      <c r="AP173" s="188" t="str">
        <f aca="1">IF(AP$4&gt;$J173,"",IF($F$175&gt;$G$175,"ns",IF($B$182&gt;$C$182,"ns",IF(ABS($L173-INDEX(RTO1SF_ORD,AP$4,2))&gt;$B$190,"s","ns"))))</f>
        <v/>
      </c>
      <c r="AQ173" s="188" t="str">
        <f aca="1">IF(AQ$4&gt;$J173,"",IF($F$175&gt;$G$175,"ns",IF($B$182&gt;$C$182,"ns",IF(ABS($L173-INDEX(RTO1SF_ORD,AQ$4,2))&gt;$B$190,"s","ns"))))</f>
        <v/>
      </c>
      <c r="AR173" s="188" t="str">
        <f aca="1">IF(AR$4&gt;$J173,"",IF($F$175&gt;$G$175,"ns",IF($B$182&gt;$C$182,"ns",IF(ABS($L173-INDEX(RTO1SF_ORD,AR$4,2))&gt;$B$190,"s","ns"))))</f>
        <v/>
      </c>
      <c r="AS173" s="188" t="str">
        <f aca="1">IF(AS$4&gt;$J173,"",IF($F$175&gt;$G$175,"ns",IF($B$182&gt;$C$182,"ns",IF(ABS($L173-INDEX(RTO1SF_ORD,AS$4,2))&gt;$B$190,"s","ns"))))</f>
        <v/>
      </c>
      <c r="AT173" s="188" t="str">
        <f aca="1">IF(AT$4&gt;$J173,"",IF($F$175&gt;$G$175,"ns",IF($B$182&gt;$C$182,"ns",IF(ABS($L173-INDEX(RTO1SF_ORD,AT$4,2))&gt;$B$190,"s","ns"))))</f>
        <v/>
      </c>
      <c r="AU173" s="188" t="str">
        <f aca="1">IF(AU$4&gt;$J173,"",IF($F$175&gt;$G$175,"ns",IF($B$182&gt;$C$182,"ns",IF(ABS($L173-INDEX(RTO1SF_ORD,AU$4,2))&gt;$B$190,"s","ns"))))</f>
        <v/>
      </c>
      <c r="AV173" s="188" t="str">
        <f aca="1">IF(AV$4&gt;$J173,"",IF($F$175&gt;$G$175,"ns",IF($B$182&gt;$C$182,"ns",IF(ABS($L173-INDEX(RTO1SF_ORD,AV$4,2))&gt;$B$190,"s","ns"))))</f>
        <v/>
      </c>
      <c r="AW173" s="188" t="str">
        <f aca="1">IF(AW$4&gt;$J173,"",IF($F$175&gt;$G$175,"ns",IF($B$182&gt;$C$182,"ns",IF(ABS($L173-INDEX(RTO1SF_ORD,AW$4,2))&gt;$B$190,"s","ns"))))</f>
        <v/>
      </c>
      <c r="AX173" s="188" t="str">
        <f aca="1">IF(AX$4&gt;$J173,"",IF($F$175&gt;$G$175,"ns",IF($B$182&gt;$C$182,"ns",IF(ABS($L173-INDEX(RTO1SF_ORD,AX$4,2))&gt;$B$190,"s","ns"))))</f>
        <v/>
      </c>
      <c r="AY173" s="188" t="str">
        <f aca="1">IF(AY$4&gt;$J173,"",IF($F$175&gt;$G$175,"ns",IF($B$182&gt;$C$182,"ns",IF(ABS($L173-INDEX(RTO1SF_ORD,AY$4,2))&gt;$B$190,"s","ns"))))</f>
        <v/>
      </c>
      <c r="AZ173" s="188" t="str">
        <f aca="1">IF(AZ$4&gt;$J173,"",IF($F$175&gt;$G$175,"ns",IF($B$182&gt;$C$182,"ns",IF(ABS($L173-INDEX(RTO1SF_ORD,AZ$4,2))&gt;$B$190,"s","ns"))))</f>
        <v/>
      </c>
      <c r="BA173" s="188" t="str">
        <f aca="1">IF(BA$4&gt;$J173,"",IF($F$175&gt;$G$175,"ns",IF($B$182&gt;$C$182,"ns",IF(ABS($L173-INDEX(RTO1SF_ORD,BA$4,2))&gt;$B$190,"s","ns"))))</f>
        <v/>
      </c>
      <c r="BB173" s="188" t="str">
        <f aca="1">IF(BB$4&gt;$J173,"",IF($F$175&gt;$G$175,"ns",IF($B$182&gt;$C$182,"ns",IF(ABS($L173-INDEX(RTO1SF_ORD,BB$4,2))&gt;$B$190,"s","ns"))))</f>
        <v/>
      </c>
      <c r="BC173" s="188" t="str">
        <f aca="1">IF(BC$4&gt;$J173,"",IF($F$175&gt;$G$175,"ns",IF($B$182&gt;$C$182,"ns",IF(ABS($L173-INDEX(RTO1SF_ORD,BC$4,2))&gt;$B$190,"s","ns"))))</f>
        <v/>
      </c>
      <c r="BD173" s="188" t="str">
        <f aca="1">IF(BD$4&gt;$J173,"",IF($F$175&gt;$G$175,"ns",IF($B$182&gt;$C$182,"ns",IF(ABS($L173-INDEX(RTO1SF_ORD,BD$4,2))&gt;$B$190,"s","ns"))))</f>
        <v/>
      </c>
      <c r="BE173" s="188" t="str">
        <f aca="1">IF(BE$4&gt;$J173,"",IF($F$175&gt;$G$175,"ns",IF($B$182&gt;$C$182,"ns",IF(ABS($L173-INDEX(RTO1SF_ORD,BE$4,2))&gt;$B$190,"s","ns"))))</f>
        <v/>
      </c>
      <c r="BF173" s="188" t="str">
        <f aca="1">IF(BF$4&gt;$J173,"",IF($F$175&gt;$G$175,"ns",IF($B$182&gt;$C$182,"ns",IF(ABS($L173-INDEX(RTO1SF_ORD,BF$4,2))&gt;$B$190,"s","ns"))))</f>
        <v/>
      </c>
      <c r="BG173" s="188" t="str">
        <f aca="1">IF(BG$4&gt;$J173,"",IF($F$175&gt;$G$175,"ns",IF($B$182&gt;$C$182,"ns",IF(ABS($L173-INDEX(RTO1SF_ORD,BG$4,2))&gt;$B$190,"s","ns"))))</f>
        <v/>
      </c>
      <c r="BH173" s="188" t="str">
        <f aca="1">IF(BH$4&gt;$J173,"",IF($F$175&gt;$G$175,"ns",IF($B$182&gt;$C$182,"ns",IF(ABS($L173-INDEX(RTO1SF_ORD,BH$4,2))&gt;$B$190,"s","ns"))))</f>
        <v/>
      </c>
      <c r="BI173" s="188" t="str">
        <f aca="1">IF(BI$4&gt;$J173,"",IF($F$175&gt;$G$175,"ns",IF($B$182&gt;$C$182,"ns",IF(ABS($L173-INDEX(RTO1SF_ORD,BI$4,2))&gt;$B$190,"s","ns"))))</f>
        <v/>
      </c>
      <c r="BJ173" s="188" t="str">
        <f aca="1">IF(BJ$4&gt;$J173,"",IF($F$175&gt;$G$175,"ns",IF($B$182&gt;$C$182,"ns",IF(ABS($L173-INDEX(RTO1SF_ORD,BJ$4,2))&gt;$B$190,"s","ns"))))</f>
        <v/>
      </c>
      <c r="BS173" s="10"/>
      <c r="BT173" s="10"/>
      <c r="BV173" s="89" t="n">
        <v>3</v>
      </c>
      <c r="BW173" s="187" t="str">
        <f aca="1">IFERROR(INDEX(RTO4CF_ORD,BV173,1),"sd")</f>
        <v>B PRETAL</v>
      </c>
      <c r="BX173" s="188">
        <f aca="1">IFERROR(INDEX(RTO4CF_ORD,BV173,2),"sd")</f>
        <v>4566.21062857142988</v>
      </c>
      <c r="BY173" s="186" t="str">
        <f aca="1">IF(BY$4&gt;$BV173,"",IF($BR$175&gt;$BS$175,"ns",IF($BN$182&gt;$BO$182,"ns",IF(ABS($BX173-INDEX(RTO1CF_ORD,BY$4,2))&gt;$BN$190,"s","ns"))))</f>
        <v>ns</v>
      </c>
      <c r="BZ173" s="186" t="str">
        <f aca="1">IF(BZ$4&gt;$BV173,"",IF($BR$175&gt;$BS$175,"ns",IF($BN$182&gt;$BO$182,"ns",IF(ABS($BX173-INDEX(RTO1CF_ORD,BZ$4,2))&gt;$BN$190,"s","ns"))))</f>
        <v>ns</v>
      </c>
      <c r="CA173" s="186" t="str">
        <f aca="1">IF(CA$4&gt;$BV173,"",IF($BR$175&gt;$BS$175,"ns",IF($BN$182&gt;$BO$182,"ns",IF(ABS($BX173-INDEX(RTO1CF_ORD,CA$4,2))&gt;$BN$190,"s","ns"))))</f>
        <v>ns</v>
      </c>
      <c r="CB173" s="186" t="str">
        <f aca="1">IF(CB$4&gt;$BV173,"",IF($BR$175&gt;$BS$175,"ns",IF($BN$182&gt;$BO$182,"ns",IF(ABS($BX173-INDEX(RTO1CF_ORD,CB$4,2))&gt;$BN$190,"s","ns"))))</f>
        <v/>
      </c>
      <c r="CC173" s="186" t="str">
        <f aca="1">IF(CC$4&gt;$BV173,"",IF($BR$175&gt;$BS$175,"ns",IF($BN$182&gt;$BO$182,"ns",IF(ABS($BX173-INDEX(RTO1CF_ORD,CC$4,2))&gt;$BN$190,"s","ns"))))</f>
        <v/>
      </c>
      <c r="CD173" s="186" t="str">
        <f aca="1">IF(CD$4&gt;$BV173,"",IF($BR$175&gt;$BS$175,"ns",IF($BN$182&gt;$BO$182,"ns",IF(ABS($BX173-INDEX(RTO1CF_ORD,CD$4,2))&gt;$BN$190,"s","ns"))))</f>
        <v/>
      </c>
      <c r="CE173" s="186" t="str">
        <f aca="1">IF(CE$4&gt;$BV173,"",IF($BR$175&gt;$BS$175,"ns",IF($BN$182&gt;$BO$182,"ns",IF(ABS($BX173-INDEX(RTO1CF_ORD,CE$4,2))&gt;$BN$190,"s","ns"))))</f>
        <v/>
      </c>
      <c r="CF173" s="186" t="str">
        <f aca="1">IF(CF$4&gt;$BV173,"",IF($BR$175&gt;$BS$175,"ns",IF($BN$182&gt;$BO$182,"ns",IF(ABS($BX173-INDEX(RTO1CF_ORD,CF$4,2))&gt;$BN$190,"s","ns"))))</f>
        <v/>
      </c>
      <c r="CG173" s="186" t="str">
        <f aca="1">IF(CG$4&gt;$BV173,"",IF($BR$175&gt;$BS$175,"ns",IF($BN$182&gt;$BO$182,"ns",IF(ABS($BX173-INDEX(RTO1CF_ORD,CG$4,2))&gt;$BN$190,"s","ns"))))</f>
        <v/>
      </c>
      <c r="CH173" s="186" t="str">
        <f aca="1">IF(CH$4&gt;$BV173,"",IF($BR$175&gt;$BS$175,"ns",IF($BN$182&gt;$BO$182,"ns",IF(ABS($BX173-INDEX(RTO1CF_ORD,CH$4,2))&gt;$BN$190,"s","ns"))))</f>
        <v/>
      </c>
      <c r="CI173" s="186" t="str">
        <f aca="1">IF(CI$4&gt;$BV173,"",IF($BR$175&gt;$BS$175,"ns",IF($BN$182&gt;$BO$182,"ns",IF(ABS($BX173-INDEX(RTO1CF_ORD,CI$4,2))&gt;$BN$190,"s","ns"))))</f>
        <v/>
      </c>
      <c r="CJ173" s="186" t="str">
        <f aca="1">IF(CJ$4&gt;$BV173,"",IF($BR$175&gt;$BS$175,"ns",IF($BN$182&gt;$BO$182,"ns",IF(ABS($BX173-INDEX(RTO1CF_ORD,CJ$4,2))&gt;$BN$190,"s","ns"))))</f>
        <v/>
      </c>
      <c r="CK173" s="186" t="str">
        <f aca="1">IF(CK$4&gt;$BV173,"",IF($BR$175&gt;$BS$175,"ns",IF($BN$182&gt;$BO$182,"ns",IF(ABS($BX173-INDEX(RTO1CF_ORD,CK$4,2))&gt;$BN$190,"s","ns"))))</f>
        <v/>
      </c>
      <c r="CL173" s="186" t="str">
        <f aca="1">IF(CL$4&gt;$BV173,"",IF($BR$175&gt;$BS$175,"ns",IF($BN$182&gt;$BO$182,"ns",IF(ABS($BX173-INDEX(RTO1CF_ORD,CL$4,2))&gt;$BN$190,"s","ns"))))</f>
        <v/>
      </c>
      <c r="CM173" s="186" t="str">
        <f aca="1">IF(CM$4&gt;$BV173,"",IF($BR$175&gt;$BS$175,"ns",IF($BN$182&gt;$BO$182,"ns",IF(ABS($BX173-INDEX(RTO1CF_ORD,CM$4,2))&gt;$BN$190,"s","ns"))))</f>
        <v/>
      </c>
      <c r="CN173" s="186" t="str">
        <f aca="1">IF(CN$4&gt;$BV173,"",IF($BR$175&gt;$BS$175,"ns",IF($BN$182&gt;$BO$182,"ns",IF(ABS($BX173-INDEX(RTO1CF_ORD,CN$4,2))&gt;$BN$190,"s","ns"))))</f>
        <v/>
      </c>
      <c r="CO173" s="186" t="str">
        <f aca="1">IF(CO$4&gt;$BV173,"",IF($BR$175&gt;$BS$175,"ns",IF($BN$182&gt;$BO$182,"ns",IF(ABS($BX173-INDEX(RTO1CF_ORD,CO$4,2))&gt;$BN$190,"s","ns"))))</f>
        <v/>
      </c>
      <c r="CP173" s="186" t="str">
        <f aca="1">IF(CP$4&gt;$BV173,"",IF($BR$175&gt;$BS$175,"ns",IF($BN$182&gt;$BO$182,"ns",IF(ABS($BX173-INDEX(RTO1CF_ORD,CP$4,2))&gt;$BN$190,"s","ns"))))</f>
        <v/>
      </c>
      <c r="CQ173" s="186" t="str">
        <f aca="1">IF(CQ$4&gt;$BV173,"",IF($BR$175&gt;$BS$175,"ns",IF($BN$182&gt;$BO$182,"ns",IF(ABS($BX173-INDEX(RTO1CF_ORD,CQ$4,2))&gt;$BN$190,"s","ns"))))</f>
        <v/>
      </c>
      <c r="CR173" s="186" t="str">
        <f aca="1">IF(CR$4&gt;$BV173,"",IF($BR$175&gt;$BS$175,"ns",IF($BN$182&gt;$BO$182,"ns",IF(ABS($BX173-INDEX(RTO1CF_ORD,CR$4,2))&gt;$BN$190,"s","ns"))))</f>
        <v/>
      </c>
      <c r="CS173" s="186" t="str">
        <f aca="1">IF(CS$4&gt;$BV173,"",IF($BR$175&gt;$BS$175,"ns",IF($BN$182&gt;$BO$182,"ns",IF(ABS($BX173-INDEX(RTO1CF_ORD,CS$4,2))&gt;$BN$190,"s","ns"))))</f>
        <v/>
      </c>
      <c r="CT173" s="186" t="str">
        <f aca="1">IF(CT$4&gt;$BV173,"",IF($BR$175&gt;$BS$175,"ns",IF($BN$182&gt;$BO$182,"ns",IF(ABS($BX173-INDEX(RTO1CF_ORD,CT$4,2))&gt;$BN$190,"s","ns"))))</f>
        <v/>
      </c>
      <c r="CU173" s="186" t="str">
        <f aca="1">IF(CU$4&gt;$BV173,"",IF($BR$175&gt;$BS$175,"ns",IF($BN$182&gt;$BO$182,"ns",IF(ABS($BX173-INDEX(RTO1CF_ORD,CU$4,2))&gt;$BN$190,"s","ns"))))</f>
        <v/>
      </c>
      <c r="CV173" s="186" t="str">
        <f aca="1">IF(CV$4&gt;$BV173,"",IF($BR$175&gt;$BS$175,"ns",IF($BN$182&gt;$BO$182,"ns",IF(ABS($BX173-INDEX(RTO1CF_ORD,CV$4,2))&gt;$BN$190,"s","ns"))))</f>
        <v/>
      </c>
      <c r="CW173" s="186" t="str">
        <f aca="1">IF(CW$4&gt;$BV173,"",IF($BR$175&gt;$BS$175,"ns",IF($BN$182&gt;$BO$182,"ns",IF(ABS($BX173-INDEX(RTO1CF_ORD,CW$4,2))&gt;$BN$190,"s","ns"))))</f>
        <v/>
      </c>
      <c r="CX173" s="186" t="str">
        <f aca="1">IF(CX$4&gt;$BV173,"",IF($BR$175&gt;$BS$175,"ns",IF($BN$182&gt;$BO$182,"ns",IF(ABS($BX173-INDEX(RTO1CF_ORD,CX$4,2))&gt;$BN$190,"s","ns"))))</f>
        <v/>
      </c>
      <c r="CY173" s="186" t="str">
        <f aca="1">IF(CY$4&gt;$BV173,"",IF($BR$175&gt;$BS$175,"ns",IF($BN$182&gt;$BO$182,"ns",IF(ABS($BX173-INDEX(RTO1CF_ORD,CY$4,2))&gt;$BN$190,"s","ns"))))</f>
        <v/>
      </c>
      <c r="CZ173" s="186" t="str">
        <f aca="1">IF(CZ$4&gt;$BV173,"",IF($BR$175&gt;$BS$175,"ns",IF($BN$182&gt;$BO$182,"ns",IF(ABS($BX173-INDEX(RTO1CF_ORD,CZ$4,2))&gt;$BN$190,"s","ns"))))</f>
        <v/>
      </c>
      <c r="DA173" s="186" t="str">
        <f aca="1">IF(DA$4&gt;$BV173,"",IF($BR$175&gt;$BS$175,"ns",IF($BN$182&gt;$BO$182,"ns",IF(ABS($BX173-INDEX(RTO1CF_ORD,DA$4,2))&gt;$BN$190,"s","ns"))))</f>
        <v/>
      </c>
      <c r="DB173" s="186" t="str">
        <f aca="1">IF(DB$4&gt;$BV173,"",IF($BR$175&gt;$BS$175,"ns",IF($BN$182&gt;$BO$182,"ns",IF(ABS($BX173-INDEX(RTO1CF_ORD,DB$4,2))&gt;$BN$190,"s","ns"))))</f>
        <v/>
      </c>
      <c r="DC173" s="186" t="str">
        <f aca="1">IF(DC$4&gt;$BV173,"",IF($BR$175&gt;$BS$175,"ns",IF($BN$182&gt;$BO$182,"ns",IF(ABS($BX173-INDEX(RTO1CF_ORD,DC$4,2))&gt;$BN$190,"s","ns"))))</f>
        <v/>
      </c>
      <c r="DD173" s="186" t="str">
        <f aca="1">IF(DD$4&gt;$BV173,"",IF($BR$175&gt;$BS$175,"ns",IF($BN$182&gt;$BO$182,"ns",IF(ABS($BX173-INDEX(RTO1CF_ORD,DD$4,2))&gt;$BN$190,"s","ns"))))</f>
        <v/>
      </c>
      <c r="DE173" s="186" t="str">
        <f aca="1">IF(DE$4&gt;$BV173,"",IF($BR$175&gt;$BS$175,"ns",IF($BN$182&gt;$BO$182,"ns",IF(ABS($BX173-INDEX(RTO1CF_ORD,DE$4,2))&gt;$BN$190,"s","ns"))))</f>
        <v/>
      </c>
      <c r="DF173" s="186" t="str">
        <f aca="1">IF(DF$4&gt;$BV173,"",IF($BR$175&gt;$BS$175,"ns",IF($BN$182&gt;$BO$182,"ns",IF(ABS($BX173-INDEX(RTO1CF_ORD,DF$4,2))&gt;$BN$190,"s","ns"))))</f>
        <v/>
      </c>
      <c r="DG173" s="186" t="str">
        <f aca="1">IF(DG$4&gt;$BV173,"",IF($BR$175&gt;$BS$175,"ns",IF($BN$182&gt;$BO$182,"ns",IF(ABS($BX173-INDEX(RTO1CF_ORD,DG$4,2))&gt;$BN$190,"s","ns"))))</f>
        <v/>
      </c>
      <c r="DH173" s="186" t="str">
        <f aca="1">IF(DH$4&gt;$BV173,"",IF($BR$175&gt;$BS$175,"ns",IF($BN$182&gt;$BO$182,"ns",IF(ABS($BX173-INDEX(RTO1CF_ORD,DH$4,2))&gt;$BN$190,"s","ns"))))</f>
        <v/>
      </c>
      <c r="DI173" s="186" t="str">
        <f aca="1">IF(DI$4&gt;$BV173,"",IF($BR$175&gt;$BS$175,"ns",IF($BN$182&gt;$BO$182,"ns",IF(ABS($BX173-INDEX(RTO1CF_ORD,DI$4,2))&gt;$BN$190,"s","ns"))))</f>
        <v/>
      </c>
      <c r="DJ173" s="186" t="str">
        <f aca="1">IF(DJ$4&gt;$BV173,"",IF($BR$175&gt;$BS$175,"ns",IF($BN$182&gt;$BO$182,"ns",IF(ABS($BX173-INDEX(RTO1CF_ORD,DJ$4,2))&gt;$BN$190,"s","ns"))))</f>
        <v/>
      </c>
      <c r="DK173" s="186" t="str">
        <f aca="1">IF(DK$4&gt;$BV173,"",IF($BR$175&gt;$BS$175,"ns",IF($BN$182&gt;$BO$182,"ns",IF(ABS($BX173-INDEX(RTO1CF_ORD,DK$4,2))&gt;$BN$190,"s","ns"))))</f>
        <v/>
      </c>
      <c r="DL173" s="186" t="str">
        <f aca="1">IF(DL$4&gt;$BV173,"",IF($BR$175&gt;$BS$175,"ns",IF($BN$182&gt;$BO$182,"ns",IF(ABS($BX173-INDEX(RTO1CF_ORD,DL$4,2))&gt;$BN$190,"s","ns"))))</f>
        <v/>
      </c>
      <c r="DM173" s="186" t="str">
        <f aca="1">IF(DM$4&gt;$BV173,"",IF($BR$175&gt;$BS$175,"ns",IF($BN$182&gt;$BO$182,"ns",IF(ABS($BX173-INDEX(RTO1CF_ORD,DM$4,2))&gt;$BN$190,"s","ns"))))</f>
        <v/>
      </c>
      <c r="DN173" s="186" t="str">
        <f aca="1">IF(DN$4&gt;$BV173,"",IF($BR$175&gt;$BS$175,"ns",IF($BN$182&gt;$BO$182,"ns",IF(ABS($BX173-INDEX(RTO1CF_ORD,DN$4,2))&gt;$BN$190,"s","ns"))))</f>
        <v/>
      </c>
      <c r="DO173" s="186" t="str">
        <f aca="1">IF(DO$4&gt;$BV173,"",IF($BR$175&gt;$BS$175,"ns",IF($BN$182&gt;$BO$182,"ns",IF(ABS($BX173-INDEX(RTO1CF_ORD,DO$4,2))&gt;$BN$190,"s","ns"))))</f>
        <v/>
      </c>
      <c r="DP173" s="186" t="str">
        <f aca="1">IF(DP$4&gt;$BV173,"",IF($BR$175&gt;$BS$175,"ns",IF($BN$182&gt;$BO$182,"ns",IF(ABS($BX173-INDEX(RTO1CF_ORD,DP$4,2))&gt;$BN$190,"s","ns"))))</f>
        <v/>
      </c>
      <c r="DQ173" s="186" t="str">
        <f aca="1">IF(DQ$4&gt;$BV173,"",IF($BR$175&gt;$BS$175,"ns",IF($BN$182&gt;$BO$182,"ns",IF(ABS($BX173-INDEX(RTO1CF_ORD,DQ$4,2))&gt;$BN$190,"s","ns"))))</f>
        <v/>
      </c>
      <c r="DR173" s="186" t="str">
        <f aca="1">IF(DR$4&gt;$BV173,"",IF($BR$175&gt;$BS$175,"ns",IF($BN$182&gt;$BO$182,"ns",IF(ABS($BX173-INDEX(RTO1CF_ORD,DR$4,2))&gt;$BN$190,"s","ns"))))</f>
        <v/>
      </c>
      <c r="DS173" s="186" t="str">
        <f aca="1">IF(DS$4&gt;$BV173,"",IF($BR$175&gt;$BS$175,"ns",IF($BN$182&gt;$BO$182,"ns",IF(ABS($BX173-INDEX(RTO1CF_ORD,DS$4,2))&gt;$BN$190,"s","ns"))))</f>
        <v/>
      </c>
      <c r="DT173" s="186" t="str">
        <f aca="1">IF(DT$4&gt;$BV173,"",IF($BR$175&gt;$BS$175,"ns",IF($BN$182&gt;$BO$182,"ns",IF(ABS($BX173-INDEX(RTO1CF_ORD,DT$4,2))&gt;$BN$190,"s","ns"))))</f>
        <v/>
      </c>
      <c r="DU173" s="186" t="str">
        <f aca="1">IF(DU$4&gt;$BV173,"",IF($BR$175&gt;$BS$175,"ns",IF($BN$182&gt;$BO$182,"ns",IF(ABS($BX173-INDEX(RTO1CF_ORD,DU$4,2))&gt;$BN$190,"s","ns"))))</f>
        <v/>
      </c>
      <c r="DV173" s="186" t="str">
        <f aca="1">IF(DV$4&gt;$BV173,"",IF($BR$175&gt;$BS$175,"ns",IF($BN$182&gt;$BO$182,"ns",IF(ABS($BX173-INDEX(RTO1CF_ORD,DV$4,2))&gt;$BN$190,"s","ns"))))</f>
        <v/>
      </c>
      <c r="DW173" s="158"/>
      <c r="DX173" s="158"/>
      <c r="DZ173" s="176">
        <f>DZ172+1</f>
        <v>4</v>
      </c>
      <c r="EA173" s="178" t="str">
        <f aca="1">IFERROR(INDEX(RTO4CV,$DZ173,1),0)</f>
        <v>ACA 917</v>
      </c>
      <c r="EB173" s="179">
        <f aca="1">IFERROR(INDEX(RTO4SF,$DZ173,EB$3),0)</f>
        <v>0</v>
      </c>
      <c r="EC173" s="179">
        <f aca="1">IFERROR(INDEX(RTO4SF,$DZ173,EC$3),0)</f>
        <v>0</v>
      </c>
      <c r="ED173" s="179">
        <f aca="1">IFERROR(INDEX(RTO4SF,$DZ173,ED$3),0)</f>
        <v>0</v>
      </c>
      <c r="EE173" s="179">
        <f aca="1">IFERROR(INDEX(RTO4SF,$DZ173,EE$3),0)</f>
        <v>0</v>
      </c>
      <c r="EF173" s="179">
        <f>_xlfn.COUNTIFS(EB173:EE173,"&gt;1")</f>
        <v>0</v>
      </c>
      <c r="EG173" s="179">
        <f>IFERROR(_xlfn.SUMIFS(EB173:EE173,EB173:EE173,"&gt;1"),0)</f>
        <v>0</v>
      </c>
      <c r="EH173" s="176"/>
      <c r="EI173" s="176" t="s">
        <v>312</v>
      </c>
      <c r="EJ173" s="175">
        <f>_xlfn.SUMIFS(EB170:EE219,EB170:EE219,"&gt;1")</f>
        <v>0</v>
      </c>
      <c r="EK173" s="177"/>
      <c r="EL173" s="176">
        <f>EL172+1</f>
        <v>4</v>
      </c>
      <c r="EM173" s="178" t="str">
        <f aca="1">IFERROR(INDEX(RTO4CV,$EL173,1),0)</f>
        <v>ACA 917</v>
      </c>
      <c r="EN173" s="179">
        <f aca="1">IFERROR(INDEX(RTO4CF,$EL173,'ANVA-MDS'!EB$3),0)</f>
        <v>3995.24022857143018</v>
      </c>
      <c r="EO173" s="179">
        <f aca="1">IFERROR(INDEX(RTO4CF,$EL173,'ANVA-MDS'!EC$3),0)</f>
        <v>4587.38443428572009</v>
      </c>
      <c r="EP173" s="179">
        <f aca="1">IFERROR(INDEX(RTO4CF,$EL173,'ANVA-MDS'!ED$3),0)</f>
        <v>3753.57349714286011</v>
      </c>
      <c r="EQ173" s="179">
        <f aca="1">IFERROR(INDEX(RTO4CF,$EL173,'ANVA-MDS'!EE$3),0)</f>
        <v>0</v>
      </c>
      <c r="ER173" s="179">
        <f>_xlfn.COUNTIFS(EN173:EQ173,"&gt;1")</f>
        <v>3</v>
      </c>
      <c r="ES173" s="179">
        <f>IFERROR(_xlfn.SUMIFS(EN173:EQ173,EN173:EQ173,"&gt;1"),0)</f>
        <v>12336.1981599999999</v>
      </c>
      <c r="ET173" s="176"/>
      <c r="EU173" s="176" t="s">
        <v>312</v>
      </c>
      <c r="EV173" s="175">
        <f>_xlfn.SUMIFS(EN170:EQ219,EN170:EQ219,"&gt;1")</f>
        <v>314735.264925714</v>
      </c>
      <c r="EW173" s="181"/>
      <c r="EX173" s="179">
        <f>EG173+ES173</f>
        <v>12336.1981599999999</v>
      </c>
      <c r="EY173" s="176" t="s">
        <v>312</v>
      </c>
      <c r="EZ173" s="202">
        <f>EJ173+EV173</f>
        <v>314735.264925714</v>
      </c>
    </row>
    <row r="174" spans="1:156" ht="12.75" customHeight="1">
      <c r="A174" s="143" t="s">
        <v>313</v>
      </c>
      <c r="B174" s="89" t="s">
        <v>314</v>
      </c>
      <c r="C174" s="120" t="s">
        <v>315</v>
      </c>
      <c r="D174" s="89" t="s">
        <v>316</v>
      </c>
      <c r="E174" s="89" t="s">
        <v>317</v>
      </c>
      <c r="F174" s="89" t="s">
        <v>318</v>
      </c>
      <c r="G174" s="120" t="s">
        <v>319</v>
      </c>
      <c r="J174" s="89" t="n">
        <v>4</v>
      </c>
      <c r="K174" s="187" t="str">
        <f aca="1">IFERROR(INDEX(RTO4SF_ORD,J174,1),"sd")</f>
        <v>ACA 917</v>
      </c>
      <c r="L174" s="188">
        <f aca="1">IFERROR(INDEX(RTO4SF_ORD,J174,2),"sd")</f>
        <v>0.000459999999999999964</v>
      </c>
      <c r="M174" s="188" t="str">
        <f aca="1">IF(M$4&gt;$J174,"",IF($F$175&gt;$G$175,"ns",IF($B$182&gt;$C$182,"ns",IF(ABS($L174-INDEX(RTO1SF_ORD,M$4,2))&gt;$B$190,"s","ns"))))</f>
        <v>ns</v>
      </c>
      <c r="N174" s="188" t="str">
        <f aca="1">IF(N$4&gt;$J174,"",IF($F$175&gt;$G$175,"ns",IF($B$182&gt;$C$182,"ns",IF(ABS($L174-INDEX(RTO1SF_ORD,N$4,2))&gt;$B$190,"s","ns"))))</f>
        <v>ns</v>
      </c>
      <c r="O174" s="188" t="str">
        <f aca="1">IF(O$4&gt;$J174,"",IF($F$175&gt;$G$175,"ns",IF($B$182&gt;$C$182,"ns",IF(ABS($L174-INDEX(RTO1SF_ORD,O$4,2))&gt;$B$190,"s","ns"))))</f>
        <v>ns</v>
      </c>
      <c r="P174" s="188" t="str">
        <f aca="1">IF(P$4&gt;$J174,"",IF($F$175&gt;$G$175,"ns",IF($B$182&gt;$C$182,"ns",IF(ABS($L174-INDEX(RTO1SF_ORD,P$4,2))&gt;$B$190,"s","ns"))))</f>
        <v>ns</v>
      </c>
      <c r="Q174" s="188" t="str">
        <f aca="1">IF(Q$4&gt;$J174,"",IF($F$175&gt;$G$175,"ns",IF($B$182&gt;$C$182,"ns",IF(ABS($L174-INDEX(RTO1SF_ORD,Q$4,2))&gt;$B$190,"s","ns"))))</f>
        <v/>
      </c>
      <c r="R174" s="188" t="str">
        <f aca="1">IF(R$4&gt;$J174,"",IF($F$175&gt;$G$175,"ns",IF($B$182&gt;$C$182,"ns",IF(ABS($L174-INDEX(RTO1SF_ORD,R$4,2))&gt;$B$190,"s","ns"))))</f>
        <v/>
      </c>
      <c r="S174" s="188" t="str">
        <f aca="1">IF(S$4&gt;$J174,"",IF($F$175&gt;$G$175,"ns",IF($B$182&gt;$C$182,"ns",IF(ABS($L174-INDEX(RTO1SF_ORD,S$4,2))&gt;$B$190,"s","ns"))))</f>
        <v/>
      </c>
      <c r="T174" s="188" t="str">
        <f aca="1">IF(T$4&gt;$J174,"",IF($F$175&gt;$G$175,"ns",IF($B$182&gt;$C$182,"ns",IF(ABS($L174-INDEX(RTO1SF_ORD,T$4,2))&gt;$B$190,"s","ns"))))</f>
        <v/>
      </c>
      <c r="U174" s="188" t="str">
        <f aca="1">IF(U$4&gt;$J174,"",IF($F$175&gt;$G$175,"ns",IF($B$182&gt;$C$182,"ns",IF(ABS($L174-INDEX(RTO1SF_ORD,U$4,2))&gt;$B$190,"s","ns"))))</f>
        <v/>
      </c>
      <c r="V174" s="188" t="str">
        <f aca="1">IF(V$4&gt;$J174,"",IF($F$175&gt;$G$175,"ns",IF($B$182&gt;$C$182,"ns",IF(ABS($L174-INDEX(RTO1SF_ORD,V$4,2))&gt;$B$190,"s","ns"))))</f>
        <v/>
      </c>
      <c r="W174" s="188" t="str">
        <f aca="1">IF(W$4&gt;$J174,"",IF($F$175&gt;$G$175,"ns",IF($B$182&gt;$C$182,"ns",IF(ABS($L174-INDEX(RTO1SF_ORD,W$4,2))&gt;$B$190,"s","ns"))))</f>
        <v/>
      </c>
      <c r="X174" s="188" t="str">
        <f aca="1">IF(X$4&gt;$J174,"",IF($F$175&gt;$G$175,"ns",IF($B$182&gt;$C$182,"ns",IF(ABS($L174-INDEX(RTO1SF_ORD,X$4,2))&gt;$B$190,"s","ns"))))</f>
        <v/>
      </c>
      <c r="Y174" s="188" t="str">
        <f aca="1">IF(Y$4&gt;$J174,"",IF($F$175&gt;$G$175,"ns",IF($B$182&gt;$C$182,"ns",IF(ABS($L174-INDEX(RTO1SF_ORD,Y$4,2))&gt;$B$190,"s","ns"))))</f>
        <v/>
      </c>
      <c r="Z174" s="188" t="str">
        <f aca="1">IF(Z$4&gt;$J174,"",IF($F$175&gt;$G$175,"ns",IF($B$182&gt;$C$182,"ns",IF(ABS($L174-INDEX(RTO1SF_ORD,Z$4,2))&gt;$B$190,"s","ns"))))</f>
        <v/>
      </c>
      <c r="AA174" s="188" t="str">
        <f aca="1">IF(AA$4&gt;$J174,"",IF($F$175&gt;$G$175,"ns",IF($B$182&gt;$C$182,"ns",IF(ABS($L174-INDEX(RTO1SF_ORD,AA$4,2))&gt;$B$190,"s","ns"))))</f>
        <v/>
      </c>
      <c r="AB174" s="188" t="str">
        <f aca="1">IF(AB$4&gt;$J174,"",IF($F$175&gt;$G$175,"ns",IF($B$182&gt;$C$182,"ns",IF(ABS($L174-INDEX(RTO1SF_ORD,AB$4,2))&gt;$B$190,"s","ns"))))</f>
        <v/>
      </c>
      <c r="AC174" s="188" t="str">
        <f aca="1">IF(AC$4&gt;$J174,"",IF($F$175&gt;$G$175,"ns",IF($B$182&gt;$C$182,"ns",IF(ABS($L174-INDEX(RTO1SF_ORD,AC$4,2))&gt;$B$190,"s","ns"))))</f>
        <v/>
      </c>
      <c r="AD174" s="188" t="str">
        <f aca="1">IF(AD$4&gt;$J174,"",IF($F$175&gt;$G$175,"ns",IF($B$182&gt;$C$182,"ns",IF(ABS($L174-INDEX(RTO1SF_ORD,AD$4,2))&gt;$B$190,"s","ns"))))</f>
        <v/>
      </c>
      <c r="AE174" s="188" t="str">
        <f aca="1">IF(AE$4&gt;$J174,"",IF($F$175&gt;$G$175,"ns",IF($B$182&gt;$C$182,"ns",IF(ABS($L174-INDEX(RTO1SF_ORD,AE$4,2))&gt;$B$190,"s","ns"))))</f>
        <v/>
      </c>
      <c r="AF174" s="188" t="str">
        <f aca="1">IF(AF$4&gt;$J174,"",IF($F$175&gt;$G$175,"ns",IF($B$182&gt;$C$182,"ns",IF(ABS($L174-INDEX(RTO1SF_ORD,AF$4,2))&gt;$B$190,"s","ns"))))</f>
        <v/>
      </c>
      <c r="AG174" s="188" t="str">
        <f aca="1">IF(AG$4&gt;$J174,"",IF($F$175&gt;$G$175,"ns",IF($B$182&gt;$C$182,"ns",IF(ABS($L174-INDEX(RTO1SF_ORD,AG$4,2))&gt;$B$190,"s","ns"))))</f>
        <v/>
      </c>
      <c r="AH174" s="188" t="str">
        <f aca="1">IF(AH$4&gt;$J174,"",IF($F$175&gt;$G$175,"ns",IF($B$182&gt;$C$182,"ns",IF(ABS($L174-INDEX(RTO1SF_ORD,AH$4,2))&gt;$B$190,"s","ns"))))</f>
        <v/>
      </c>
      <c r="AI174" s="188" t="str">
        <f aca="1">IF(AI$4&gt;$J174,"",IF($F$175&gt;$G$175,"ns",IF($B$182&gt;$C$182,"ns",IF(ABS($L174-INDEX(RTO1SF_ORD,AI$4,2))&gt;$B$190,"s","ns"))))</f>
        <v/>
      </c>
      <c r="AJ174" s="188" t="str">
        <f aca="1">IF(AJ$4&gt;$J174,"",IF($F$175&gt;$G$175,"ns",IF($B$182&gt;$C$182,"ns",IF(ABS($L174-INDEX(RTO1SF_ORD,AJ$4,2))&gt;$B$190,"s","ns"))))</f>
        <v/>
      </c>
      <c r="AK174" s="188" t="str">
        <f aca="1">IF(AK$4&gt;$J174,"",IF($F$175&gt;$G$175,"ns",IF($B$182&gt;$C$182,"ns",IF(ABS($L174-INDEX(RTO1SF_ORD,AK$4,2))&gt;$B$190,"s","ns"))))</f>
        <v/>
      </c>
      <c r="AL174" s="188" t="str">
        <f aca="1">IF(AL$4&gt;$J174,"",IF($F$175&gt;$G$175,"ns",IF($B$182&gt;$C$182,"ns",IF(ABS($L174-INDEX(RTO1SF_ORD,AL$4,2))&gt;$B$190,"s","ns"))))</f>
        <v/>
      </c>
      <c r="AM174" s="188" t="str">
        <f aca="1">IF(AM$4&gt;$J174,"",IF($F$175&gt;$G$175,"ns",IF($B$182&gt;$C$182,"ns",IF(ABS($L174-INDEX(RTO1SF_ORD,AM$4,2))&gt;$B$190,"s","ns"))))</f>
        <v/>
      </c>
      <c r="AN174" s="188" t="str">
        <f aca="1">IF(AN$4&gt;$J174,"",IF($F$175&gt;$G$175,"ns",IF($B$182&gt;$C$182,"ns",IF(ABS($L174-INDEX(RTO1SF_ORD,AN$4,2))&gt;$B$190,"s","ns"))))</f>
        <v/>
      </c>
      <c r="AO174" s="188" t="str">
        <f aca="1">IF(AO$4&gt;$J174,"",IF($F$175&gt;$G$175,"ns",IF($B$182&gt;$C$182,"ns",IF(ABS($L174-INDEX(RTO1SF_ORD,AO$4,2))&gt;$B$190,"s","ns"))))</f>
        <v/>
      </c>
      <c r="AP174" s="188" t="str">
        <f aca="1">IF(AP$4&gt;$J174,"",IF($F$175&gt;$G$175,"ns",IF($B$182&gt;$C$182,"ns",IF(ABS($L174-INDEX(RTO1SF_ORD,AP$4,2))&gt;$B$190,"s","ns"))))</f>
        <v/>
      </c>
      <c r="AQ174" s="188" t="str">
        <f aca="1">IF(AQ$4&gt;$J174,"",IF($F$175&gt;$G$175,"ns",IF($B$182&gt;$C$182,"ns",IF(ABS($L174-INDEX(RTO1SF_ORD,AQ$4,2))&gt;$B$190,"s","ns"))))</f>
        <v/>
      </c>
      <c r="AR174" s="188" t="str">
        <f aca="1">IF(AR$4&gt;$J174,"",IF($F$175&gt;$G$175,"ns",IF($B$182&gt;$C$182,"ns",IF(ABS($L174-INDEX(RTO1SF_ORD,AR$4,2))&gt;$B$190,"s","ns"))))</f>
        <v/>
      </c>
      <c r="AS174" s="188" t="str">
        <f aca="1">IF(AS$4&gt;$J174,"",IF($F$175&gt;$G$175,"ns",IF($B$182&gt;$C$182,"ns",IF(ABS($L174-INDEX(RTO1SF_ORD,AS$4,2))&gt;$B$190,"s","ns"))))</f>
        <v/>
      </c>
      <c r="AT174" s="188" t="str">
        <f aca="1">IF(AT$4&gt;$J174,"",IF($F$175&gt;$G$175,"ns",IF($B$182&gt;$C$182,"ns",IF(ABS($L174-INDEX(RTO1SF_ORD,AT$4,2))&gt;$B$190,"s","ns"))))</f>
        <v/>
      </c>
      <c r="AU174" s="188" t="str">
        <f aca="1">IF(AU$4&gt;$J174,"",IF($F$175&gt;$G$175,"ns",IF($B$182&gt;$C$182,"ns",IF(ABS($L174-INDEX(RTO1SF_ORD,AU$4,2))&gt;$B$190,"s","ns"))))</f>
        <v/>
      </c>
      <c r="AV174" s="188" t="str">
        <f aca="1">IF(AV$4&gt;$J174,"",IF($F$175&gt;$G$175,"ns",IF($B$182&gt;$C$182,"ns",IF(ABS($L174-INDEX(RTO1SF_ORD,AV$4,2))&gt;$B$190,"s","ns"))))</f>
        <v/>
      </c>
      <c r="AW174" s="188" t="str">
        <f aca="1">IF(AW$4&gt;$J174,"",IF($F$175&gt;$G$175,"ns",IF($B$182&gt;$C$182,"ns",IF(ABS($L174-INDEX(RTO1SF_ORD,AW$4,2))&gt;$B$190,"s","ns"))))</f>
        <v/>
      </c>
      <c r="AX174" s="188" t="str">
        <f aca="1">IF(AX$4&gt;$J174,"",IF($F$175&gt;$G$175,"ns",IF($B$182&gt;$C$182,"ns",IF(ABS($L174-INDEX(RTO1SF_ORD,AX$4,2))&gt;$B$190,"s","ns"))))</f>
        <v/>
      </c>
      <c r="AY174" s="188" t="str">
        <f aca="1">IF(AY$4&gt;$J174,"",IF($F$175&gt;$G$175,"ns",IF($B$182&gt;$C$182,"ns",IF(ABS($L174-INDEX(RTO1SF_ORD,AY$4,2))&gt;$B$190,"s","ns"))))</f>
        <v/>
      </c>
      <c r="AZ174" s="188" t="str">
        <f aca="1">IF(AZ$4&gt;$J174,"",IF($F$175&gt;$G$175,"ns",IF($B$182&gt;$C$182,"ns",IF(ABS($L174-INDEX(RTO1SF_ORD,AZ$4,2))&gt;$B$190,"s","ns"))))</f>
        <v/>
      </c>
      <c r="BA174" s="188" t="str">
        <f aca="1">IF(BA$4&gt;$J174,"",IF($F$175&gt;$G$175,"ns",IF($B$182&gt;$C$182,"ns",IF(ABS($L174-INDEX(RTO1SF_ORD,BA$4,2))&gt;$B$190,"s","ns"))))</f>
        <v/>
      </c>
      <c r="BB174" s="188" t="str">
        <f aca="1">IF(BB$4&gt;$J174,"",IF($F$175&gt;$G$175,"ns",IF($B$182&gt;$C$182,"ns",IF(ABS($L174-INDEX(RTO1SF_ORD,BB$4,2))&gt;$B$190,"s","ns"))))</f>
        <v/>
      </c>
      <c r="BC174" s="188" t="str">
        <f aca="1">IF(BC$4&gt;$J174,"",IF($F$175&gt;$G$175,"ns",IF($B$182&gt;$C$182,"ns",IF(ABS($L174-INDEX(RTO1SF_ORD,BC$4,2))&gt;$B$190,"s","ns"))))</f>
        <v/>
      </c>
      <c r="BD174" s="188" t="str">
        <f aca="1">IF(BD$4&gt;$J174,"",IF($F$175&gt;$G$175,"ns",IF($B$182&gt;$C$182,"ns",IF(ABS($L174-INDEX(RTO1SF_ORD,BD$4,2))&gt;$B$190,"s","ns"))))</f>
        <v/>
      </c>
      <c r="BE174" s="188" t="str">
        <f aca="1">IF(BE$4&gt;$J174,"",IF($F$175&gt;$G$175,"ns",IF($B$182&gt;$C$182,"ns",IF(ABS($L174-INDEX(RTO1SF_ORD,BE$4,2))&gt;$B$190,"s","ns"))))</f>
        <v/>
      </c>
      <c r="BF174" s="188" t="str">
        <f aca="1">IF(BF$4&gt;$J174,"",IF($F$175&gt;$G$175,"ns",IF($B$182&gt;$C$182,"ns",IF(ABS($L174-INDEX(RTO1SF_ORD,BF$4,2))&gt;$B$190,"s","ns"))))</f>
        <v/>
      </c>
      <c r="BG174" s="188" t="str">
        <f aca="1">IF(BG$4&gt;$J174,"",IF($F$175&gt;$G$175,"ns",IF($B$182&gt;$C$182,"ns",IF(ABS($L174-INDEX(RTO1SF_ORD,BG$4,2))&gt;$B$190,"s","ns"))))</f>
        <v/>
      </c>
      <c r="BH174" s="188" t="str">
        <f aca="1">IF(BH$4&gt;$J174,"",IF($F$175&gt;$G$175,"ns",IF($B$182&gt;$C$182,"ns",IF(ABS($L174-INDEX(RTO1SF_ORD,BH$4,2))&gt;$B$190,"s","ns"))))</f>
        <v/>
      </c>
      <c r="BI174" s="188" t="str">
        <f aca="1">IF(BI$4&gt;$J174,"",IF($F$175&gt;$G$175,"ns",IF($B$182&gt;$C$182,"ns",IF(ABS($L174-INDEX(RTO1SF_ORD,BI$4,2))&gt;$B$190,"s","ns"))))</f>
        <v/>
      </c>
      <c r="BJ174" s="188" t="str">
        <f aca="1">IF(BJ$4&gt;$J174,"",IF($F$175&gt;$G$175,"ns",IF($B$182&gt;$C$182,"ns",IF(ABS($L174-INDEX(RTO1SF_ORD,BJ$4,2))&gt;$B$190,"s","ns"))))</f>
        <v/>
      </c>
      <c r="BM174" s="143" t="s">
        <v>313</v>
      </c>
      <c r="BN174" s="89" t="s">
        <v>314</v>
      </c>
      <c r="BO174" s="120" t="s">
        <v>315</v>
      </c>
      <c r="BP174" s="89" t="s">
        <v>316</v>
      </c>
      <c r="BQ174" s="89" t="s">
        <v>317</v>
      </c>
      <c r="BR174" s="89" t="s">
        <v>318</v>
      </c>
      <c r="BS174" s="120" t="s">
        <v>319</v>
      </c>
      <c r="BT174" s="10"/>
      <c r="BV174" s="89" t="n">
        <v>4</v>
      </c>
      <c r="BW174" s="187" t="str">
        <f aca="1">IFERROR(INDEX(RTO4CF_ORD,BV174,1),"sd")</f>
        <v>BIOCERES 1008</v>
      </c>
      <c r="BX174" s="188">
        <f aca="1">IFERROR(INDEX(RTO4CF_ORD,BV174,2),"sd")</f>
        <v>4518.53143238094981</v>
      </c>
      <c r="BY174" s="186" t="str">
        <f aca="1">IF(BY$4&gt;$BV174,"",IF($BR$175&gt;$BS$175,"ns",IF($BN$182&gt;$BO$182,"ns",IF(ABS($BX174-INDEX(RTO1CF_ORD,BY$4,2))&gt;$BN$190,"s","ns"))))</f>
        <v>ns</v>
      </c>
      <c r="BZ174" s="186" t="str">
        <f aca="1">IF(BZ$4&gt;$BV174,"",IF($BR$175&gt;$BS$175,"ns",IF($BN$182&gt;$BO$182,"ns",IF(ABS($BX174-INDEX(RTO1CF_ORD,BZ$4,2))&gt;$BN$190,"s","ns"))))</f>
        <v>ns</v>
      </c>
      <c r="CA174" s="186" t="str">
        <f aca="1">IF(CA$4&gt;$BV174,"",IF($BR$175&gt;$BS$175,"ns",IF($BN$182&gt;$BO$182,"ns",IF(ABS($BX174-INDEX(RTO1CF_ORD,CA$4,2))&gt;$BN$190,"s","ns"))))</f>
        <v>ns</v>
      </c>
      <c r="CB174" s="186" t="str">
        <f aca="1">IF(CB$4&gt;$BV174,"",IF($BR$175&gt;$BS$175,"ns",IF($BN$182&gt;$BO$182,"ns",IF(ABS($BX174-INDEX(RTO1CF_ORD,CB$4,2))&gt;$BN$190,"s","ns"))))</f>
        <v>ns</v>
      </c>
      <c r="CC174" s="186" t="str">
        <f aca="1">IF(CC$4&gt;$BV174,"",IF($BR$175&gt;$BS$175,"ns",IF($BN$182&gt;$BO$182,"ns",IF(ABS($BX174-INDEX(RTO1CF_ORD,CC$4,2))&gt;$BN$190,"s","ns"))))</f>
        <v/>
      </c>
      <c r="CD174" s="186" t="str">
        <f aca="1">IF(CD$4&gt;$BV174,"",IF($BR$175&gt;$BS$175,"ns",IF($BN$182&gt;$BO$182,"ns",IF(ABS($BX174-INDEX(RTO1CF_ORD,CD$4,2))&gt;$BN$190,"s","ns"))))</f>
        <v/>
      </c>
      <c r="CE174" s="186" t="str">
        <f aca="1">IF(CE$4&gt;$BV174,"",IF($BR$175&gt;$BS$175,"ns",IF($BN$182&gt;$BO$182,"ns",IF(ABS($BX174-INDEX(RTO1CF_ORD,CE$4,2))&gt;$BN$190,"s","ns"))))</f>
        <v/>
      </c>
      <c r="CF174" s="186" t="str">
        <f aca="1">IF(CF$4&gt;$BV174,"",IF($BR$175&gt;$BS$175,"ns",IF($BN$182&gt;$BO$182,"ns",IF(ABS($BX174-INDEX(RTO1CF_ORD,CF$4,2))&gt;$BN$190,"s","ns"))))</f>
        <v/>
      </c>
      <c r="CG174" s="186" t="str">
        <f aca="1">IF(CG$4&gt;$BV174,"",IF($BR$175&gt;$BS$175,"ns",IF($BN$182&gt;$BO$182,"ns",IF(ABS($BX174-INDEX(RTO1CF_ORD,CG$4,2))&gt;$BN$190,"s","ns"))))</f>
        <v/>
      </c>
      <c r="CH174" s="186" t="str">
        <f aca="1">IF(CH$4&gt;$BV174,"",IF($BR$175&gt;$BS$175,"ns",IF($BN$182&gt;$BO$182,"ns",IF(ABS($BX174-INDEX(RTO1CF_ORD,CH$4,2))&gt;$BN$190,"s","ns"))))</f>
        <v/>
      </c>
      <c r="CI174" s="186" t="str">
        <f aca="1">IF(CI$4&gt;$BV174,"",IF($BR$175&gt;$BS$175,"ns",IF($BN$182&gt;$BO$182,"ns",IF(ABS($BX174-INDEX(RTO1CF_ORD,CI$4,2))&gt;$BN$190,"s","ns"))))</f>
        <v/>
      </c>
      <c r="CJ174" s="186" t="str">
        <f aca="1">IF(CJ$4&gt;$BV174,"",IF($BR$175&gt;$BS$175,"ns",IF($BN$182&gt;$BO$182,"ns",IF(ABS($BX174-INDEX(RTO1CF_ORD,CJ$4,2))&gt;$BN$190,"s","ns"))))</f>
        <v/>
      </c>
      <c r="CK174" s="186" t="str">
        <f aca="1">IF(CK$4&gt;$BV174,"",IF($BR$175&gt;$BS$175,"ns",IF($BN$182&gt;$BO$182,"ns",IF(ABS($BX174-INDEX(RTO1CF_ORD,CK$4,2))&gt;$BN$190,"s","ns"))))</f>
        <v/>
      </c>
      <c r="CL174" s="186" t="str">
        <f aca="1">IF(CL$4&gt;$BV174,"",IF($BR$175&gt;$BS$175,"ns",IF($BN$182&gt;$BO$182,"ns",IF(ABS($BX174-INDEX(RTO1CF_ORD,CL$4,2))&gt;$BN$190,"s","ns"))))</f>
        <v/>
      </c>
      <c r="CM174" s="186" t="str">
        <f aca="1">IF(CM$4&gt;$BV174,"",IF($BR$175&gt;$BS$175,"ns",IF($BN$182&gt;$BO$182,"ns",IF(ABS($BX174-INDEX(RTO1CF_ORD,CM$4,2))&gt;$BN$190,"s","ns"))))</f>
        <v/>
      </c>
      <c r="CN174" s="186" t="str">
        <f aca="1">IF(CN$4&gt;$BV174,"",IF($BR$175&gt;$BS$175,"ns",IF($BN$182&gt;$BO$182,"ns",IF(ABS($BX174-INDEX(RTO1CF_ORD,CN$4,2))&gt;$BN$190,"s","ns"))))</f>
        <v/>
      </c>
      <c r="CO174" s="186" t="str">
        <f aca="1">IF(CO$4&gt;$BV174,"",IF($BR$175&gt;$BS$175,"ns",IF($BN$182&gt;$BO$182,"ns",IF(ABS($BX174-INDEX(RTO1CF_ORD,CO$4,2))&gt;$BN$190,"s","ns"))))</f>
        <v/>
      </c>
      <c r="CP174" s="186" t="str">
        <f aca="1">IF(CP$4&gt;$BV174,"",IF($BR$175&gt;$BS$175,"ns",IF($BN$182&gt;$BO$182,"ns",IF(ABS($BX174-INDEX(RTO1CF_ORD,CP$4,2))&gt;$BN$190,"s","ns"))))</f>
        <v/>
      </c>
      <c r="CQ174" s="186" t="str">
        <f aca="1">IF(CQ$4&gt;$BV174,"",IF($BR$175&gt;$BS$175,"ns",IF($BN$182&gt;$BO$182,"ns",IF(ABS($BX174-INDEX(RTO1CF_ORD,CQ$4,2))&gt;$BN$190,"s","ns"))))</f>
        <v/>
      </c>
      <c r="CR174" s="186" t="str">
        <f aca="1">IF(CR$4&gt;$BV174,"",IF($BR$175&gt;$BS$175,"ns",IF($BN$182&gt;$BO$182,"ns",IF(ABS($BX174-INDEX(RTO1CF_ORD,CR$4,2))&gt;$BN$190,"s","ns"))))</f>
        <v/>
      </c>
      <c r="CS174" s="186" t="str">
        <f aca="1">IF(CS$4&gt;$BV174,"",IF($BR$175&gt;$BS$175,"ns",IF($BN$182&gt;$BO$182,"ns",IF(ABS($BX174-INDEX(RTO1CF_ORD,CS$4,2))&gt;$BN$190,"s","ns"))))</f>
        <v/>
      </c>
      <c r="CT174" s="186" t="str">
        <f aca="1">IF(CT$4&gt;$BV174,"",IF($BR$175&gt;$BS$175,"ns",IF($BN$182&gt;$BO$182,"ns",IF(ABS($BX174-INDEX(RTO1CF_ORD,CT$4,2))&gt;$BN$190,"s","ns"))))</f>
        <v/>
      </c>
      <c r="CU174" s="186" t="str">
        <f aca="1">IF(CU$4&gt;$BV174,"",IF($BR$175&gt;$BS$175,"ns",IF($BN$182&gt;$BO$182,"ns",IF(ABS($BX174-INDEX(RTO1CF_ORD,CU$4,2))&gt;$BN$190,"s","ns"))))</f>
        <v/>
      </c>
      <c r="CV174" s="186" t="str">
        <f aca="1">IF(CV$4&gt;$BV174,"",IF($BR$175&gt;$BS$175,"ns",IF($BN$182&gt;$BO$182,"ns",IF(ABS($BX174-INDEX(RTO1CF_ORD,CV$4,2))&gt;$BN$190,"s","ns"))))</f>
        <v/>
      </c>
      <c r="CW174" s="186" t="str">
        <f aca="1">IF(CW$4&gt;$BV174,"",IF($BR$175&gt;$BS$175,"ns",IF($BN$182&gt;$BO$182,"ns",IF(ABS($BX174-INDEX(RTO1CF_ORD,CW$4,2))&gt;$BN$190,"s","ns"))))</f>
        <v/>
      </c>
      <c r="CX174" s="186" t="str">
        <f aca="1">IF(CX$4&gt;$BV174,"",IF($BR$175&gt;$BS$175,"ns",IF($BN$182&gt;$BO$182,"ns",IF(ABS($BX174-INDEX(RTO1CF_ORD,CX$4,2))&gt;$BN$190,"s","ns"))))</f>
        <v/>
      </c>
      <c r="CY174" s="186" t="str">
        <f aca="1">IF(CY$4&gt;$BV174,"",IF($BR$175&gt;$BS$175,"ns",IF($BN$182&gt;$BO$182,"ns",IF(ABS($BX174-INDEX(RTO1CF_ORD,CY$4,2))&gt;$BN$190,"s","ns"))))</f>
        <v/>
      </c>
      <c r="CZ174" s="186" t="str">
        <f aca="1">IF(CZ$4&gt;$BV174,"",IF($BR$175&gt;$BS$175,"ns",IF($BN$182&gt;$BO$182,"ns",IF(ABS($BX174-INDEX(RTO1CF_ORD,CZ$4,2))&gt;$BN$190,"s","ns"))))</f>
        <v/>
      </c>
      <c r="DA174" s="186" t="str">
        <f aca="1">IF(DA$4&gt;$BV174,"",IF($BR$175&gt;$BS$175,"ns",IF($BN$182&gt;$BO$182,"ns",IF(ABS($BX174-INDEX(RTO1CF_ORD,DA$4,2))&gt;$BN$190,"s","ns"))))</f>
        <v/>
      </c>
      <c r="DB174" s="186" t="str">
        <f aca="1">IF(DB$4&gt;$BV174,"",IF($BR$175&gt;$BS$175,"ns",IF($BN$182&gt;$BO$182,"ns",IF(ABS($BX174-INDEX(RTO1CF_ORD,DB$4,2))&gt;$BN$190,"s","ns"))))</f>
        <v/>
      </c>
      <c r="DC174" s="186" t="str">
        <f aca="1">IF(DC$4&gt;$BV174,"",IF($BR$175&gt;$BS$175,"ns",IF($BN$182&gt;$BO$182,"ns",IF(ABS($BX174-INDEX(RTO1CF_ORD,DC$4,2))&gt;$BN$190,"s","ns"))))</f>
        <v/>
      </c>
      <c r="DD174" s="186" t="str">
        <f aca="1">IF(DD$4&gt;$BV174,"",IF($BR$175&gt;$BS$175,"ns",IF($BN$182&gt;$BO$182,"ns",IF(ABS($BX174-INDEX(RTO1CF_ORD,DD$4,2))&gt;$BN$190,"s","ns"))))</f>
        <v/>
      </c>
      <c r="DE174" s="186" t="str">
        <f aca="1">IF(DE$4&gt;$BV174,"",IF($BR$175&gt;$BS$175,"ns",IF($BN$182&gt;$BO$182,"ns",IF(ABS($BX174-INDEX(RTO1CF_ORD,DE$4,2))&gt;$BN$190,"s","ns"))))</f>
        <v/>
      </c>
      <c r="DF174" s="186" t="str">
        <f aca="1">IF(DF$4&gt;$BV174,"",IF($BR$175&gt;$BS$175,"ns",IF($BN$182&gt;$BO$182,"ns",IF(ABS($BX174-INDEX(RTO1CF_ORD,DF$4,2))&gt;$BN$190,"s","ns"))))</f>
        <v/>
      </c>
      <c r="DG174" s="186" t="str">
        <f aca="1">IF(DG$4&gt;$BV174,"",IF($BR$175&gt;$BS$175,"ns",IF($BN$182&gt;$BO$182,"ns",IF(ABS($BX174-INDEX(RTO1CF_ORD,DG$4,2))&gt;$BN$190,"s","ns"))))</f>
        <v/>
      </c>
      <c r="DH174" s="186" t="str">
        <f aca="1">IF(DH$4&gt;$BV174,"",IF($BR$175&gt;$BS$175,"ns",IF($BN$182&gt;$BO$182,"ns",IF(ABS($BX174-INDEX(RTO1CF_ORD,DH$4,2))&gt;$BN$190,"s","ns"))))</f>
        <v/>
      </c>
      <c r="DI174" s="186" t="str">
        <f aca="1">IF(DI$4&gt;$BV174,"",IF($BR$175&gt;$BS$175,"ns",IF($BN$182&gt;$BO$182,"ns",IF(ABS($BX174-INDEX(RTO1CF_ORD,DI$4,2))&gt;$BN$190,"s","ns"))))</f>
        <v/>
      </c>
      <c r="DJ174" s="186" t="str">
        <f aca="1">IF(DJ$4&gt;$BV174,"",IF($BR$175&gt;$BS$175,"ns",IF($BN$182&gt;$BO$182,"ns",IF(ABS($BX174-INDEX(RTO1CF_ORD,DJ$4,2))&gt;$BN$190,"s","ns"))))</f>
        <v/>
      </c>
      <c r="DK174" s="186" t="str">
        <f aca="1">IF(DK$4&gt;$BV174,"",IF($BR$175&gt;$BS$175,"ns",IF($BN$182&gt;$BO$182,"ns",IF(ABS($BX174-INDEX(RTO1CF_ORD,DK$4,2))&gt;$BN$190,"s","ns"))))</f>
        <v/>
      </c>
      <c r="DL174" s="186" t="str">
        <f aca="1">IF(DL$4&gt;$BV174,"",IF($BR$175&gt;$BS$175,"ns",IF($BN$182&gt;$BO$182,"ns",IF(ABS($BX174-INDEX(RTO1CF_ORD,DL$4,2))&gt;$BN$190,"s","ns"))))</f>
        <v/>
      </c>
      <c r="DM174" s="186" t="str">
        <f aca="1">IF(DM$4&gt;$BV174,"",IF($BR$175&gt;$BS$175,"ns",IF($BN$182&gt;$BO$182,"ns",IF(ABS($BX174-INDEX(RTO1CF_ORD,DM$4,2))&gt;$BN$190,"s","ns"))))</f>
        <v/>
      </c>
      <c r="DN174" s="186" t="str">
        <f aca="1">IF(DN$4&gt;$BV174,"",IF($BR$175&gt;$BS$175,"ns",IF($BN$182&gt;$BO$182,"ns",IF(ABS($BX174-INDEX(RTO1CF_ORD,DN$4,2))&gt;$BN$190,"s","ns"))))</f>
        <v/>
      </c>
      <c r="DO174" s="186" t="str">
        <f aca="1">IF(DO$4&gt;$BV174,"",IF($BR$175&gt;$BS$175,"ns",IF($BN$182&gt;$BO$182,"ns",IF(ABS($BX174-INDEX(RTO1CF_ORD,DO$4,2))&gt;$BN$190,"s","ns"))))</f>
        <v/>
      </c>
      <c r="DP174" s="186" t="str">
        <f aca="1">IF(DP$4&gt;$BV174,"",IF($BR$175&gt;$BS$175,"ns",IF($BN$182&gt;$BO$182,"ns",IF(ABS($BX174-INDEX(RTO1CF_ORD,DP$4,2))&gt;$BN$190,"s","ns"))))</f>
        <v/>
      </c>
      <c r="DQ174" s="186" t="str">
        <f aca="1">IF(DQ$4&gt;$BV174,"",IF($BR$175&gt;$BS$175,"ns",IF($BN$182&gt;$BO$182,"ns",IF(ABS($BX174-INDEX(RTO1CF_ORD,DQ$4,2))&gt;$BN$190,"s","ns"))))</f>
        <v/>
      </c>
      <c r="DR174" s="186" t="str">
        <f aca="1">IF(DR$4&gt;$BV174,"",IF($BR$175&gt;$BS$175,"ns",IF($BN$182&gt;$BO$182,"ns",IF(ABS($BX174-INDEX(RTO1CF_ORD,DR$4,2))&gt;$BN$190,"s","ns"))))</f>
        <v/>
      </c>
      <c r="DS174" s="186" t="str">
        <f aca="1">IF(DS$4&gt;$BV174,"",IF($BR$175&gt;$BS$175,"ns",IF($BN$182&gt;$BO$182,"ns",IF(ABS($BX174-INDEX(RTO1CF_ORD,DS$4,2))&gt;$BN$190,"s","ns"))))</f>
        <v/>
      </c>
      <c r="DT174" s="186" t="str">
        <f aca="1">IF(DT$4&gt;$BV174,"",IF($BR$175&gt;$BS$175,"ns",IF($BN$182&gt;$BO$182,"ns",IF(ABS($BX174-INDEX(RTO1CF_ORD,DT$4,2))&gt;$BN$190,"s","ns"))))</f>
        <v/>
      </c>
      <c r="DU174" s="186" t="str">
        <f aca="1">IF(DU$4&gt;$BV174,"",IF($BR$175&gt;$BS$175,"ns",IF($BN$182&gt;$BO$182,"ns",IF(ABS($BX174-INDEX(RTO1CF_ORD,DU$4,2))&gt;$BN$190,"s","ns"))))</f>
        <v/>
      </c>
      <c r="DV174" s="186" t="str">
        <f aca="1">IF(DV$4&gt;$BV174,"",IF($BR$175&gt;$BS$175,"ns",IF($BN$182&gt;$BO$182,"ns",IF(ABS($BX174-INDEX(RTO1CF_ORD,DV$4,2))&gt;$BN$190,"s","ns"))))</f>
        <v/>
      </c>
      <c r="DW174" s="158"/>
      <c r="DX174" s="158"/>
      <c r="DZ174" s="176">
        <f>DZ173+1</f>
        <v>5</v>
      </c>
      <c r="EA174" s="178" t="str">
        <f aca="1">IFERROR(INDEX(RTO4CV,$DZ174,1),0)</f>
        <v>ACA 921</v>
      </c>
      <c r="EB174" s="179">
        <f aca="1">IFERROR(INDEX(RTO4SF,$DZ174,EB$3),0)</f>
        <v>0</v>
      </c>
      <c r="EC174" s="179">
        <f aca="1">IFERROR(INDEX(RTO4SF,$DZ174,EC$3),0)</f>
        <v>0</v>
      </c>
      <c r="ED174" s="179">
        <f aca="1">IFERROR(INDEX(RTO4SF,$DZ174,ED$3),0)</f>
        <v>0</v>
      </c>
      <c r="EE174" s="179">
        <f aca="1">IFERROR(INDEX(RTO4SF,$DZ174,EE$3),0)</f>
        <v>0</v>
      </c>
      <c r="EF174" s="179">
        <f>_xlfn.COUNTIFS(EB174:EE174,"&gt;1")</f>
        <v>0</v>
      </c>
      <c r="EG174" s="179">
        <f>IFERROR(_xlfn.SUMIFS(EB174:EE174,EB174:EE174,"&gt;1"),0)</f>
        <v>0</v>
      </c>
      <c r="EH174" s="176"/>
      <c r="EI174" s="176" t="s">
        <v>320</v>
      </c>
      <c r="EJ174" s="175" t="str">
        <f>IF(EF220=0,"sd",EJ173/EJ172)</f>
        <v>sd</v>
      </c>
      <c r="EK174" s="177"/>
      <c r="EL174" s="176">
        <f>EL173+1</f>
        <v>5</v>
      </c>
      <c r="EM174" s="178" t="str">
        <f aca="1">IFERROR(INDEX(RTO4CV,$EL174,1),0)</f>
        <v>ACA 921</v>
      </c>
      <c r="EN174" s="179">
        <f aca="1">IFERROR(INDEX(RTO4CF,$EL174,'ANVA-MDS'!EB$3),0)</f>
        <v>4175.85167999999976</v>
      </c>
      <c r="EO174" s="179">
        <f aca="1">IFERROR(INDEX(RTO4CF,$EL174,'ANVA-MDS'!EC$3),0)</f>
        <v>5159.76685714286032</v>
      </c>
      <c r="EP174" s="179">
        <f aca="1">IFERROR(INDEX(RTO4CF,$EL174,'ANVA-MDS'!ED$3),0)</f>
        <v>5523.48531428571005</v>
      </c>
      <c r="EQ174" s="179">
        <f aca="1">IFERROR(INDEX(RTO4CF,$EL174,'ANVA-MDS'!EE$3),0)</f>
        <v>0</v>
      </c>
      <c r="ER174" s="179">
        <f>_xlfn.COUNTIFS(EN174:EQ174,"&gt;1")</f>
        <v>3</v>
      </c>
      <c r="ES174" s="179">
        <f>IFERROR(_xlfn.SUMIFS(EN174:EQ174,EN174:EQ174,"&gt;1"),0)</f>
        <v>14859.1038514285992</v>
      </c>
      <c r="ET174" s="176"/>
      <c r="EU174" s="176" t="s">
        <v>320</v>
      </c>
      <c r="EV174" s="175">
        <f>IF(ER220=0,"sd",EV173/EV172)</f>
        <v>4196.47019900952</v>
      </c>
      <c r="EW174" s="177"/>
      <c r="EX174" s="179">
        <f>EG174+ES174</f>
        <v>14859.1038514285992</v>
      </c>
      <c r="EY174" s="176" t="s">
        <v>320</v>
      </c>
      <c r="EZ174" s="175" t="str">
        <f>IF(EZ189=0,"sd",EZ173/EZ172)</f>
        <v>sd</v>
      </c>
    </row>
    <row r="175" spans="1:156" ht="12.75" customHeight="1">
      <c r="A175" s="91" t="s">
        <v>120</v>
      </c>
      <c r="B175" s="160" t="str">
        <f>'ANVA-MDS'!EJ176</f>
        <v>sd</v>
      </c>
      <c r="C175" s="161" t="str">
        <f>'ANVA-MDS'!EJ180</f>
        <v>sd</v>
      </c>
      <c r="D175" s="162" t="str">
        <f>IFERROR(C175/B175,"sd")</f>
        <v>sd</v>
      </c>
      <c r="E175" s="162" t="str">
        <f>IFERROR(D175/D177,"sd")</f>
        <v>sd</v>
      </c>
      <c r="F175" s="172" t="str">
        <f>IFERROR(FDIST(E175,B175,B177),"sd")</f>
        <v>sd</v>
      </c>
      <c r="G175" s="89" t="n">
        <v>0.05</v>
      </c>
      <c r="H175" s="7" t="str">
        <f>IF(F175&gt;G175,"ns",IF(F175&lt;0.001,"***",IF(F175&lt;0.01,"**",IF(F175&lt;0.05,"*",""))))</f>
        <v>ns</v>
      </c>
      <c r="J175" s="89" t="n">
        <v>5</v>
      </c>
      <c r="K175" s="187" t="str">
        <f aca="1">IFERROR(INDEX(RTO4SF_ORD,J175,1),"sd")</f>
        <v>ACA 921</v>
      </c>
      <c r="L175" s="188">
        <f aca="1">IFERROR(INDEX(RTO4SF_ORD,J175,2),"sd")</f>
        <v>0.00045</v>
      </c>
      <c r="M175" s="188" t="str">
        <f aca="1">IF(M$4&gt;$J175,"",IF($F$175&gt;$G$175,"ns",IF($B$182&gt;$C$182,"ns",IF(ABS($L175-INDEX(RTO1SF_ORD,M$4,2))&gt;$B$190,"s","ns"))))</f>
        <v>ns</v>
      </c>
      <c r="N175" s="188" t="str">
        <f aca="1">IF(N$4&gt;$J175,"",IF($F$175&gt;$G$175,"ns",IF($B$182&gt;$C$182,"ns",IF(ABS($L175-INDEX(RTO1SF_ORD,N$4,2))&gt;$B$190,"s","ns"))))</f>
        <v>ns</v>
      </c>
      <c r="O175" s="188" t="str">
        <f aca="1">IF(O$4&gt;$J175,"",IF($F$175&gt;$G$175,"ns",IF($B$182&gt;$C$182,"ns",IF(ABS($L175-INDEX(RTO1SF_ORD,O$4,2))&gt;$B$190,"s","ns"))))</f>
        <v>ns</v>
      </c>
      <c r="P175" s="188" t="str">
        <f aca="1">IF(P$4&gt;$J175,"",IF($F$175&gt;$G$175,"ns",IF($B$182&gt;$C$182,"ns",IF(ABS($L175-INDEX(RTO1SF_ORD,P$4,2))&gt;$B$190,"s","ns"))))</f>
        <v>ns</v>
      </c>
      <c r="Q175" s="188" t="str">
        <f aca="1">IF(Q$4&gt;$J175,"",IF($F$175&gt;$G$175,"ns",IF($B$182&gt;$C$182,"ns",IF(ABS($L175-INDEX(RTO1SF_ORD,Q$4,2))&gt;$B$190,"s","ns"))))</f>
        <v>ns</v>
      </c>
      <c r="R175" s="188" t="str">
        <f aca="1">IF(R$4&gt;$J175,"",IF($F$175&gt;$G$175,"ns",IF($B$182&gt;$C$182,"ns",IF(ABS($L175-INDEX(RTO1SF_ORD,R$4,2))&gt;$B$190,"s","ns"))))</f>
        <v/>
      </c>
      <c r="S175" s="188" t="str">
        <f aca="1">IF(S$4&gt;$J175,"",IF($F$175&gt;$G$175,"ns",IF($B$182&gt;$C$182,"ns",IF(ABS($L175-INDEX(RTO1SF_ORD,S$4,2))&gt;$B$190,"s","ns"))))</f>
        <v/>
      </c>
      <c r="T175" s="188" t="str">
        <f aca="1">IF(T$4&gt;$J175,"",IF($F$175&gt;$G$175,"ns",IF($B$182&gt;$C$182,"ns",IF(ABS($L175-INDEX(RTO1SF_ORD,T$4,2))&gt;$B$190,"s","ns"))))</f>
        <v/>
      </c>
      <c r="U175" s="188" t="str">
        <f aca="1">IF(U$4&gt;$J175,"",IF($F$175&gt;$G$175,"ns",IF($B$182&gt;$C$182,"ns",IF(ABS($L175-INDEX(RTO1SF_ORD,U$4,2))&gt;$B$190,"s","ns"))))</f>
        <v/>
      </c>
      <c r="V175" s="188" t="str">
        <f aca="1">IF(V$4&gt;$J175,"",IF($F$175&gt;$G$175,"ns",IF($B$182&gt;$C$182,"ns",IF(ABS($L175-INDEX(RTO1SF_ORD,V$4,2))&gt;$B$190,"s","ns"))))</f>
        <v/>
      </c>
      <c r="W175" s="188" t="str">
        <f aca="1">IF(W$4&gt;$J175,"",IF($F$175&gt;$G$175,"ns",IF($B$182&gt;$C$182,"ns",IF(ABS($L175-INDEX(RTO1SF_ORD,W$4,2))&gt;$B$190,"s","ns"))))</f>
        <v/>
      </c>
      <c r="X175" s="188" t="str">
        <f aca="1">IF(X$4&gt;$J175,"",IF($F$175&gt;$G$175,"ns",IF($B$182&gt;$C$182,"ns",IF(ABS($L175-INDEX(RTO1SF_ORD,X$4,2))&gt;$B$190,"s","ns"))))</f>
        <v/>
      </c>
      <c r="Y175" s="188" t="str">
        <f aca="1">IF(Y$4&gt;$J175,"",IF($F$175&gt;$G$175,"ns",IF($B$182&gt;$C$182,"ns",IF(ABS($L175-INDEX(RTO1SF_ORD,Y$4,2))&gt;$B$190,"s","ns"))))</f>
        <v/>
      </c>
      <c r="Z175" s="188" t="str">
        <f aca="1">IF(Z$4&gt;$J175,"",IF($F$175&gt;$G$175,"ns",IF($B$182&gt;$C$182,"ns",IF(ABS($L175-INDEX(RTO1SF_ORD,Z$4,2))&gt;$B$190,"s","ns"))))</f>
        <v/>
      </c>
      <c r="AA175" s="188" t="str">
        <f aca="1">IF(AA$4&gt;$J175,"",IF($F$175&gt;$G$175,"ns",IF($B$182&gt;$C$182,"ns",IF(ABS($L175-INDEX(RTO1SF_ORD,AA$4,2))&gt;$B$190,"s","ns"))))</f>
        <v/>
      </c>
      <c r="AB175" s="188" t="str">
        <f aca="1">IF(AB$4&gt;$J175,"",IF($F$175&gt;$G$175,"ns",IF($B$182&gt;$C$182,"ns",IF(ABS($L175-INDEX(RTO1SF_ORD,AB$4,2))&gt;$B$190,"s","ns"))))</f>
        <v/>
      </c>
      <c r="AC175" s="188" t="str">
        <f aca="1">IF(AC$4&gt;$J175,"",IF($F$175&gt;$G$175,"ns",IF($B$182&gt;$C$182,"ns",IF(ABS($L175-INDEX(RTO1SF_ORD,AC$4,2))&gt;$B$190,"s","ns"))))</f>
        <v/>
      </c>
      <c r="AD175" s="188" t="str">
        <f aca="1">IF(AD$4&gt;$J175,"",IF($F$175&gt;$G$175,"ns",IF($B$182&gt;$C$182,"ns",IF(ABS($L175-INDEX(RTO1SF_ORD,AD$4,2))&gt;$B$190,"s","ns"))))</f>
        <v/>
      </c>
      <c r="AE175" s="188" t="str">
        <f aca="1">IF(AE$4&gt;$J175,"",IF($F$175&gt;$G$175,"ns",IF($B$182&gt;$C$182,"ns",IF(ABS($L175-INDEX(RTO1SF_ORD,AE$4,2))&gt;$B$190,"s","ns"))))</f>
        <v/>
      </c>
      <c r="AF175" s="188" t="str">
        <f aca="1">IF(AF$4&gt;$J175,"",IF($F$175&gt;$G$175,"ns",IF($B$182&gt;$C$182,"ns",IF(ABS($L175-INDEX(RTO1SF_ORD,AF$4,2))&gt;$B$190,"s","ns"))))</f>
        <v/>
      </c>
      <c r="AG175" s="188" t="str">
        <f aca="1">IF(AG$4&gt;$J175,"",IF($F$175&gt;$G$175,"ns",IF($B$182&gt;$C$182,"ns",IF(ABS($L175-INDEX(RTO1SF_ORD,AG$4,2))&gt;$B$190,"s","ns"))))</f>
        <v/>
      </c>
      <c r="AH175" s="188" t="str">
        <f aca="1">IF(AH$4&gt;$J175,"",IF($F$175&gt;$G$175,"ns",IF($B$182&gt;$C$182,"ns",IF(ABS($L175-INDEX(RTO1SF_ORD,AH$4,2))&gt;$B$190,"s","ns"))))</f>
        <v/>
      </c>
      <c r="AI175" s="188" t="str">
        <f aca="1">IF(AI$4&gt;$J175,"",IF($F$175&gt;$G$175,"ns",IF($B$182&gt;$C$182,"ns",IF(ABS($L175-INDEX(RTO1SF_ORD,AI$4,2))&gt;$B$190,"s","ns"))))</f>
        <v/>
      </c>
      <c r="AJ175" s="188" t="str">
        <f aca="1">IF(AJ$4&gt;$J175,"",IF($F$175&gt;$G$175,"ns",IF($B$182&gt;$C$182,"ns",IF(ABS($L175-INDEX(RTO1SF_ORD,AJ$4,2))&gt;$B$190,"s","ns"))))</f>
        <v/>
      </c>
      <c r="AK175" s="188" t="str">
        <f aca="1">IF(AK$4&gt;$J175,"",IF($F$175&gt;$G$175,"ns",IF($B$182&gt;$C$182,"ns",IF(ABS($L175-INDEX(RTO1SF_ORD,AK$4,2))&gt;$B$190,"s","ns"))))</f>
        <v/>
      </c>
      <c r="AL175" s="188" t="str">
        <f aca="1">IF(AL$4&gt;$J175,"",IF($F$175&gt;$G$175,"ns",IF($B$182&gt;$C$182,"ns",IF(ABS($L175-INDEX(RTO1SF_ORD,AL$4,2))&gt;$B$190,"s","ns"))))</f>
        <v/>
      </c>
      <c r="AM175" s="188" t="str">
        <f aca="1">IF(AM$4&gt;$J175,"",IF($F$175&gt;$G$175,"ns",IF($B$182&gt;$C$182,"ns",IF(ABS($L175-INDEX(RTO1SF_ORD,AM$4,2))&gt;$B$190,"s","ns"))))</f>
        <v/>
      </c>
      <c r="AN175" s="188" t="str">
        <f aca="1">IF(AN$4&gt;$J175,"",IF($F$175&gt;$G$175,"ns",IF($B$182&gt;$C$182,"ns",IF(ABS($L175-INDEX(RTO1SF_ORD,AN$4,2))&gt;$B$190,"s","ns"))))</f>
        <v/>
      </c>
      <c r="AO175" s="188" t="str">
        <f aca="1">IF(AO$4&gt;$J175,"",IF($F$175&gt;$G$175,"ns",IF($B$182&gt;$C$182,"ns",IF(ABS($L175-INDEX(RTO1SF_ORD,AO$4,2))&gt;$B$190,"s","ns"))))</f>
        <v/>
      </c>
      <c r="AP175" s="188" t="str">
        <f aca="1">IF(AP$4&gt;$J175,"",IF($F$175&gt;$G$175,"ns",IF($B$182&gt;$C$182,"ns",IF(ABS($L175-INDEX(RTO1SF_ORD,AP$4,2))&gt;$B$190,"s","ns"))))</f>
        <v/>
      </c>
      <c r="AQ175" s="188" t="str">
        <f aca="1">IF(AQ$4&gt;$J175,"",IF($F$175&gt;$G$175,"ns",IF($B$182&gt;$C$182,"ns",IF(ABS($L175-INDEX(RTO1SF_ORD,AQ$4,2))&gt;$B$190,"s","ns"))))</f>
        <v/>
      </c>
      <c r="AR175" s="188" t="str">
        <f aca="1">IF(AR$4&gt;$J175,"",IF($F$175&gt;$G$175,"ns",IF($B$182&gt;$C$182,"ns",IF(ABS($L175-INDEX(RTO1SF_ORD,AR$4,2))&gt;$B$190,"s","ns"))))</f>
        <v/>
      </c>
      <c r="AS175" s="188" t="str">
        <f aca="1">IF(AS$4&gt;$J175,"",IF($F$175&gt;$G$175,"ns",IF($B$182&gt;$C$182,"ns",IF(ABS($L175-INDEX(RTO1SF_ORD,AS$4,2))&gt;$B$190,"s","ns"))))</f>
        <v/>
      </c>
      <c r="AT175" s="188" t="str">
        <f aca="1">IF(AT$4&gt;$J175,"",IF($F$175&gt;$G$175,"ns",IF($B$182&gt;$C$182,"ns",IF(ABS($L175-INDEX(RTO1SF_ORD,AT$4,2))&gt;$B$190,"s","ns"))))</f>
        <v/>
      </c>
      <c r="AU175" s="188" t="str">
        <f aca="1">IF(AU$4&gt;$J175,"",IF($F$175&gt;$G$175,"ns",IF($B$182&gt;$C$182,"ns",IF(ABS($L175-INDEX(RTO1SF_ORD,AU$4,2))&gt;$B$190,"s","ns"))))</f>
        <v/>
      </c>
      <c r="AV175" s="188" t="str">
        <f aca="1">IF(AV$4&gt;$J175,"",IF($F$175&gt;$G$175,"ns",IF($B$182&gt;$C$182,"ns",IF(ABS($L175-INDEX(RTO1SF_ORD,AV$4,2))&gt;$B$190,"s","ns"))))</f>
        <v/>
      </c>
      <c r="AW175" s="188" t="str">
        <f aca="1">IF(AW$4&gt;$J175,"",IF($F$175&gt;$G$175,"ns",IF($B$182&gt;$C$182,"ns",IF(ABS($L175-INDEX(RTO1SF_ORD,AW$4,2))&gt;$B$190,"s","ns"))))</f>
        <v/>
      </c>
      <c r="AX175" s="188" t="str">
        <f aca="1">IF(AX$4&gt;$J175,"",IF($F$175&gt;$G$175,"ns",IF($B$182&gt;$C$182,"ns",IF(ABS($L175-INDEX(RTO1SF_ORD,AX$4,2))&gt;$B$190,"s","ns"))))</f>
        <v/>
      </c>
      <c r="AY175" s="188" t="str">
        <f aca="1">IF(AY$4&gt;$J175,"",IF($F$175&gt;$G$175,"ns",IF($B$182&gt;$C$182,"ns",IF(ABS($L175-INDEX(RTO1SF_ORD,AY$4,2))&gt;$B$190,"s","ns"))))</f>
        <v/>
      </c>
      <c r="AZ175" s="188" t="str">
        <f aca="1">IF(AZ$4&gt;$J175,"",IF($F$175&gt;$G$175,"ns",IF($B$182&gt;$C$182,"ns",IF(ABS($L175-INDEX(RTO1SF_ORD,AZ$4,2))&gt;$B$190,"s","ns"))))</f>
        <v/>
      </c>
      <c r="BA175" s="188" t="str">
        <f aca="1">IF(BA$4&gt;$J175,"",IF($F$175&gt;$G$175,"ns",IF($B$182&gt;$C$182,"ns",IF(ABS($L175-INDEX(RTO1SF_ORD,BA$4,2))&gt;$B$190,"s","ns"))))</f>
        <v/>
      </c>
      <c r="BB175" s="188" t="str">
        <f aca="1">IF(BB$4&gt;$J175,"",IF($F$175&gt;$G$175,"ns",IF($B$182&gt;$C$182,"ns",IF(ABS($L175-INDEX(RTO1SF_ORD,BB$4,2))&gt;$B$190,"s","ns"))))</f>
        <v/>
      </c>
      <c r="BC175" s="188" t="str">
        <f aca="1">IF(BC$4&gt;$J175,"",IF($F$175&gt;$G$175,"ns",IF($B$182&gt;$C$182,"ns",IF(ABS($L175-INDEX(RTO1SF_ORD,BC$4,2))&gt;$B$190,"s","ns"))))</f>
        <v/>
      </c>
      <c r="BD175" s="188" t="str">
        <f aca="1">IF(BD$4&gt;$J175,"",IF($F$175&gt;$G$175,"ns",IF($B$182&gt;$C$182,"ns",IF(ABS($L175-INDEX(RTO1SF_ORD,BD$4,2))&gt;$B$190,"s","ns"))))</f>
        <v/>
      </c>
      <c r="BE175" s="188" t="str">
        <f aca="1">IF(BE$4&gt;$J175,"",IF($F$175&gt;$G$175,"ns",IF($B$182&gt;$C$182,"ns",IF(ABS($L175-INDEX(RTO1SF_ORD,BE$4,2))&gt;$B$190,"s","ns"))))</f>
        <v/>
      </c>
      <c r="BF175" s="188" t="str">
        <f aca="1">IF(BF$4&gt;$J175,"",IF($F$175&gt;$G$175,"ns",IF($B$182&gt;$C$182,"ns",IF(ABS($L175-INDEX(RTO1SF_ORD,BF$4,2))&gt;$B$190,"s","ns"))))</f>
        <v/>
      </c>
      <c r="BG175" s="188" t="str">
        <f aca="1">IF(BG$4&gt;$J175,"",IF($F$175&gt;$G$175,"ns",IF($B$182&gt;$C$182,"ns",IF(ABS($L175-INDEX(RTO1SF_ORD,BG$4,2))&gt;$B$190,"s","ns"))))</f>
        <v/>
      </c>
      <c r="BH175" s="188" t="str">
        <f aca="1">IF(BH$4&gt;$J175,"",IF($F$175&gt;$G$175,"ns",IF($B$182&gt;$C$182,"ns",IF(ABS($L175-INDEX(RTO1SF_ORD,BH$4,2))&gt;$B$190,"s","ns"))))</f>
        <v/>
      </c>
      <c r="BI175" s="188" t="str">
        <f aca="1">IF(BI$4&gt;$J175,"",IF($F$175&gt;$G$175,"ns",IF($B$182&gt;$C$182,"ns",IF(ABS($L175-INDEX(RTO1SF_ORD,BI$4,2))&gt;$B$190,"s","ns"))))</f>
        <v/>
      </c>
      <c r="BJ175" s="188" t="str">
        <f aca="1">IF(BJ$4&gt;$J175,"",IF($F$175&gt;$G$175,"ns",IF($B$182&gt;$C$182,"ns",IF(ABS($L175-INDEX(RTO1SF_ORD,BJ$4,2))&gt;$B$190,"s","ns"))))</f>
        <v/>
      </c>
      <c r="BM175" s="91" t="s">
        <v>120</v>
      </c>
      <c r="BN175" s="282">
        <f>'ANVA-MDS'!EV176</f>
        <v>24</v>
      </c>
      <c r="BO175" s="161">
        <f>'ANVA-MDS'!EV180</f>
        <v>6172715.81326008029</v>
      </c>
      <c r="BP175" s="162">
        <f>IFERROR(BO175/BN175,"sd")</f>
        <v>257196.492219170002</v>
      </c>
      <c r="BQ175" s="162">
        <f>IFERROR(BP175/BP177,"sd")</f>
        <v>0.906855366094493931</v>
      </c>
      <c r="BR175" s="172">
        <f>IFERROR(FDIST(BQ175,BN175,BN177),"sd")</f>
        <v>0.592330983637185948</v>
      </c>
      <c r="BS175" s="89" t="n">
        <v>0.05</v>
      </c>
      <c r="BT175" s="7" t="str">
        <f>IF(BR175&gt;BS175,"ns",IF(BR175&lt;0.001,"***",IF(BR175&lt;0.01,"**",IF(BR175&lt;0.05,"*",""))))</f>
        <v>ns</v>
      </c>
      <c r="BV175" s="89" t="n">
        <v>5</v>
      </c>
      <c r="BW175" s="187" t="str">
        <f aca="1">IFERROR(INDEX(RTO4CF_ORD,BV175,1),"sd")</f>
        <v>ALERCE</v>
      </c>
      <c r="BX175" s="188">
        <f aca="1">IFERROR(INDEX(RTO4CF_ORD,BV175,2),"sd")</f>
        <v>4452.69314285713972</v>
      </c>
      <c r="BY175" s="186" t="str">
        <f aca="1">IF(BY$4&gt;$BV175,"",IF($BR$175&gt;$BS$175,"ns",IF($BN$182&gt;$BO$182,"ns",IF(ABS($BX175-INDEX(RTO1CF_ORD,BY$4,2))&gt;$BN$190,"s","ns"))))</f>
        <v>ns</v>
      </c>
      <c r="BZ175" s="186" t="str">
        <f aca="1">IF(BZ$4&gt;$BV175,"",IF($BR$175&gt;$BS$175,"ns",IF($BN$182&gt;$BO$182,"ns",IF(ABS($BX175-INDEX(RTO1CF_ORD,BZ$4,2))&gt;$BN$190,"s","ns"))))</f>
        <v>ns</v>
      </c>
      <c r="CA175" s="186" t="str">
        <f aca="1">IF(CA$4&gt;$BV175,"",IF($BR$175&gt;$BS$175,"ns",IF($BN$182&gt;$BO$182,"ns",IF(ABS($BX175-INDEX(RTO1CF_ORD,CA$4,2))&gt;$BN$190,"s","ns"))))</f>
        <v>ns</v>
      </c>
      <c r="CB175" s="186" t="str">
        <f aca="1">IF(CB$4&gt;$BV175,"",IF($BR$175&gt;$BS$175,"ns",IF($BN$182&gt;$BO$182,"ns",IF(ABS($BX175-INDEX(RTO1CF_ORD,CB$4,2))&gt;$BN$190,"s","ns"))))</f>
        <v>ns</v>
      </c>
      <c r="CC175" s="186" t="str">
        <f aca="1">IF(CC$4&gt;$BV175,"",IF($BR$175&gt;$BS$175,"ns",IF($BN$182&gt;$BO$182,"ns",IF(ABS($BX175-INDEX(RTO1CF_ORD,CC$4,2))&gt;$BN$190,"s","ns"))))</f>
        <v>ns</v>
      </c>
      <c r="CD175" s="186" t="str">
        <f aca="1">IF(CD$4&gt;$BV175,"",IF($BR$175&gt;$BS$175,"ns",IF($BN$182&gt;$BO$182,"ns",IF(ABS($BX175-INDEX(RTO1CF_ORD,CD$4,2))&gt;$BN$190,"s","ns"))))</f>
        <v/>
      </c>
      <c r="CE175" s="186" t="str">
        <f aca="1">IF(CE$4&gt;$BV175,"",IF($BR$175&gt;$BS$175,"ns",IF($BN$182&gt;$BO$182,"ns",IF(ABS($BX175-INDEX(RTO1CF_ORD,CE$4,2))&gt;$BN$190,"s","ns"))))</f>
        <v/>
      </c>
      <c r="CF175" s="186" t="str">
        <f aca="1">IF(CF$4&gt;$BV175,"",IF($BR$175&gt;$BS$175,"ns",IF($BN$182&gt;$BO$182,"ns",IF(ABS($BX175-INDEX(RTO1CF_ORD,CF$4,2))&gt;$BN$190,"s","ns"))))</f>
        <v/>
      </c>
      <c r="CG175" s="186" t="str">
        <f aca="1">IF(CG$4&gt;$BV175,"",IF($BR$175&gt;$BS$175,"ns",IF($BN$182&gt;$BO$182,"ns",IF(ABS($BX175-INDEX(RTO1CF_ORD,CG$4,2))&gt;$BN$190,"s","ns"))))</f>
        <v/>
      </c>
      <c r="CH175" s="186" t="str">
        <f aca="1">IF(CH$4&gt;$BV175,"",IF($BR$175&gt;$BS$175,"ns",IF($BN$182&gt;$BO$182,"ns",IF(ABS($BX175-INDEX(RTO1CF_ORD,CH$4,2))&gt;$BN$190,"s","ns"))))</f>
        <v/>
      </c>
      <c r="CI175" s="186" t="str">
        <f aca="1">IF(CI$4&gt;$BV175,"",IF($BR$175&gt;$BS$175,"ns",IF($BN$182&gt;$BO$182,"ns",IF(ABS($BX175-INDEX(RTO1CF_ORD,CI$4,2))&gt;$BN$190,"s","ns"))))</f>
        <v/>
      </c>
      <c r="CJ175" s="186" t="str">
        <f aca="1">IF(CJ$4&gt;$BV175,"",IF($BR$175&gt;$BS$175,"ns",IF($BN$182&gt;$BO$182,"ns",IF(ABS($BX175-INDEX(RTO1CF_ORD,CJ$4,2))&gt;$BN$190,"s","ns"))))</f>
        <v/>
      </c>
      <c r="CK175" s="186" t="str">
        <f aca="1">IF(CK$4&gt;$BV175,"",IF($BR$175&gt;$BS$175,"ns",IF($BN$182&gt;$BO$182,"ns",IF(ABS($BX175-INDEX(RTO1CF_ORD,CK$4,2))&gt;$BN$190,"s","ns"))))</f>
        <v/>
      </c>
      <c r="CL175" s="186" t="str">
        <f aca="1">IF(CL$4&gt;$BV175,"",IF($BR$175&gt;$BS$175,"ns",IF($BN$182&gt;$BO$182,"ns",IF(ABS($BX175-INDEX(RTO1CF_ORD,CL$4,2))&gt;$BN$190,"s","ns"))))</f>
        <v/>
      </c>
      <c r="CM175" s="186" t="str">
        <f aca="1">IF(CM$4&gt;$BV175,"",IF($BR$175&gt;$BS$175,"ns",IF($BN$182&gt;$BO$182,"ns",IF(ABS($BX175-INDEX(RTO1CF_ORD,CM$4,2))&gt;$BN$190,"s","ns"))))</f>
        <v/>
      </c>
      <c r="CN175" s="186" t="str">
        <f aca="1">IF(CN$4&gt;$BV175,"",IF($BR$175&gt;$BS$175,"ns",IF($BN$182&gt;$BO$182,"ns",IF(ABS($BX175-INDEX(RTO1CF_ORD,CN$4,2))&gt;$BN$190,"s","ns"))))</f>
        <v/>
      </c>
      <c r="CO175" s="186" t="str">
        <f aca="1">IF(CO$4&gt;$BV175,"",IF($BR$175&gt;$BS$175,"ns",IF($BN$182&gt;$BO$182,"ns",IF(ABS($BX175-INDEX(RTO1CF_ORD,CO$4,2))&gt;$BN$190,"s","ns"))))</f>
        <v/>
      </c>
      <c r="CP175" s="186" t="str">
        <f aca="1">IF(CP$4&gt;$BV175,"",IF($BR$175&gt;$BS$175,"ns",IF($BN$182&gt;$BO$182,"ns",IF(ABS($BX175-INDEX(RTO1CF_ORD,CP$4,2))&gt;$BN$190,"s","ns"))))</f>
        <v/>
      </c>
      <c r="CQ175" s="186" t="str">
        <f aca="1">IF(CQ$4&gt;$BV175,"",IF($BR$175&gt;$BS$175,"ns",IF($BN$182&gt;$BO$182,"ns",IF(ABS($BX175-INDEX(RTO1CF_ORD,CQ$4,2))&gt;$BN$190,"s","ns"))))</f>
        <v/>
      </c>
      <c r="CR175" s="186" t="str">
        <f aca="1">IF(CR$4&gt;$BV175,"",IF($BR$175&gt;$BS$175,"ns",IF($BN$182&gt;$BO$182,"ns",IF(ABS($BX175-INDEX(RTO1CF_ORD,CR$4,2))&gt;$BN$190,"s","ns"))))</f>
        <v/>
      </c>
      <c r="CS175" s="186" t="str">
        <f aca="1">IF(CS$4&gt;$BV175,"",IF($BR$175&gt;$BS$175,"ns",IF($BN$182&gt;$BO$182,"ns",IF(ABS($BX175-INDEX(RTO1CF_ORD,CS$4,2))&gt;$BN$190,"s","ns"))))</f>
        <v/>
      </c>
      <c r="CT175" s="186" t="str">
        <f aca="1">IF(CT$4&gt;$BV175,"",IF($BR$175&gt;$BS$175,"ns",IF($BN$182&gt;$BO$182,"ns",IF(ABS($BX175-INDEX(RTO1CF_ORD,CT$4,2))&gt;$BN$190,"s","ns"))))</f>
        <v/>
      </c>
      <c r="CU175" s="186" t="str">
        <f aca="1">IF(CU$4&gt;$BV175,"",IF($BR$175&gt;$BS$175,"ns",IF($BN$182&gt;$BO$182,"ns",IF(ABS($BX175-INDEX(RTO1CF_ORD,CU$4,2))&gt;$BN$190,"s","ns"))))</f>
        <v/>
      </c>
      <c r="CV175" s="186" t="str">
        <f aca="1">IF(CV$4&gt;$BV175,"",IF($BR$175&gt;$BS$175,"ns",IF($BN$182&gt;$BO$182,"ns",IF(ABS($BX175-INDEX(RTO1CF_ORD,CV$4,2))&gt;$BN$190,"s","ns"))))</f>
        <v/>
      </c>
      <c r="CW175" s="186" t="str">
        <f aca="1">IF(CW$4&gt;$BV175,"",IF($BR$175&gt;$BS$175,"ns",IF($BN$182&gt;$BO$182,"ns",IF(ABS($BX175-INDEX(RTO1CF_ORD,CW$4,2))&gt;$BN$190,"s","ns"))))</f>
        <v/>
      </c>
      <c r="CX175" s="186" t="str">
        <f aca="1">IF(CX$4&gt;$BV175,"",IF($BR$175&gt;$BS$175,"ns",IF($BN$182&gt;$BO$182,"ns",IF(ABS($BX175-INDEX(RTO1CF_ORD,CX$4,2))&gt;$BN$190,"s","ns"))))</f>
        <v/>
      </c>
      <c r="CY175" s="186" t="str">
        <f aca="1">IF(CY$4&gt;$BV175,"",IF($BR$175&gt;$BS$175,"ns",IF($BN$182&gt;$BO$182,"ns",IF(ABS($BX175-INDEX(RTO1CF_ORD,CY$4,2))&gt;$BN$190,"s","ns"))))</f>
        <v/>
      </c>
      <c r="CZ175" s="186" t="str">
        <f aca="1">IF(CZ$4&gt;$BV175,"",IF($BR$175&gt;$BS$175,"ns",IF($BN$182&gt;$BO$182,"ns",IF(ABS($BX175-INDEX(RTO1CF_ORD,CZ$4,2))&gt;$BN$190,"s","ns"))))</f>
        <v/>
      </c>
      <c r="DA175" s="186" t="str">
        <f aca="1">IF(DA$4&gt;$BV175,"",IF($BR$175&gt;$BS$175,"ns",IF($BN$182&gt;$BO$182,"ns",IF(ABS($BX175-INDEX(RTO1CF_ORD,DA$4,2))&gt;$BN$190,"s","ns"))))</f>
        <v/>
      </c>
      <c r="DB175" s="186" t="str">
        <f aca="1">IF(DB$4&gt;$BV175,"",IF($BR$175&gt;$BS$175,"ns",IF($BN$182&gt;$BO$182,"ns",IF(ABS($BX175-INDEX(RTO1CF_ORD,DB$4,2))&gt;$BN$190,"s","ns"))))</f>
        <v/>
      </c>
      <c r="DC175" s="186" t="str">
        <f aca="1">IF(DC$4&gt;$BV175,"",IF($BR$175&gt;$BS$175,"ns",IF($BN$182&gt;$BO$182,"ns",IF(ABS($BX175-INDEX(RTO1CF_ORD,DC$4,2))&gt;$BN$190,"s","ns"))))</f>
        <v/>
      </c>
      <c r="DD175" s="186" t="str">
        <f aca="1">IF(DD$4&gt;$BV175,"",IF($BR$175&gt;$BS$175,"ns",IF($BN$182&gt;$BO$182,"ns",IF(ABS($BX175-INDEX(RTO1CF_ORD,DD$4,2))&gt;$BN$190,"s","ns"))))</f>
        <v/>
      </c>
      <c r="DE175" s="186" t="str">
        <f aca="1">IF(DE$4&gt;$BV175,"",IF($BR$175&gt;$BS$175,"ns",IF($BN$182&gt;$BO$182,"ns",IF(ABS($BX175-INDEX(RTO1CF_ORD,DE$4,2))&gt;$BN$190,"s","ns"))))</f>
        <v/>
      </c>
      <c r="DF175" s="186" t="str">
        <f aca="1">IF(DF$4&gt;$BV175,"",IF($BR$175&gt;$BS$175,"ns",IF($BN$182&gt;$BO$182,"ns",IF(ABS($BX175-INDEX(RTO1CF_ORD,DF$4,2))&gt;$BN$190,"s","ns"))))</f>
        <v/>
      </c>
      <c r="DG175" s="186" t="str">
        <f aca="1">IF(DG$4&gt;$BV175,"",IF($BR$175&gt;$BS$175,"ns",IF($BN$182&gt;$BO$182,"ns",IF(ABS($BX175-INDEX(RTO1CF_ORD,DG$4,2))&gt;$BN$190,"s","ns"))))</f>
        <v/>
      </c>
      <c r="DH175" s="186" t="str">
        <f aca="1">IF(DH$4&gt;$BV175,"",IF($BR$175&gt;$BS$175,"ns",IF($BN$182&gt;$BO$182,"ns",IF(ABS($BX175-INDEX(RTO1CF_ORD,DH$4,2))&gt;$BN$190,"s","ns"))))</f>
        <v/>
      </c>
      <c r="DI175" s="186" t="str">
        <f aca="1">IF(DI$4&gt;$BV175,"",IF($BR$175&gt;$BS$175,"ns",IF($BN$182&gt;$BO$182,"ns",IF(ABS($BX175-INDEX(RTO1CF_ORD,DI$4,2))&gt;$BN$190,"s","ns"))))</f>
        <v/>
      </c>
      <c r="DJ175" s="186" t="str">
        <f aca="1">IF(DJ$4&gt;$BV175,"",IF($BR$175&gt;$BS$175,"ns",IF($BN$182&gt;$BO$182,"ns",IF(ABS($BX175-INDEX(RTO1CF_ORD,DJ$4,2))&gt;$BN$190,"s","ns"))))</f>
        <v/>
      </c>
      <c r="DK175" s="186" t="str">
        <f aca="1">IF(DK$4&gt;$BV175,"",IF($BR$175&gt;$BS$175,"ns",IF($BN$182&gt;$BO$182,"ns",IF(ABS($BX175-INDEX(RTO1CF_ORD,DK$4,2))&gt;$BN$190,"s","ns"))))</f>
        <v/>
      </c>
      <c r="DL175" s="186" t="str">
        <f aca="1">IF(DL$4&gt;$BV175,"",IF($BR$175&gt;$BS$175,"ns",IF($BN$182&gt;$BO$182,"ns",IF(ABS($BX175-INDEX(RTO1CF_ORD,DL$4,2))&gt;$BN$190,"s","ns"))))</f>
        <v/>
      </c>
      <c r="DM175" s="186" t="str">
        <f aca="1">IF(DM$4&gt;$BV175,"",IF($BR$175&gt;$BS$175,"ns",IF($BN$182&gt;$BO$182,"ns",IF(ABS($BX175-INDEX(RTO1CF_ORD,DM$4,2))&gt;$BN$190,"s","ns"))))</f>
        <v/>
      </c>
      <c r="DN175" s="186" t="str">
        <f aca="1">IF(DN$4&gt;$BV175,"",IF($BR$175&gt;$BS$175,"ns",IF($BN$182&gt;$BO$182,"ns",IF(ABS($BX175-INDEX(RTO1CF_ORD,DN$4,2))&gt;$BN$190,"s","ns"))))</f>
        <v/>
      </c>
      <c r="DO175" s="186" t="str">
        <f aca="1">IF(DO$4&gt;$BV175,"",IF($BR$175&gt;$BS$175,"ns",IF($BN$182&gt;$BO$182,"ns",IF(ABS($BX175-INDEX(RTO1CF_ORD,DO$4,2))&gt;$BN$190,"s","ns"))))</f>
        <v/>
      </c>
      <c r="DP175" s="186" t="str">
        <f aca="1">IF(DP$4&gt;$BV175,"",IF($BR$175&gt;$BS$175,"ns",IF($BN$182&gt;$BO$182,"ns",IF(ABS($BX175-INDEX(RTO1CF_ORD,DP$4,2))&gt;$BN$190,"s","ns"))))</f>
        <v/>
      </c>
      <c r="DQ175" s="186" t="str">
        <f aca="1">IF(DQ$4&gt;$BV175,"",IF($BR$175&gt;$BS$175,"ns",IF($BN$182&gt;$BO$182,"ns",IF(ABS($BX175-INDEX(RTO1CF_ORD,DQ$4,2))&gt;$BN$190,"s","ns"))))</f>
        <v/>
      </c>
      <c r="DR175" s="186" t="str">
        <f aca="1">IF(DR$4&gt;$BV175,"",IF($BR$175&gt;$BS$175,"ns",IF($BN$182&gt;$BO$182,"ns",IF(ABS($BX175-INDEX(RTO1CF_ORD,DR$4,2))&gt;$BN$190,"s","ns"))))</f>
        <v/>
      </c>
      <c r="DS175" s="186" t="str">
        <f aca="1">IF(DS$4&gt;$BV175,"",IF($BR$175&gt;$BS$175,"ns",IF($BN$182&gt;$BO$182,"ns",IF(ABS($BX175-INDEX(RTO1CF_ORD,DS$4,2))&gt;$BN$190,"s","ns"))))</f>
        <v/>
      </c>
      <c r="DT175" s="186" t="str">
        <f aca="1">IF(DT$4&gt;$BV175,"",IF($BR$175&gt;$BS$175,"ns",IF($BN$182&gt;$BO$182,"ns",IF(ABS($BX175-INDEX(RTO1CF_ORD,DT$4,2))&gt;$BN$190,"s","ns"))))</f>
        <v/>
      </c>
      <c r="DU175" s="186" t="str">
        <f aca="1">IF(DU$4&gt;$BV175,"",IF($BR$175&gt;$BS$175,"ns",IF($BN$182&gt;$BO$182,"ns",IF(ABS($BX175-INDEX(RTO1CF_ORD,DU$4,2))&gt;$BN$190,"s","ns"))))</f>
        <v/>
      </c>
      <c r="DV175" s="186" t="str">
        <f aca="1">IF(DV$4&gt;$BV175,"",IF($BR$175&gt;$BS$175,"ns",IF($BN$182&gt;$BO$182,"ns",IF(ABS($BX175-INDEX(RTO1CF_ORD,DV$4,2))&gt;$BN$190,"s","ns"))))</f>
        <v/>
      </c>
      <c r="DW175" s="158"/>
      <c r="DX175" s="158"/>
      <c r="DZ175" s="176">
        <f>DZ174+1</f>
        <v>6</v>
      </c>
      <c r="EA175" s="178" t="str">
        <f aca="1">IFERROR(INDEX(RTO4CV,$DZ175,1),0)</f>
        <v>ALAMO</v>
      </c>
      <c r="EB175" s="179">
        <f aca="1">IFERROR(INDEX(RTO4SF,$DZ175,EB$3),0)</f>
        <v>0</v>
      </c>
      <c r="EC175" s="179">
        <f aca="1">IFERROR(INDEX(RTO4SF,$DZ175,EC$3),0)</f>
        <v>0</v>
      </c>
      <c r="ED175" s="179">
        <f aca="1">IFERROR(INDEX(RTO4SF,$DZ175,ED$3),0)</f>
        <v>0</v>
      </c>
      <c r="EE175" s="179">
        <f aca="1">IFERROR(INDEX(RTO4SF,$DZ175,EE$3),0)</f>
        <v>0</v>
      </c>
      <c r="EF175" s="179">
        <f>_xlfn.COUNTIFS(EB175:EE175,"&gt;1")</f>
        <v>0</v>
      </c>
      <c r="EG175" s="179">
        <f>IFERROR(_xlfn.SUMIFS(EB175:EE175,EB175:EE175,"&gt;1"),0)</f>
        <v>0</v>
      </c>
      <c r="EH175" s="176"/>
      <c r="EI175" s="176" t="s">
        <v>321</v>
      </c>
      <c r="EJ175" s="175" t="str">
        <f>IF(EF220=0,"sd",EJ173^2/EJ172)</f>
        <v>sd</v>
      </c>
      <c r="EK175" s="177"/>
      <c r="EL175" s="176">
        <f>EL174+1</f>
        <v>6</v>
      </c>
      <c r="EM175" s="178" t="str">
        <f aca="1">IFERROR(INDEX(RTO4CV,$EL175,1),0)</f>
        <v>ALAMO</v>
      </c>
      <c r="EN175" s="179">
        <f aca="1">IFERROR(INDEX(RTO4CF,$EL175,'ANVA-MDS'!EB$3),0)</f>
        <v>4165.52299428571041</v>
      </c>
      <c r="EO175" s="179">
        <f aca="1">IFERROR(INDEX(RTO4CF,$EL175,'ANVA-MDS'!EC$3),0)</f>
        <v>4436.71963428570962</v>
      </c>
      <c r="EP175" s="179">
        <f aca="1">IFERROR(INDEX(RTO4CF,$EL175,'ANVA-MDS'!ED$3),0)</f>
        <v>3818.31572571428978</v>
      </c>
      <c r="EQ175" s="179">
        <f aca="1">IFERROR(INDEX(RTO4CF,$EL175,'ANVA-MDS'!EE$3),0)</f>
        <v>0</v>
      </c>
      <c r="ER175" s="179">
        <f>_xlfn.COUNTIFS(EN175:EQ175,"&gt;1")</f>
        <v>3</v>
      </c>
      <c r="ES175" s="179">
        <f>IFERROR(_xlfn.SUMIFS(EN175:EQ175,EN175:EQ175,"&gt;1"),0)</f>
        <v>12420.5583542857003</v>
      </c>
      <c r="ET175" s="176"/>
      <c r="EU175" s="176" t="s">
        <v>321</v>
      </c>
      <c r="EV175" s="175">
        <f>IF(ER220=0,"sd",EV173^2/EV172)</f>
        <v>1320777159.83813</v>
      </c>
      <c r="EW175" s="177"/>
      <c r="EX175" s="179">
        <f>EG175+ES175</f>
        <v>12420.5583542857003</v>
      </c>
      <c r="EY175" s="176" t="s">
        <v>321</v>
      </c>
      <c r="EZ175" s="175" t="str">
        <f>IF(EZ189=0,"sd",EZ173^2/EZ172)</f>
        <v>sd</v>
      </c>
    </row>
    <row r="176" spans="1:156" ht="12.75" customHeight="1">
      <c r="A176" s="91" t="s">
        <v>322</v>
      </c>
      <c r="B176" s="160" t="str">
        <f>'ANVA-MDS'!EJ177</f>
        <v>sd</v>
      </c>
      <c r="C176" s="161" t="str">
        <f>'ANVA-MDS'!EJ181</f>
        <v>sd</v>
      </c>
      <c r="D176" s="162" t="str">
        <f>IFERROR(C176/B176,"sd")</f>
        <v>sd</v>
      </c>
      <c r="E176" s="162" t="str">
        <f>IFERROR(D176/D177,"sd")</f>
        <v>sd</v>
      </c>
      <c r="F176" s="172" t="str">
        <f>IFERROR(FDIST(E176,B176,B177),"sd")</f>
        <v>sd</v>
      </c>
      <c r="G176" s="89" t="n">
        <v>0.05</v>
      </c>
      <c r="H176" s="7" t="str">
        <f>IF(F176&gt;G176,"ns",IF(F176&lt;0.001,"***",IF(F176&lt;0.01,"**",IF(F176&lt;0.05,"*",""))))</f>
        <v>ns</v>
      </c>
      <c r="J176" s="89" t="n">
        <v>6</v>
      </c>
      <c r="K176" s="187" t="str">
        <f aca="1">IFERROR(INDEX(RTO4SF_ORD,J176,1),"sd")</f>
        <v>ALAMO</v>
      </c>
      <c r="L176" s="188">
        <f aca="1">IFERROR(INDEX(RTO4SF_ORD,J176,2),"sd")</f>
        <v>0.000440000000000000036</v>
      </c>
      <c r="M176" s="188" t="str">
        <f aca="1">IF(M$4&gt;$J176,"",IF($F$175&gt;$G$175,"ns",IF($B$182&gt;$C$182,"ns",IF(ABS($L176-INDEX(RTO1SF_ORD,M$4,2))&gt;$B$190,"s","ns"))))</f>
        <v>ns</v>
      </c>
      <c r="N176" s="188" t="str">
        <f aca="1">IF(N$4&gt;$J176,"",IF($F$175&gt;$G$175,"ns",IF($B$182&gt;$C$182,"ns",IF(ABS($L176-INDEX(RTO1SF_ORD,N$4,2))&gt;$B$190,"s","ns"))))</f>
        <v>ns</v>
      </c>
      <c r="O176" s="188" t="str">
        <f aca="1">IF(O$4&gt;$J176,"",IF($F$175&gt;$G$175,"ns",IF($B$182&gt;$C$182,"ns",IF(ABS($L176-INDEX(RTO1SF_ORD,O$4,2))&gt;$B$190,"s","ns"))))</f>
        <v>ns</v>
      </c>
      <c r="P176" s="188" t="str">
        <f aca="1">IF(P$4&gt;$J176,"",IF($F$175&gt;$G$175,"ns",IF($B$182&gt;$C$182,"ns",IF(ABS($L176-INDEX(RTO1SF_ORD,P$4,2))&gt;$B$190,"s","ns"))))</f>
        <v>ns</v>
      </c>
      <c r="Q176" s="188" t="str">
        <f aca="1">IF(Q$4&gt;$J176,"",IF($F$175&gt;$G$175,"ns",IF($B$182&gt;$C$182,"ns",IF(ABS($L176-INDEX(RTO1SF_ORD,Q$4,2))&gt;$B$190,"s","ns"))))</f>
        <v>ns</v>
      </c>
      <c r="R176" s="188" t="str">
        <f aca="1">IF(R$4&gt;$J176,"",IF($F$175&gt;$G$175,"ns",IF($B$182&gt;$C$182,"ns",IF(ABS($L176-INDEX(RTO1SF_ORD,R$4,2))&gt;$B$190,"s","ns"))))</f>
        <v>ns</v>
      </c>
      <c r="S176" s="188" t="str">
        <f aca="1">IF(S$4&gt;$J176,"",IF($F$175&gt;$G$175,"ns",IF($B$182&gt;$C$182,"ns",IF(ABS($L176-INDEX(RTO1SF_ORD,S$4,2))&gt;$B$190,"s","ns"))))</f>
        <v/>
      </c>
      <c r="T176" s="188" t="str">
        <f aca="1">IF(T$4&gt;$J176,"",IF($F$175&gt;$G$175,"ns",IF($B$182&gt;$C$182,"ns",IF(ABS($L176-INDEX(RTO1SF_ORD,T$4,2))&gt;$B$190,"s","ns"))))</f>
        <v/>
      </c>
      <c r="U176" s="188" t="str">
        <f aca="1">IF(U$4&gt;$J176,"",IF($F$175&gt;$G$175,"ns",IF($B$182&gt;$C$182,"ns",IF(ABS($L176-INDEX(RTO1SF_ORD,U$4,2))&gt;$B$190,"s","ns"))))</f>
        <v/>
      </c>
      <c r="V176" s="188" t="str">
        <f aca="1">IF(V$4&gt;$J176,"",IF($F$175&gt;$G$175,"ns",IF($B$182&gt;$C$182,"ns",IF(ABS($L176-INDEX(RTO1SF_ORD,V$4,2))&gt;$B$190,"s","ns"))))</f>
        <v/>
      </c>
      <c r="W176" s="188" t="str">
        <f aca="1">IF(W$4&gt;$J176,"",IF($F$175&gt;$G$175,"ns",IF($B$182&gt;$C$182,"ns",IF(ABS($L176-INDEX(RTO1SF_ORD,W$4,2))&gt;$B$190,"s","ns"))))</f>
        <v/>
      </c>
      <c r="X176" s="188" t="str">
        <f aca="1">IF(X$4&gt;$J176,"",IF($F$175&gt;$G$175,"ns",IF($B$182&gt;$C$182,"ns",IF(ABS($L176-INDEX(RTO1SF_ORD,X$4,2))&gt;$B$190,"s","ns"))))</f>
        <v/>
      </c>
      <c r="Y176" s="188" t="str">
        <f aca="1">IF(Y$4&gt;$J176,"",IF($F$175&gt;$G$175,"ns",IF($B$182&gt;$C$182,"ns",IF(ABS($L176-INDEX(RTO1SF_ORD,Y$4,2))&gt;$B$190,"s","ns"))))</f>
        <v/>
      </c>
      <c r="Z176" s="188" t="str">
        <f aca="1">IF(Z$4&gt;$J176,"",IF($F$175&gt;$G$175,"ns",IF($B$182&gt;$C$182,"ns",IF(ABS($L176-INDEX(RTO1SF_ORD,Z$4,2))&gt;$B$190,"s","ns"))))</f>
        <v/>
      </c>
      <c r="AA176" s="188" t="str">
        <f aca="1">IF(AA$4&gt;$J176,"",IF($F$175&gt;$G$175,"ns",IF($B$182&gt;$C$182,"ns",IF(ABS($L176-INDEX(RTO1SF_ORD,AA$4,2))&gt;$B$190,"s","ns"))))</f>
        <v/>
      </c>
      <c r="AB176" s="188" t="str">
        <f aca="1">IF(AB$4&gt;$J176,"",IF($F$175&gt;$G$175,"ns",IF($B$182&gt;$C$182,"ns",IF(ABS($L176-INDEX(RTO1SF_ORD,AB$4,2))&gt;$B$190,"s","ns"))))</f>
        <v/>
      </c>
      <c r="AC176" s="188" t="str">
        <f aca="1">IF(AC$4&gt;$J176,"",IF($F$175&gt;$G$175,"ns",IF($B$182&gt;$C$182,"ns",IF(ABS($L176-INDEX(RTO1SF_ORD,AC$4,2))&gt;$B$190,"s","ns"))))</f>
        <v/>
      </c>
      <c r="AD176" s="188" t="str">
        <f aca="1">IF(AD$4&gt;$J176,"",IF($F$175&gt;$G$175,"ns",IF($B$182&gt;$C$182,"ns",IF(ABS($L176-INDEX(RTO1SF_ORD,AD$4,2))&gt;$B$190,"s","ns"))))</f>
        <v/>
      </c>
      <c r="AE176" s="188" t="str">
        <f aca="1">IF(AE$4&gt;$J176,"",IF($F$175&gt;$G$175,"ns",IF($B$182&gt;$C$182,"ns",IF(ABS($L176-INDEX(RTO1SF_ORD,AE$4,2))&gt;$B$190,"s","ns"))))</f>
        <v/>
      </c>
      <c r="AF176" s="188" t="str">
        <f aca="1">IF(AF$4&gt;$J176,"",IF($F$175&gt;$G$175,"ns",IF($B$182&gt;$C$182,"ns",IF(ABS($L176-INDEX(RTO1SF_ORD,AF$4,2))&gt;$B$190,"s","ns"))))</f>
        <v/>
      </c>
      <c r="AG176" s="188" t="str">
        <f aca="1">IF(AG$4&gt;$J176,"",IF($F$175&gt;$G$175,"ns",IF($B$182&gt;$C$182,"ns",IF(ABS($L176-INDEX(RTO1SF_ORD,AG$4,2))&gt;$B$190,"s","ns"))))</f>
        <v/>
      </c>
      <c r="AH176" s="188" t="str">
        <f aca="1">IF(AH$4&gt;$J176,"",IF($F$175&gt;$G$175,"ns",IF($B$182&gt;$C$182,"ns",IF(ABS($L176-INDEX(RTO1SF_ORD,AH$4,2))&gt;$B$190,"s","ns"))))</f>
        <v/>
      </c>
      <c r="AI176" s="188" t="str">
        <f aca="1">IF(AI$4&gt;$J176,"",IF($F$175&gt;$G$175,"ns",IF($B$182&gt;$C$182,"ns",IF(ABS($L176-INDEX(RTO1SF_ORD,AI$4,2))&gt;$B$190,"s","ns"))))</f>
        <v/>
      </c>
      <c r="AJ176" s="188" t="str">
        <f aca="1">IF(AJ$4&gt;$J176,"",IF($F$175&gt;$G$175,"ns",IF($B$182&gt;$C$182,"ns",IF(ABS($L176-INDEX(RTO1SF_ORD,AJ$4,2))&gt;$B$190,"s","ns"))))</f>
        <v/>
      </c>
      <c r="AK176" s="188" t="str">
        <f aca="1">IF(AK$4&gt;$J176,"",IF($F$175&gt;$G$175,"ns",IF($B$182&gt;$C$182,"ns",IF(ABS($L176-INDEX(RTO1SF_ORD,AK$4,2))&gt;$B$190,"s","ns"))))</f>
        <v/>
      </c>
      <c r="AL176" s="188" t="str">
        <f aca="1">IF(AL$4&gt;$J176,"",IF($F$175&gt;$G$175,"ns",IF($B$182&gt;$C$182,"ns",IF(ABS($L176-INDEX(RTO1SF_ORD,AL$4,2))&gt;$B$190,"s","ns"))))</f>
        <v/>
      </c>
      <c r="AM176" s="188" t="str">
        <f aca="1">IF(AM$4&gt;$J176,"",IF($F$175&gt;$G$175,"ns",IF($B$182&gt;$C$182,"ns",IF(ABS($L176-INDEX(RTO1SF_ORD,AM$4,2))&gt;$B$190,"s","ns"))))</f>
        <v/>
      </c>
      <c r="AN176" s="188" t="str">
        <f aca="1">IF(AN$4&gt;$J176,"",IF($F$175&gt;$G$175,"ns",IF($B$182&gt;$C$182,"ns",IF(ABS($L176-INDEX(RTO1SF_ORD,AN$4,2))&gt;$B$190,"s","ns"))))</f>
        <v/>
      </c>
      <c r="AO176" s="188" t="str">
        <f aca="1">IF(AO$4&gt;$J176,"",IF($F$175&gt;$G$175,"ns",IF($B$182&gt;$C$182,"ns",IF(ABS($L176-INDEX(RTO1SF_ORD,AO$4,2))&gt;$B$190,"s","ns"))))</f>
        <v/>
      </c>
      <c r="AP176" s="188" t="str">
        <f aca="1">IF(AP$4&gt;$J176,"",IF($F$175&gt;$G$175,"ns",IF($B$182&gt;$C$182,"ns",IF(ABS($L176-INDEX(RTO1SF_ORD,AP$4,2))&gt;$B$190,"s","ns"))))</f>
        <v/>
      </c>
      <c r="AQ176" s="188" t="str">
        <f aca="1">IF(AQ$4&gt;$J176,"",IF($F$175&gt;$G$175,"ns",IF($B$182&gt;$C$182,"ns",IF(ABS($L176-INDEX(RTO1SF_ORD,AQ$4,2))&gt;$B$190,"s","ns"))))</f>
        <v/>
      </c>
      <c r="AR176" s="188" t="str">
        <f aca="1">IF(AR$4&gt;$J176,"",IF($F$175&gt;$G$175,"ns",IF($B$182&gt;$C$182,"ns",IF(ABS($L176-INDEX(RTO1SF_ORD,AR$4,2))&gt;$B$190,"s","ns"))))</f>
        <v/>
      </c>
      <c r="AS176" s="188" t="str">
        <f aca="1">IF(AS$4&gt;$J176,"",IF($F$175&gt;$G$175,"ns",IF($B$182&gt;$C$182,"ns",IF(ABS($L176-INDEX(RTO1SF_ORD,AS$4,2))&gt;$B$190,"s","ns"))))</f>
        <v/>
      </c>
      <c r="AT176" s="188" t="str">
        <f aca="1">IF(AT$4&gt;$J176,"",IF($F$175&gt;$G$175,"ns",IF($B$182&gt;$C$182,"ns",IF(ABS($L176-INDEX(RTO1SF_ORD,AT$4,2))&gt;$B$190,"s","ns"))))</f>
        <v/>
      </c>
      <c r="AU176" s="188" t="str">
        <f aca="1">IF(AU$4&gt;$J176,"",IF($F$175&gt;$G$175,"ns",IF($B$182&gt;$C$182,"ns",IF(ABS($L176-INDEX(RTO1SF_ORD,AU$4,2))&gt;$B$190,"s","ns"))))</f>
        <v/>
      </c>
      <c r="AV176" s="188" t="str">
        <f aca="1">IF(AV$4&gt;$J176,"",IF($F$175&gt;$G$175,"ns",IF($B$182&gt;$C$182,"ns",IF(ABS($L176-INDEX(RTO1SF_ORD,AV$4,2))&gt;$B$190,"s","ns"))))</f>
        <v/>
      </c>
      <c r="AW176" s="188" t="str">
        <f aca="1">IF(AW$4&gt;$J176,"",IF($F$175&gt;$G$175,"ns",IF($B$182&gt;$C$182,"ns",IF(ABS($L176-INDEX(RTO1SF_ORD,AW$4,2))&gt;$B$190,"s","ns"))))</f>
        <v/>
      </c>
      <c r="AX176" s="188" t="str">
        <f aca="1">IF(AX$4&gt;$J176,"",IF($F$175&gt;$G$175,"ns",IF($B$182&gt;$C$182,"ns",IF(ABS($L176-INDEX(RTO1SF_ORD,AX$4,2))&gt;$B$190,"s","ns"))))</f>
        <v/>
      </c>
      <c r="AY176" s="188" t="str">
        <f aca="1">IF(AY$4&gt;$J176,"",IF($F$175&gt;$G$175,"ns",IF($B$182&gt;$C$182,"ns",IF(ABS($L176-INDEX(RTO1SF_ORD,AY$4,2))&gt;$B$190,"s","ns"))))</f>
        <v/>
      </c>
      <c r="AZ176" s="188" t="str">
        <f aca="1">IF(AZ$4&gt;$J176,"",IF($F$175&gt;$G$175,"ns",IF($B$182&gt;$C$182,"ns",IF(ABS($L176-INDEX(RTO1SF_ORD,AZ$4,2))&gt;$B$190,"s","ns"))))</f>
        <v/>
      </c>
      <c r="BA176" s="188" t="str">
        <f aca="1">IF(BA$4&gt;$J176,"",IF($F$175&gt;$G$175,"ns",IF($B$182&gt;$C$182,"ns",IF(ABS($L176-INDEX(RTO1SF_ORD,BA$4,2))&gt;$B$190,"s","ns"))))</f>
        <v/>
      </c>
      <c r="BB176" s="188" t="str">
        <f aca="1">IF(BB$4&gt;$J176,"",IF($F$175&gt;$G$175,"ns",IF($B$182&gt;$C$182,"ns",IF(ABS($L176-INDEX(RTO1SF_ORD,BB$4,2))&gt;$B$190,"s","ns"))))</f>
        <v/>
      </c>
      <c r="BC176" s="188" t="str">
        <f aca="1">IF(BC$4&gt;$J176,"",IF($F$175&gt;$G$175,"ns",IF($B$182&gt;$C$182,"ns",IF(ABS($L176-INDEX(RTO1SF_ORD,BC$4,2))&gt;$B$190,"s","ns"))))</f>
        <v/>
      </c>
      <c r="BD176" s="188" t="str">
        <f aca="1">IF(BD$4&gt;$J176,"",IF($F$175&gt;$G$175,"ns",IF($B$182&gt;$C$182,"ns",IF(ABS($L176-INDEX(RTO1SF_ORD,BD$4,2))&gt;$B$190,"s","ns"))))</f>
        <v/>
      </c>
      <c r="BE176" s="188" t="str">
        <f aca="1">IF(BE$4&gt;$J176,"",IF($F$175&gt;$G$175,"ns",IF($B$182&gt;$C$182,"ns",IF(ABS($L176-INDEX(RTO1SF_ORD,BE$4,2))&gt;$B$190,"s","ns"))))</f>
        <v/>
      </c>
      <c r="BF176" s="188" t="str">
        <f aca="1">IF(BF$4&gt;$J176,"",IF($F$175&gt;$G$175,"ns",IF($B$182&gt;$C$182,"ns",IF(ABS($L176-INDEX(RTO1SF_ORD,BF$4,2))&gt;$B$190,"s","ns"))))</f>
        <v/>
      </c>
      <c r="BG176" s="188" t="str">
        <f aca="1">IF(BG$4&gt;$J176,"",IF($F$175&gt;$G$175,"ns",IF($B$182&gt;$C$182,"ns",IF(ABS($L176-INDEX(RTO1SF_ORD,BG$4,2))&gt;$B$190,"s","ns"))))</f>
        <v/>
      </c>
      <c r="BH176" s="188" t="str">
        <f aca="1">IF(BH$4&gt;$J176,"",IF($F$175&gt;$G$175,"ns",IF($B$182&gt;$C$182,"ns",IF(ABS($L176-INDEX(RTO1SF_ORD,BH$4,2))&gt;$B$190,"s","ns"))))</f>
        <v/>
      </c>
      <c r="BI176" s="188" t="str">
        <f aca="1">IF(BI$4&gt;$J176,"",IF($F$175&gt;$G$175,"ns",IF($B$182&gt;$C$182,"ns",IF(ABS($L176-INDEX(RTO1SF_ORD,BI$4,2))&gt;$B$190,"s","ns"))))</f>
        <v/>
      </c>
      <c r="BJ176" s="188" t="str">
        <f aca="1">IF(BJ$4&gt;$J176,"",IF($F$175&gt;$G$175,"ns",IF($B$182&gt;$C$182,"ns",IF(ABS($L176-INDEX(RTO1SF_ORD,BJ$4,2))&gt;$B$190,"s","ns"))))</f>
        <v/>
      </c>
      <c r="BM176" s="91" t="s">
        <v>322</v>
      </c>
      <c r="BN176" s="282">
        <f>'ANVA-MDS'!EV177</f>
        <v>2</v>
      </c>
      <c r="BO176" s="161">
        <f>'ANVA-MDS'!EV181</f>
        <v>19958261.9708199985</v>
      </c>
      <c r="BP176" s="162">
        <f>IFERROR(BO176/BN176,"sd")</f>
        <v>9979130.98540999927</v>
      </c>
      <c r="BQ176" s="162">
        <f>IFERROR(BP176/BP177,"sd")</f>
        <v>35.1856606013399968</v>
      </c>
      <c r="BR176" s="172">
        <f>IFERROR(FDIST(BQ176,BN176,BN177),"sd")</f>
        <v>3.90727354155771359E-10</v>
      </c>
      <c r="BS176" s="89" t="n">
        <v>0.05</v>
      </c>
      <c r="BT176" s="7" t="str">
        <f>IF(BR176&gt;BS176,"ns",IF(BR176&lt;0.001,"***",IF(BR176&lt;0.01,"**",IF(BR176&lt;0.05,"*",""))))</f>
        <v>***</v>
      </c>
      <c r="BV176" s="89" t="n">
        <v>6</v>
      </c>
      <c r="BW176" s="187">
        <f aca="1">IFERROR(INDEX(RTO4CF_ORD,BV176,1),"sd")</f>
        <v>460</v>
      </c>
      <c r="BX176" s="188">
        <f aca="1">IFERROR(INDEX(RTO4CF_ORD,BV176,2),"sd")</f>
        <v>4376.2265485714297</v>
      </c>
      <c r="BY176" s="186" t="str">
        <f aca="1">IF(BY$4&gt;$BV176,"",IF($BR$175&gt;$BS$175,"ns",IF($BN$182&gt;$BO$182,"ns",IF(ABS($BX176-INDEX(RTO1CF_ORD,BY$4,2))&gt;$BN$190,"s","ns"))))</f>
        <v>ns</v>
      </c>
      <c r="BZ176" s="186" t="str">
        <f aca="1">IF(BZ$4&gt;$BV176,"",IF($BR$175&gt;$BS$175,"ns",IF($BN$182&gt;$BO$182,"ns",IF(ABS($BX176-INDEX(RTO1CF_ORD,BZ$4,2))&gt;$BN$190,"s","ns"))))</f>
        <v>ns</v>
      </c>
      <c r="CA176" s="186" t="str">
        <f aca="1">IF(CA$4&gt;$BV176,"",IF($BR$175&gt;$BS$175,"ns",IF($BN$182&gt;$BO$182,"ns",IF(ABS($BX176-INDEX(RTO1CF_ORD,CA$4,2))&gt;$BN$190,"s","ns"))))</f>
        <v>ns</v>
      </c>
      <c r="CB176" s="186" t="str">
        <f aca="1">IF(CB$4&gt;$BV176,"",IF($BR$175&gt;$BS$175,"ns",IF($BN$182&gt;$BO$182,"ns",IF(ABS($BX176-INDEX(RTO1CF_ORD,CB$4,2))&gt;$BN$190,"s","ns"))))</f>
        <v>ns</v>
      </c>
      <c r="CC176" s="186" t="str">
        <f aca="1">IF(CC$4&gt;$BV176,"",IF($BR$175&gt;$BS$175,"ns",IF($BN$182&gt;$BO$182,"ns",IF(ABS($BX176-INDEX(RTO1CF_ORD,CC$4,2))&gt;$BN$190,"s","ns"))))</f>
        <v>ns</v>
      </c>
      <c r="CD176" s="186" t="str">
        <f aca="1">IF(CD$4&gt;$BV176,"",IF($BR$175&gt;$BS$175,"ns",IF($BN$182&gt;$BO$182,"ns",IF(ABS($BX176-INDEX(RTO1CF_ORD,CD$4,2))&gt;$BN$190,"s","ns"))))</f>
        <v>ns</v>
      </c>
      <c r="CE176" s="186" t="str">
        <f aca="1">IF(CE$4&gt;$BV176,"",IF($BR$175&gt;$BS$175,"ns",IF($BN$182&gt;$BO$182,"ns",IF(ABS($BX176-INDEX(RTO1CF_ORD,CE$4,2))&gt;$BN$190,"s","ns"))))</f>
        <v/>
      </c>
      <c r="CF176" s="186" t="str">
        <f aca="1">IF(CF$4&gt;$BV176,"",IF($BR$175&gt;$BS$175,"ns",IF($BN$182&gt;$BO$182,"ns",IF(ABS($BX176-INDEX(RTO1CF_ORD,CF$4,2))&gt;$BN$190,"s","ns"))))</f>
        <v/>
      </c>
      <c r="CG176" s="186" t="str">
        <f aca="1">IF(CG$4&gt;$BV176,"",IF($BR$175&gt;$BS$175,"ns",IF($BN$182&gt;$BO$182,"ns",IF(ABS($BX176-INDEX(RTO1CF_ORD,CG$4,2))&gt;$BN$190,"s","ns"))))</f>
        <v/>
      </c>
      <c r="CH176" s="186" t="str">
        <f aca="1">IF(CH$4&gt;$BV176,"",IF($BR$175&gt;$BS$175,"ns",IF($BN$182&gt;$BO$182,"ns",IF(ABS($BX176-INDEX(RTO1CF_ORD,CH$4,2))&gt;$BN$190,"s","ns"))))</f>
        <v/>
      </c>
      <c r="CI176" s="186" t="str">
        <f aca="1">IF(CI$4&gt;$BV176,"",IF($BR$175&gt;$BS$175,"ns",IF($BN$182&gt;$BO$182,"ns",IF(ABS($BX176-INDEX(RTO1CF_ORD,CI$4,2))&gt;$BN$190,"s","ns"))))</f>
        <v/>
      </c>
      <c r="CJ176" s="186" t="str">
        <f aca="1">IF(CJ$4&gt;$BV176,"",IF($BR$175&gt;$BS$175,"ns",IF($BN$182&gt;$BO$182,"ns",IF(ABS($BX176-INDEX(RTO1CF_ORD,CJ$4,2))&gt;$BN$190,"s","ns"))))</f>
        <v/>
      </c>
      <c r="CK176" s="186" t="str">
        <f aca="1">IF(CK$4&gt;$BV176,"",IF($BR$175&gt;$BS$175,"ns",IF($BN$182&gt;$BO$182,"ns",IF(ABS($BX176-INDEX(RTO1CF_ORD,CK$4,2))&gt;$BN$190,"s","ns"))))</f>
        <v/>
      </c>
      <c r="CL176" s="186" t="str">
        <f aca="1">IF(CL$4&gt;$BV176,"",IF($BR$175&gt;$BS$175,"ns",IF($BN$182&gt;$BO$182,"ns",IF(ABS($BX176-INDEX(RTO1CF_ORD,CL$4,2))&gt;$BN$190,"s","ns"))))</f>
        <v/>
      </c>
      <c r="CM176" s="186" t="str">
        <f aca="1">IF(CM$4&gt;$BV176,"",IF($BR$175&gt;$BS$175,"ns",IF($BN$182&gt;$BO$182,"ns",IF(ABS($BX176-INDEX(RTO1CF_ORD,CM$4,2))&gt;$BN$190,"s","ns"))))</f>
        <v/>
      </c>
      <c r="CN176" s="186" t="str">
        <f aca="1">IF(CN$4&gt;$BV176,"",IF($BR$175&gt;$BS$175,"ns",IF($BN$182&gt;$BO$182,"ns",IF(ABS($BX176-INDEX(RTO1CF_ORD,CN$4,2))&gt;$BN$190,"s","ns"))))</f>
        <v/>
      </c>
      <c r="CO176" s="186" t="str">
        <f aca="1">IF(CO$4&gt;$BV176,"",IF($BR$175&gt;$BS$175,"ns",IF($BN$182&gt;$BO$182,"ns",IF(ABS($BX176-INDEX(RTO1CF_ORD,CO$4,2))&gt;$BN$190,"s","ns"))))</f>
        <v/>
      </c>
      <c r="CP176" s="186" t="str">
        <f aca="1">IF(CP$4&gt;$BV176,"",IF($BR$175&gt;$BS$175,"ns",IF($BN$182&gt;$BO$182,"ns",IF(ABS($BX176-INDEX(RTO1CF_ORD,CP$4,2))&gt;$BN$190,"s","ns"))))</f>
        <v/>
      </c>
      <c r="CQ176" s="186" t="str">
        <f aca="1">IF(CQ$4&gt;$BV176,"",IF($BR$175&gt;$BS$175,"ns",IF($BN$182&gt;$BO$182,"ns",IF(ABS($BX176-INDEX(RTO1CF_ORD,CQ$4,2))&gt;$BN$190,"s","ns"))))</f>
        <v/>
      </c>
      <c r="CR176" s="186" t="str">
        <f aca="1">IF(CR$4&gt;$BV176,"",IF($BR$175&gt;$BS$175,"ns",IF($BN$182&gt;$BO$182,"ns",IF(ABS($BX176-INDEX(RTO1CF_ORD,CR$4,2))&gt;$BN$190,"s","ns"))))</f>
        <v/>
      </c>
      <c r="CS176" s="186" t="str">
        <f aca="1">IF(CS$4&gt;$BV176,"",IF($BR$175&gt;$BS$175,"ns",IF($BN$182&gt;$BO$182,"ns",IF(ABS($BX176-INDEX(RTO1CF_ORD,CS$4,2))&gt;$BN$190,"s","ns"))))</f>
        <v/>
      </c>
      <c r="CT176" s="186" t="str">
        <f aca="1">IF(CT$4&gt;$BV176,"",IF($BR$175&gt;$BS$175,"ns",IF($BN$182&gt;$BO$182,"ns",IF(ABS($BX176-INDEX(RTO1CF_ORD,CT$4,2))&gt;$BN$190,"s","ns"))))</f>
        <v/>
      </c>
      <c r="CU176" s="186" t="str">
        <f aca="1">IF(CU$4&gt;$BV176,"",IF($BR$175&gt;$BS$175,"ns",IF($BN$182&gt;$BO$182,"ns",IF(ABS($BX176-INDEX(RTO1CF_ORD,CU$4,2))&gt;$BN$190,"s","ns"))))</f>
        <v/>
      </c>
      <c r="CV176" s="186" t="str">
        <f aca="1">IF(CV$4&gt;$BV176,"",IF($BR$175&gt;$BS$175,"ns",IF($BN$182&gt;$BO$182,"ns",IF(ABS($BX176-INDEX(RTO1CF_ORD,CV$4,2))&gt;$BN$190,"s","ns"))))</f>
        <v/>
      </c>
      <c r="CW176" s="186" t="str">
        <f aca="1">IF(CW$4&gt;$BV176,"",IF($BR$175&gt;$BS$175,"ns",IF($BN$182&gt;$BO$182,"ns",IF(ABS($BX176-INDEX(RTO1CF_ORD,CW$4,2))&gt;$BN$190,"s","ns"))))</f>
        <v/>
      </c>
      <c r="CX176" s="186" t="str">
        <f aca="1">IF(CX$4&gt;$BV176,"",IF($BR$175&gt;$BS$175,"ns",IF($BN$182&gt;$BO$182,"ns",IF(ABS($BX176-INDEX(RTO1CF_ORD,CX$4,2))&gt;$BN$190,"s","ns"))))</f>
        <v/>
      </c>
      <c r="CY176" s="186" t="str">
        <f aca="1">IF(CY$4&gt;$BV176,"",IF($BR$175&gt;$BS$175,"ns",IF($BN$182&gt;$BO$182,"ns",IF(ABS($BX176-INDEX(RTO1CF_ORD,CY$4,2))&gt;$BN$190,"s","ns"))))</f>
        <v/>
      </c>
      <c r="CZ176" s="186" t="str">
        <f aca="1">IF(CZ$4&gt;$BV176,"",IF($BR$175&gt;$BS$175,"ns",IF($BN$182&gt;$BO$182,"ns",IF(ABS($BX176-INDEX(RTO1CF_ORD,CZ$4,2))&gt;$BN$190,"s","ns"))))</f>
        <v/>
      </c>
      <c r="DA176" s="186" t="str">
        <f aca="1">IF(DA$4&gt;$BV176,"",IF($BR$175&gt;$BS$175,"ns",IF($BN$182&gt;$BO$182,"ns",IF(ABS($BX176-INDEX(RTO1CF_ORD,DA$4,2))&gt;$BN$190,"s","ns"))))</f>
        <v/>
      </c>
      <c r="DB176" s="186" t="str">
        <f aca="1">IF(DB$4&gt;$BV176,"",IF($BR$175&gt;$BS$175,"ns",IF($BN$182&gt;$BO$182,"ns",IF(ABS($BX176-INDEX(RTO1CF_ORD,DB$4,2))&gt;$BN$190,"s","ns"))))</f>
        <v/>
      </c>
      <c r="DC176" s="186" t="str">
        <f aca="1">IF(DC$4&gt;$BV176,"",IF($BR$175&gt;$BS$175,"ns",IF($BN$182&gt;$BO$182,"ns",IF(ABS($BX176-INDEX(RTO1CF_ORD,DC$4,2))&gt;$BN$190,"s","ns"))))</f>
        <v/>
      </c>
      <c r="DD176" s="186" t="str">
        <f aca="1">IF(DD$4&gt;$BV176,"",IF($BR$175&gt;$BS$175,"ns",IF($BN$182&gt;$BO$182,"ns",IF(ABS($BX176-INDEX(RTO1CF_ORD,DD$4,2))&gt;$BN$190,"s","ns"))))</f>
        <v/>
      </c>
      <c r="DE176" s="186" t="str">
        <f aca="1">IF(DE$4&gt;$BV176,"",IF($BR$175&gt;$BS$175,"ns",IF($BN$182&gt;$BO$182,"ns",IF(ABS($BX176-INDEX(RTO1CF_ORD,DE$4,2))&gt;$BN$190,"s","ns"))))</f>
        <v/>
      </c>
      <c r="DF176" s="186" t="str">
        <f aca="1">IF(DF$4&gt;$BV176,"",IF($BR$175&gt;$BS$175,"ns",IF($BN$182&gt;$BO$182,"ns",IF(ABS($BX176-INDEX(RTO1CF_ORD,DF$4,2))&gt;$BN$190,"s","ns"))))</f>
        <v/>
      </c>
      <c r="DG176" s="186" t="str">
        <f aca="1">IF(DG$4&gt;$BV176,"",IF($BR$175&gt;$BS$175,"ns",IF($BN$182&gt;$BO$182,"ns",IF(ABS($BX176-INDEX(RTO1CF_ORD,DG$4,2))&gt;$BN$190,"s","ns"))))</f>
        <v/>
      </c>
      <c r="DH176" s="186" t="str">
        <f aca="1">IF(DH$4&gt;$BV176,"",IF($BR$175&gt;$BS$175,"ns",IF($BN$182&gt;$BO$182,"ns",IF(ABS($BX176-INDEX(RTO1CF_ORD,DH$4,2))&gt;$BN$190,"s","ns"))))</f>
        <v/>
      </c>
      <c r="DI176" s="186" t="str">
        <f aca="1">IF(DI$4&gt;$BV176,"",IF($BR$175&gt;$BS$175,"ns",IF($BN$182&gt;$BO$182,"ns",IF(ABS($BX176-INDEX(RTO1CF_ORD,DI$4,2))&gt;$BN$190,"s","ns"))))</f>
        <v/>
      </c>
      <c r="DJ176" s="186" t="str">
        <f aca="1">IF(DJ$4&gt;$BV176,"",IF($BR$175&gt;$BS$175,"ns",IF($BN$182&gt;$BO$182,"ns",IF(ABS($BX176-INDEX(RTO1CF_ORD,DJ$4,2))&gt;$BN$190,"s","ns"))))</f>
        <v/>
      </c>
      <c r="DK176" s="186" t="str">
        <f aca="1">IF(DK$4&gt;$BV176,"",IF($BR$175&gt;$BS$175,"ns",IF($BN$182&gt;$BO$182,"ns",IF(ABS($BX176-INDEX(RTO1CF_ORD,DK$4,2))&gt;$BN$190,"s","ns"))))</f>
        <v/>
      </c>
      <c r="DL176" s="186" t="str">
        <f aca="1">IF(DL$4&gt;$BV176,"",IF($BR$175&gt;$BS$175,"ns",IF($BN$182&gt;$BO$182,"ns",IF(ABS($BX176-INDEX(RTO1CF_ORD,DL$4,2))&gt;$BN$190,"s","ns"))))</f>
        <v/>
      </c>
      <c r="DM176" s="186" t="str">
        <f aca="1">IF(DM$4&gt;$BV176,"",IF($BR$175&gt;$BS$175,"ns",IF($BN$182&gt;$BO$182,"ns",IF(ABS($BX176-INDEX(RTO1CF_ORD,DM$4,2))&gt;$BN$190,"s","ns"))))</f>
        <v/>
      </c>
      <c r="DN176" s="186" t="str">
        <f aca="1">IF(DN$4&gt;$BV176,"",IF($BR$175&gt;$BS$175,"ns",IF($BN$182&gt;$BO$182,"ns",IF(ABS($BX176-INDEX(RTO1CF_ORD,DN$4,2))&gt;$BN$190,"s","ns"))))</f>
        <v/>
      </c>
      <c r="DO176" s="186" t="str">
        <f aca="1">IF(DO$4&gt;$BV176,"",IF($BR$175&gt;$BS$175,"ns",IF($BN$182&gt;$BO$182,"ns",IF(ABS($BX176-INDEX(RTO1CF_ORD,DO$4,2))&gt;$BN$190,"s","ns"))))</f>
        <v/>
      </c>
      <c r="DP176" s="186" t="str">
        <f aca="1">IF(DP$4&gt;$BV176,"",IF($BR$175&gt;$BS$175,"ns",IF($BN$182&gt;$BO$182,"ns",IF(ABS($BX176-INDEX(RTO1CF_ORD,DP$4,2))&gt;$BN$190,"s","ns"))))</f>
        <v/>
      </c>
      <c r="DQ176" s="186" t="str">
        <f aca="1">IF(DQ$4&gt;$BV176,"",IF($BR$175&gt;$BS$175,"ns",IF($BN$182&gt;$BO$182,"ns",IF(ABS($BX176-INDEX(RTO1CF_ORD,DQ$4,2))&gt;$BN$190,"s","ns"))))</f>
        <v/>
      </c>
      <c r="DR176" s="186" t="str">
        <f aca="1">IF(DR$4&gt;$BV176,"",IF($BR$175&gt;$BS$175,"ns",IF($BN$182&gt;$BO$182,"ns",IF(ABS($BX176-INDEX(RTO1CF_ORD,DR$4,2))&gt;$BN$190,"s","ns"))))</f>
        <v/>
      </c>
      <c r="DS176" s="186" t="str">
        <f aca="1">IF(DS$4&gt;$BV176,"",IF($BR$175&gt;$BS$175,"ns",IF($BN$182&gt;$BO$182,"ns",IF(ABS($BX176-INDEX(RTO1CF_ORD,DS$4,2))&gt;$BN$190,"s","ns"))))</f>
        <v/>
      </c>
      <c r="DT176" s="186" t="str">
        <f aca="1">IF(DT$4&gt;$BV176,"",IF($BR$175&gt;$BS$175,"ns",IF($BN$182&gt;$BO$182,"ns",IF(ABS($BX176-INDEX(RTO1CF_ORD,DT$4,2))&gt;$BN$190,"s","ns"))))</f>
        <v/>
      </c>
      <c r="DU176" s="186" t="str">
        <f aca="1">IF(DU$4&gt;$BV176,"",IF($BR$175&gt;$BS$175,"ns",IF($BN$182&gt;$BO$182,"ns",IF(ABS($BX176-INDEX(RTO1CF_ORD,DU$4,2))&gt;$BN$190,"s","ns"))))</f>
        <v/>
      </c>
      <c r="DV176" s="186" t="str">
        <f aca="1">IF(DV$4&gt;$BV176,"",IF($BR$175&gt;$BS$175,"ns",IF($BN$182&gt;$BO$182,"ns",IF(ABS($BX176-INDEX(RTO1CF_ORD,DV$4,2))&gt;$BN$190,"s","ns"))))</f>
        <v/>
      </c>
      <c r="DW176" s="158"/>
      <c r="DX176" s="158"/>
      <c r="DZ176" s="176">
        <f>DZ175+1</f>
        <v>7</v>
      </c>
      <c r="EA176" s="178" t="str">
        <f aca="1">IFERROR(INDEX(RTO4CV,$DZ176,1),0)</f>
        <v>BIOCERES 1008</v>
      </c>
      <c r="EB176" s="179">
        <f aca="1">IFERROR(INDEX(RTO4SF,$DZ176,EB$3),0)</f>
        <v>0</v>
      </c>
      <c r="EC176" s="179">
        <f aca="1">IFERROR(INDEX(RTO4SF,$DZ176,EC$3),0)</f>
        <v>0</v>
      </c>
      <c r="ED176" s="179">
        <f aca="1">IFERROR(INDEX(RTO4SF,$DZ176,ED$3),0)</f>
        <v>0</v>
      </c>
      <c r="EE176" s="179">
        <f aca="1">IFERROR(INDEX(RTO4SF,$DZ176,EE$3),0)</f>
        <v>0</v>
      </c>
      <c r="EF176" s="179">
        <f>_xlfn.COUNTIFS(EB176:EE176,"&gt;1")</f>
        <v>0</v>
      </c>
      <c r="EG176" s="179">
        <f>IFERROR(_xlfn.SUMIFS(EB176:EE176,EB176:EE176,"&gt;1"),0)</f>
        <v>0</v>
      </c>
      <c r="EH176" s="176"/>
      <c r="EI176" s="176" t="s">
        <v>323</v>
      </c>
      <c r="EJ176" s="183" t="str">
        <f>IF(EF220=0,"sd",EJ170-1)</f>
        <v>sd</v>
      </c>
      <c r="EK176" s="177"/>
      <c r="EL176" s="176">
        <f>EL175+1</f>
        <v>7</v>
      </c>
      <c r="EM176" s="178" t="str">
        <f aca="1">IFERROR(INDEX(RTO4CV,$EL176,1),0)</f>
        <v>BIOCERES 1008</v>
      </c>
      <c r="EN176" s="179">
        <f aca="1">IFERROR(INDEX(RTO4CF,$EL176,'ANVA-MDS'!EB$3),0)</f>
        <v>4501.47657142857042</v>
      </c>
      <c r="EO176" s="179">
        <f aca="1">IFERROR(INDEX(RTO4CF,$EL176,'ANVA-MDS'!EC$3),0)</f>
        <v>4599.3588457142896</v>
      </c>
      <c r="EP176" s="179">
        <f aca="1">IFERROR(INDEX(RTO4CF,$EL176,'ANVA-MDS'!ED$3),0)</f>
        <v>4454.75888000000032</v>
      </c>
      <c r="EQ176" s="179">
        <f aca="1">IFERROR(INDEX(RTO4CF,$EL176,'ANVA-MDS'!EE$3),0)</f>
        <v>0</v>
      </c>
      <c r="ER176" s="179">
        <f>_xlfn.COUNTIFS(EN176:EQ176,"&gt;1")</f>
        <v>3</v>
      </c>
      <c r="ES176" s="179">
        <f>IFERROR(_xlfn.SUMIFS(EN176:EQ176,EN176:EQ176,"&gt;1"),0)</f>
        <v>13555.5942971428994</v>
      </c>
      <c r="ET176" s="176"/>
      <c r="EU176" s="176" t="s">
        <v>323</v>
      </c>
      <c r="EV176" s="183">
        <f>IF(ER220=0,"sd",EV170-1)</f>
        <v>24</v>
      </c>
      <c r="EW176" s="166"/>
      <c r="EX176" s="179">
        <f>EG176+ES176</f>
        <v>13555.5942971428994</v>
      </c>
      <c r="EY176" s="176" t="s">
        <v>323</v>
      </c>
      <c r="EZ176" s="183" t="str">
        <f>IF(EZ189=0,"sd",EZ170-1)</f>
        <v>sd</v>
      </c>
    </row>
    <row r="177" spans="1:156" ht="12.75" customHeight="1">
      <c r="A177" s="91" t="s">
        <v>324</v>
      </c>
      <c r="B177" s="163" t="str">
        <f>'ANVA-MDS'!EJ178</f>
        <v>sd</v>
      </c>
      <c r="C177" s="161" t="str">
        <f>'ANVA-MDS'!EJ182</f>
        <v>sd</v>
      </c>
      <c r="D177" s="162" t="str">
        <f>IFERROR(C177/B177,"sd")</f>
        <v>sd</v>
      </c>
      <c r="E177" s="164"/>
      <c r="F177" s="164"/>
      <c r="J177" s="89" t="n">
        <v>7</v>
      </c>
      <c r="K177" s="187" t="str">
        <f aca="1">IFERROR(INDEX(RTO4SF_ORD,J177,1),"sd")</f>
        <v>BIOCERES 1008</v>
      </c>
      <c r="L177" s="188">
        <f aca="1">IFERROR(INDEX(RTO4SF_ORD,J177,2),"sd")</f>
        <v>0.000429999999999999893</v>
      </c>
      <c r="M177" s="188" t="str">
        <f aca="1">IF(M$4&gt;$J177,"",IF($F$175&gt;$G$175,"ns",IF($B$182&gt;$C$182,"ns",IF(ABS($L177-INDEX(RTO1SF_ORD,M$4,2))&gt;$B$190,"s","ns"))))</f>
        <v>ns</v>
      </c>
      <c r="N177" s="188" t="str">
        <f aca="1">IF(N$4&gt;$J177,"",IF($F$175&gt;$G$175,"ns",IF($B$182&gt;$C$182,"ns",IF(ABS($L177-INDEX(RTO1SF_ORD,N$4,2))&gt;$B$190,"s","ns"))))</f>
        <v>ns</v>
      </c>
      <c r="O177" s="188" t="str">
        <f aca="1">IF(O$4&gt;$J177,"",IF($F$175&gt;$G$175,"ns",IF($B$182&gt;$C$182,"ns",IF(ABS($L177-INDEX(RTO1SF_ORD,O$4,2))&gt;$B$190,"s","ns"))))</f>
        <v>ns</v>
      </c>
      <c r="P177" s="188" t="str">
        <f aca="1">IF(P$4&gt;$J177,"",IF($F$175&gt;$G$175,"ns",IF($B$182&gt;$C$182,"ns",IF(ABS($L177-INDEX(RTO1SF_ORD,P$4,2))&gt;$B$190,"s","ns"))))</f>
        <v>ns</v>
      </c>
      <c r="Q177" s="188" t="str">
        <f aca="1">IF(Q$4&gt;$J177,"",IF($F$175&gt;$G$175,"ns",IF($B$182&gt;$C$182,"ns",IF(ABS($L177-INDEX(RTO1SF_ORD,Q$4,2))&gt;$B$190,"s","ns"))))</f>
        <v>ns</v>
      </c>
      <c r="R177" s="188" t="str">
        <f aca="1">IF(R$4&gt;$J177,"",IF($F$175&gt;$G$175,"ns",IF($B$182&gt;$C$182,"ns",IF(ABS($L177-INDEX(RTO1SF_ORD,R$4,2))&gt;$B$190,"s","ns"))))</f>
        <v>ns</v>
      </c>
      <c r="S177" s="188" t="str">
        <f aca="1">IF(S$4&gt;$J177,"",IF($F$175&gt;$G$175,"ns",IF($B$182&gt;$C$182,"ns",IF(ABS($L177-INDEX(RTO1SF_ORD,S$4,2))&gt;$B$190,"s","ns"))))</f>
        <v>ns</v>
      </c>
      <c r="T177" s="188" t="str">
        <f aca="1">IF(T$4&gt;$J177,"",IF($F$175&gt;$G$175,"ns",IF($B$182&gt;$C$182,"ns",IF(ABS($L177-INDEX(RTO1SF_ORD,T$4,2))&gt;$B$190,"s","ns"))))</f>
        <v/>
      </c>
      <c r="U177" s="188" t="str">
        <f aca="1">IF(U$4&gt;$J177,"",IF($F$175&gt;$G$175,"ns",IF($B$182&gt;$C$182,"ns",IF(ABS($L177-INDEX(RTO1SF_ORD,U$4,2))&gt;$B$190,"s","ns"))))</f>
        <v/>
      </c>
      <c r="V177" s="188" t="str">
        <f aca="1">IF(V$4&gt;$J177,"",IF($F$175&gt;$G$175,"ns",IF($B$182&gt;$C$182,"ns",IF(ABS($L177-INDEX(RTO1SF_ORD,V$4,2))&gt;$B$190,"s","ns"))))</f>
        <v/>
      </c>
      <c r="W177" s="188" t="str">
        <f aca="1">IF(W$4&gt;$J177,"",IF($F$175&gt;$G$175,"ns",IF($B$182&gt;$C$182,"ns",IF(ABS($L177-INDEX(RTO1SF_ORD,W$4,2))&gt;$B$190,"s","ns"))))</f>
        <v/>
      </c>
      <c r="X177" s="188" t="str">
        <f aca="1">IF(X$4&gt;$J177,"",IF($F$175&gt;$G$175,"ns",IF($B$182&gt;$C$182,"ns",IF(ABS($L177-INDEX(RTO1SF_ORD,X$4,2))&gt;$B$190,"s","ns"))))</f>
        <v/>
      </c>
      <c r="Y177" s="188" t="str">
        <f aca="1">IF(Y$4&gt;$J177,"",IF($F$175&gt;$G$175,"ns",IF($B$182&gt;$C$182,"ns",IF(ABS($L177-INDEX(RTO1SF_ORD,Y$4,2))&gt;$B$190,"s","ns"))))</f>
        <v/>
      </c>
      <c r="Z177" s="188" t="str">
        <f aca="1">IF(Z$4&gt;$J177,"",IF($F$175&gt;$G$175,"ns",IF($B$182&gt;$C$182,"ns",IF(ABS($L177-INDEX(RTO1SF_ORD,Z$4,2))&gt;$B$190,"s","ns"))))</f>
        <v/>
      </c>
      <c r="AA177" s="188" t="str">
        <f aca="1">IF(AA$4&gt;$J177,"",IF($F$175&gt;$G$175,"ns",IF($B$182&gt;$C$182,"ns",IF(ABS($L177-INDEX(RTO1SF_ORD,AA$4,2))&gt;$B$190,"s","ns"))))</f>
        <v/>
      </c>
      <c r="AB177" s="188" t="str">
        <f aca="1">IF(AB$4&gt;$J177,"",IF($F$175&gt;$G$175,"ns",IF($B$182&gt;$C$182,"ns",IF(ABS($L177-INDEX(RTO1SF_ORD,AB$4,2))&gt;$B$190,"s","ns"))))</f>
        <v/>
      </c>
      <c r="AC177" s="188" t="str">
        <f aca="1">IF(AC$4&gt;$J177,"",IF($F$175&gt;$G$175,"ns",IF($B$182&gt;$C$182,"ns",IF(ABS($L177-INDEX(RTO1SF_ORD,AC$4,2))&gt;$B$190,"s","ns"))))</f>
        <v/>
      </c>
      <c r="AD177" s="188" t="str">
        <f aca="1">IF(AD$4&gt;$J177,"",IF($F$175&gt;$G$175,"ns",IF($B$182&gt;$C$182,"ns",IF(ABS($L177-INDEX(RTO1SF_ORD,AD$4,2))&gt;$B$190,"s","ns"))))</f>
        <v/>
      </c>
      <c r="AE177" s="188" t="str">
        <f aca="1">IF(AE$4&gt;$J177,"",IF($F$175&gt;$G$175,"ns",IF($B$182&gt;$C$182,"ns",IF(ABS($L177-INDEX(RTO1SF_ORD,AE$4,2))&gt;$B$190,"s","ns"))))</f>
        <v/>
      </c>
      <c r="AF177" s="188" t="str">
        <f aca="1">IF(AF$4&gt;$J177,"",IF($F$175&gt;$G$175,"ns",IF($B$182&gt;$C$182,"ns",IF(ABS($L177-INDEX(RTO1SF_ORD,AF$4,2))&gt;$B$190,"s","ns"))))</f>
        <v/>
      </c>
      <c r="AG177" s="188" t="str">
        <f aca="1">IF(AG$4&gt;$J177,"",IF($F$175&gt;$G$175,"ns",IF($B$182&gt;$C$182,"ns",IF(ABS($L177-INDEX(RTO1SF_ORD,AG$4,2))&gt;$B$190,"s","ns"))))</f>
        <v/>
      </c>
      <c r="AH177" s="188" t="str">
        <f aca="1">IF(AH$4&gt;$J177,"",IF($F$175&gt;$G$175,"ns",IF($B$182&gt;$C$182,"ns",IF(ABS($L177-INDEX(RTO1SF_ORD,AH$4,2))&gt;$B$190,"s","ns"))))</f>
        <v/>
      </c>
      <c r="AI177" s="188" t="str">
        <f aca="1">IF(AI$4&gt;$J177,"",IF($F$175&gt;$G$175,"ns",IF($B$182&gt;$C$182,"ns",IF(ABS($L177-INDEX(RTO1SF_ORD,AI$4,2))&gt;$B$190,"s","ns"))))</f>
        <v/>
      </c>
      <c r="AJ177" s="188" t="str">
        <f aca="1">IF(AJ$4&gt;$J177,"",IF($F$175&gt;$G$175,"ns",IF($B$182&gt;$C$182,"ns",IF(ABS($L177-INDEX(RTO1SF_ORD,AJ$4,2))&gt;$B$190,"s","ns"))))</f>
        <v/>
      </c>
      <c r="AK177" s="188" t="str">
        <f aca="1">IF(AK$4&gt;$J177,"",IF($F$175&gt;$G$175,"ns",IF($B$182&gt;$C$182,"ns",IF(ABS($L177-INDEX(RTO1SF_ORD,AK$4,2))&gt;$B$190,"s","ns"))))</f>
        <v/>
      </c>
      <c r="AL177" s="188" t="str">
        <f aca="1">IF(AL$4&gt;$J177,"",IF($F$175&gt;$G$175,"ns",IF($B$182&gt;$C$182,"ns",IF(ABS($L177-INDEX(RTO1SF_ORD,AL$4,2))&gt;$B$190,"s","ns"))))</f>
        <v/>
      </c>
      <c r="AM177" s="188" t="str">
        <f aca="1">IF(AM$4&gt;$J177,"",IF($F$175&gt;$G$175,"ns",IF($B$182&gt;$C$182,"ns",IF(ABS($L177-INDEX(RTO1SF_ORD,AM$4,2))&gt;$B$190,"s","ns"))))</f>
        <v/>
      </c>
      <c r="AN177" s="188" t="str">
        <f aca="1">IF(AN$4&gt;$J177,"",IF($F$175&gt;$G$175,"ns",IF($B$182&gt;$C$182,"ns",IF(ABS($L177-INDEX(RTO1SF_ORD,AN$4,2))&gt;$B$190,"s","ns"))))</f>
        <v/>
      </c>
      <c r="AO177" s="188" t="str">
        <f aca="1">IF(AO$4&gt;$J177,"",IF($F$175&gt;$G$175,"ns",IF($B$182&gt;$C$182,"ns",IF(ABS($L177-INDEX(RTO1SF_ORD,AO$4,2))&gt;$B$190,"s","ns"))))</f>
        <v/>
      </c>
      <c r="AP177" s="188" t="str">
        <f aca="1">IF(AP$4&gt;$J177,"",IF($F$175&gt;$G$175,"ns",IF($B$182&gt;$C$182,"ns",IF(ABS($L177-INDEX(RTO1SF_ORD,AP$4,2))&gt;$B$190,"s","ns"))))</f>
        <v/>
      </c>
      <c r="AQ177" s="188" t="str">
        <f aca="1">IF(AQ$4&gt;$J177,"",IF($F$175&gt;$G$175,"ns",IF($B$182&gt;$C$182,"ns",IF(ABS($L177-INDEX(RTO1SF_ORD,AQ$4,2))&gt;$B$190,"s","ns"))))</f>
        <v/>
      </c>
      <c r="AR177" s="188" t="str">
        <f aca="1">IF(AR$4&gt;$J177,"",IF($F$175&gt;$G$175,"ns",IF($B$182&gt;$C$182,"ns",IF(ABS($L177-INDEX(RTO1SF_ORD,AR$4,2))&gt;$B$190,"s","ns"))))</f>
        <v/>
      </c>
      <c r="AS177" s="188" t="str">
        <f aca="1">IF(AS$4&gt;$J177,"",IF($F$175&gt;$G$175,"ns",IF($B$182&gt;$C$182,"ns",IF(ABS($L177-INDEX(RTO1SF_ORD,AS$4,2))&gt;$B$190,"s","ns"))))</f>
        <v/>
      </c>
      <c r="AT177" s="188" t="str">
        <f aca="1">IF(AT$4&gt;$J177,"",IF($F$175&gt;$G$175,"ns",IF($B$182&gt;$C$182,"ns",IF(ABS($L177-INDEX(RTO1SF_ORD,AT$4,2))&gt;$B$190,"s","ns"))))</f>
        <v/>
      </c>
      <c r="AU177" s="188" t="str">
        <f aca="1">IF(AU$4&gt;$J177,"",IF($F$175&gt;$G$175,"ns",IF($B$182&gt;$C$182,"ns",IF(ABS($L177-INDEX(RTO1SF_ORD,AU$4,2))&gt;$B$190,"s","ns"))))</f>
        <v/>
      </c>
      <c r="AV177" s="188" t="str">
        <f aca="1">IF(AV$4&gt;$J177,"",IF($F$175&gt;$G$175,"ns",IF($B$182&gt;$C$182,"ns",IF(ABS($L177-INDEX(RTO1SF_ORD,AV$4,2))&gt;$B$190,"s","ns"))))</f>
        <v/>
      </c>
      <c r="AW177" s="188" t="str">
        <f aca="1">IF(AW$4&gt;$J177,"",IF($F$175&gt;$G$175,"ns",IF($B$182&gt;$C$182,"ns",IF(ABS($L177-INDEX(RTO1SF_ORD,AW$4,2))&gt;$B$190,"s","ns"))))</f>
        <v/>
      </c>
      <c r="AX177" s="188" t="str">
        <f aca="1">IF(AX$4&gt;$J177,"",IF($F$175&gt;$G$175,"ns",IF($B$182&gt;$C$182,"ns",IF(ABS($L177-INDEX(RTO1SF_ORD,AX$4,2))&gt;$B$190,"s","ns"))))</f>
        <v/>
      </c>
      <c r="AY177" s="188" t="str">
        <f aca="1">IF(AY$4&gt;$J177,"",IF($F$175&gt;$G$175,"ns",IF($B$182&gt;$C$182,"ns",IF(ABS($L177-INDEX(RTO1SF_ORD,AY$4,2))&gt;$B$190,"s","ns"))))</f>
        <v/>
      </c>
      <c r="AZ177" s="188" t="str">
        <f aca="1">IF(AZ$4&gt;$J177,"",IF($F$175&gt;$G$175,"ns",IF($B$182&gt;$C$182,"ns",IF(ABS($L177-INDEX(RTO1SF_ORD,AZ$4,2))&gt;$B$190,"s","ns"))))</f>
        <v/>
      </c>
      <c r="BA177" s="188" t="str">
        <f aca="1">IF(BA$4&gt;$J177,"",IF($F$175&gt;$G$175,"ns",IF($B$182&gt;$C$182,"ns",IF(ABS($L177-INDEX(RTO1SF_ORD,BA$4,2))&gt;$B$190,"s","ns"))))</f>
        <v/>
      </c>
      <c r="BB177" s="188" t="str">
        <f aca="1">IF(BB$4&gt;$J177,"",IF($F$175&gt;$G$175,"ns",IF($B$182&gt;$C$182,"ns",IF(ABS($L177-INDEX(RTO1SF_ORD,BB$4,2))&gt;$B$190,"s","ns"))))</f>
        <v/>
      </c>
      <c r="BC177" s="188" t="str">
        <f aca="1">IF(BC$4&gt;$J177,"",IF($F$175&gt;$G$175,"ns",IF($B$182&gt;$C$182,"ns",IF(ABS($L177-INDEX(RTO1SF_ORD,BC$4,2))&gt;$B$190,"s","ns"))))</f>
        <v/>
      </c>
      <c r="BD177" s="188" t="str">
        <f aca="1">IF(BD$4&gt;$J177,"",IF($F$175&gt;$G$175,"ns",IF($B$182&gt;$C$182,"ns",IF(ABS($L177-INDEX(RTO1SF_ORD,BD$4,2))&gt;$B$190,"s","ns"))))</f>
        <v/>
      </c>
      <c r="BE177" s="188" t="str">
        <f aca="1">IF(BE$4&gt;$J177,"",IF($F$175&gt;$G$175,"ns",IF($B$182&gt;$C$182,"ns",IF(ABS($L177-INDEX(RTO1SF_ORD,BE$4,2))&gt;$B$190,"s","ns"))))</f>
        <v/>
      </c>
      <c r="BF177" s="188" t="str">
        <f aca="1">IF(BF$4&gt;$J177,"",IF($F$175&gt;$G$175,"ns",IF($B$182&gt;$C$182,"ns",IF(ABS($L177-INDEX(RTO1SF_ORD,BF$4,2))&gt;$B$190,"s","ns"))))</f>
        <v/>
      </c>
      <c r="BG177" s="188" t="str">
        <f aca="1">IF(BG$4&gt;$J177,"",IF($F$175&gt;$G$175,"ns",IF($B$182&gt;$C$182,"ns",IF(ABS($L177-INDEX(RTO1SF_ORD,BG$4,2))&gt;$B$190,"s","ns"))))</f>
        <v/>
      </c>
      <c r="BH177" s="188" t="str">
        <f aca="1">IF(BH$4&gt;$J177,"",IF($F$175&gt;$G$175,"ns",IF($B$182&gt;$C$182,"ns",IF(ABS($L177-INDEX(RTO1SF_ORD,BH$4,2))&gt;$B$190,"s","ns"))))</f>
        <v/>
      </c>
      <c r="BI177" s="188" t="str">
        <f aca="1">IF(BI$4&gt;$J177,"",IF($F$175&gt;$G$175,"ns",IF($B$182&gt;$C$182,"ns",IF(ABS($L177-INDEX(RTO1SF_ORD,BI$4,2))&gt;$B$190,"s","ns"))))</f>
        <v/>
      </c>
      <c r="BJ177" s="188" t="str">
        <f aca="1">IF(BJ$4&gt;$J177,"",IF($F$175&gt;$G$175,"ns",IF($B$182&gt;$C$182,"ns",IF(ABS($L177-INDEX(RTO1SF_ORD,BJ$4,2))&gt;$B$190,"s","ns"))))</f>
        <v/>
      </c>
      <c r="BM177" s="91" t="s">
        <v>324</v>
      </c>
      <c r="BN177" s="163">
        <f>'ANVA-MDS'!EV178</f>
        <v>48</v>
      </c>
      <c r="BO177" s="161">
        <f>'ANVA-MDS'!EV182</f>
        <v>13613451.5911699999</v>
      </c>
      <c r="BP177" s="162">
        <f>IFERROR(BO177/BN177,"sd")</f>
        <v>283613.574816041975</v>
      </c>
      <c r="BQ177" s="164"/>
      <c r="BR177" s="164"/>
      <c r="BS177" s="10"/>
      <c r="BT177" s="10"/>
      <c r="BV177" s="89" t="n">
        <v>7</v>
      </c>
      <c r="BW177" s="187" t="str">
        <f aca="1">IFERROR(INDEX(RTO4CF_ORD,BV177,1),"sd")</f>
        <v>TBIO AUDAZ</v>
      </c>
      <c r="BX177" s="188">
        <f aca="1">IFERROR(INDEX(RTO4CF_ORD,BV177,2),"sd")</f>
        <v>4347.33401142857019</v>
      </c>
      <c r="BY177" s="186" t="str">
        <f aca="1">IF(BY$4&gt;$BV177,"",IF($BR$175&gt;$BS$175,"ns",IF($BN$182&gt;$BO$182,"ns",IF(ABS($BX177-INDEX(RTO1CF_ORD,BY$4,2))&gt;$BN$190,"s","ns"))))</f>
        <v>ns</v>
      </c>
      <c r="BZ177" s="186" t="str">
        <f aca="1">IF(BZ$4&gt;$BV177,"",IF($BR$175&gt;$BS$175,"ns",IF($BN$182&gt;$BO$182,"ns",IF(ABS($BX177-INDEX(RTO1CF_ORD,BZ$4,2))&gt;$BN$190,"s","ns"))))</f>
        <v>ns</v>
      </c>
      <c r="CA177" s="186" t="str">
        <f aca="1">IF(CA$4&gt;$BV177,"",IF($BR$175&gt;$BS$175,"ns",IF($BN$182&gt;$BO$182,"ns",IF(ABS($BX177-INDEX(RTO1CF_ORD,CA$4,2))&gt;$BN$190,"s","ns"))))</f>
        <v>ns</v>
      </c>
      <c r="CB177" s="186" t="str">
        <f aca="1">IF(CB$4&gt;$BV177,"",IF($BR$175&gt;$BS$175,"ns",IF($BN$182&gt;$BO$182,"ns",IF(ABS($BX177-INDEX(RTO1CF_ORD,CB$4,2))&gt;$BN$190,"s","ns"))))</f>
        <v>ns</v>
      </c>
      <c r="CC177" s="186" t="str">
        <f aca="1">IF(CC$4&gt;$BV177,"",IF($BR$175&gt;$BS$175,"ns",IF($BN$182&gt;$BO$182,"ns",IF(ABS($BX177-INDEX(RTO1CF_ORD,CC$4,2))&gt;$BN$190,"s","ns"))))</f>
        <v>ns</v>
      </c>
      <c r="CD177" s="186" t="str">
        <f aca="1">IF(CD$4&gt;$BV177,"",IF($BR$175&gt;$BS$175,"ns",IF($BN$182&gt;$BO$182,"ns",IF(ABS($BX177-INDEX(RTO1CF_ORD,CD$4,2))&gt;$BN$190,"s","ns"))))</f>
        <v>ns</v>
      </c>
      <c r="CE177" s="186" t="str">
        <f aca="1">IF(CE$4&gt;$BV177,"",IF($BR$175&gt;$BS$175,"ns",IF($BN$182&gt;$BO$182,"ns",IF(ABS($BX177-INDEX(RTO1CF_ORD,CE$4,2))&gt;$BN$190,"s","ns"))))</f>
        <v>ns</v>
      </c>
      <c r="CF177" s="186" t="str">
        <f aca="1">IF(CF$4&gt;$BV177,"",IF($BR$175&gt;$BS$175,"ns",IF($BN$182&gt;$BO$182,"ns",IF(ABS($BX177-INDEX(RTO1CF_ORD,CF$4,2))&gt;$BN$190,"s","ns"))))</f>
        <v/>
      </c>
      <c r="CG177" s="186" t="str">
        <f aca="1">IF(CG$4&gt;$BV177,"",IF($BR$175&gt;$BS$175,"ns",IF($BN$182&gt;$BO$182,"ns",IF(ABS($BX177-INDEX(RTO1CF_ORD,CG$4,2))&gt;$BN$190,"s","ns"))))</f>
        <v/>
      </c>
      <c r="CH177" s="186" t="str">
        <f aca="1">IF(CH$4&gt;$BV177,"",IF($BR$175&gt;$BS$175,"ns",IF($BN$182&gt;$BO$182,"ns",IF(ABS($BX177-INDEX(RTO1CF_ORD,CH$4,2))&gt;$BN$190,"s","ns"))))</f>
        <v/>
      </c>
      <c r="CI177" s="186" t="str">
        <f aca="1">IF(CI$4&gt;$BV177,"",IF($BR$175&gt;$BS$175,"ns",IF($BN$182&gt;$BO$182,"ns",IF(ABS($BX177-INDEX(RTO1CF_ORD,CI$4,2))&gt;$BN$190,"s","ns"))))</f>
        <v/>
      </c>
      <c r="CJ177" s="186" t="str">
        <f aca="1">IF(CJ$4&gt;$BV177,"",IF($BR$175&gt;$BS$175,"ns",IF($BN$182&gt;$BO$182,"ns",IF(ABS($BX177-INDEX(RTO1CF_ORD,CJ$4,2))&gt;$BN$190,"s","ns"))))</f>
        <v/>
      </c>
      <c r="CK177" s="186" t="str">
        <f aca="1">IF(CK$4&gt;$BV177,"",IF($BR$175&gt;$BS$175,"ns",IF($BN$182&gt;$BO$182,"ns",IF(ABS($BX177-INDEX(RTO1CF_ORD,CK$4,2))&gt;$BN$190,"s","ns"))))</f>
        <v/>
      </c>
      <c r="CL177" s="186" t="str">
        <f aca="1">IF(CL$4&gt;$BV177,"",IF($BR$175&gt;$BS$175,"ns",IF($BN$182&gt;$BO$182,"ns",IF(ABS($BX177-INDEX(RTO1CF_ORD,CL$4,2))&gt;$BN$190,"s","ns"))))</f>
        <v/>
      </c>
      <c r="CM177" s="186" t="str">
        <f aca="1">IF(CM$4&gt;$BV177,"",IF($BR$175&gt;$BS$175,"ns",IF($BN$182&gt;$BO$182,"ns",IF(ABS($BX177-INDEX(RTO1CF_ORD,CM$4,2))&gt;$BN$190,"s","ns"))))</f>
        <v/>
      </c>
      <c r="CN177" s="186" t="str">
        <f aca="1">IF(CN$4&gt;$BV177,"",IF($BR$175&gt;$BS$175,"ns",IF($BN$182&gt;$BO$182,"ns",IF(ABS($BX177-INDEX(RTO1CF_ORD,CN$4,2))&gt;$BN$190,"s","ns"))))</f>
        <v/>
      </c>
      <c r="CO177" s="186" t="str">
        <f aca="1">IF(CO$4&gt;$BV177,"",IF($BR$175&gt;$BS$175,"ns",IF($BN$182&gt;$BO$182,"ns",IF(ABS($BX177-INDEX(RTO1CF_ORD,CO$4,2))&gt;$BN$190,"s","ns"))))</f>
        <v/>
      </c>
      <c r="CP177" s="186" t="str">
        <f aca="1">IF(CP$4&gt;$BV177,"",IF($BR$175&gt;$BS$175,"ns",IF($BN$182&gt;$BO$182,"ns",IF(ABS($BX177-INDEX(RTO1CF_ORD,CP$4,2))&gt;$BN$190,"s","ns"))))</f>
        <v/>
      </c>
      <c r="CQ177" s="186" t="str">
        <f aca="1">IF(CQ$4&gt;$BV177,"",IF($BR$175&gt;$BS$175,"ns",IF($BN$182&gt;$BO$182,"ns",IF(ABS($BX177-INDEX(RTO1CF_ORD,CQ$4,2))&gt;$BN$190,"s","ns"))))</f>
        <v/>
      </c>
      <c r="CR177" s="186" t="str">
        <f aca="1">IF(CR$4&gt;$BV177,"",IF($BR$175&gt;$BS$175,"ns",IF($BN$182&gt;$BO$182,"ns",IF(ABS($BX177-INDEX(RTO1CF_ORD,CR$4,2))&gt;$BN$190,"s","ns"))))</f>
        <v/>
      </c>
      <c r="CS177" s="186" t="str">
        <f aca="1">IF(CS$4&gt;$BV177,"",IF($BR$175&gt;$BS$175,"ns",IF($BN$182&gt;$BO$182,"ns",IF(ABS($BX177-INDEX(RTO1CF_ORD,CS$4,2))&gt;$BN$190,"s","ns"))))</f>
        <v/>
      </c>
      <c r="CT177" s="186" t="str">
        <f aca="1">IF(CT$4&gt;$BV177,"",IF($BR$175&gt;$BS$175,"ns",IF($BN$182&gt;$BO$182,"ns",IF(ABS($BX177-INDEX(RTO1CF_ORD,CT$4,2))&gt;$BN$190,"s","ns"))))</f>
        <v/>
      </c>
      <c r="CU177" s="186" t="str">
        <f aca="1">IF(CU$4&gt;$BV177,"",IF($BR$175&gt;$BS$175,"ns",IF($BN$182&gt;$BO$182,"ns",IF(ABS($BX177-INDEX(RTO1CF_ORD,CU$4,2))&gt;$BN$190,"s","ns"))))</f>
        <v/>
      </c>
      <c r="CV177" s="186" t="str">
        <f aca="1">IF(CV$4&gt;$BV177,"",IF($BR$175&gt;$BS$175,"ns",IF($BN$182&gt;$BO$182,"ns",IF(ABS($BX177-INDEX(RTO1CF_ORD,CV$4,2))&gt;$BN$190,"s","ns"))))</f>
        <v/>
      </c>
      <c r="CW177" s="186" t="str">
        <f aca="1">IF(CW$4&gt;$BV177,"",IF($BR$175&gt;$BS$175,"ns",IF($BN$182&gt;$BO$182,"ns",IF(ABS($BX177-INDEX(RTO1CF_ORD,CW$4,2))&gt;$BN$190,"s","ns"))))</f>
        <v/>
      </c>
      <c r="CX177" s="186" t="str">
        <f aca="1">IF(CX$4&gt;$BV177,"",IF($BR$175&gt;$BS$175,"ns",IF($BN$182&gt;$BO$182,"ns",IF(ABS($BX177-INDEX(RTO1CF_ORD,CX$4,2))&gt;$BN$190,"s","ns"))))</f>
        <v/>
      </c>
      <c r="CY177" s="186" t="str">
        <f aca="1">IF(CY$4&gt;$BV177,"",IF($BR$175&gt;$BS$175,"ns",IF($BN$182&gt;$BO$182,"ns",IF(ABS($BX177-INDEX(RTO1CF_ORD,CY$4,2))&gt;$BN$190,"s","ns"))))</f>
        <v/>
      </c>
      <c r="CZ177" s="186" t="str">
        <f aca="1">IF(CZ$4&gt;$BV177,"",IF($BR$175&gt;$BS$175,"ns",IF($BN$182&gt;$BO$182,"ns",IF(ABS($BX177-INDEX(RTO1CF_ORD,CZ$4,2))&gt;$BN$190,"s","ns"))))</f>
        <v/>
      </c>
      <c r="DA177" s="186" t="str">
        <f aca="1">IF(DA$4&gt;$BV177,"",IF($BR$175&gt;$BS$175,"ns",IF($BN$182&gt;$BO$182,"ns",IF(ABS($BX177-INDEX(RTO1CF_ORD,DA$4,2))&gt;$BN$190,"s","ns"))))</f>
        <v/>
      </c>
      <c r="DB177" s="186" t="str">
        <f aca="1">IF(DB$4&gt;$BV177,"",IF($BR$175&gt;$BS$175,"ns",IF($BN$182&gt;$BO$182,"ns",IF(ABS($BX177-INDEX(RTO1CF_ORD,DB$4,2))&gt;$BN$190,"s","ns"))))</f>
        <v/>
      </c>
      <c r="DC177" s="186" t="str">
        <f aca="1">IF(DC$4&gt;$BV177,"",IF($BR$175&gt;$BS$175,"ns",IF($BN$182&gt;$BO$182,"ns",IF(ABS($BX177-INDEX(RTO1CF_ORD,DC$4,2))&gt;$BN$190,"s","ns"))))</f>
        <v/>
      </c>
      <c r="DD177" s="186" t="str">
        <f aca="1">IF(DD$4&gt;$BV177,"",IF($BR$175&gt;$BS$175,"ns",IF($BN$182&gt;$BO$182,"ns",IF(ABS($BX177-INDEX(RTO1CF_ORD,DD$4,2))&gt;$BN$190,"s","ns"))))</f>
        <v/>
      </c>
      <c r="DE177" s="186" t="str">
        <f aca="1">IF(DE$4&gt;$BV177,"",IF($BR$175&gt;$BS$175,"ns",IF($BN$182&gt;$BO$182,"ns",IF(ABS($BX177-INDEX(RTO1CF_ORD,DE$4,2))&gt;$BN$190,"s","ns"))))</f>
        <v/>
      </c>
      <c r="DF177" s="186" t="str">
        <f aca="1">IF(DF$4&gt;$BV177,"",IF($BR$175&gt;$BS$175,"ns",IF($BN$182&gt;$BO$182,"ns",IF(ABS($BX177-INDEX(RTO1CF_ORD,DF$4,2))&gt;$BN$190,"s","ns"))))</f>
        <v/>
      </c>
      <c r="DG177" s="186" t="str">
        <f aca="1">IF(DG$4&gt;$BV177,"",IF($BR$175&gt;$BS$175,"ns",IF($BN$182&gt;$BO$182,"ns",IF(ABS($BX177-INDEX(RTO1CF_ORD,DG$4,2))&gt;$BN$190,"s","ns"))))</f>
        <v/>
      </c>
      <c r="DH177" s="186" t="str">
        <f aca="1">IF(DH$4&gt;$BV177,"",IF($BR$175&gt;$BS$175,"ns",IF($BN$182&gt;$BO$182,"ns",IF(ABS($BX177-INDEX(RTO1CF_ORD,DH$4,2))&gt;$BN$190,"s","ns"))))</f>
        <v/>
      </c>
      <c r="DI177" s="186" t="str">
        <f aca="1">IF(DI$4&gt;$BV177,"",IF($BR$175&gt;$BS$175,"ns",IF($BN$182&gt;$BO$182,"ns",IF(ABS($BX177-INDEX(RTO1CF_ORD,DI$4,2))&gt;$BN$190,"s","ns"))))</f>
        <v/>
      </c>
      <c r="DJ177" s="186" t="str">
        <f aca="1">IF(DJ$4&gt;$BV177,"",IF($BR$175&gt;$BS$175,"ns",IF($BN$182&gt;$BO$182,"ns",IF(ABS($BX177-INDEX(RTO1CF_ORD,DJ$4,2))&gt;$BN$190,"s","ns"))))</f>
        <v/>
      </c>
      <c r="DK177" s="186" t="str">
        <f aca="1">IF(DK$4&gt;$BV177,"",IF($BR$175&gt;$BS$175,"ns",IF($BN$182&gt;$BO$182,"ns",IF(ABS($BX177-INDEX(RTO1CF_ORD,DK$4,2))&gt;$BN$190,"s","ns"))))</f>
        <v/>
      </c>
      <c r="DL177" s="186" t="str">
        <f aca="1">IF(DL$4&gt;$BV177,"",IF($BR$175&gt;$BS$175,"ns",IF($BN$182&gt;$BO$182,"ns",IF(ABS($BX177-INDEX(RTO1CF_ORD,DL$4,2))&gt;$BN$190,"s","ns"))))</f>
        <v/>
      </c>
      <c r="DM177" s="186" t="str">
        <f aca="1">IF(DM$4&gt;$BV177,"",IF($BR$175&gt;$BS$175,"ns",IF($BN$182&gt;$BO$182,"ns",IF(ABS($BX177-INDEX(RTO1CF_ORD,DM$4,2))&gt;$BN$190,"s","ns"))))</f>
        <v/>
      </c>
      <c r="DN177" s="186" t="str">
        <f aca="1">IF(DN$4&gt;$BV177,"",IF($BR$175&gt;$BS$175,"ns",IF($BN$182&gt;$BO$182,"ns",IF(ABS($BX177-INDEX(RTO1CF_ORD,DN$4,2))&gt;$BN$190,"s","ns"))))</f>
        <v/>
      </c>
      <c r="DO177" s="186" t="str">
        <f aca="1">IF(DO$4&gt;$BV177,"",IF($BR$175&gt;$BS$175,"ns",IF($BN$182&gt;$BO$182,"ns",IF(ABS($BX177-INDEX(RTO1CF_ORD,DO$4,2))&gt;$BN$190,"s","ns"))))</f>
        <v/>
      </c>
      <c r="DP177" s="186" t="str">
        <f aca="1">IF(DP$4&gt;$BV177,"",IF($BR$175&gt;$BS$175,"ns",IF($BN$182&gt;$BO$182,"ns",IF(ABS($BX177-INDEX(RTO1CF_ORD,DP$4,2))&gt;$BN$190,"s","ns"))))</f>
        <v/>
      </c>
      <c r="DQ177" s="186" t="str">
        <f aca="1">IF(DQ$4&gt;$BV177,"",IF($BR$175&gt;$BS$175,"ns",IF($BN$182&gt;$BO$182,"ns",IF(ABS($BX177-INDEX(RTO1CF_ORD,DQ$4,2))&gt;$BN$190,"s","ns"))))</f>
        <v/>
      </c>
      <c r="DR177" s="186" t="str">
        <f aca="1">IF(DR$4&gt;$BV177,"",IF($BR$175&gt;$BS$175,"ns",IF($BN$182&gt;$BO$182,"ns",IF(ABS($BX177-INDEX(RTO1CF_ORD,DR$4,2))&gt;$BN$190,"s","ns"))))</f>
        <v/>
      </c>
      <c r="DS177" s="186" t="str">
        <f aca="1">IF(DS$4&gt;$BV177,"",IF($BR$175&gt;$BS$175,"ns",IF($BN$182&gt;$BO$182,"ns",IF(ABS($BX177-INDEX(RTO1CF_ORD,DS$4,2))&gt;$BN$190,"s","ns"))))</f>
        <v/>
      </c>
      <c r="DT177" s="186" t="str">
        <f aca="1">IF(DT$4&gt;$BV177,"",IF($BR$175&gt;$BS$175,"ns",IF($BN$182&gt;$BO$182,"ns",IF(ABS($BX177-INDEX(RTO1CF_ORD,DT$4,2))&gt;$BN$190,"s","ns"))))</f>
        <v/>
      </c>
      <c r="DU177" s="186" t="str">
        <f aca="1">IF(DU$4&gt;$BV177,"",IF($BR$175&gt;$BS$175,"ns",IF($BN$182&gt;$BO$182,"ns",IF(ABS($BX177-INDEX(RTO1CF_ORD,DU$4,2))&gt;$BN$190,"s","ns"))))</f>
        <v/>
      </c>
      <c r="DV177" s="186" t="str">
        <f aca="1">IF(DV$4&gt;$BV177,"",IF($BR$175&gt;$BS$175,"ns",IF($BN$182&gt;$BO$182,"ns",IF(ABS($BX177-INDEX(RTO1CF_ORD,DV$4,2))&gt;$BN$190,"s","ns"))))</f>
        <v/>
      </c>
      <c r="DW177" s="158"/>
      <c r="DX177" s="158"/>
      <c r="DZ177" s="176">
        <f>DZ176+1</f>
        <v>8</v>
      </c>
      <c r="EA177" s="178" t="str">
        <f aca="1">IFERROR(INDEX(RTO4CV,$DZ177,1),0)</f>
        <v>BIOINTA 1006</v>
      </c>
      <c r="EB177" s="179">
        <f aca="1">IFERROR(INDEX(RTO4SF,$DZ177,EB$3),0)</f>
        <v>0</v>
      </c>
      <c r="EC177" s="179">
        <f aca="1">IFERROR(INDEX(RTO4SF,$DZ177,EC$3),0)</f>
        <v>0</v>
      </c>
      <c r="ED177" s="179">
        <f aca="1">IFERROR(INDEX(RTO4SF,$DZ177,ED$3),0)</f>
        <v>0</v>
      </c>
      <c r="EE177" s="179">
        <f aca="1">IFERROR(INDEX(RTO4SF,$DZ177,EE$3),0)</f>
        <v>0</v>
      </c>
      <c r="EF177" s="179">
        <f>_xlfn.COUNTIFS(EB177:EE177,"&gt;1")</f>
        <v>0</v>
      </c>
      <c r="EG177" s="179">
        <f>IFERROR(_xlfn.SUMIFS(EB177:EE177,EB177:EE177,"&gt;1"),0)</f>
        <v>0</v>
      </c>
      <c r="EH177" s="176"/>
      <c r="EI177" s="176" t="s">
        <v>325</v>
      </c>
      <c r="EJ177" s="183" t="str">
        <f>IF(EF220=0,"sd",EJ171-1)</f>
        <v>sd</v>
      </c>
      <c r="EK177" s="177"/>
      <c r="EL177" s="176">
        <f>EL176+1</f>
        <v>8</v>
      </c>
      <c r="EM177" s="178" t="str">
        <f aca="1">IFERROR(INDEX(RTO4CV,$EL177,1),0)</f>
        <v>BIOINTA 1006</v>
      </c>
      <c r="EN177" s="179">
        <f aca="1">IFERROR(INDEX(RTO4CF,$EL177,'ANVA-MDS'!EB$3),0)</f>
        <v>3575.03758857143021</v>
      </c>
      <c r="EO177" s="179">
        <f aca="1">IFERROR(INDEX(RTO4CF,$EL177,'ANVA-MDS'!EC$3),0)</f>
        <v>4367.72662857143041</v>
      </c>
      <c r="EP177" s="179">
        <f aca="1">IFERROR(INDEX(RTO4CF,$EL177,'ANVA-MDS'!ED$3),0)</f>
        <v>3773.73077714286001</v>
      </c>
      <c r="EQ177" s="179">
        <f aca="1">IFERROR(INDEX(RTO4CF,$EL177,'ANVA-MDS'!EE$3),0)</f>
        <v>0</v>
      </c>
      <c r="ER177" s="179">
        <f>_xlfn.COUNTIFS(EN177:EQ177,"&gt;1")</f>
        <v>3</v>
      </c>
      <c r="ES177" s="179">
        <f>IFERROR(_xlfn.SUMIFS(EN177:EQ177,EN177:EQ177,"&gt;1"),0)</f>
        <v>11716.4949942857002</v>
      </c>
      <c r="ET177" s="176"/>
      <c r="EU177" s="176" t="s">
        <v>325</v>
      </c>
      <c r="EV177" s="183">
        <f>IF(ER220=0,"sd",EV171-1)</f>
        <v>2</v>
      </c>
      <c r="EW177" s="181"/>
      <c r="EX177" s="179">
        <f>EG177+ES177</f>
        <v>11716.4949942857002</v>
      </c>
      <c r="EY177" s="176" t="s">
        <v>325</v>
      </c>
      <c r="EZ177" s="183" t="str">
        <f>IF(EZ189=0,"sd",(EZ171-1)*EZ183)</f>
        <v>sd</v>
      </c>
    </row>
    <row r="178" spans="1:156" ht="12.75" customHeight="1">
      <c r="A178" s="91" t="s">
        <v>303</v>
      </c>
      <c r="B178" s="160" t="str">
        <f>EJ179</f>
        <v>sd</v>
      </c>
      <c r="C178" s="161" t="str">
        <f>'ANVA-MDS'!EJ183</f>
        <v>sd</v>
      </c>
      <c r="D178" s="164"/>
      <c r="E178" s="164"/>
      <c r="F178" s="164"/>
      <c r="J178" s="89" t="n">
        <v>8</v>
      </c>
      <c r="K178" s="187" t="str">
        <f aca="1">IFERROR(INDEX(RTO4SF_ORD,J178,1),"sd")</f>
        <v>BIOINTA 1006</v>
      </c>
      <c r="L178" s="188">
        <f aca="1">IFERROR(INDEX(RTO4SF_ORD,J178,2),"sd")</f>
        <v>0.000420000000000000107</v>
      </c>
      <c r="M178" s="188" t="str">
        <f aca="1">IF(M$4&gt;$J178,"",IF($F$175&gt;$G$175,"ns",IF($B$182&gt;$C$182,"ns",IF(ABS($L178-INDEX(RTO1SF_ORD,M$4,2))&gt;$B$190,"s","ns"))))</f>
        <v>ns</v>
      </c>
      <c r="N178" s="188" t="str">
        <f aca="1">IF(N$4&gt;$J178,"",IF($F$175&gt;$G$175,"ns",IF($B$182&gt;$C$182,"ns",IF(ABS($L178-INDEX(RTO1SF_ORD,N$4,2))&gt;$B$190,"s","ns"))))</f>
        <v>ns</v>
      </c>
      <c r="O178" s="188" t="str">
        <f aca="1">IF(O$4&gt;$J178,"",IF($F$175&gt;$G$175,"ns",IF($B$182&gt;$C$182,"ns",IF(ABS($L178-INDEX(RTO1SF_ORD,O$4,2))&gt;$B$190,"s","ns"))))</f>
        <v>ns</v>
      </c>
      <c r="P178" s="188" t="str">
        <f aca="1">IF(P$4&gt;$J178,"",IF($F$175&gt;$G$175,"ns",IF($B$182&gt;$C$182,"ns",IF(ABS($L178-INDEX(RTO1SF_ORD,P$4,2))&gt;$B$190,"s","ns"))))</f>
        <v>ns</v>
      </c>
      <c r="Q178" s="188" t="str">
        <f aca="1">IF(Q$4&gt;$J178,"",IF($F$175&gt;$G$175,"ns",IF($B$182&gt;$C$182,"ns",IF(ABS($L178-INDEX(RTO1SF_ORD,Q$4,2))&gt;$B$190,"s","ns"))))</f>
        <v>ns</v>
      </c>
      <c r="R178" s="188" t="str">
        <f aca="1">IF(R$4&gt;$J178,"",IF($F$175&gt;$G$175,"ns",IF($B$182&gt;$C$182,"ns",IF(ABS($L178-INDEX(RTO1SF_ORD,R$4,2))&gt;$B$190,"s","ns"))))</f>
        <v>ns</v>
      </c>
      <c r="S178" s="188" t="str">
        <f aca="1">IF(S$4&gt;$J178,"",IF($F$175&gt;$G$175,"ns",IF($B$182&gt;$C$182,"ns",IF(ABS($L178-INDEX(RTO1SF_ORD,S$4,2))&gt;$B$190,"s","ns"))))</f>
        <v>ns</v>
      </c>
      <c r="T178" s="188" t="str">
        <f aca="1">IF(T$4&gt;$J178,"",IF($F$175&gt;$G$175,"ns",IF($B$182&gt;$C$182,"ns",IF(ABS($L178-INDEX(RTO1SF_ORD,T$4,2))&gt;$B$190,"s","ns"))))</f>
        <v>ns</v>
      </c>
      <c r="U178" s="188" t="str">
        <f aca="1">IF(U$4&gt;$J178,"",IF($F$175&gt;$G$175,"ns",IF($B$182&gt;$C$182,"ns",IF(ABS($L178-INDEX(RTO1SF_ORD,U$4,2))&gt;$B$190,"s","ns"))))</f>
        <v/>
      </c>
      <c r="V178" s="188" t="str">
        <f aca="1">IF(V$4&gt;$J178,"",IF($F$175&gt;$G$175,"ns",IF($B$182&gt;$C$182,"ns",IF(ABS($L178-INDEX(RTO1SF_ORD,V$4,2))&gt;$B$190,"s","ns"))))</f>
        <v/>
      </c>
      <c r="W178" s="188" t="str">
        <f aca="1">IF(W$4&gt;$J178,"",IF($F$175&gt;$G$175,"ns",IF($B$182&gt;$C$182,"ns",IF(ABS($L178-INDEX(RTO1SF_ORD,W$4,2))&gt;$B$190,"s","ns"))))</f>
        <v/>
      </c>
      <c r="X178" s="188" t="str">
        <f aca="1">IF(X$4&gt;$J178,"",IF($F$175&gt;$G$175,"ns",IF($B$182&gt;$C$182,"ns",IF(ABS($L178-INDEX(RTO1SF_ORD,X$4,2))&gt;$B$190,"s","ns"))))</f>
        <v/>
      </c>
      <c r="Y178" s="188" t="str">
        <f aca="1">IF(Y$4&gt;$J178,"",IF($F$175&gt;$G$175,"ns",IF($B$182&gt;$C$182,"ns",IF(ABS($L178-INDEX(RTO1SF_ORD,Y$4,2))&gt;$B$190,"s","ns"))))</f>
        <v/>
      </c>
      <c r="Z178" s="188" t="str">
        <f aca="1">IF(Z$4&gt;$J178,"",IF($F$175&gt;$G$175,"ns",IF($B$182&gt;$C$182,"ns",IF(ABS($L178-INDEX(RTO1SF_ORD,Z$4,2))&gt;$B$190,"s","ns"))))</f>
        <v/>
      </c>
      <c r="AA178" s="188" t="str">
        <f aca="1">IF(AA$4&gt;$J178,"",IF($F$175&gt;$G$175,"ns",IF($B$182&gt;$C$182,"ns",IF(ABS($L178-INDEX(RTO1SF_ORD,AA$4,2))&gt;$B$190,"s","ns"))))</f>
        <v/>
      </c>
      <c r="AB178" s="188" t="str">
        <f aca="1">IF(AB$4&gt;$J178,"",IF($F$175&gt;$G$175,"ns",IF($B$182&gt;$C$182,"ns",IF(ABS($L178-INDEX(RTO1SF_ORD,AB$4,2))&gt;$B$190,"s","ns"))))</f>
        <v/>
      </c>
      <c r="AC178" s="188" t="str">
        <f aca="1">IF(AC$4&gt;$J178,"",IF($F$175&gt;$G$175,"ns",IF($B$182&gt;$C$182,"ns",IF(ABS($L178-INDEX(RTO1SF_ORD,AC$4,2))&gt;$B$190,"s","ns"))))</f>
        <v/>
      </c>
      <c r="AD178" s="188" t="str">
        <f aca="1">IF(AD$4&gt;$J178,"",IF($F$175&gt;$G$175,"ns",IF($B$182&gt;$C$182,"ns",IF(ABS($L178-INDEX(RTO1SF_ORD,AD$4,2))&gt;$B$190,"s","ns"))))</f>
        <v/>
      </c>
      <c r="AE178" s="188" t="str">
        <f aca="1">IF(AE$4&gt;$J178,"",IF($F$175&gt;$G$175,"ns",IF($B$182&gt;$C$182,"ns",IF(ABS($L178-INDEX(RTO1SF_ORD,AE$4,2))&gt;$B$190,"s","ns"))))</f>
        <v/>
      </c>
      <c r="AF178" s="188" t="str">
        <f aca="1">IF(AF$4&gt;$J178,"",IF($F$175&gt;$G$175,"ns",IF($B$182&gt;$C$182,"ns",IF(ABS($L178-INDEX(RTO1SF_ORD,AF$4,2))&gt;$B$190,"s","ns"))))</f>
        <v/>
      </c>
      <c r="AG178" s="188" t="str">
        <f aca="1">IF(AG$4&gt;$J178,"",IF($F$175&gt;$G$175,"ns",IF($B$182&gt;$C$182,"ns",IF(ABS($L178-INDEX(RTO1SF_ORD,AG$4,2))&gt;$B$190,"s","ns"))))</f>
        <v/>
      </c>
      <c r="AH178" s="188" t="str">
        <f aca="1">IF(AH$4&gt;$J178,"",IF($F$175&gt;$G$175,"ns",IF($B$182&gt;$C$182,"ns",IF(ABS($L178-INDEX(RTO1SF_ORD,AH$4,2))&gt;$B$190,"s","ns"))))</f>
        <v/>
      </c>
      <c r="AI178" s="188" t="str">
        <f aca="1">IF(AI$4&gt;$J178,"",IF($F$175&gt;$G$175,"ns",IF($B$182&gt;$C$182,"ns",IF(ABS($L178-INDEX(RTO1SF_ORD,AI$4,2))&gt;$B$190,"s","ns"))))</f>
        <v/>
      </c>
      <c r="AJ178" s="188" t="str">
        <f aca="1">IF(AJ$4&gt;$J178,"",IF($F$175&gt;$G$175,"ns",IF($B$182&gt;$C$182,"ns",IF(ABS($L178-INDEX(RTO1SF_ORD,AJ$4,2))&gt;$B$190,"s","ns"))))</f>
        <v/>
      </c>
      <c r="AK178" s="188" t="str">
        <f aca="1">IF(AK$4&gt;$J178,"",IF($F$175&gt;$G$175,"ns",IF($B$182&gt;$C$182,"ns",IF(ABS($L178-INDEX(RTO1SF_ORD,AK$4,2))&gt;$B$190,"s","ns"))))</f>
        <v/>
      </c>
      <c r="AL178" s="188" t="str">
        <f aca="1">IF(AL$4&gt;$J178,"",IF($F$175&gt;$G$175,"ns",IF($B$182&gt;$C$182,"ns",IF(ABS($L178-INDEX(RTO1SF_ORD,AL$4,2))&gt;$B$190,"s","ns"))))</f>
        <v/>
      </c>
      <c r="AM178" s="188" t="str">
        <f aca="1">IF(AM$4&gt;$J178,"",IF($F$175&gt;$G$175,"ns",IF($B$182&gt;$C$182,"ns",IF(ABS($L178-INDEX(RTO1SF_ORD,AM$4,2))&gt;$B$190,"s","ns"))))</f>
        <v/>
      </c>
      <c r="AN178" s="188" t="str">
        <f aca="1">IF(AN$4&gt;$J178,"",IF($F$175&gt;$G$175,"ns",IF($B$182&gt;$C$182,"ns",IF(ABS($L178-INDEX(RTO1SF_ORD,AN$4,2))&gt;$B$190,"s","ns"))))</f>
        <v/>
      </c>
      <c r="AO178" s="188" t="str">
        <f aca="1">IF(AO$4&gt;$J178,"",IF($F$175&gt;$G$175,"ns",IF($B$182&gt;$C$182,"ns",IF(ABS($L178-INDEX(RTO1SF_ORD,AO$4,2))&gt;$B$190,"s","ns"))))</f>
        <v/>
      </c>
      <c r="AP178" s="188" t="str">
        <f aca="1">IF(AP$4&gt;$J178,"",IF($F$175&gt;$G$175,"ns",IF($B$182&gt;$C$182,"ns",IF(ABS($L178-INDEX(RTO1SF_ORD,AP$4,2))&gt;$B$190,"s","ns"))))</f>
        <v/>
      </c>
      <c r="AQ178" s="188" t="str">
        <f aca="1">IF(AQ$4&gt;$J178,"",IF($F$175&gt;$G$175,"ns",IF($B$182&gt;$C$182,"ns",IF(ABS($L178-INDEX(RTO1SF_ORD,AQ$4,2))&gt;$B$190,"s","ns"))))</f>
        <v/>
      </c>
      <c r="AR178" s="188" t="str">
        <f aca="1">IF(AR$4&gt;$J178,"",IF($F$175&gt;$G$175,"ns",IF($B$182&gt;$C$182,"ns",IF(ABS($L178-INDEX(RTO1SF_ORD,AR$4,2))&gt;$B$190,"s","ns"))))</f>
        <v/>
      </c>
      <c r="AS178" s="188" t="str">
        <f aca="1">IF(AS$4&gt;$J178,"",IF($F$175&gt;$G$175,"ns",IF($B$182&gt;$C$182,"ns",IF(ABS($L178-INDEX(RTO1SF_ORD,AS$4,2))&gt;$B$190,"s","ns"))))</f>
        <v/>
      </c>
      <c r="AT178" s="188" t="str">
        <f aca="1">IF(AT$4&gt;$J178,"",IF($F$175&gt;$G$175,"ns",IF($B$182&gt;$C$182,"ns",IF(ABS($L178-INDEX(RTO1SF_ORD,AT$4,2))&gt;$B$190,"s","ns"))))</f>
        <v/>
      </c>
      <c r="AU178" s="188" t="str">
        <f aca="1">IF(AU$4&gt;$J178,"",IF($F$175&gt;$G$175,"ns",IF($B$182&gt;$C$182,"ns",IF(ABS($L178-INDEX(RTO1SF_ORD,AU$4,2))&gt;$B$190,"s","ns"))))</f>
        <v/>
      </c>
      <c r="AV178" s="188" t="str">
        <f aca="1">IF(AV$4&gt;$J178,"",IF($F$175&gt;$G$175,"ns",IF($B$182&gt;$C$182,"ns",IF(ABS($L178-INDEX(RTO1SF_ORD,AV$4,2))&gt;$B$190,"s","ns"))))</f>
        <v/>
      </c>
      <c r="AW178" s="188" t="str">
        <f aca="1">IF(AW$4&gt;$J178,"",IF($F$175&gt;$G$175,"ns",IF($B$182&gt;$C$182,"ns",IF(ABS($L178-INDEX(RTO1SF_ORD,AW$4,2))&gt;$B$190,"s","ns"))))</f>
        <v/>
      </c>
      <c r="AX178" s="188" t="str">
        <f aca="1">IF(AX$4&gt;$J178,"",IF($F$175&gt;$G$175,"ns",IF($B$182&gt;$C$182,"ns",IF(ABS($L178-INDEX(RTO1SF_ORD,AX$4,2))&gt;$B$190,"s","ns"))))</f>
        <v/>
      </c>
      <c r="AY178" s="188" t="str">
        <f aca="1">IF(AY$4&gt;$J178,"",IF($F$175&gt;$G$175,"ns",IF($B$182&gt;$C$182,"ns",IF(ABS($L178-INDEX(RTO1SF_ORD,AY$4,2))&gt;$B$190,"s","ns"))))</f>
        <v/>
      </c>
      <c r="AZ178" s="188" t="str">
        <f aca="1">IF(AZ$4&gt;$J178,"",IF($F$175&gt;$G$175,"ns",IF($B$182&gt;$C$182,"ns",IF(ABS($L178-INDEX(RTO1SF_ORD,AZ$4,2))&gt;$B$190,"s","ns"))))</f>
        <v/>
      </c>
      <c r="BA178" s="188" t="str">
        <f aca="1">IF(BA$4&gt;$J178,"",IF($F$175&gt;$G$175,"ns",IF($B$182&gt;$C$182,"ns",IF(ABS($L178-INDEX(RTO1SF_ORD,BA$4,2))&gt;$B$190,"s","ns"))))</f>
        <v/>
      </c>
      <c r="BB178" s="188" t="str">
        <f aca="1">IF(BB$4&gt;$J178,"",IF($F$175&gt;$G$175,"ns",IF($B$182&gt;$C$182,"ns",IF(ABS($L178-INDEX(RTO1SF_ORD,BB$4,2))&gt;$B$190,"s","ns"))))</f>
        <v/>
      </c>
      <c r="BC178" s="188" t="str">
        <f aca="1">IF(BC$4&gt;$J178,"",IF($F$175&gt;$G$175,"ns",IF($B$182&gt;$C$182,"ns",IF(ABS($L178-INDEX(RTO1SF_ORD,BC$4,2))&gt;$B$190,"s","ns"))))</f>
        <v/>
      </c>
      <c r="BD178" s="188" t="str">
        <f aca="1">IF(BD$4&gt;$J178,"",IF($F$175&gt;$G$175,"ns",IF($B$182&gt;$C$182,"ns",IF(ABS($L178-INDEX(RTO1SF_ORD,BD$4,2))&gt;$B$190,"s","ns"))))</f>
        <v/>
      </c>
      <c r="BE178" s="188" t="str">
        <f aca="1">IF(BE$4&gt;$J178,"",IF($F$175&gt;$G$175,"ns",IF($B$182&gt;$C$182,"ns",IF(ABS($L178-INDEX(RTO1SF_ORD,BE$4,2))&gt;$B$190,"s","ns"))))</f>
        <v/>
      </c>
      <c r="BF178" s="188" t="str">
        <f aca="1">IF(BF$4&gt;$J178,"",IF($F$175&gt;$G$175,"ns",IF($B$182&gt;$C$182,"ns",IF(ABS($L178-INDEX(RTO1SF_ORD,BF$4,2))&gt;$B$190,"s","ns"))))</f>
        <v/>
      </c>
      <c r="BG178" s="188" t="str">
        <f aca="1">IF(BG$4&gt;$J178,"",IF($F$175&gt;$G$175,"ns",IF($B$182&gt;$C$182,"ns",IF(ABS($L178-INDEX(RTO1SF_ORD,BG$4,2))&gt;$B$190,"s","ns"))))</f>
        <v/>
      </c>
      <c r="BH178" s="188" t="str">
        <f aca="1">IF(BH$4&gt;$J178,"",IF($F$175&gt;$G$175,"ns",IF($B$182&gt;$C$182,"ns",IF(ABS($L178-INDEX(RTO1SF_ORD,BH$4,2))&gt;$B$190,"s","ns"))))</f>
        <v/>
      </c>
      <c r="BI178" s="188" t="str">
        <f aca="1">IF(BI$4&gt;$J178,"",IF($F$175&gt;$G$175,"ns",IF($B$182&gt;$C$182,"ns",IF(ABS($L178-INDEX(RTO1SF_ORD,BI$4,2))&gt;$B$190,"s","ns"))))</f>
        <v/>
      </c>
      <c r="BJ178" s="188" t="str">
        <f aca="1">IF(BJ$4&gt;$J178,"",IF($F$175&gt;$G$175,"ns",IF($B$182&gt;$C$182,"ns",IF(ABS($L178-INDEX(RTO1SF_ORD,BJ$4,2))&gt;$B$190,"s","ns"))))</f>
        <v/>
      </c>
      <c r="BM178" s="91" t="s">
        <v>303</v>
      </c>
      <c r="BN178" s="160">
        <f>EV179</f>
        <v>74</v>
      </c>
      <c r="BO178" s="161">
        <f>'ANVA-MDS'!EV183</f>
        <v>39744429.3752501011</v>
      </c>
      <c r="BP178" s="164"/>
      <c r="BQ178" s="164"/>
      <c r="BR178" s="164"/>
      <c r="BS178" s="10"/>
      <c r="BT178" s="10"/>
      <c r="BV178" s="89" t="n">
        <v>8</v>
      </c>
      <c r="BW178" s="187" t="str">
        <f aca="1">IFERROR(INDEX(RTO4CF_ORD,BV178,1),"sd")</f>
        <v>B 525</v>
      </c>
      <c r="BX178" s="188">
        <f aca="1">IFERROR(INDEX(RTO4CF_ORD,BV178,2),"sd")</f>
        <v>4294.44852571428964</v>
      </c>
      <c r="BY178" s="186" t="str">
        <f aca="1">IF(BY$4&gt;$BV178,"",IF($BR$175&gt;$BS$175,"ns",IF($BN$182&gt;$BO$182,"ns",IF(ABS($BX178-INDEX(RTO1CF_ORD,BY$4,2))&gt;$BN$190,"s","ns"))))</f>
        <v>ns</v>
      </c>
      <c r="BZ178" s="186" t="str">
        <f aca="1">IF(BZ$4&gt;$BV178,"",IF($BR$175&gt;$BS$175,"ns",IF($BN$182&gt;$BO$182,"ns",IF(ABS($BX178-INDEX(RTO1CF_ORD,BZ$4,2))&gt;$BN$190,"s","ns"))))</f>
        <v>ns</v>
      </c>
      <c r="CA178" s="186" t="str">
        <f aca="1">IF(CA$4&gt;$BV178,"",IF($BR$175&gt;$BS$175,"ns",IF($BN$182&gt;$BO$182,"ns",IF(ABS($BX178-INDEX(RTO1CF_ORD,CA$4,2))&gt;$BN$190,"s","ns"))))</f>
        <v>ns</v>
      </c>
      <c r="CB178" s="186" t="str">
        <f aca="1">IF(CB$4&gt;$BV178,"",IF($BR$175&gt;$BS$175,"ns",IF($BN$182&gt;$BO$182,"ns",IF(ABS($BX178-INDEX(RTO1CF_ORD,CB$4,2))&gt;$BN$190,"s","ns"))))</f>
        <v>ns</v>
      </c>
      <c r="CC178" s="186" t="str">
        <f aca="1">IF(CC$4&gt;$BV178,"",IF($BR$175&gt;$BS$175,"ns",IF($BN$182&gt;$BO$182,"ns",IF(ABS($BX178-INDEX(RTO1CF_ORD,CC$4,2))&gt;$BN$190,"s","ns"))))</f>
        <v>ns</v>
      </c>
      <c r="CD178" s="186" t="str">
        <f aca="1">IF(CD$4&gt;$BV178,"",IF($BR$175&gt;$BS$175,"ns",IF($BN$182&gt;$BO$182,"ns",IF(ABS($BX178-INDEX(RTO1CF_ORD,CD$4,2))&gt;$BN$190,"s","ns"))))</f>
        <v>ns</v>
      </c>
      <c r="CE178" s="186" t="str">
        <f aca="1">IF(CE$4&gt;$BV178,"",IF($BR$175&gt;$BS$175,"ns",IF($BN$182&gt;$BO$182,"ns",IF(ABS($BX178-INDEX(RTO1CF_ORD,CE$4,2))&gt;$BN$190,"s","ns"))))</f>
        <v>ns</v>
      </c>
      <c r="CF178" s="186" t="str">
        <f aca="1">IF(CF$4&gt;$BV178,"",IF($BR$175&gt;$BS$175,"ns",IF($BN$182&gt;$BO$182,"ns",IF(ABS($BX178-INDEX(RTO1CF_ORD,CF$4,2))&gt;$BN$190,"s","ns"))))</f>
        <v>ns</v>
      </c>
      <c r="CG178" s="186" t="str">
        <f aca="1">IF(CG$4&gt;$BV178,"",IF($BR$175&gt;$BS$175,"ns",IF($BN$182&gt;$BO$182,"ns",IF(ABS($BX178-INDEX(RTO1CF_ORD,CG$4,2))&gt;$BN$190,"s","ns"))))</f>
        <v/>
      </c>
      <c r="CH178" s="186" t="str">
        <f aca="1">IF(CH$4&gt;$BV178,"",IF($BR$175&gt;$BS$175,"ns",IF($BN$182&gt;$BO$182,"ns",IF(ABS($BX178-INDEX(RTO1CF_ORD,CH$4,2))&gt;$BN$190,"s","ns"))))</f>
        <v/>
      </c>
      <c r="CI178" s="186" t="str">
        <f aca="1">IF(CI$4&gt;$BV178,"",IF($BR$175&gt;$BS$175,"ns",IF($BN$182&gt;$BO$182,"ns",IF(ABS($BX178-INDEX(RTO1CF_ORD,CI$4,2))&gt;$BN$190,"s","ns"))))</f>
        <v/>
      </c>
      <c r="CJ178" s="186" t="str">
        <f aca="1">IF(CJ$4&gt;$BV178,"",IF($BR$175&gt;$BS$175,"ns",IF($BN$182&gt;$BO$182,"ns",IF(ABS($BX178-INDEX(RTO1CF_ORD,CJ$4,2))&gt;$BN$190,"s","ns"))))</f>
        <v/>
      </c>
      <c r="CK178" s="186" t="str">
        <f aca="1">IF(CK$4&gt;$BV178,"",IF($BR$175&gt;$BS$175,"ns",IF($BN$182&gt;$BO$182,"ns",IF(ABS($BX178-INDEX(RTO1CF_ORD,CK$4,2))&gt;$BN$190,"s","ns"))))</f>
        <v/>
      </c>
      <c r="CL178" s="186" t="str">
        <f aca="1">IF(CL$4&gt;$BV178,"",IF($BR$175&gt;$BS$175,"ns",IF($BN$182&gt;$BO$182,"ns",IF(ABS($BX178-INDEX(RTO1CF_ORD,CL$4,2))&gt;$BN$190,"s","ns"))))</f>
        <v/>
      </c>
      <c r="CM178" s="186" t="str">
        <f aca="1">IF(CM$4&gt;$BV178,"",IF($BR$175&gt;$BS$175,"ns",IF($BN$182&gt;$BO$182,"ns",IF(ABS($BX178-INDEX(RTO1CF_ORD,CM$4,2))&gt;$BN$190,"s","ns"))))</f>
        <v/>
      </c>
      <c r="CN178" s="186" t="str">
        <f aca="1">IF(CN$4&gt;$BV178,"",IF($BR$175&gt;$BS$175,"ns",IF($BN$182&gt;$BO$182,"ns",IF(ABS($BX178-INDEX(RTO1CF_ORD,CN$4,2))&gt;$BN$190,"s","ns"))))</f>
        <v/>
      </c>
      <c r="CO178" s="186" t="str">
        <f aca="1">IF(CO$4&gt;$BV178,"",IF($BR$175&gt;$BS$175,"ns",IF($BN$182&gt;$BO$182,"ns",IF(ABS($BX178-INDEX(RTO1CF_ORD,CO$4,2))&gt;$BN$190,"s","ns"))))</f>
        <v/>
      </c>
      <c r="CP178" s="186" t="str">
        <f aca="1">IF(CP$4&gt;$BV178,"",IF($BR$175&gt;$BS$175,"ns",IF($BN$182&gt;$BO$182,"ns",IF(ABS($BX178-INDEX(RTO1CF_ORD,CP$4,2))&gt;$BN$190,"s","ns"))))</f>
        <v/>
      </c>
      <c r="CQ178" s="186" t="str">
        <f aca="1">IF(CQ$4&gt;$BV178,"",IF($BR$175&gt;$BS$175,"ns",IF($BN$182&gt;$BO$182,"ns",IF(ABS($BX178-INDEX(RTO1CF_ORD,CQ$4,2))&gt;$BN$190,"s","ns"))))</f>
        <v/>
      </c>
      <c r="CR178" s="186" t="str">
        <f aca="1">IF(CR$4&gt;$BV178,"",IF($BR$175&gt;$BS$175,"ns",IF($BN$182&gt;$BO$182,"ns",IF(ABS($BX178-INDEX(RTO1CF_ORD,CR$4,2))&gt;$BN$190,"s","ns"))))</f>
        <v/>
      </c>
      <c r="CS178" s="186" t="str">
        <f aca="1">IF(CS$4&gt;$BV178,"",IF($BR$175&gt;$BS$175,"ns",IF($BN$182&gt;$BO$182,"ns",IF(ABS($BX178-INDEX(RTO1CF_ORD,CS$4,2))&gt;$BN$190,"s","ns"))))</f>
        <v/>
      </c>
      <c r="CT178" s="186" t="str">
        <f aca="1">IF(CT$4&gt;$BV178,"",IF($BR$175&gt;$BS$175,"ns",IF($BN$182&gt;$BO$182,"ns",IF(ABS($BX178-INDEX(RTO1CF_ORD,CT$4,2))&gt;$BN$190,"s","ns"))))</f>
        <v/>
      </c>
      <c r="CU178" s="186" t="str">
        <f aca="1">IF(CU$4&gt;$BV178,"",IF($BR$175&gt;$BS$175,"ns",IF($BN$182&gt;$BO$182,"ns",IF(ABS($BX178-INDEX(RTO1CF_ORD,CU$4,2))&gt;$BN$190,"s","ns"))))</f>
        <v/>
      </c>
      <c r="CV178" s="186" t="str">
        <f aca="1">IF(CV$4&gt;$BV178,"",IF($BR$175&gt;$BS$175,"ns",IF($BN$182&gt;$BO$182,"ns",IF(ABS($BX178-INDEX(RTO1CF_ORD,CV$4,2))&gt;$BN$190,"s","ns"))))</f>
        <v/>
      </c>
      <c r="CW178" s="186" t="str">
        <f aca="1">IF(CW$4&gt;$BV178,"",IF($BR$175&gt;$BS$175,"ns",IF($BN$182&gt;$BO$182,"ns",IF(ABS($BX178-INDEX(RTO1CF_ORD,CW$4,2))&gt;$BN$190,"s","ns"))))</f>
        <v/>
      </c>
      <c r="CX178" s="186" t="str">
        <f aca="1">IF(CX$4&gt;$BV178,"",IF($BR$175&gt;$BS$175,"ns",IF($BN$182&gt;$BO$182,"ns",IF(ABS($BX178-INDEX(RTO1CF_ORD,CX$4,2))&gt;$BN$190,"s","ns"))))</f>
        <v/>
      </c>
      <c r="CY178" s="186" t="str">
        <f aca="1">IF(CY$4&gt;$BV178,"",IF($BR$175&gt;$BS$175,"ns",IF($BN$182&gt;$BO$182,"ns",IF(ABS($BX178-INDEX(RTO1CF_ORD,CY$4,2))&gt;$BN$190,"s","ns"))))</f>
        <v/>
      </c>
      <c r="CZ178" s="186" t="str">
        <f aca="1">IF(CZ$4&gt;$BV178,"",IF($BR$175&gt;$BS$175,"ns",IF($BN$182&gt;$BO$182,"ns",IF(ABS($BX178-INDEX(RTO1CF_ORD,CZ$4,2))&gt;$BN$190,"s","ns"))))</f>
        <v/>
      </c>
      <c r="DA178" s="186" t="str">
        <f aca="1">IF(DA$4&gt;$BV178,"",IF($BR$175&gt;$BS$175,"ns",IF($BN$182&gt;$BO$182,"ns",IF(ABS($BX178-INDEX(RTO1CF_ORD,DA$4,2))&gt;$BN$190,"s","ns"))))</f>
        <v/>
      </c>
      <c r="DB178" s="186" t="str">
        <f aca="1">IF(DB$4&gt;$BV178,"",IF($BR$175&gt;$BS$175,"ns",IF($BN$182&gt;$BO$182,"ns",IF(ABS($BX178-INDEX(RTO1CF_ORD,DB$4,2))&gt;$BN$190,"s","ns"))))</f>
        <v/>
      </c>
      <c r="DC178" s="186" t="str">
        <f aca="1">IF(DC$4&gt;$BV178,"",IF($BR$175&gt;$BS$175,"ns",IF($BN$182&gt;$BO$182,"ns",IF(ABS($BX178-INDEX(RTO1CF_ORD,DC$4,2))&gt;$BN$190,"s","ns"))))</f>
        <v/>
      </c>
      <c r="DD178" s="186" t="str">
        <f aca="1">IF(DD$4&gt;$BV178,"",IF($BR$175&gt;$BS$175,"ns",IF($BN$182&gt;$BO$182,"ns",IF(ABS($BX178-INDEX(RTO1CF_ORD,DD$4,2))&gt;$BN$190,"s","ns"))))</f>
        <v/>
      </c>
      <c r="DE178" s="186" t="str">
        <f aca="1">IF(DE$4&gt;$BV178,"",IF($BR$175&gt;$BS$175,"ns",IF($BN$182&gt;$BO$182,"ns",IF(ABS($BX178-INDEX(RTO1CF_ORD,DE$4,2))&gt;$BN$190,"s","ns"))))</f>
        <v/>
      </c>
      <c r="DF178" s="186" t="str">
        <f aca="1">IF(DF$4&gt;$BV178,"",IF($BR$175&gt;$BS$175,"ns",IF($BN$182&gt;$BO$182,"ns",IF(ABS($BX178-INDEX(RTO1CF_ORD,DF$4,2))&gt;$BN$190,"s","ns"))))</f>
        <v/>
      </c>
      <c r="DG178" s="186" t="str">
        <f aca="1">IF(DG$4&gt;$BV178,"",IF($BR$175&gt;$BS$175,"ns",IF($BN$182&gt;$BO$182,"ns",IF(ABS($BX178-INDEX(RTO1CF_ORD,DG$4,2))&gt;$BN$190,"s","ns"))))</f>
        <v/>
      </c>
      <c r="DH178" s="186" t="str">
        <f aca="1">IF(DH$4&gt;$BV178,"",IF($BR$175&gt;$BS$175,"ns",IF($BN$182&gt;$BO$182,"ns",IF(ABS($BX178-INDEX(RTO1CF_ORD,DH$4,2))&gt;$BN$190,"s","ns"))))</f>
        <v/>
      </c>
      <c r="DI178" s="186" t="str">
        <f aca="1">IF(DI$4&gt;$BV178,"",IF($BR$175&gt;$BS$175,"ns",IF($BN$182&gt;$BO$182,"ns",IF(ABS($BX178-INDEX(RTO1CF_ORD,DI$4,2))&gt;$BN$190,"s","ns"))))</f>
        <v/>
      </c>
      <c r="DJ178" s="186" t="str">
        <f aca="1">IF(DJ$4&gt;$BV178,"",IF($BR$175&gt;$BS$175,"ns",IF($BN$182&gt;$BO$182,"ns",IF(ABS($BX178-INDEX(RTO1CF_ORD,DJ$4,2))&gt;$BN$190,"s","ns"))))</f>
        <v/>
      </c>
      <c r="DK178" s="186" t="str">
        <f aca="1">IF(DK$4&gt;$BV178,"",IF($BR$175&gt;$BS$175,"ns",IF($BN$182&gt;$BO$182,"ns",IF(ABS($BX178-INDEX(RTO1CF_ORD,DK$4,2))&gt;$BN$190,"s","ns"))))</f>
        <v/>
      </c>
      <c r="DL178" s="186" t="str">
        <f aca="1">IF(DL$4&gt;$BV178,"",IF($BR$175&gt;$BS$175,"ns",IF($BN$182&gt;$BO$182,"ns",IF(ABS($BX178-INDEX(RTO1CF_ORD,DL$4,2))&gt;$BN$190,"s","ns"))))</f>
        <v/>
      </c>
      <c r="DM178" s="186" t="str">
        <f aca="1">IF(DM$4&gt;$BV178,"",IF($BR$175&gt;$BS$175,"ns",IF($BN$182&gt;$BO$182,"ns",IF(ABS($BX178-INDEX(RTO1CF_ORD,DM$4,2))&gt;$BN$190,"s","ns"))))</f>
        <v/>
      </c>
      <c r="DN178" s="186" t="str">
        <f aca="1">IF(DN$4&gt;$BV178,"",IF($BR$175&gt;$BS$175,"ns",IF($BN$182&gt;$BO$182,"ns",IF(ABS($BX178-INDEX(RTO1CF_ORD,DN$4,2))&gt;$BN$190,"s","ns"))))</f>
        <v/>
      </c>
      <c r="DO178" s="186" t="str">
        <f aca="1">IF(DO$4&gt;$BV178,"",IF($BR$175&gt;$BS$175,"ns",IF($BN$182&gt;$BO$182,"ns",IF(ABS($BX178-INDEX(RTO1CF_ORD,DO$4,2))&gt;$BN$190,"s","ns"))))</f>
        <v/>
      </c>
      <c r="DP178" s="186" t="str">
        <f aca="1">IF(DP$4&gt;$BV178,"",IF($BR$175&gt;$BS$175,"ns",IF($BN$182&gt;$BO$182,"ns",IF(ABS($BX178-INDEX(RTO1CF_ORD,DP$4,2))&gt;$BN$190,"s","ns"))))</f>
        <v/>
      </c>
      <c r="DQ178" s="186" t="str">
        <f aca="1">IF(DQ$4&gt;$BV178,"",IF($BR$175&gt;$BS$175,"ns",IF($BN$182&gt;$BO$182,"ns",IF(ABS($BX178-INDEX(RTO1CF_ORD,DQ$4,2))&gt;$BN$190,"s","ns"))))</f>
        <v/>
      </c>
      <c r="DR178" s="186" t="str">
        <f aca="1">IF(DR$4&gt;$BV178,"",IF($BR$175&gt;$BS$175,"ns",IF($BN$182&gt;$BO$182,"ns",IF(ABS($BX178-INDEX(RTO1CF_ORD,DR$4,2))&gt;$BN$190,"s","ns"))))</f>
        <v/>
      </c>
      <c r="DS178" s="186" t="str">
        <f aca="1">IF(DS$4&gt;$BV178,"",IF($BR$175&gt;$BS$175,"ns",IF($BN$182&gt;$BO$182,"ns",IF(ABS($BX178-INDEX(RTO1CF_ORD,DS$4,2))&gt;$BN$190,"s","ns"))))</f>
        <v/>
      </c>
      <c r="DT178" s="186" t="str">
        <f aca="1">IF(DT$4&gt;$BV178,"",IF($BR$175&gt;$BS$175,"ns",IF($BN$182&gt;$BO$182,"ns",IF(ABS($BX178-INDEX(RTO1CF_ORD,DT$4,2))&gt;$BN$190,"s","ns"))))</f>
        <v/>
      </c>
      <c r="DU178" s="186" t="str">
        <f aca="1">IF(DU$4&gt;$BV178,"",IF($BR$175&gt;$BS$175,"ns",IF($BN$182&gt;$BO$182,"ns",IF(ABS($BX178-INDEX(RTO1CF_ORD,DU$4,2))&gt;$BN$190,"s","ns"))))</f>
        <v/>
      </c>
      <c r="DV178" s="186" t="str">
        <f aca="1">IF(DV$4&gt;$BV178,"",IF($BR$175&gt;$BS$175,"ns",IF($BN$182&gt;$BO$182,"ns",IF(ABS($BX178-INDEX(RTO1CF_ORD,DV$4,2))&gt;$BN$190,"s","ns"))))</f>
        <v/>
      </c>
      <c r="DW178" s="158"/>
      <c r="DX178" s="158"/>
      <c r="DZ178" s="176">
        <f>DZ177+1</f>
        <v>9</v>
      </c>
      <c r="EA178" s="178" t="str">
        <f aca="1">IFERROR(INDEX(RTO4CV,$DZ178,1),0)</f>
        <v>GINGKO</v>
      </c>
      <c r="EB178" s="179">
        <f aca="1">IFERROR(INDEX(RTO4SF,$DZ178,EB$3),0)</f>
        <v>0</v>
      </c>
      <c r="EC178" s="179">
        <f aca="1">IFERROR(INDEX(RTO4SF,$DZ178,EC$3),0)</f>
        <v>0</v>
      </c>
      <c r="ED178" s="179">
        <f aca="1">IFERROR(INDEX(RTO4SF,$DZ178,ED$3),0)</f>
        <v>0</v>
      </c>
      <c r="EE178" s="179">
        <f aca="1">IFERROR(INDEX(RTO4SF,$DZ178,EE$3),0)</f>
        <v>0</v>
      </c>
      <c r="EF178" s="179">
        <f>_xlfn.COUNTIFS(EB178:EE178,"&gt;1")</f>
        <v>0</v>
      </c>
      <c r="EG178" s="179">
        <f>IFERROR(_xlfn.SUMIFS(EB178:EE178,EB178:EE178,"&gt;1"),0)</f>
        <v>0</v>
      </c>
      <c r="EH178" s="176"/>
      <c r="EI178" s="176" t="s">
        <v>326</v>
      </c>
      <c r="EJ178" s="175" t="str">
        <f>IF(EF220=0,"sd",EJ176*EJ177)</f>
        <v>sd</v>
      </c>
      <c r="EK178" s="177"/>
      <c r="EL178" s="176">
        <f>EL177+1</f>
        <v>9</v>
      </c>
      <c r="EM178" s="178" t="str">
        <f aca="1">IFERROR(INDEX(RTO4CV,$EL178,1),0)</f>
        <v>GINGKO</v>
      </c>
      <c r="EN178" s="179">
        <f aca="1">IFERROR(INDEX(RTO4CF,$EL178,'ANVA-MDS'!EB$3),0)</f>
        <v>4228.22400000000016</v>
      </c>
      <c r="EO178" s="179">
        <f aca="1">IFERROR(INDEX(RTO4CF,$EL178,'ANVA-MDS'!EC$3),0)</f>
        <v>4533.32880000000023</v>
      </c>
      <c r="EP178" s="179">
        <f aca="1">IFERROR(INDEX(RTO4CF,$EL178,'ANVA-MDS'!ED$3),0)</f>
        <v>3983.94241142856981</v>
      </c>
      <c r="EQ178" s="179">
        <f aca="1">IFERROR(INDEX(RTO4CF,$EL178,'ANVA-MDS'!EE$3),0)</f>
        <v>0</v>
      </c>
      <c r="ER178" s="179">
        <f>_xlfn.COUNTIFS(EN178:EQ178,"&gt;1")</f>
        <v>3</v>
      </c>
      <c r="ES178" s="179">
        <f>IFERROR(_xlfn.SUMIFS(EN178:EQ178,EN178:EQ178,"&gt;1"),0)</f>
        <v>12745.4952114286007</v>
      </c>
      <c r="ET178" s="176"/>
      <c r="EU178" s="176" t="s">
        <v>326</v>
      </c>
      <c r="EV178" s="175">
        <f>IF(ER220=0,"sd",EV176*EV177)</f>
        <v>48</v>
      </c>
      <c r="EW178" s="181"/>
      <c r="EX178" s="179">
        <f>EG178+ES178</f>
        <v>12745.4952114286007</v>
      </c>
      <c r="EY178" s="176" t="s">
        <v>326</v>
      </c>
      <c r="EZ178" s="202" t="str">
        <f>IF(EZ189=0,"sd",EZ177*EZ176)</f>
        <v>sd</v>
      </c>
    </row>
    <row r="179" spans="1:156" ht="12.75" customHeight="1">
      <c r="A179" s="284" t="s">
        <v>327</v>
      </c>
      <c r="J179" s="89" t="n">
        <v>9</v>
      </c>
      <c r="K179" s="187" t="str">
        <f aca="1">IFERROR(INDEX(RTO4SF_ORD,J179,1),"sd")</f>
        <v>GINGKO</v>
      </c>
      <c r="L179" s="188">
        <f aca="1">IFERROR(INDEX(RTO4SF_ORD,J179,2),"sd")</f>
        <v>0.000409999999999999964</v>
      </c>
      <c r="M179" s="188" t="str">
        <f aca="1">IF(M$4&gt;$J179,"",IF($F$175&gt;$G$175,"ns",IF($B$182&gt;$C$182,"ns",IF(ABS($L179-INDEX(RTO1SF_ORD,M$4,2))&gt;$B$190,"s","ns"))))</f>
        <v>ns</v>
      </c>
      <c r="N179" s="188" t="str">
        <f aca="1">IF(N$4&gt;$J179,"",IF($F$175&gt;$G$175,"ns",IF($B$182&gt;$C$182,"ns",IF(ABS($L179-INDEX(RTO1SF_ORD,N$4,2))&gt;$B$190,"s","ns"))))</f>
        <v>ns</v>
      </c>
      <c r="O179" s="188" t="str">
        <f aca="1">IF(O$4&gt;$J179,"",IF($F$175&gt;$G$175,"ns",IF($B$182&gt;$C$182,"ns",IF(ABS($L179-INDEX(RTO1SF_ORD,O$4,2))&gt;$B$190,"s","ns"))))</f>
        <v>ns</v>
      </c>
      <c r="P179" s="188" t="str">
        <f aca="1">IF(P$4&gt;$J179,"",IF($F$175&gt;$G$175,"ns",IF($B$182&gt;$C$182,"ns",IF(ABS($L179-INDEX(RTO1SF_ORD,P$4,2))&gt;$B$190,"s","ns"))))</f>
        <v>ns</v>
      </c>
      <c r="Q179" s="188" t="str">
        <f aca="1">IF(Q$4&gt;$J179,"",IF($F$175&gt;$G$175,"ns",IF($B$182&gt;$C$182,"ns",IF(ABS($L179-INDEX(RTO1SF_ORD,Q$4,2))&gt;$B$190,"s","ns"))))</f>
        <v>ns</v>
      </c>
      <c r="R179" s="188" t="str">
        <f aca="1">IF(R$4&gt;$J179,"",IF($F$175&gt;$G$175,"ns",IF($B$182&gt;$C$182,"ns",IF(ABS($L179-INDEX(RTO1SF_ORD,R$4,2))&gt;$B$190,"s","ns"))))</f>
        <v>ns</v>
      </c>
      <c r="S179" s="188" t="str">
        <f aca="1">IF(S$4&gt;$J179,"",IF($F$175&gt;$G$175,"ns",IF($B$182&gt;$C$182,"ns",IF(ABS($L179-INDEX(RTO1SF_ORD,S$4,2))&gt;$B$190,"s","ns"))))</f>
        <v>ns</v>
      </c>
      <c r="T179" s="188" t="str">
        <f aca="1">IF(T$4&gt;$J179,"",IF($F$175&gt;$G$175,"ns",IF($B$182&gt;$C$182,"ns",IF(ABS($L179-INDEX(RTO1SF_ORD,T$4,2))&gt;$B$190,"s","ns"))))</f>
        <v>ns</v>
      </c>
      <c r="U179" s="188" t="str">
        <f aca="1">IF(U$4&gt;$J179,"",IF($F$175&gt;$G$175,"ns",IF($B$182&gt;$C$182,"ns",IF(ABS($L179-INDEX(RTO1SF_ORD,U$4,2))&gt;$B$190,"s","ns"))))</f>
        <v>ns</v>
      </c>
      <c r="V179" s="188" t="str">
        <f aca="1">IF(V$4&gt;$J179,"",IF($F$175&gt;$G$175,"ns",IF($B$182&gt;$C$182,"ns",IF(ABS($L179-INDEX(RTO1SF_ORD,V$4,2))&gt;$B$190,"s","ns"))))</f>
        <v/>
      </c>
      <c r="W179" s="188" t="str">
        <f aca="1">IF(W$4&gt;$J179,"",IF($F$175&gt;$G$175,"ns",IF($B$182&gt;$C$182,"ns",IF(ABS($L179-INDEX(RTO1SF_ORD,W$4,2))&gt;$B$190,"s","ns"))))</f>
        <v/>
      </c>
      <c r="X179" s="188" t="str">
        <f aca="1">IF(X$4&gt;$J179,"",IF($F$175&gt;$G$175,"ns",IF($B$182&gt;$C$182,"ns",IF(ABS($L179-INDEX(RTO1SF_ORD,X$4,2))&gt;$B$190,"s","ns"))))</f>
        <v/>
      </c>
      <c r="Y179" s="188" t="str">
        <f aca="1">IF(Y$4&gt;$J179,"",IF($F$175&gt;$G$175,"ns",IF($B$182&gt;$C$182,"ns",IF(ABS($L179-INDEX(RTO1SF_ORD,Y$4,2))&gt;$B$190,"s","ns"))))</f>
        <v/>
      </c>
      <c r="Z179" s="188" t="str">
        <f aca="1">IF(Z$4&gt;$J179,"",IF($F$175&gt;$G$175,"ns",IF($B$182&gt;$C$182,"ns",IF(ABS($L179-INDEX(RTO1SF_ORD,Z$4,2))&gt;$B$190,"s","ns"))))</f>
        <v/>
      </c>
      <c r="AA179" s="188" t="str">
        <f aca="1">IF(AA$4&gt;$J179,"",IF($F$175&gt;$G$175,"ns",IF($B$182&gt;$C$182,"ns",IF(ABS($L179-INDEX(RTO1SF_ORD,AA$4,2))&gt;$B$190,"s","ns"))))</f>
        <v/>
      </c>
      <c r="AB179" s="188" t="str">
        <f aca="1">IF(AB$4&gt;$J179,"",IF($F$175&gt;$G$175,"ns",IF($B$182&gt;$C$182,"ns",IF(ABS($L179-INDEX(RTO1SF_ORD,AB$4,2))&gt;$B$190,"s","ns"))))</f>
        <v/>
      </c>
      <c r="AC179" s="188" t="str">
        <f aca="1">IF(AC$4&gt;$J179,"",IF($F$175&gt;$G$175,"ns",IF($B$182&gt;$C$182,"ns",IF(ABS($L179-INDEX(RTO1SF_ORD,AC$4,2))&gt;$B$190,"s","ns"))))</f>
        <v/>
      </c>
      <c r="AD179" s="188" t="str">
        <f aca="1">IF(AD$4&gt;$J179,"",IF($F$175&gt;$G$175,"ns",IF($B$182&gt;$C$182,"ns",IF(ABS($L179-INDEX(RTO1SF_ORD,AD$4,2))&gt;$B$190,"s","ns"))))</f>
        <v/>
      </c>
      <c r="AE179" s="188" t="str">
        <f aca="1">IF(AE$4&gt;$J179,"",IF($F$175&gt;$G$175,"ns",IF($B$182&gt;$C$182,"ns",IF(ABS($L179-INDEX(RTO1SF_ORD,AE$4,2))&gt;$B$190,"s","ns"))))</f>
        <v/>
      </c>
      <c r="AF179" s="188" t="str">
        <f aca="1">IF(AF$4&gt;$J179,"",IF($F$175&gt;$G$175,"ns",IF($B$182&gt;$C$182,"ns",IF(ABS($L179-INDEX(RTO1SF_ORD,AF$4,2))&gt;$B$190,"s","ns"))))</f>
        <v/>
      </c>
      <c r="AG179" s="188" t="str">
        <f aca="1">IF(AG$4&gt;$J179,"",IF($F$175&gt;$G$175,"ns",IF($B$182&gt;$C$182,"ns",IF(ABS($L179-INDEX(RTO1SF_ORD,AG$4,2))&gt;$B$190,"s","ns"))))</f>
        <v/>
      </c>
      <c r="AH179" s="188" t="str">
        <f aca="1">IF(AH$4&gt;$J179,"",IF($F$175&gt;$G$175,"ns",IF($B$182&gt;$C$182,"ns",IF(ABS($L179-INDEX(RTO1SF_ORD,AH$4,2))&gt;$B$190,"s","ns"))))</f>
        <v/>
      </c>
      <c r="AI179" s="188" t="str">
        <f aca="1">IF(AI$4&gt;$J179,"",IF($F$175&gt;$G$175,"ns",IF($B$182&gt;$C$182,"ns",IF(ABS($L179-INDEX(RTO1SF_ORD,AI$4,2))&gt;$B$190,"s","ns"))))</f>
        <v/>
      </c>
      <c r="AJ179" s="188" t="str">
        <f aca="1">IF(AJ$4&gt;$J179,"",IF($F$175&gt;$G$175,"ns",IF($B$182&gt;$C$182,"ns",IF(ABS($L179-INDEX(RTO1SF_ORD,AJ$4,2))&gt;$B$190,"s","ns"))))</f>
        <v/>
      </c>
      <c r="AK179" s="188" t="str">
        <f aca="1">IF(AK$4&gt;$J179,"",IF($F$175&gt;$G$175,"ns",IF($B$182&gt;$C$182,"ns",IF(ABS($L179-INDEX(RTO1SF_ORD,AK$4,2))&gt;$B$190,"s","ns"))))</f>
        <v/>
      </c>
      <c r="AL179" s="188" t="str">
        <f aca="1">IF(AL$4&gt;$J179,"",IF($F$175&gt;$G$175,"ns",IF($B$182&gt;$C$182,"ns",IF(ABS($L179-INDEX(RTO1SF_ORD,AL$4,2))&gt;$B$190,"s","ns"))))</f>
        <v/>
      </c>
      <c r="AM179" s="188" t="str">
        <f aca="1">IF(AM$4&gt;$J179,"",IF($F$175&gt;$G$175,"ns",IF($B$182&gt;$C$182,"ns",IF(ABS($L179-INDEX(RTO1SF_ORD,AM$4,2))&gt;$B$190,"s","ns"))))</f>
        <v/>
      </c>
      <c r="AN179" s="188" t="str">
        <f aca="1">IF(AN$4&gt;$J179,"",IF($F$175&gt;$G$175,"ns",IF($B$182&gt;$C$182,"ns",IF(ABS($L179-INDEX(RTO1SF_ORD,AN$4,2))&gt;$B$190,"s","ns"))))</f>
        <v/>
      </c>
      <c r="AO179" s="188" t="str">
        <f aca="1">IF(AO$4&gt;$J179,"",IF($F$175&gt;$G$175,"ns",IF($B$182&gt;$C$182,"ns",IF(ABS($L179-INDEX(RTO1SF_ORD,AO$4,2))&gt;$B$190,"s","ns"))))</f>
        <v/>
      </c>
      <c r="AP179" s="188" t="str">
        <f aca="1">IF(AP$4&gt;$J179,"",IF($F$175&gt;$G$175,"ns",IF($B$182&gt;$C$182,"ns",IF(ABS($L179-INDEX(RTO1SF_ORD,AP$4,2))&gt;$B$190,"s","ns"))))</f>
        <v/>
      </c>
      <c r="AQ179" s="188" t="str">
        <f aca="1">IF(AQ$4&gt;$J179,"",IF($F$175&gt;$G$175,"ns",IF($B$182&gt;$C$182,"ns",IF(ABS($L179-INDEX(RTO1SF_ORD,AQ$4,2))&gt;$B$190,"s","ns"))))</f>
        <v/>
      </c>
      <c r="AR179" s="188" t="str">
        <f aca="1">IF(AR$4&gt;$J179,"",IF($F$175&gt;$G$175,"ns",IF($B$182&gt;$C$182,"ns",IF(ABS($L179-INDEX(RTO1SF_ORD,AR$4,2))&gt;$B$190,"s","ns"))))</f>
        <v/>
      </c>
      <c r="AS179" s="188" t="str">
        <f aca="1">IF(AS$4&gt;$J179,"",IF($F$175&gt;$G$175,"ns",IF($B$182&gt;$C$182,"ns",IF(ABS($L179-INDEX(RTO1SF_ORD,AS$4,2))&gt;$B$190,"s","ns"))))</f>
        <v/>
      </c>
      <c r="AT179" s="188" t="str">
        <f aca="1">IF(AT$4&gt;$J179,"",IF($F$175&gt;$G$175,"ns",IF($B$182&gt;$C$182,"ns",IF(ABS($L179-INDEX(RTO1SF_ORD,AT$4,2))&gt;$B$190,"s","ns"))))</f>
        <v/>
      </c>
      <c r="AU179" s="188" t="str">
        <f aca="1">IF(AU$4&gt;$J179,"",IF($F$175&gt;$G$175,"ns",IF($B$182&gt;$C$182,"ns",IF(ABS($L179-INDEX(RTO1SF_ORD,AU$4,2))&gt;$B$190,"s","ns"))))</f>
        <v/>
      </c>
      <c r="AV179" s="188" t="str">
        <f aca="1">IF(AV$4&gt;$J179,"",IF($F$175&gt;$G$175,"ns",IF($B$182&gt;$C$182,"ns",IF(ABS($L179-INDEX(RTO1SF_ORD,AV$4,2))&gt;$B$190,"s","ns"))))</f>
        <v/>
      </c>
      <c r="AW179" s="188" t="str">
        <f aca="1">IF(AW$4&gt;$J179,"",IF($F$175&gt;$G$175,"ns",IF($B$182&gt;$C$182,"ns",IF(ABS($L179-INDEX(RTO1SF_ORD,AW$4,2))&gt;$B$190,"s","ns"))))</f>
        <v/>
      </c>
      <c r="AX179" s="188" t="str">
        <f aca="1">IF(AX$4&gt;$J179,"",IF($F$175&gt;$G$175,"ns",IF($B$182&gt;$C$182,"ns",IF(ABS($L179-INDEX(RTO1SF_ORD,AX$4,2))&gt;$B$190,"s","ns"))))</f>
        <v/>
      </c>
      <c r="AY179" s="188" t="str">
        <f aca="1">IF(AY$4&gt;$J179,"",IF($F$175&gt;$G$175,"ns",IF($B$182&gt;$C$182,"ns",IF(ABS($L179-INDEX(RTO1SF_ORD,AY$4,2))&gt;$B$190,"s","ns"))))</f>
        <v/>
      </c>
      <c r="AZ179" s="188" t="str">
        <f aca="1">IF(AZ$4&gt;$J179,"",IF($F$175&gt;$G$175,"ns",IF($B$182&gt;$C$182,"ns",IF(ABS($L179-INDEX(RTO1SF_ORD,AZ$4,2))&gt;$B$190,"s","ns"))))</f>
        <v/>
      </c>
      <c r="BA179" s="188" t="str">
        <f aca="1">IF(BA$4&gt;$J179,"",IF($F$175&gt;$G$175,"ns",IF($B$182&gt;$C$182,"ns",IF(ABS($L179-INDEX(RTO1SF_ORD,BA$4,2))&gt;$B$190,"s","ns"))))</f>
        <v/>
      </c>
      <c r="BB179" s="188" t="str">
        <f aca="1">IF(BB$4&gt;$J179,"",IF($F$175&gt;$G$175,"ns",IF($B$182&gt;$C$182,"ns",IF(ABS($L179-INDEX(RTO1SF_ORD,BB$4,2))&gt;$B$190,"s","ns"))))</f>
        <v/>
      </c>
      <c r="BC179" s="188" t="str">
        <f aca="1">IF(BC$4&gt;$J179,"",IF($F$175&gt;$G$175,"ns",IF($B$182&gt;$C$182,"ns",IF(ABS($L179-INDEX(RTO1SF_ORD,BC$4,2))&gt;$B$190,"s","ns"))))</f>
        <v/>
      </c>
      <c r="BD179" s="188" t="str">
        <f aca="1">IF(BD$4&gt;$J179,"",IF($F$175&gt;$G$175,"ns",IF($B$182&gt;$C$182,"ns",IF(ABS($L179-INDEX(RTO1SF_ORD,BD$4,2))&gt;$B$190,"s","ns"))))</f>
        <v/>
      </c>
      <c r="BE179" s="188" t="str">
        <f aca="1">IF(BE$4&gt;$J179,"",IF($F$175&gt;$G$175,"ns",IF($B$182&gt;$C$182,"ns",IF(ABS($L179-INDEX(RTO1SF_ORD,BE$4,2))&gt;$B$190,"s","ns"))))</f>
        <v/>
      </c>
      <c r="BF179" s="188" t="str">
        <f aca="1">IF(BF$4&gt;$J179,"",IF($F$175&gt;$G$175,"ns",IF($B$182&gt;$C$182,"ns",IF(ABS($L179-INDEX(RTO1SF_ORD,BF$4,2))&gt;$B$190,"s","ns"))))</f>
        <v/>
      </c>
      <c r="BG179" s="188" t="str">
        <f aca="1">IF(BG$4&gt;$J179,"",IF($F$175&gt;$G$175,"ns",IF($B$182&gt;$C$182,"ns",IF(ABS($L179-INDEX(RTO1SF_ORD,BG$4,2))&gt;$B$190,"s","ns"))))</f>
        <v/>
      </c>
      <c r="BH179" s="188" t="str">
        <f aca="1">IF(BH$4&gt;$J179,"",IF($F$175&gt;$G$175,"ns",IF($B$182&gt;$C$182,"ns",IF(ABS($L179-INDEX(RTO1SF_ORD,BH$4,2))&gt;$B$190,"s","ns"))))</f>
        <v/>
      </c>
      <c r="BI179" s="188" t="str">
        <f aca="1">IF(BI$4&gt;$J179,"",IF($F$175&gt;$G$175,"ns",IF($B$182&gt;$C$182,"ns",IF(ABS($L179-INDEX(RTO1SF_ORD,BI$4,2))&gt;$B$190,"s","ns"))))</f>
        <v/>
      </c>
      <c r="BJ179" s="188" t="str">
        <f aca="1">IF(BJ$4&gt;$J179,"",IF($F$175&gt;$G$175,"ns",IF($B$182&gt;$C$182,"ns",IF(ABS($L179-INDEX(RTO1SF_ORD,BJ$4,2))&gt;$B$190,"s","ns"))))</f>
        <v/>
      </c>
      <c r="BM179" s="284" t="s">
        <v>327</v>
      </c>
      <c r="BS179" s="10"/>
      <c r="BT179" s="10"/>
      <c r="BV179" s="89" t="n">
        <v>9</v>
      </c>
      <c r="BW179" s="187" t="str">
        <f aca="1">IFERROR(INDEX(RTO4CF_ORD,BV179,1),"sd")</f>
        <v>IS TORDO</v>
      </c>
      <c r="BX179" s="188">
        <f aca="1">IFERROR(INDEX(RTO4CF_ORD,BV179,2),"sd")</f>
        <v>4266.33390857142967</v>
      </c>
      <c r="BY179" s="186" t="str">
        <f aca="1">IF(BY$4&gt;$BV179,"",IF($BR$175&gt;$BS$175,"ns",IF($BN$182&gt;$BO$182,"ns",IF(ABS($BX179-INDEX(RTO1CF_ORD,BY$4,2))&gt;$BN$190,"s","ns"))))</f>
        <v>ns</v>
      </c>
      <c r="BZ179" s="186" t="str">
        <f aca="1">IF(BZ$4&gt;$BV179,"",IF($BR$175&gt;$BS$175,"ns",IF($BN$182&gt;$BO$182,"ns",IF(ABS($BX179-INDEX(RTO1CF_ORD,BZ$4,2))&gt;$BN$190,"s","ns"))))</f>
        <v>ns</v>
      </c>
      <c r="CA179" s="186" t="str">
        <f aca="1">IF(CA$4&gt;$BV179,"",IF($BR$175&gt;$BS$175,"ns",IF($BN$182&gt;$BO$182,"ns",IF(ABS($BX179-INDEX(RTO1CF_ORD,CA$4,2))&gt;$BN$190,"s","ns"))))</f>
        <v>ns</v>
      </c>
      <c r="CB179" s="186" t="str">
        <f aca="1">IF(CB$4&gt;$BV179,"",IF($BR$175&gt;$BS$175,"ns",IF($BN$182&gt;$BO$182,"ns",IF(ABS($BX179-INDEX(RTO1CF_ORD,CB$4,2))&gt;$BN$190,"s","ns"))))</f>
        <v>ns</v>
      </c>
      <c r="CC179" s="186" t="str">
        <f aca="1">IF(CC$4&gt;$BV179,"",IF($BR$175&gt;$BS$175,"ns",IF($BN$182&gt;$BO$182,"ns",IF(ABS($BX179-INDEX(RTO1CF_ORD,CC$4,2))&gt;$BN$190,"s","ns"))))</f>
        <v>ns</v>
      </c>
      <c r="CD179" s="186" t="str">
        <f aca="1">IF(CD$4&gt;$BV179,"",IF($BR$175&gt;$BS$175,"ns",IF($BN$182&gt;$BO$182,"ns",IF(ABS($BX179-INDEX(RTO1CF_ORD,CD$4,2))&gt;$BN$190,"s","ns"))))</f>
        <v>ns</v>
      </c>
      <c r="CE179" s="186" t="str">
        <f aca="1">IF(CE$4&gt;$BV179,"",IF($BR$175&gt;$BS$175,"ns",IF($BN$182&gt;$BO$182,"ns",IF(ABS($BX179-INDEX(RTO1CF_ORD,CE$4,2))&gt;$BN$190,"s","ns"))))</f>
        <v>ns</v>
      </c>
      <c r="CF179" s="186" t="str">
        <f aca="1">IF(CF$4&gt;$BV179,"",IF($BR$175&gt;$BS$175,"ns",IF($BN$182&gt;$BO$182,"ns",IF(ABS($BX179-INDEX(RTO1CF_ORD,CF$4,2))&gt;$BN$190,"s","ns"))))</f>
        <v>ns</v>
      </c>
      <c r="CG179" s="186" t="str">
        <f aca="1">IF(CG$4&gt;$BV179,"",IF($BR$175&gt;$BS$175,"ns",IF($BN$182&gt;$BO$182,"ns",IF(ABS($BX179-INDEX(RTO1CF_ORD,CG$4,2))&gt;$BN$190,"s","ns"))))</f>
        <v>ns</v>
      </c>
      <c r="CH179" s="186" t="str">
        <f aca="1">IF(CH$4&gt;$BV179,"",IF($BR$175&gt;$BS$175,"ns",IF($BN$182&gt;$BO$182,"ns",IF(ABS($BX179-INDEX(RTO1CF_ORD,CH$4,2))&gt;$BN$190,"s","ns"))))</f>
        <v/>
      </c>
      <c r="CI179" s="186" t="str">
        <f aca="1">IF(CI$4&gt;$BV179,"",IF($BR$175&gt;$BS$175,"ns",IF($BN$182&gt;$BO$182,"ns",IF(ABS($BX179-INDEX(RTO1CF_ORD,CI$4,2))&gt;$BN$190,"s","ns"))))</f>
        <v/>
      </c>
      <c r="CJ179" s="186" t="str">
        <f aca="1">IF(CJ$4&gt;$BV179,"",IF($BR$175&gt;$BS$175,"ns",IF($BN$182&gt;$BO$182,"ns",IF(ABS($BX179-INDEX(RTO1CF_ORD,CJ$4,2))&gt;$BN$190,"s","ns"))))</f>
        <v/>
      </c>
      <c r="CK179" s="186" t="str">
        <f aca="1">IF(CK$4&gt;$BV179,"",IF($BR$175&gt;$BS$175,"ns",IF($BN$182&gt;$BO$182,"ns",IF(ABS($BX179-INDEX(RTO1CF_ORD,CK$4,2))&gt;$BN$190,"s","ns"))))</f>
        <v/>
      </c>
      <c r="CL179" s="186" t="str">
        <f aca="1">IF(CL$4&gt;$BV179,"",IF($BR$175&gt;$BS$175,"ns",IF($BN$182&gt;$BO$182,"ns",IF(ABS($BX179-INDEX(RTO1CF_ORD,CL$4,2))&gt;$BN$190,"s","ns"))))</f>
        <v/>
      </c>
      <c r="CM179" s="186" t="str">
        <f aca="1">IF(CM$4&gt;$BV179,"",IF($BR$175&gt;$BS$175,"ns",IF($BN$182&gt;$BO$182,"ns",IF(ABS($BX179-INDEX(RTO1CF_ORD,CM$4,2))&gt;$BN$190,"s","ns"))))</f>
        <v/>
      </c>
      <c r="CN179" s="186" t="str">
        <f aca="1">IF(CN$4&gt;$BV179,"",IF($BR$175&gt;$BS$175,"ns",IF($BN$182&gt;$BO$182,"ns",IF(ABS($BX179-INDEX(RTO1CF_ORD,CN$4,2))&gt;$BN$190,"s","ns"))))</f>
        <v/>
      </c>
      <c r="CO179" s="186" t="str">
        <f aca="1">IF(CO$4&gt;$BV179,"",IF($BR$175&gt;$BS$175,"ns",IF($BN$182&gt;$BO$182,"ns",IF(ABS($BX179-INDEX(RTO1CF_ORD,CO$4,2))&gt;$BN$190,"s","ns"))))</f>
        <v/>
      </c>
      <c r="CP179" s="186" t="str">
        <f aca="1">IF(CP$4&gt;$BV179,"",IF($BR$175&gt;$BS$175,"ns",IF($BN$182&gt;$BO$182,"ns",IF(ABS($BX179-INDEX(RTO1CF_ORD,CP$4,2))&gt;$BN$190,"s","ns"))))</f>
        <v/>
      </c>
      <c r="CQ179" s="186" t="str">
        <f aca="1">IF(CQ$4&gt;$BV179,"",IF($BR$175&gt;$BS$175,"ns",IF($BN$182&gt;$BO$182,"ns",IF(ABS($BX179-INDEX(RTO1CF_ORD,CQ$4,2))&gt;$BN$190,"s","ns"))))</f>
        <v/>
      </c>
      <c r="CR179" s="186" t="str">
        <f aca="1">IF(CR$4&gt;$BV179,"",IF($BR$175&gt;$BS$175,"ns",IF($BN$182&gt;$BO$182,"ns",IF(ABS($BX179-INDEX(RTO1CF_ORD,CR$4,2))&gt;$BN$190,"s","ns"))))</f>
        <v/>
      </c>
      <c r="CS179" s="186" t="str">
        <f aca="1">IF(CS$4&gt;$BV179,"",IF($BR$175&gt;$BS$175,"ns",IF($BN$182&gt;$BO$182,"ns",IF(ABS($BX179-INDEX(RTO1CF_ORD,CS$4,2))&gt;$BN$190,"s","ns"))))</f>
        <v/>
      </c>
      <c r="CT179" s="186" t="str">
        <f aca="1">IF(CT$4&gt;$BV179,"",IF($BR$175&gt;$BS$175,"ns",IF($BN$182&gt;$BO$182,"ns",IF(ABS($BX179-INDEX(RTO1CF_ORD,CT$4,2))&gt;$BN$190,"s","ns"))))</f>
        <v/>
      </c>
      <c r="CU179" s="186" t="str">
        <f aca="1">IF(CU$4&gt;$BV179,"",IF($BR$175&gt;$BS$175,"ns",IF($BN$182&gt;$BO$182,"ns",IF(ABS($BX179-INDEX(RTO1CF_ORD,CU$4,2))&gt;$BN$190,"s","ns"))))</f>
        <v/>
      </c>
      <c r="CV179" s="186" t="str">
        <f aca="1">IF(CV$4&gt;$BV179,"",IF($BR$175&gt;$BS$175,"ns",IF($BN$182&gt;$BO$182,"ns",IF(ABS($BX179-INDEX(RTO1CF_ORD,CV$4,2))&gt;$BN$190,"s","ns"))))</f>
        <v/>
      </c>
      <c r="CW179" s="186" t="str">
        <f aca="1">IF(CW$4&gt;$BV179,"",IF($BR$175&gt;$BS$175,"ns",IF($BN$182&gt;$BO$182,"ns",IF(ABS($BX179-INDEX(RTO1CF_ORD,CW$4,2))&gt;$BN$190,"s","ns"))))</f>
        <v/>
      </c>
      <c r="CX179" s="186" t="str">
        <f aca="1">IF(CX$4&gt;$BV179,"",IF($BR$175&gt;$BS$175,"ns",IF($BN$182&gt;$BO$182,"ns",IF(ABS($BX179-INDEX(RTO1CF_ORD,CX$4,2))&gt;$BN$190,"s","ns"))))</f>
        <v/>
      </c>
      <c r="CY179" s="186" t="str">
        <f aca="1">IF(CY$4&gt;$BV179,"",IF($BR$175&gt;$BS$175,"ns",IF($BN$182&gt;$BO$182,"ns",IF(ABS($BX179-INDEX(RTO1CF_ORD,CY$4,2))&gt;$BN$190,"s","ns"))))</f>
        <v/>
      </c>
      <c r="CZ179" s="186" t="str">
        <f aca="1">IF(CZ$4&gt;$BV179,"",IF($BR$175&gt;$BS$175,"ns",IF($BN$182&gt;$BO$182,"ns",IF(ABS($BX179-INDEX(RTO1CF_ORD,CZ$4,2))&gt;$BN$190,"s","ns"))))</f>
        <v/>
      </c>
      <c r="DA179" s="186" t="str">
        <f aca="1">IF(DA$4&gt;$BV179,"",IF($BR$175&gt;$BS$175,"ns",IF($BN$182&gt;$BO$182,"ns",IF(ABS($BX179-INDEX(RTO1CF_ORD,DA$4,2))&gt;$BN$190,"s","ns"))))</f>
        <v/>
      </c>
      <c r="DB179" s="186" t="str">
        <f aca="1">IF(DB$4&gt;$BV179,"",IF($BR$175&gt;$BS$175,"ns",IF($BN$182&gt;$BO$182,"ns",IF(ABS($BX179-INDEX(RTO1CF_ORD,DB$4,2))&gt;$BN$190,"s","ns"))))</f>
        <v/>
      </c>
      <c r="DC179" s="186" t="str">
        <f aca="1">IF(DC$4&gt;$BV179,"",IF($BR$175&gt;$BS$175,"ns",IF($BN$182&gt;$BO$182,"ns",IF(ABS($BX179-INDEX(RTO1CF_ORD,DC$4,2))&gt;$BN$190,"s","ns"))))</f>
        <v/>
      </c>
      <c r="DD179" s="186" t="str">
        <f aca="1">IF(DD$4&gt;$BV179,"",IF($BR$175&gt;$BS$175,"ns",IF($BN$182&gt;$BO$182,"ns",IF(ABS($BX179-INDEX(RTO1CF_ORD,DD$4,2))&gt;$BN$190,"s","ns"))))</f>
        <v/>
      </c>
      <c r="DE179" s="186" t="str">
        <f aca="1">IF(DE$4&gt;$BV179,"",IF($BR$175&gt;$BS$175,"ns",IF($BN$182&gt;$BO$182,"ns",IF(ABS($BX179-INDEX(RTO1CF_ORD,DE$4,2))&gt;$BN$190,"s","ns"))))</f>
        <v/>
      </c>
      <c r="DF179" s="186" t="str">
        <f aca="1">IF(DF$4&gt;$BV179,"",IF($BR$175&gt;$BS$175,"ns",IF($BN$182&gt;$BO$182,"ns",IF(ABS($BX179-INDEX(RTO1CF_ORD,DF$4,2))&gt;$BN$190,"s","ns"))))</f>
        <v/>
      </c>
      <c r="DG179" s="186" t="str">
        <f aca="1">IF(DG$4&gt;$BV179,"",IF($BR$175&gt;$BS$175,"ns",IF($BN$182&gt;$BO$182,"ns",IF(ABS($BX179-INDEX(RTO1CF_ORD,DG$4,2))&gt;$BN$190,"s","ns"))))</f>
        <v/>
      </c>
      <c r="DH179" s="186" t="str">
        <f aca="1">IF(DH$4&gt;$BV179,"",IF($BR$175&gt;$BS$175,"ns",IF($BN$182&gt;$BO$182,"ns",IF(ABS($BX179-INDEX(RTO1CF_ORD,DH$4,2))&gt;$BN$190,"s","ns"))))</f>
        <v/>
      </c>
      <c r="DI179" s="186" t="str">
        <f aca="1">IF(DI$4&gt;$BV179,"",IF($BR$175&gt;$BS$175,"ns",IF($BN$182&gt;$BO$182,"ns",IF(ABS($BX179-INDEX(RTO1CF_ORD,DI$4,2))&gt;$BN$190,"s","ns"))))</f>
        <v/>
      </c>
      <c r="DJ179" s="186" t="str">
        <f aca="1">IF(DJ$4&gt;$BV179,"",IF($BR$175&gt;$BS$175,"ns",IF($BN$182&gt;$BO$182,"ns",IF(ABS($BX179-INDEX(RTO1CF_ORD,DJ$4,2))&gt;$BN$190,"s","ns"))))</f>
        <v/>
      </c>
      <c r="DK179" s="186" t="str">
        <f aca="1">IF(DK$4&gt;$BV179,"",IF($BR$175&gt;$BS$175,"ns",IF($BN$182&gt;$BO$182,"ns",IF(ABS($BX179-INDEX(RTO1CF_ORD,DK$4,2))&gt;$BN$190,"s","ns"))))</f>
        <v/>
      </c>
      <c r="DL179" s="186" t="str">
        <f aca="1">IF(DL$4&gt;$BV179,"",IF($BR$175&gt;$BS$175,"ns",IF($BN$182&gt;$BO$182,"ns",IF(ABS($BX179-INDEX(RTO1CF_ORD,DL$4,2))&gt;$BN$190,"s","ns"))))</f>
        <v/>
      </c>
      <c r="DM179" s="186" t="str">
        <f aca="1">IF(DM$4&gt;$BV179,"",IF($BR$175&gt;$BS$175,"ns",IF($BN$182&gt;$BO$182,"ns",IF(ABS($BX179-INDEX(RTO1CF_ORD,DM$4,2))&gt;$BN$190,"s","ns"))))</f>
        <v/>
      </c>
      <c r="DN179" s="186" t="str">
        <f aca="1">IF(DN$4&gt;$BV179,"",IF($BR$175&gt;$BS$175,"ns",IF($BN$182&gt;$BO$182,"ns",IF(ABS($BX179-INDEX(RTO1CF_ORD,DN$4,2))&gt;$BN$190,"s","ns"))))</f>
        <v/>
      </c>
      <c r="DO179" s="186" t="str">
        <f aca="1">IF(DO$4&gt;$BV179,"",IF($BR$175&gt;$BS$175,"ns",IF($BN$182&gt;$BO$182,"ns",IF(ABS($BX179-INDEX(RTO1CF_ORD,DO$4,2))&gt;$BN$190,"s","ns"))))</f>
        <v/>
      </c>
      <c r="DP179" s="186" t="str">
        <f aca="1">IF(DP$4&gt;$BV179,"",IF($BR$175&gt;$BS$175,"ns",IF($BN$182&gt;$BO$182,"ns",IF(ABS($BX179-INDEX(RTO1CF_ORD,DP$4,2))&gt;$BN$190,"s","ns"))))</f>
        <v/>
      </c>
      <c r="DQ179" s="186" t="str">
        <f aca="1">IF(DQ$4&gt;$BV179,"",IF($BR$175&gt;$BS$175,"ns",IF($BN$182&gt;$BO$182,"ns",IF(ABS($BX179-INDEX(RTO1CF_ORD,DQ$4,2))&gt;$BN$190,"s","ns"))))</f>
        <v/>
      </c>
      <c r="DR179" s="186" t="str">
        <f aca="1">IF(DR$4&gt;$BV179,"",IF($BR$175&gt;$BS$175,"ns",IF($BN$182&gt;$BO$182,"ns",IF(ABS($BX179-INDEX(RTO1CF_ORD,DR$4,2))&gt;$BN$190,"s","ns"))))</f>
        <v/>
      </c>
      <c r="DS179" s="186" t="str">
        <f aca="1">IF(DS$4&gt;$BV179,"",IF($BR$175&gt;$BS$175,"ns",IF($BN$182&gt;$BO$182,"ns",IF(ABS($BX179-INDEX(RTO1CF_ORD,DS$4,2))&gt;$BN$190,"s","ns"))))</f>
        <v/>
      </c>
      <c r="DT179" s="186" t="str">
        <f aca="1">IF(DT$4&gt;$BV179,"",IF($BR$175&gt;$BS$175,"ns",IF($BN$182&gt;$BO$182,"ns",IF(ABS($BX179-INDEX(RTO1CF_ORD,DT$4,2))&gt;$BN$190,"s","ns"))))</f>
        <v/>
      </c>
      <c r="DU179" s="186" t="str">
        <f aca="1">IF(DU$4&gt;$BV179,"",IF($BR$175&gt;$BS$175,"ns",IF($BN$182&gt;$BO$182,"ns",IF(ABS($BX179-INDEX(RTO1CF_ORD,DU$4,2))&gt;$BN$190,"s","ns"))))</f>
        <v/>
      </c>
      <c r="DV179" s="186" t="str">
        <f aca="1">IF(DV$4&gt;$BV179,"",IF($BR$175&gt;$BS$175,"ns",IF($BN$182&gt;$BO$182,"ns",IF(ABS($BX179-INDEX(RTO1CF_ORD,DV$4,2))&gt;$BN$190,"s","ns"))))</f>
        <v/>
      </c>
      <c r="DW179" s="158"/>
      <c r="DX179" s="158"/>
      <c r="DZ179" s="176">
        <f>DZ178+1</f>
        <v>10</v>
      </c>
      <c r="EA179" s="178" t="str">
        <f aca="1">IFERROR(INDEX(RTO4CV,$DZ179,1),0)</f>
        <v>B AMANCAY</v>
      </c>
      <c r="EB179" s="179">
        <f aca="1">IFERROR(INDEX(RTO4SF,$DZ179,EB$3),0)</f>
        <v>0</v>
      </c>
      <c r="EC179" s="179">
        <f aca="1">IFERROR(INDEX(RTO4SF,$DZ179,EC$3),0)</f>
        <v>0</v>
      </c>
      <c r="ED179" s="179">
        <f aca="1">IFERROR(INDEX(RTO4SF,$DZ179,ED$3),0)</f>
        <v>0</v>
      </c>
      <c r="EE179" s="179">
        <f aca="1">IFERROR(INDEX(RTO4SF,$DZ179,EE$3),0)</f>
        <v>0</v>
      </c>
      <c r="EF179" s="179">
        <f>_xlfn.COUNTIFS(EB179:EE179,"&gt;1")</f>
        <v>0</v>
      </c>
      <c r="EG179" s="179">
        <f>IFERROR(_xlfn.SUMIFS(EB179:EE179,EB179:EE179,"&gt;1"),0)</f>
        <v>0</v>
      </c>
      <c r="EH179" s="176"/>
      <c r="EI179" s="176" t="s">
        <v>328</v>
      </c>
      <c r="EJ179" s="175" t="str">
        <f>IF(EF220=0,"sd",SUM(EJ176:EJ178))</f>
        <v>sd</v>
      </c>
      <c r="EK179" s="177"/>
      <c r="EL179" s="176">
        <f>EL178+1</f>
        <v>10</v>
      </c>
      <c r="EM179" s="178" t="str">
        <f aca="1">IFERROR(INDEX(RTO4CV,$EL179,1),0)</f>
        <v>B AMANCAY</v>
      </c>
      <c r="EN179" s="179">
        <f aca="1">IFERROR(INDEX(RTO4CF,$EL179,'ANVA-MDS'!EB$3),0)</f>
        <v>2891.92086857143022</v>
      </c>
      <c r="EO179" s="179">
        <f aca="1">IFERROR(INDEX(RTO4CF,$EL179,'ANVA-MDS'!EC$3),0)</f>
        <v>4240.71648000000005</v>
      </c>
      <c r="EP179" s="179">
        <f aca="1">IFERROR(INDEX(RTO4CF,$EL179,'ANVA-MDS'!ED$3),0)</f>
        <v>3836.85996571428996</v>
      </c>
      <c r="EQ179" s="179">
        <f aca="1">IFERROR(INDEX(RTO4CF,$EL179,'ANVA-MDS'!EE$3),0)</f>
        <v>0</v>
      </c>
      <c r="ER179" s="179">
        <f>_xlfn.COUNTIFS(EN179:EQ179,"&gt;1")</f>
        <v>3</v>
      </c>
      <c r="ES179" s="179">
        <f>IFERROR(_xlfn.SUMIFS(EN179:EQ179,EN179:EQ179,"&gt;1"),0)</f>
        <v>10969.4973142856998</v>
      </c>
      <c r="ET179" s="176"/>
      <c r="EU179" s="176" t="s">
        <v>328</v>
      </c>
      <c r="EV179" s="175">
        <f>IF(ER220=0,"sd",SUM(EV176:EV178))</f>
        <v>74</v>
      </c>
      <c r="EW179" s="177"/>
      <c r="EX179" s="179">
        <f>EG179+ES179</f>
        <v>10969.4973142856998</v>
      </c>
      <c r="EY179" s="176" t="s">
        <v>329</v>
      </c>
      <c r="EZ179" s="202" t="str">
        <f t="array" ref="EZ179">IF(EZ189=0,"sd",SUM(IF(EX170:EX219&gt;1,(EX170:EX219)^2))/(EZ171*EZ183)-EZ175)</f>
        <v>sd</v>
      </c>
    </row>
    <row r="180" spans="1:156" ht="12.75" customHeight="1">
      <c r="A180" s="9"/>
      <c r="J180" s="89" t="n">
        <v>10</v>
      </c>
      <c r="K180" s="187" t="str">
        <f aca="1">IFERROR(INDEX(RTO4SF_ORD,J180,1),"sd")</f>
        <v>B AMANCAY</v>
      </c>
      <c r="L180" s="188">
        <f aca="1">IFERROR(INDEX(RTO4SF_ORD,J180,2),"sd")</f>
        <v>0.0004</v>
      </c>
      <c r="M180" s="188" t="str">
        <f aca="1">IF(M$4&gt;$J180,"",IF($F$175&gt;$G$175,"ns",IF($B$182&gt;$C$182,"ns",IF(ABS($L180-INDEX(RTO1SF_ORD,M$4,2))&gt;$B$190,"s","ns"))))</f>
        <v>ns</v>
      </c>
      <c r="N180" s="188" t="str">
        <f aca="1">IF(N$4&gt;$J180,"",IF($F$175&gt;$G$175,"ns",IF($B$182&gt;$C$182,"ns",IF(ABS($L180-INDEX(RTO1SF_ORD,N$4,2))&gt;$B$190,"s","ns"))))</f>
        <v>ns</v>
      </c>
      <c r="O180" s="188" t="str">
        <f aca="1">IF(O$4&gt;$J180,"",IF($F$175&gt;$G$175,"ns",IF($B$182&gt;$C$182,"ns",IF(ABS($L180-INDEX(RTO1SF_ORD,O$4,2))&gt;$B$190,"s","ns"))))</f>
        <v>ns</v>
      </c>
      <c r="P180" s="188" t="str">
        <f aca="1">IF(P$4&gt;$J180,"",IF($F$175&gt;$G$175,"ns",IF($B$182&gt;$C$182,"ns",IF(ABS($L180-INDEX(RTO1SF_ORD,P$4,2))&gt;$B$190,"s","ns"))))</f>
        <v>ns</v>
      </c>
      <c r="Q180" s="188" t="str">
        <f aca="1">IF(Q$4&gt;$J180,"",IF($F$175&gt;$G$175,"ns",IF($B$182&gt;$C$182,"ns",IF(ABS($L180-INDEX(RTO1SF_ORD,Q$4,2))&gt;$B$190,"s","ns"))))</f>
        <v>ns</v>
      </c>
      <c r="R180" s="188" t="str">
        <f aca="1">IF(R$4&gt;$J180,"",IF($F$175&gt;$G$175,"ns",IF($B$182&gt;$C$182,"ns",IF(ABS($L180-INDEX(RTO1SF_ORD,R$4,2))&gt;$B$190,"s","ns"))))</f>
        <v>ns</v>
      </c>
      <c r="S180" s="188" t="str">
        <f aca="1">IF(S$4&gt;$J180,"",IF($F$175&gt;$G$175,"ns",IF($B$182&gt;$C$182,"ns",IF(ABS($L180-INDEX(RTO1SF_ORD,S$4,2))&gt;$B$190,"s","ns"))))</f>
        <v>ns</v>
      </c>
      <c r="T180" s="188" t="str">
        <f aca="1">IF(T$4&gt;$J180,"",IF($F$175&gt;$G$175,"ns",IF($B$182&gt;$C$182,"ns",IF(ABS($L180-INDEX(RTO1SF_ORD,T$4,2))&gt;$B$190,"s","ns"))))</f>
        <v>ns</v>
      </c>
      <c r="U180" s="188" t="str">
        <f aca="1">IF(U$4&gt;$J180,"",IF($F$175&gt;$G$175,"ns",IF($B$182&gt;$C$182,"ns",IF(ABS($L180-INDEX(RTO1SF_ORD,U$4,2))&gt;$B$190,"s","ns"))))</f>
        <v>ns</v>
      </c>
      <c r="V180" s="188" t="str">
        <f aca="1">IF(V$4&gt;$J180,"",IF($F$175&gt;$G$175,"ns",IF($B$182&gt;$C$182,"ns",IF(ABS($L180-INDEX(RTO1SF_ORD,V$4,2))&gt;$B$190,"s","ns"))))</f>
        <v>ns</v>
      </c>
      <c r="W180" s="188" t="str">
        <f aca="1">IF(W$4&gt;$J180,"",IF($F$175&gt;$G$175,"ns",IF($B$182&gt;$C$182,"ns",IF(ABS($L180-INDEX(RTO1SF_ORD,W$4,2))&gt;$B$190,"s","ns"))))</f>
        <v/>
      </c>
      <c r="X180" s="188" t="str">
        <f aca="1">IF(X$4&gt;$J180,"",IF($F$175&gt;$G$175,"ns",IF($B$182&gt;$C$182,"ns",IF(ABS($L180-INDEX(RTO1SF_ORD,X$4,2))&gt;$B$190,"s","ns"))))</f>
        <v/>
      </c>
      <c r="Y180" s="188" t="str">
        <f aca="1">IF(Y$4&gt;$J180,"",IF($F$175&gt;$G$175,"ns",IF($B$182&gt;$C$182,"ns",IF(ABS($L180-INDEX(RTO1SF_ORD,Y$4,2))&gt;$B$190,"s","ns"))))</f>
        <v/>
      </c>
      <c r="Z180" s="188" t="str">
        <f aca="1">IF(Z$4&gt;$J180,"",IF($F$175&gt;$G$175,"ns",IF($B$182&gt;$C$182,"ns",IF(ABS($L180-INDEX(RTO1SF_ORD,Z$4,2))&gt;$B$190,"s","ns"))))</f>
        <v/>
      </c>
      <c r="AA180" s="188" t="str">
        <f aca="1">IF(AA$4&gt;$J180,"",IF($F$175&gt;$G$175,"ns",IF($B$182&gt;$C$182,"ns",IF(ABS($L180-INDEX(RTO1SF_ORD,AA$4,2))&gt;$B$190,"s","ns"))))</f>
        <v/>
      </c>
      <c r="AB180" s="188" t="str">
        <f aca="1">IF(AB$4&gt;$J180,"",IF($F$175&gt;$G$175,"ns",IF($B$182&gt;$C$182,"ns",IF(ABS($L180-INDEX(RTO1SF_ORD,AB$4,2))&gt;$B$190,"s","ns"))))</f>
        <v/>
      </c>
      <c r="AC180" s="188" t="str">
        <f aca="1">IF(AC$4&gt;$J180,"",IF($F$175&gt;$G$175,"ns",IF($B$182&gt;$C$182,"ns",IF(ABS($L180-INDEX(RTO1SF_ORD,AC$4,2))&gt;$B$190,"s","ns"))))</f>
        <v/>
      </c>
      <c r="AD180" s="188" t="str">
        <f aca="1">IF(AD$4&gt;$J180,"",IF($F$175&gt;$G$175,"ns",IF($B$182&gt;$C$182,"ns",IF(ABS($L180-INDEX(RTO1SF_ORD,AD$4,2))&gt;$B$190,"s","ns"))))</f>
        <v/>
      </c>
      <c r="AE180" s="188" t="str">
        <f aca="1">IF(AE$4&gt;$J180,"",IF($F$175&gt;$G$175,"ns",IF($B$182&gt;$C$182,"ns",IF(ABS($L180-INDEX(RTO1SF_ORD,AE$4,2))&gt;$B$190,"s","ns"))))</f>
        <v/>
      </c>
      <c r="AF180" s="188" t="str">
        <f aca="1">IF(AF$4&gt;$J180,"",IF($F$175&gt;$G$175,"ns",IF($B$182&gt;$C$182,"ns",IF(ABS($L180-INDEX(RTO1SF_ORD,AF$4,2))&gt;$B$190,"s","ns"))))</f>
        <v/>
      </c>
      <c r="AG180" s="188" t="str">
        <f aca="1">IF(AG$4&gt;$J180,"",IF($F$175&gt;$G$175,"ns",IF($B$182&gt;$C$182,"ns",IF(ABS($L180-INDEX(RTO1SF_ORD,AG$4,2))&gt;$B$190,"s","ns"))))</f>
        <v/>
      </c>
      <c r="AH180" s="188" t="str">
        <f aca="1">IF(AH$4&gt;$J180,"",IF($F$175&gt;$G$175,"ns",IF($B$182&gt;$C$182,"ns",IF(ABS($L180-INDEX(RTO1SF_ORD,AH$4,2))&gt;$B$190,"s","ns"))))</f>
        <v/>
      </c>
      <c r="AI180" s="188" t="str">
        <f aca="1">IF(AI$4&gt;$J180,"",IF($F$175&gt;$G$175,"ns",IF($B$182&gt;$C$182,"ns",IF(ABS($L180-INDEX(RTO1SF_ORD,AI$4,2))&gt;$B$190,"s","ns"))))</f>
        <v/>
      </c>
      <c r="AJ180" s="188" t="str">
        <f aca="1">IF(AJ$4&gt;$J180,"",IF($F$175&gt;$G$175,"ns",IF($B$182&gt;$C$182,"ns",IF(ABS($L180-INDEX(RTO1SF_ORD,AJ$4,2))&gt;$B$190,"s","ns"))))</f>
        <v/>
      </c>
      <c r="AK180" s="188" t="str">
        <f aca="1">IF(AK$4&gt;$J180,"",IF($F$175&gt;$G$175,"ns",IF($B$182&gt;$C$182,"ns",IF(ABS($L180-INDEX(RTO1SF_ORD,AK$4,2))&gt;$B$190,"s","ns"))))</f>
        <v/>
      </c>
      <c r="AL180" s="188" t="str">
        <f aca="1">IF(AL$4&gt;$J180,"",IF($F$175&gt;$G$175,"ns",IF($B$182&gt;$C$182,"ns",IF(ABS($L180-INDEX(RTO1SF_ORD,AL$4,2))&gt;$B$190,"s","ns"))))</f>
        <v/>
      </c>
      <c r="AM180" s="188" t="str">
        <f aca="1">IF(AM$4&gt;$J180,"",IF($F$175&gt;$G$175,"ns",IF($B$182&gt;$C$182,"ns",IF(ABS($L180-INDEX(RTO1SF_ORD,AM$4,2))&gt;$B$190,"s","ns"))))</f>
        <v/>
      </c>
      <c r="AN180" s="188" t="str">
        <f aca="1">IF(AN$4&gt;$J180,"",IF($F$175&gt;$G$175,"ns",IF($B$182&gt;$C$182,"ns",IF(ABS($L180-INDEX(RTO1SF_ORD,AN$4,2))&gt;$B$190,"s","ns"))))</f>
        <v/>
      </c>
      <c r="AO180" s="188" t="str">
        <f aca="1">IF(AO$4&gt;$J180,"",IF($F$175&gt;$G$175,"ns",IF($B$182&gt;$C$182,"ns",IF(ABS($L180-INDEX(RTO1SF_ORD,AO$4,2))&gt;$B$190,"s","ns"))))</f>
        <v/>
      </c>
      <c r="AP180" s="188" t="str">
        <f aca="1">IF(AP$4&gt;$J180,"",IF($F$175&gt;$G$175,"ns",IF($B$182&gt;$C$182,"ns",IF(ABS($L180-INDEX(RTO1SF_ORD,AP$4,2))&gt;$B$190,"s","ns"))))</f>
        <v/>
      </c>
      <c r="AQ180" s="188" t="str">
        <f aca="1">IF(AQ$4&gt;$J180,"",IF($F$175&gt;$G$175,"ns",IF($B$182&gt;$C$182,"ns",IF(ABS($L180-INDEX(RTO1SF_ORD,AQ$4,2))&gt;$B$190,"s","ns"))))</f>
        <v/>
      </c>
      <c r="AR180" s="188" t="str">
        <f aca="1">IF(AR$4&gt;$J180,"",IF($F$175&gt;$G$175,"ns",IF($B$182&gt;$C$182,"ns",IF(ABS($L180-INDEX(RTO1SF_ORD,AR$4,2))&gt;$B$190,"s","ns"))))</f>
        <v/>
      </c>
      <c r="AS180" s="188" t="str">
        <f aca="1">IF(AS$4&gt;$J180,"",IF($F$175&gt;$G$175,"ns",IF($B$182&gt;$C$182,"ns",IF(ABS($L180-INDEX(RTO1SF_ORD,AS$4,2))&gt;$B$190,"s","ns"))))</f>
        <v/>
      </c>
      <c r="AT180" s="188" t="str">
        <f aca="1">IF(AT$4&gt;$J180,"",IF($F$175&gt;$G$175,"ns",IF($B$182&gt;$C$182,"ns",IF(ABS($L180-INDEX(RTO1SF_ORD,AT$4,2))&gt;$B$190,"s","ns"))))</f>
        <v/>
      </c>
      <c r="AU180" s="188" t="str">
        <f aca="1">IF(AU$4&gt;$J180,"",IF($F$175&gt;$G$175,"ns",IF($B$182&gt;$C$182,"ns",IF(ABS($L180-INDEX(RTO1SF_ORD,AU$4,2))&gt;$B$190,"s","ns"))))</f>
        <v/>
      </c>
      <c r="AV180" s="188" t="str">
        <f aca="1">IF(AV$4&gt;$J180,"",IF($F$175&gt;$G$175,"ns",IF($B$182&gt;$C$182,"ns",IF(ABS($L180-INDEX(RTO1SF_ORD,AV$4,2))&gt;$B$190,"s","ns"))))</f>
        <v/>
      </c>
      <c r="AW180" s="188" t="str">
        <f aca="1">IF(AW$4&gt;$J180,"",IF($F$175&gt;$G$175,"ns",IF($B$182&gt;$C$182,"ns",IF(ABS($L180-INDEX(RTO1SF_ORD,AW$4,2))&gt;$B$190,"s","ns"))))</f>
        <v/>
      </c>
      <c r="AX180" s="188" t="str">
        <f aca="1">IF(AX$4&gt;$J180,"",IF($F$175&gt;$G$175,"ns",IF($B$182&gt;$C$182,"ns",IF(ABS($L180-INDEX(RTO1SF_ORD,AX$4,2))&gt;$B$190,"s","ns"))))</f>
        <v/>
      </c>
      <c r="AY180" s="188" t="str">
        <f aca="1">IF(AY$4&gt;$J180,"",IF($F$175&gt;$G$175,"ns",IF($B$182&gt;$C$182,"ns",IF(ABS($L180-INDEX(RTO1SF_ORD,AY$4,2))&gt;$B$190,"s","ns"))))</f>
        <v/>
      </c>
      <c r="AZ180" s="188" t="str">
        <f aca="1">IF(AZ$4&gt;$J180,"",IF($F$175&gt;$G$175,"ns",IF($B$182&gt;$C$182,"ns",IF(ABS($L180-INDEX(RTO1SF_ORD,AZ$4,2))&gt;$B$190,"s","ns"))))</f>
        <v/>
      </c>
      <c r="BA180" s="188" t="str">
        <f aca="1">IF(BA$4&gt;$J180,"",IF($F$175&gt;$G$175,"ns",IF($B$182&gt;$C$182,"ns",IF(ABS($L180-INDEX(RTO1SF_ORD,BA$4,2))&gt;$B$190,"s","ns"))))</f>
        <v/>
      </c>
      <c r="BB180" s="188" t="str">
        <f aca="1">IF(BB$4&gt;$J180,"",IF($F$175&gt;$G$175,"ns",IF($B$182&gt;$C$182,"ns",IF(ABS($L180-INDEX(RTO1SF_ORD,BB$4,2))&gt;$B$190,"s","ns"))))</f>
        <v/>
      </c>
      <c r="BC180" s="188" t="str">
        <f aca="1">IF(BC$4&gt;$J180,"",IF($F$175&gt;$G$175,"ns",IF($B$182&gt;$C$182,"ns",IF(ABS($L180-INDEX(RTO1SF_ORD,BC$4,2))&gt;$B$190,"s","ns"))))</f>
        <v/>
      </c>
      <c r="BD180" s="188" t="str">
        <f aca="1">IF(BD$4&gt;$J180,"",IF($F$175&gt;$G$175,"ns",IF($B$182&gt;$C$182,"ns",IF(ABS($L180-INDEX(RTO1SF_ORD,BD$4,2))&gt;$B$190,"s","ns"))))</f>
        <v/>
      </c>
      <c r="BE180" s="188" t="str">
        <f aca="1">IF(BE$4&gt;$J180,"",IF($F$175&gt;$G$175,"ns",IF($B$182&gt;$C$182,"ns",IF(ABS($L180-INDEX(RTO1SF_ORD,BE$4,2))&gt;$B$190,"s","ns"))))</f>
        <v/>
      </c>
      <c r="BF180" s="188" t="str">
        <f aca="1">IF(BF$4&gt;$J180,"",IF($F$175&gt;$G$175,"ns",IF($B$182&gt;$C$182,"ns",IF(ABS($L180-INDEX(RTO1SF_ORD,BF$4,2))&gt;$B$190,"s","ns"))))</f>
        <v/>
      </c>
      <c r="BG180" s="188" t="str">
        <f aca="1">IF(BG$4&gt;$J180,"",IF($F$175&gt;$G$175,"ns",IF($B$182&gt;$C$182,"ns",IF(ABS($L180-INDEX(RTO1SF_ORD,BG$4,2))&gt;$B$190,"s","ns"))))</f>
        <v/>
      </c>
      <c r="BH180" s="188" t="str">
        <f aca="1">IF(BH$4&gt;$J180,"",IF($F$175&gt;$G$175,"ns",IF($B$182&gt;$C$182,"ns",IF(ABS($L180-INDEX(RTO1SF_ORD,BH$4,2))&gt;$B$190,"s","ns"))))</f>
        <v/>
      </c>
      <c r="BI180" s="188" t="str">
        <f aca="1">IF(BI$4&gt;$J180,"",IF($F$175&gt;$G$175,"ns",IF($B$182&gt;$C$182,"ns",IF(ABS($L180-INDEX(RTO1SF_ORD,BI$4,2))&gt;$B$190,"s","ns"))))</f>
        <v/>
      </c>
      <c r="BJ180" s="188" t="str">
        <f aca="1">IF(BJ$4&gt;$J180,"",IF($F$175&gt;$G$175,"ns",IF($B$182&gt;$C$182,"ns",IF(ABS($L180-INDEX(RTO1SF_ORD,BJ$4,2))&gt;$B$190,"s","ns"))))</f>
        <v/>
      </c>
      <c r="BM180" s="9"/>
      <c r="BS180" s="10"/>
      <c r="BT180" s="10"/>
      <c r="BV180" s="89" t="n">
        <v>10</v>
      </c>
      <c r="BW180" s="187" t="str">
        <f aca="1">IFERROR(INDEX(RTO4CF_ORD,BV180,1),"sd")</f>
        <v>GINGKO</v>
      </c>
      <c r="BX180" s="188">
        <f aca="1">IFERROR(INDEX(RTO4CF_ORD,BV180,2),"sd")</f>
        <v>4248.49840380951991</v>
      </c>
      <c r="BY180" s="186" t="str">
        <f aca="1">IF(BY$4&gt;$BV180,"",IF($BR$175&gt;$BS$175,"ns",IF($BN$182&gt;$BO$182,"ns",IF(ABS($BX180-INDEX(RTO1CF_ORD,BY$4,2))&gt;$BN$190,"s","ns"))))</f>
        <v>ns</v>
      </c>
      <c r="BZ180" s="186" t="str">
        <f aca="1">IF(BZ$4&gt;$BV180,"",IF($BR$175&gt;$BS$175,"ns",IF($BN$182&gt;$BO$182,"ns",IF(ABS($BX180-INDEX(RTO1CF_ORD,BZ$4,2))&gt;$BN$190,"s","ns"))))</f>
        <v>ns</v>
      </c>
      <c r="CA180" s="186" t="str">
        <f aca="1">IF(CA$4&gt;$BV180,"",IF($BR$175&gt;$BS$175,"ns",IF($BN$182&gt;$BO$182,"ns",IF(ABS($BX180-INDEX(RTO1CF_ORD,CA$4,2))&gt;$BN$190,"s","ns"))))</f>
        <v>ns</v>
      </c>
      <c r="CB180" s="186" t="str">
        <f aca="1">IF(CB$4&gt;$BV180,"",IF($BR$175&gt;$BS$175,"ns",IF($BN$182&gt;$BO$182,"ns",IF(ABS($BX180-INDEX(RTO1CF_ORD,CB$4,2))&gt;$BN$190,"s","ns"))))</f>
        <v>ns</v>
      </c>
      <c r="CC180" s="186" t="str">
        <f aca="1">IF(CC$4&gt;$BV180,"",IF($BR$175&gt;$BS$175,"ns",IF($BN$182&gt;$BO$182,"ns",IF(ABS($BX180-INDEX(RTO1CF_ORD,CC$4,2))&gt;$BN$190,"s","ns"))))</f>
        <v>ns</v>
      </c>
      <c r="CD180" s="186" t="str">
        <f aca="1">IF(CD$4&gt;$BV180,"",IF($BR$175&gt;$BS$175,"ns",IF($BN$182&gt;$BO$182,"ns",IF(ABS($BX180-INDEX(RTO1CF_ORD,CD$4,2))&gt;$BN$190,"s","ns"))))</f>
        <v>ns</v>
      </c>
      <c r="CE180" s="186" t="str">
        <f aca="1">IF(CE$4&gt;$BV180,"",IF($BR$175&gt;$BS$175,"ns",IF($BN$182&gt;$BO$182,"ns",IF(ABS($BX180-INDEX(RTO1CF_ORD,CE$4,2))&gt;$BN$190,"s","ns"))))</f>
        <v>ns</v>
      </c>
      <c r="CF180" s="186" t="str">
        <f aca="1">IF(CF$4&gt;$BV180,"",IF($BR$175&gt;$BS$175,"ns",IF($BN$182&gt;$BO$182,"ns",IF(ABS($BX180-INDEX(RTO1CF_ORD,CF$4,2))&gt;$BN$190,"s","ns"))))</f>
        <v>ns</v>
      </c>
      <c r="CG180" s="186" t="str">
        <f aca="1">IF(CG$4&gt;$BV180,"",IF($BR$175&gt;$BS$175,"ns",IF($BN$182&gt;$BO$182,"ns",IF(ABS($BX180-INDEX(RTO1CF_ORD,CG$4,2))&gt;$BN$190,"s","ns"))))</f>
        <v>ns</v>
      </c>
      <c r="CH180" s="186" t="str">
        <f aca="1">IF(CH$4&gt;$BV180,"",IF($BR$175&gt;$BS$175,"ns",IF($BN$182&gt;$BO$182,"ns",IF(ABS($BX180-INDEX(RTO1CF_ORD,CH$4,2))&gt;$BN$190,"s","ns"))))</f>
        <v>ns</v>
      </c>
      <c r="CI180" s="186" t="str">
        <f aca="1">IF(CI$4&gt;$BV180,"",IF($BR$175&gt;$BS$175,"ns",IF($BN$182&gt;$BO$182,"ns",IF(ABS($BX180-INDEX(RTO1CF_ORD,CI$4,2))&gt;$BN$190,"s","ns"))))</f>
        <v/>
      </c>
      <c r="CJ180" s="186" t="str">
        <f aca="1">IF(CJ$4&gt;$BV180,"",IF($BR$175&gt;$BS$175,"ns",IF($BN$182&gt;$BO$182,"ns",IF(ABS($BX180-INDEX(RTO1CF_ORD,CJ$4,2))&gt;$BN$190,"s","ns"))))</f>
        <v/>
      </c>
      <c r="CK180" s="186" t="str">
        <f aca="1">IF(CK$4&gt;$BV180,"",IF($BR$175&gt;$BS$175,"ns",IF($BN$182&gt;$BO$182,"ns",IF(ABS($BX180-INDEX(RTO1CF_ORD,CK$4,2))&gt;$BN$190,"s","ns"))))</f>
        <v/>
      </c>
      <c r="CL180" s="186" t="str">
        <f aca="1">IF(CL$4&gt;$BV180,"",IF($BR$175&gt;$BS$175,"ns",IF($BN$182&gt;$BO$182,"ns",IF(ABS($BX180-INDEX(RTO1CF_ORD,CL$4,2))&gt;$BN$190,"s","ns"))))</f>
        <v/>
      </c>
      <c r="CM180" s="186" t="str">
        <f aca="1">IF(CM$4&gt;$BV180,"",IF($BR$175&gt;$BS$175,"ns",IF($BN$182&gt;$BO$182,"ns",IF(ABS($BX180-INDEX(RTO1CF_ORD,CM$4,2))&gt;$BN$190,"s","ns"))))</f>
        <v/>
      </c>
      <c r="CN180" s="186" t="str">
        <f aca="1">IF(CN$4&gt;$BV180,"",IF($BR$175&gt;$BS$175,"ns",IF($BN$182&gt;$BO$182,"ns",IF(ABS($BX180-INDEX(RTO1CF_ORD,CN$4,2))&gt;$BN$190,"s","ns"))))</f>
        <v/>
      </c>
      <c r="CO180" s="186" t="str">
        <f aca="1">IF(CO$4&gt;$BV180,"",IF($BR$175&gt;$BS$175,"ns",IF($BN$182&gt;$BO$182,"ns",IF(ABS($BX180-INDEX(RTO1CF_ORD,CO$4,2))&gt;$BN$190,"s","ns"))))</f>
        <v/>
      </c>
      <c r="CP180" s="186" t="str">
        <f aca="1">IF(CP$4&gt;$BV180,"",IF($BR$175&gt;$BS$175,"ns",IF($BN$182&gt;$BO$182,"ns",IF(ABS($BX180-INDEX(RTO1CF_ORD,CP$4,2))&gt;$BN$190,"s","ns"))))</f>
        <v/>
      </c>
      <c r="CQ180" s="186" t="str">
        <f aca="1">IF(CQ$4&gt;$BV180,"",IF($BR$175&gt;$BS$175,"ns",IF($BN$182&gt;$BO$182,"ns",IF(ABS($BX180-INDEX(RTO1CF_ORD,CQ$4,2))&gt;$BN$190,"s","ns"))))</f>
        <v/>
      </c>
      <c r="CR180" s="186" t="str">
        <f aca="1">IF(CR$4&gt;$BV180,"",IF($BR$175&gt;$BS$175,"ns",IF($BN$182&gt;$BO$182,"ns",IF(ABS($BX180-INDEX(RTO1CF_ORD,CR$4,2))&gt;$BN$190,"s","ns"))))</f>
        <v/>
      </c>
      <c r="CS180" s="186" t="str">
        <f aca="1">IF(CS$4&gt;$BV180,"",IF($BR$175&gt;$BS$175,"ns",IF($BN$182&gt;$BO$182,"ns",IF(ABS($BX180-INDEX(RTO1CF_ORD,CS$4,2))&gt;$BN$190,"s","ns"))))</f>
        <v/>
      </c>
      <c r="CT180" s="186" t="str">
        <f aca="1">IF(CT$4&gt;$BV180,"",IF($BR$175&gt;$BS$175,"ns",IF($BN$182&gt;$BO$182,"ns",IF(ABS($BX180-INDEX(RTO1CF_ORD,CT$4,2))&gt;$BN$190,"s","ns"))))</f>
        <v/>
      </c>
      <c r="CU180" s="186" t="str">
        <f aca="1">IF(CU$4&gt;$BV180,"",IF($BR$175&gt;$BS$175,"ns",IF($BN$182&gt;$BO$182,"ns",IF(ABS($BX180-INDEX(RTO1CF_ORD,CU$4,2))&gt;$BN$190,"s","ns"))))</f>
        <v/>
      </c>
      <c r="CV180" s="186" t="str">
        <f aca="1">IF(CV$4&gt;$BV180,"",IF($BR$175&gt;$BS$175,"ns",IF($BN$182&gt;$BO$182,"ns",IF(ABS($BX180-INDEX(RTO1CF_ORD,CV$4,2))&gt;$BN$190,"s","ns"))))</f>
        <v/>
      </c>
      <c r="CW180" s="186" t="str">
        <f aca="1">IF(CW$4&gt;$BV180,"",IF($BR$175&gt;$BS$175,"ns",IF($BN$182&gt;$BO$182,"ns",IF(ABS($BX180-INDEX(RTO1CF_ORD,CW$4,2))&gt;$BN$190,"s","ns"))))</f>
        <v/>
      </c>
      <c r="CX180" s="186" t="str">
        <f aca="1">IF(CX$4&gt;$BV180,"",IF($BR$175&gt;$BS$175,"ns",IF($BN$182&gt;$BO$182,"ns",IF(ABS($BX180-INDEX(RTO1CF_ORD,CX$4,2))&gt;$BN$190,"s","ns"))))</f>
        <v/>
      </c>
      <c r="CY180" s="186" t="str">
        <f aca="1">IF(CY$4&gt;$BV180,"",IF($BR$175&gt;$BS$175,"ns",IF($BN$182&gt;$BO$182,"ns",IF(ABS($BX180-INDEX(RTO1CF_ORD,CY$4,2))&gt;$BN$190,"s","ns"))))</f>
        <v/>
      </c>
      <c r="CZ180" s="186" t="str">
        <f aca="1">IF(CZ$4&gt;$BV180,"",IF($BR$175&gt;$BS$175,"ns",IF($BN$182&gt;$BO$182,"ns",IF(ABS($BX180-INDEX(RTO1CF_ORD,CZ$4,2))&gt;$BN$190,"s","ns"))))</f>
        <v/>
      </c>
      <c r="DA180" s="186" t="str">
        <f aca="1">IF(DA$4&gt;$BV180,"",IF($BR$175&gt;$BS$175,"ns",IF($BN$182&gt;$BO$182,"ns",IF(ABS($BX180-INDEX(RTO1CF_ORD,DA$4,2))&gt;$BN$190,"s","ns"))))</f>
        <v/>
      </c>
      <c r="DB180" s="186" t="str">
        <f aca="1">IF(DB$4&gt;$BV180,"",IF($BR$175&gt;$BS$175,"ns",IF($BN$182&gt;$BO$182,"ns",IF(ABS($BX180-INDEX(RTO1CF_ORD,DB$4,2))&gt;$BN$190,"s","ns"))))</f>
        <v/>
      </c>
      <c r="DC180" s="186" t="str">
        <f aca="1">IF(DC$4&gt;$BV180,"",IF($BR$175&gt;$BS$175,"ns",IF($BN$182&gt;$BO$182,"ns",IF(ABS($BX180-INDEX(RTO1CF_ORD,DC$4,2))&gt;$BN$190,"s","ns"))))</f>
        <v/>
      </c>
      <c r="DD180" s="186" t="str">
        <f aca="1">IF(DD$4&gt;$BV180,"",IF($BR$175&gt;$BS$175,"ns",IF($BN$182&gt;$BO$182,"ns",IF(ABS($BX180-INDEX(RTO1CF_ORD,DD$4,2))&gt;$BN$190,"s","ns"))))</f>
        <v/>
      </c>
      <c r="DE180" s="186" t="str">
        <f aca="1">IF(DE$4&gt;$BV180,"",IF($BR$175&gt;$BS$175,"ns",IF($BN$182&gt;$BO$182,"ns",IF(ABS($BX180-INDEX(RTO1CF_ORD,DE$4,2))&gt;$BN$190,"s","ns"))))</f>
        <v/>
      </c>
      <c r="DF180" s="186" t="str">
        <f aca="1">IF(DF$4&gt;$BV180,"",IF($BR$175&gt;$BS$175,"ns",IF($BN$182&gt;$BO$182,"ns",IF(ABS($BX180-INDEX(RTO1CF_ORD,DF$4,2))&gt;$BN$190,"s","ns"))))</f>
        <v/>
      </c>
      <c r="DG180" s="186" t="str">
        <f aca="1">IF(DG$4&gt;$BV180,"",IF($BR$175&gt;$BS$175,"ns",IF($BN$182&gt;$BO$182,"ns",IF(ABS($BX180-INDEX(RTO1CF_ORD,DG$4,2))&gt;$BN$190,"s","ns"))))</f>
        <v/>
      </c>
      <c r="DH180" s="186" t="str">
        <f aca="1">IF(DH$4&gt;$BV180,"",IF($BR$175&gt;$BS$175,"ns",IF($BN$182&gt;$BO$182,"ns",IF(ABS($BX180-INDEX(RTO1CF_ORD,DH$4,2))&gt;$BN$190,"s","ns"))))</f>
        <v/>
      </c>
      <c r="DI180" s="186" t="str">
        <f aca="1">IF(DI$4&gt;$BV180,"",IF($BR$175&gt;$BS$175,"ns",IF($BN$182&gt;$BO$182,"ns",IF(ABS($BX180-INDEX(RTO1CF_ORD,DI$4,2))&gt;$BN$190,"s","ns"))))</f>
        <v/>
      </c>
      <c r="DJ180" s="186" t="str">
        <f aca="1">IF(DJ$4&gt;$BV180,"",IF($BR$175&gt;$BS$175,"ns",IF($BN$182&gt;$BO$182,"ns",IF(ABS($BX180-INDEX(RTO1CF_ORD,DJ$4,2))&gt;$BN$190,"s","ns"))))</f>
        <v/>
      </c>
      <c r="DK180" s="186" t="str">
        <f aca="1">IF(DK$4&gt;$BV180,"",IF($BR$175&gt;$BS$175,"ns",IF($BN$182&gt;$BO$182,"ns",IF(ABS($BX180-INDEX(RTO1CF_ORD,DK$4,2))&gt;$BN$190,"s","ns"))))</f>
        <v/>
      </c>
      <c r="DL180" s="186" t="str">
        <f aca="1">IF(DL$4&gt;$BV180,"",IF($BR$175&gt;$BS$175,"ns",IF($BN$182&gt;$BO$182,"ns",IF(ABS($BX180-INDEX(RTO1CF_ORD,DL$4,2))&gt;$BN$190,"s","ns"))))</f>
        <v/>
      </c>
      <c r="DM180" s="186" t="str">
        <f aca="1">IF(DM$4&gt;$BV180,"",IF($BR$175&gt;$BS$175,"ns",IF($BN$182&gt;$BO$182,"ns",IF(ABS($BX180-INDEX(RTO1CF_ORD,DM$4,2))&gt;$BN$190,"s","ns"))))</f>
        <v/>
      </c>
      <c r="DN180" s="186" t="str">
        <f aca="1">IF(DN$4&gt;$BV180,"",IF($BR$175&gt;$BS$175,"ns",IF($BN$182&gt;$BO$182,"ns",IF(ABS($BX180-INDEX(RTO1CF_ORD,DN$4,2))&gt;$BN$190,"s","ns"))))</f>
        <v/>
      </c>
      <c r="DO180" s="186" t="str">
        <f aca="1">IF(DO$4&gt;$BV180,"",IF($BR$175&gt;$BS$175,"ns",IF($BN$182&gt;$BO$182,"ns",IF(ABS($BX180-INDEX(RTO1CF_ORD,DO$4,2))&gt;$BN$190,"s","ns"))))</f>
        <v/>
      </c>
      <c r="DP180" s="186" t="str">
        <f aca="1">IF(DP$4&gt;$BV180,"",IF($BR$175&gt;$BS$175,"ns",IF($BN$182&gt;$BO$182,"ns",IF(ABS($BX180-INDEX(RTO1CF_ORD,DP$4,2))&gt;$BN$190,"s","ns"))))</f>
        <v/>
      </c>
      <c r="DQ180" s="186" t="str">
        <f aca="1">IF(DQ$4&gt;$BV180,"",IF($BR$175&gt;$BS$175,"ns",IF($BN$182&gt;$BO$182,"ns",IF(ABS($BX180-INDEX(RTO1CF_ORD,DQ$4,2))&gt;$BN$190,"s","ns"))))</f>
        <v/>
      </c>
      <c r="DR180" s="186" t="str">
        <f aca="1">IF(DR$4&gt;$BV180,"",IF($BR$175&gt;$BS$175,"ns",IF($BN$182&gt;$BO$182,"ns",IF(ABS($BX180-INDEX(RTO1CF_ORD,DR$4,2))&gt;$BN$190,"s","ns"))))</f>
        <v/>
      </c>
      <c r="DS180" s="186" t="str">
        <f aca="1">IF(DS$4&gt;$BV180,"",IF($BR$175&gt;$BS$175,"ns",IF($BN$182&gt;$BO$182,"ns",IF(ABS($BX180-INDEX(RTO1CF_ORD,DS$4,2))&gt;$BN$190,"s","ns"))))</f>
        <v/>
      </c>
      <c r="DT180" s="186" t="str">
        <f aca="1">IF(DT$4&gt;$BV180,"",IF($BR$175&gt;$BS$175,"ns",IF($BN$182&gt;$BO$182,"ns",IF(ABS($BX180-INDEX(RTO1CF_ORD,DT$4,2))&gt;$BN$190,"s","ns"))))</f>
        <v/>
      </c>
      <c r="DU180" s="186" t="str">
        <f aca="1">IF(DU$4&gt;$BV180,"",IF($BR$175&gt;$BS$175,"ns",IF($BN$182&gt;$BO$182,"ns",IF(ABS($BX180-INDEX(RTO1CF_ORD,DU$4,2))&gt;$BN$190,"s","ns"))))</f>
        <v/>
      </c>
      <c r="DV180" s="186" t="str">
        <f aca="1">IF(DV$4&gt;$BV180,"",IF($BR$175&gt;$BS$175,"ns",IF($BN$182&gt;$BO$182,"ns",IF(ABS($BX180-INDEX(RTO1CF_ORD,DV$4,2))&gt;$BN$190,"s","ns"))))</f>
        <v/>
      </c>
      <c r="DW180" s="158"/>
      <c r="DX180" s="158"/>
      <c r="DZ180" s="176">
        <f>DZ179+1</f>
        <v>11</v>
      </c>
      <c r="EA180" s="178" t="str">
        <f aca="1">IFERROR(INDEX(RTO4CV,$DZ180,1),0)</f>
        <v>B FULGOR</v>
      </c>
      <c r="EB180" s="179">
        <f aca="1">IFERROR(INDEX(RTO4SF,$DZ180,EB$3),0)</f>
        <v>0</v>
      </c>
      <c r="EC180" s="179">
        <f aca="1">IFERROR(INDEX(RTO4SF,$DZ180,EC$3),0)</f>
        <v>0</v>
      </c>
      <c r="ED180" s="179">
        <f aca="1">IFERROR(INDEX(RTO4SF,$DZ180,ED$3),0)</f>
        <v>0</v>
      </c>
      <c r="EE180" s="179">
        <f aca="1">IFERROR(INDEX(RTO4SF,$DZ180,EE$3),0)</f>
        <v>0</v>
      </c>
      <c r="EF180" s="179">
        <f>_xlfn.COUNTIFS(EB180:EE180,"&gt;1")</f>
        <v>0</v>
      </c>
      <c r="EG180" s="179">
        <f>IFERROR(_xlfn.SUMIFS(EB180:EE180,EB180:EE180,"&gt;1"),0)</f>
        <v>0</v>
      </c>
      <c r="EH180" s="176"/>
      <c r="EI180" s="176" t="s">
        <v>329</v>
      </c>
      <c r="EJ180" s="175" t="str">
        <f t="array" ref="EJ180">IF(EF220=0,"sd",SUM(IF(EG170:EG219&gt;1,(EG170:EG219)^2))/EJ171-EJ175)</f>
        <v>sd</v>
      </c>
      <c r="EK180" s="177"/>
      <c r="EL180" s="176">
        <f>EL179+1</f>
        <v>11</v>
      </c>
      <c r="EM180" s="178" t="str">
        <f aca="1">IFERROR(INDEX(RTO4CV,$EL180,1),0)</f>
        <v>B FULGOR</v>
      </c>
      <c r="EN180" s="179">
        <f aca="1">IFERROR(INDEX(RTO4CF,$EL180,'ANVA-MDS'!EB$3),0)</f>
        <v>3673.46734857143019</v>
      </c>
      <c r="EO180" s="179">
        <f aca="1">IFERROR(INDEX(RTO4CF,$EL180,'ANVA-MDS'!EC$3),0)</f>
        <v>5119.8183771428603</v>
      </c>
      <c r="EP180" s="179">
        <f aca="1">IFERROR(INDEX(RTO4CF,$EL180,'ANVA-MDS'!ED$3),0)</f>
        <v>3501.25775999999996</v>
      </c>
      <c r="EQ180" s="179">
        <f aca="1">IFERROR(INDEX(RTO4CF,$EL180,'ANVA-MDS'!EE$3),0)</f>
        <v>0</v>
      </c>
      <c r="ER180" s="179">
        <f>_xlfn.COUNTIFS(EN180:EQ180,"&gt;1")</f>
        <v>3</v>
      </c>
      <c r="ES180" s="179">
        <f>IFERROR(_xlfn.SUMIFS(EN180:EQ180,EN180:EQ180,"&gt;1"),0)</f>
        <v>12294.5434857142991</v>
      </c>
      <c r="ET180" s="176"/>
      <c r="EU180" s="176" t="s">
        <v>329</v>
      </c>
      <c r="EV180" s="175">
        <f t="array" ref="EV180">IF(ER220=0,"sd",SUM(IF(ES170:ES219&gt;1,(ES170:ES219)^2))/EV171-EV175)</f>
        <v>6172715.81326008029</v>
      </c>
      <c r="EW180" s="177"/>
      <c r="EX180" s="179">
        <f>EG180+ES180</f>
        <v>12294.5434857142991</v>
      </c>
      <c r="EY180" s="313" t="s">
        <v>330</v>
      </c>
      <c r="EZ180" s="202" t="str">
        <f t="array" ref="EZ180">IF(EZ189=0,"sd",(SUM(IF(EB221:EE221&gt;1,(EB221:EE221)^2))+SUM(IF(EN221:EQ221&gt;1,(EN221:EQ221)^2)))/EZ170-EZ187-EZ175)</f>
        <v>sd</v>
      </c>
    </row>
    <row r="181" spans="1:156" ht="12.75" customHeight="1">
      <c r="A181" s="284" t="s">
        <v>331</v>
      </c>
      <c r="J181" s="89" t="n">
        <v>11</v>
      </c>
      <c r="K181" s="187" t="str">
        <f aca="1">IFERROR(INDEX(RTO4SF_ORD,J181,1),"sd")</f>
        <v>B FULGOR</v>
      </c>
      <c r="L181" s="188">
        <f aca="1">IFERROR(INDEX(RTO4SF_ORD,J181,2),"sd")</f>
        <v>0.000390000000000000036</v>
      </c>
      <c r="M181" s="188" t="str">
        <f aca="1">IF(M$4&gt;$J181,"",IF($F$175&gt;$G$175,"ns",IF($B$182&gt;$C$182,"ns",IF(ABS($L181-INDEX(RTO1SF_ORD,M$4,2))&gt;$B$190,"s","ns"))))</f>
        <v>ns</v>
      </c>
      <c r="N181" s="188" t="str">
        <f aca="1">IF(N$4&gt;$J181,"",IF($F$175&gt;$G$175,"ns",IF($B$182&gt;$C$182,"ns",IF(ABS($L181-INDEX(RTO1SF_ORD,N$4,2))&gt;$B$190,"s","ns"))))</f>
        <v>ns</v>
      </c>
      <c r="O181" s="188" t="str">
        <f aca="1">IF(O$4&gt;$J181,"",IF($F$175&gt;$G$175,"ns",IF($B$182&gt;$C$182,"ns",IF(ABS($L181-INDEX(RTO1SF_ORD,O$4,2))&gt;$B$190,"s","ns"))))</f>
        <v>ns</v>
      </c>
      <c r="P181" s="188" t="str">
        <f aca="1">IF(P$4&gt;$J181,"",IF($F$175&gt;$G$175,"ns",IF($B$182&gt;$C$182,"ns",IF(ABS($L181-INDEX(RTO1SF_ORD,P$4,2))&gt;$B$190,"s","ns"))))</f>
        <v>ns</v>
      </c>
      <c r="Q181" s="188" t="str">
        <f aca="1">IF(Q$4&gt;$J181,"",IF($F$175&gt;$G$175,"ns",IF($B$182&gt;$C$182,"ns",IF(ABS($L181-INDEX(RTO1SF_ORD,Q$4,2))&gt;$B$190,"s","ns"))))</f>
        <v>ns</v>
      </c>
      <c r="R181" s="188" t="str">
        <f aca="1">IF(R$4&gt;$J181,"",IF($F$175&gt;$G$175,"ns",IF($B$182&gt;$C$182,"ns",IF(ABS($L181-INDEX(RTO1SF_ORD,R$4,2))&gt;$B$190,"s","ns"))))</f>
        <v>ns</v>
      </c>
      <c r="S181" s="188" t="str">
        <f aca="1">IF(S$4&gt;$J181,"",IF($F$175&gt;$G$175,"ns",IF($B$182&gt;$C$182,"ns",IF(ABS($L181-INDEX(RTO1SF_ORD,S$4,2))&gt;$B$190,"s","ns"))))</f>
        <v>ns</v>
      </c>
      <c r="T181" s="188" t="str">
        <f aca="1">IF(T$4&gt;$J181,"",IF($F$175&gt;$G$175,"ns",IF($B$182&gt;$C$182,"ns",IF(ABS($L181-INDEX(RTO1SF_ORD,T$4,2))&gt;$B$190,"s","ns"))))</f>
        <v>ns</v>
      </c>
      <c r="U181" s="188" t="str">
        <f aca="1">IF(U$4&gt;$J181,"",IF($F$175&gt;$G$175,"ns",IF($B$182&gt;$C$182,"ns",IF(ABS($L181-INDEX(RTO1SF_ORD,U$4,2))&gt;$B$190,"s","ns"))))</f>
        <v>ns</v>
      </c>
      <c r="V181" s="188" t="str">
        <f aca="1">IF(V$4&gt;$J181,"",IF($F$175&gt;$G$175,"ns",IF($B$182&gt;$C$182,"ns",IF(ABS($L181-INDEX(RTO1SF_ORD,V$4,2))&gt;$B$190,"s","ns"))))</f>
        <v>ns</v>
      </c>
      <c r="W181" s="188" t="str">
        <f aca="1">IF(W$4&gt;$J181,"",IF($F$175&gt;$G$175,"ns",IF($B$182&gt;$C$182,"ns",IF(ABS($L181-INDEX(RTO1SF_ORD,W$4,2))&gt;$B$190,"s","ns"))))</f>
        <v>ns</v>
      </c>
      <c r="X181" s="188" t="str">
        <f aca="1">IF(X$4&gt;$J181,"",IF($F$175&gt;$G$175,"ns",IF($B$182&gt;$C$182,"ns",IF(ABS($L181-INDEX(RTO1SF_ORD,X$4,2))&gt;$B$190,"s","ns"))))</f>
        <v/>
      </c>
      <c r="Y181" s="188" t="str">
        <f aca="1">IF(Y$4&gt;$J181,"",IF($F$175&gt;$G$175,"ns",IF($B$182&gt;$C$182,"ns",IF(ABS($L181-INDEX(RTO1SF_ORD,Y$4,2))&gt;$B$190,"s","ns"))))</f>
        <v/>
      </c>
      <c r="Z181" s="188" t="str">
        <f aca="1">IF(Z$4&gt;$J181,"",IF($F$175&gt;$G$175,"ns",IF($B$182&gt;$C$182,"ns",IF(ABS($L181-INDEX(RTO1SF_ORD,Z$4,2))&gt;$B$190,"s","ns"))))</f>
        <v/>
      </c>
      <c r="AA181" s="188" t="str">
        <f aca="1">IF(AA$4&gt;$J181,"",IF($F$175&gt;$G$175,"ns",IF($B$182&gt;$C$182,"ns",IF(ABS($L181-INDEX(RTO1SF_ORD,AA$4,2))&gt;$B$190,"s","ns"))))</f>
        <v/>
      </c>
      <c r="AB181" s="188" t="str">
        <f aca="1">IF(AB$4&gt;$J181,"",IF($F$175&gt;$G$175,"ns",IF($B$182&gt;$C$182,"ns",IF(ABS($L181-INDEX(RTO1SF_ORD,AB$4,2))&gt;$B$190,"s","ns"))))</f>
        <v/>
      </c>
      <c r="AC181" s="188" t="str">
        <f aca="1">IF(AC$4&gt;$J181,"",IF($F$175&gt;$G$175,"ns",IF($B$182&gt;$C$182,"ns",IF(ABS($L181-INDEX(RTO1SF_ORD,AC$4,2))&gt;$B$190,"s","ns"))))</f>
        <v/>
      </c>
      <c r="AD181" s="188" t="str">
        <f aca="1">IF(AD$4&gt;$J181,"",IF($F$175&gt;$G$175,"ns",IF($B$182&gt;$C$182,"ns",IF(ABS($L181-INDEX(RTO1SF_ORD,AD$4,2))&gt;$B$190,"s","ns"))))</f>
        <v/>
      </c>
      <c r="AE181" s="188" t="str">
        <f aca="1">IF(AE$4&gt;$J181,"",IF($F$175&gt;$G$175,"ns",IF($B$182&gt;$C$182,"ns",IF(ABS($L181-INDEX(RTO1SF_ORD,AE$4,2))&gt;$B$190,"s","ns"))))</f>
        <v/>
      </c>
      <c r="AF181" s="188" t="str">
        <f aca="1">IF(AF$4&gt;$J181,"",IF($F$175&gt;$G$175,"ns",IF($B$182&gt;$C$182,"ns",IF(ABS($L181-INDEX(RTO1SF_ORD,AF$4,2))&gt;$B$190,"s","ns"))))</f>
        <v/>
      </c>
      <c r="AG181" s="188" t="str">
        <f aca="1">IF(AG$4&gt;$J181,"",IF($F$175&gt;$G$175,"ns",IF($B$182&gt;$C$182,"ns",IF(ABS($L181-INDEX(RTO1SF_ORD,AG$4,2))&gt;$B$190,"s","ns"))))</f>
        <v/>
      </c>
      <c r="AH181" s="188" t="str">
        <f aca="1">IF(AH$4&gt;$J181,"",IF($F$175&gt;$G$175,"ns",IF($B$182&gt;$C$182,"ns",IF(ABS($L181-INDEX(RTO1SF_ORD,AH$4,2))&gt;$B$190,"s","ns"))))</f>
        <v/>
      </c>
      <c r="AI181" s="188" t="str">
        <f aca="1">IF(AI$4&gt;$J181,"",IF($F$175&gt;$G$175,"ns",IF($B$182&gt;$C$182,"ns",IF(ABS($L181-INDEX(RTO1SF_ORD,AI$4,2))&gt;$B$190,"s","ns"))))</f>
        <v/>
      </c>
      <c r="AJ181" s="188" t="str">
        <f aca="1">IF(AJ$4&gt;$J181,"",IF($F$175&gt;$G$175,"ns",IF($B$182&gt;$C$182,"ns",IF(ABS($L181-INDEX(RTO1SF_ORD,AJ$4,2))&gt;$B$190,"s","ns"))))</f>
        <v/>
      </c>
      <c r="AK181" s="188" t="str">
        <f aca="1">IF(AK$4&gt;$J181,"",IF($F$175&gt;$G$175,"ns",IF($B$182&gt;$C$182,"ns",IF(ABS($L181-INDEX(RTO1SF_ORD,AK$4,2))&gt;$B$190,"s","ns"))))</f>
        <v/>
      </c>
      <c r="AL181" s="188" t="str">
        <f aca="1">IF(AL$4&gt;$J181,"",IF($F$175&gt;$G$175,"ns",IF($B$182&gt;$C$182,"ns",IF(ABS($L181-INDEX(RTO1SF_ORD,AL$4,2))&gt;$B$190,"s","ns"))))</f>
        <v/>
      </c>
      <c r="AM181" s="188" t="str">
        <f aca="1">IF(AM$4&gt;$J181,"",IF($F$175&gt;$G$175,"ns",IF($B$182&gt;$C$182,"ns",IF(ABS($L181-INDEX(RTO1SF_ORD,AM$4,2))&gt;$B$190,"s","ns"))))</f>
        <v/>
      </c>
      <c r="AN181" s="188" t="str">
        <f aca="1">IF(AN$4&gt;$J181,"",IF($F$175&gt;$G$175,"ns",IF($B$182&gt;$C$182,"ns",IF(ABS($L181-INDEX(RTO1SF_ORD,AN$4,2))&gt;$B$190,"s","ns"))))</f>
        <v/>
      </c>
      <c r="AO181" s="188" t="str">
        <f aca="1">IF(AO$4&gt;$J181,"",IF($F$175&gt;$G$175,"ns",IF($B$182&gt;$C$182,"ns",IF(ABS($L181-INDEX(RTO1SF_ORD,AO$4,2))&gt;$B$190,"s","ns"))))</f>
        <v/>
      </c>
      <c r="AP181" s="188" t="str">
        <f aca="1">IF(AP$4&gt;$J181,"",IF($F$175&gt;$G$175,"ns",IF($B$182&gt;$C$182,"ns",IF(ABS($L181-INDEX(RTO1SF_ORD,AP$4,2))&gt;$B$190,"s","ns"))))</f>
        <v/>
      </c>
      <c r="AQ181" s="188" t="str">
        <f aca="1">IF(AQ$4&gt;$J181,"",IF($F$175&gt;$G$175,"ns",IF($B$182&gt;$C$182,"ns",IF(ABS($L181-INDEX(RTO1SF_ORD,AQ$4,2))&gt;$B$190,"s","ns"))))</f>
        <v/>
      </c>
      <c r="AR181" s="188" t="str">
        <f aca="1">IF(AR$4&gt;$J181,"",IF($F$175&gt;$G$175,"ns",IF($B$182&gt;$C$182,"ns",IF(ABS($L181-INDEX(RTO1SF_ORD,AR$4,2))&gt;$B$190,"s","ns"))))</f>
        <v/>
      </c>
      <c r="AS181" s="188" t="str">
        <f aca="1">IF(AS$4&gt;$J181,"",IF($F$175&gt;$G$175,"ns",IF($B$182&gt;$C$182,"ns",IF(ABS($L181-INDEX(RTO1SF_ORD,AS$4,2))&gt;$B$190,"s","ns"))))</f>
        <v/>
      </c>
      <c r="AT181" s="188" t="str">
        <f aca="1">IF(AT$4&gt;$J181,"",IF($F$175&gt;$G$175,"ns",IF($B$182&gt;$C$182,"ns",IF(ABS($L181-INDEX(RTO1SF_ORD,AT$4,2))&gt;$B$190,"s","ns"))))</f>
        <v/>
      </c>
      <c r="AU181" s="188" t="str">
        <f aca="1">IF(AU$4&gt;$J181,"",IF($F$175&gt;$G$175,"ns",IF($B$182&gt;$C$182,"ns",IF(ABS($L181-INDEX(RTO1SF_ORD,AU$4,2))&gt;$B$190,"s","ns"))))</f>
        <v/>
      </c>
      <c r="AV181" s="188" t="str">
        <f aca="1">IF(AV$4&gt;$J181,"",IF($F$175&gt;$G$175,"ns",IF($B$182&gt;$C$182,"ns",IF(ABS($L181-INDEX(RTO1SF_ORD,AV$4,2))&gt;$B$190,"s","ns"))))</f>
        <v/>
      </c>
      <c r="AW181" s="188" t="str">
        <f aca="1">IF(AW$4&gt;$J181,"",IF($F$175&gt;$G$175,"ns",IF($B$182&gt;$C$182,"ns",IF(ABS($L181-INDEX(RTO1SF_ORD,AW$4,2))&gt;$B$190,"s","ns"))))</f>
        <v/>
      </c>
      <c r="AX181" s="188" t="str">
        <f aca="1">IF(AX$4&gt;$J181,"",IF($F$175&gt;$G$175,"ns",IF($B$182&gt;$C$182,"ns",IF(ABS($L181-INDEX(RTO1SF_ORD,AX$4,2))&gt;$B$190,"s","ns"))))</f>
        <v/>
      </c>
      <c r="AY181" s="188" t="str">
        <f aca="1">IF(AY$4&gt;$J181,"",IF($F$175&gt;$G$175,"ns",IF($B$182&gt;$C$182,"ns",IF(ABS($L181-INDEX(RTO1SF_ORD,AY$4,2))&gt;$B$190,"s","ns"))))</f>
        <v/>
      </c>
      <c r="AZ181" s="188" t="str">
        <f aca="1">IF(AZ$4&gt;$J181,"",IF($F$175&gt;$G$175,"ns",IF($B$182&gt;$C$182,"ns",IF(ABS($L181-INDEX(RTO1SF_ORD,AZ$4,2))&gt;$B$190,"s","ns"))))</f>
        <v/>
      </c>
      <c r="BA181" s="188" t="str">
        <f aca="1">IF(BA$4&gt;$J181,"",IF($F$175&gt;$G$175,"ns",IF($B$182&gt;$C$182,"ns",IF(ABS($L181-INDEX(RTO1SF_ORD,BA$4,2))&gt;$B$190,"s","ns"))))</f>
        <v/>
      </c>
      <c r="BB181" s="188" t="str">
        <f aca="1">IF(BB$4&gt;$J181,"",IF($F$175&gt;$G$175,"ns",IF($B$182&gt;$C$182,"ns",IF(ABS($L181-INDEX(RTO1SF_ORD,BB$4,2))&gt;$B$190,"s","ns"))))</f>
        <v/>
      </c>
      <c r="BC181" s="188" t="str">
        <f aca="1">IF(BC$4&gt;$J181,"",IF($F$175&gt;$G$175,"ns",IF($B$182&gt;$C$182,"ns",IF(ABS($L181-INDEX(RTO1SF_ORD,BC$4,2))&gt;$B$190,"s","ns"))))</f>
        <v/>
      </c>
      <c r="BD181" s="188" t="str">
        <f aca="1">IF(BD$4&gt;$J181,"",IF($F$175&gt;$G$175,"ns",IF($B$182&gt;$C$182,"ns",IF(ABS($L181-INDEX(RTO1SF_ORD,BD$4,2))&gt;$B$190,"s","ns"))))</f>
        <v/>
      </c>
      <c r="BE181" s="188" t="str">
        <f aca="1">IF(BE$4&gt;$J181,"",IF($F$175&gt;$G$175,"ns",IF($B$182&gt;$C$182,"ns",IF(ABS($L181-INDEX(RTO1SF_ORD,BE$4,2))&gt;$B$190,"s","ns"))))</f>
        <v/>
      </c>
      <c r="BF181" s="188" t="str">
        <f aca="1">IF(BF$4&gt;$J181,"",IF($F$175&gt;$G$175,"ns",IF($B$182&gt;$C$182,"ns",IF(ABS($L181-INDEX(RTO1SF_ORD,BF$4,2))&gt;$B$190,"s","ns"))))</f>
        <v/>
      </c>
      <c r="BG181" s="188" t="str">
        <f aca="1">IF(BG$4&gt;$J181,"",IF($F$175&gt;$G$175,"ns",IF($B$182&gt;$C$182,"ns",IF(ABS($L181-INDEX(RTO1SF_ORD,BG$4,2))&gt;$B$190,"s","ns"))))</f>
        <v/>
      </c>
      <c r="BH181" s="188" t="str">
        <f aca="1">IF(BH$4&gt;$J181,"",IF($F$175&gt;$G$175,"ns",IF($B$182&gt;$C$182,"ns",IF(ABS($L181-INDEX(RTO1SF_ORD,BH$4,2))&gt;$B$190,"s","ns"))))</f>
        <v/>
      </c>
      <c r="BI181" s="188" t="str">
        <f aca="1">IF(BI$4&gt;$J181,"",IF($F$175&gt;$G$175,"ns",IF($B$182&gt;$C$182,"ns",IF(ABS($L181-INDEX(RTO1SF_ORD,BI$4,2))&gt;$B$190,"s","ns"))))</f>
        <v/>
      </c>
      <c r="BJ181" s="188" t="str">
        <f aca="1">IF(BJ$4&gt;$J181,"",IF($F$175&gt;$G$175,"ns",IF($B$182&gt;$C$182,"ns",IF(ABS($L181-INDEX(RTO1SF_ORD,BJ$4,2))&gt;$B$190,"s","ns"))))</f>
        <v/>
      </c>
      <c r="BM181" s="284" t="s">
        <v>331</v>
      </c>
      <c r="BS181" s="10"/>
      <c r="BT181" s="10"/>
      <c r="BV181" s="89" t="n">
        <v>11</v>
      </c>
      <c r="BW181" s="187" t="str">
        <f aca="1">IFERROR(INDEX(RTO4CF_ORD,BV181,1),"sd")</f>
        <v>CEIBO</v>
      </c>
      <c r="BX181" s="188">
        <f aca="1">IFERROR(INDEX(RTO4CF_ORD,BV181,2),"sd")</f>
        <v>4233.26250285714013</v>
      </c>
      <c r="BY181" s="186" t="str">
        <f aca="1">IF(BY$4&gt;$BV181,"",IF($BR$175&gt;$BS$175,"ns",IF($BN$182&gt;$BO$182,"ns",IF(ABS($BX181-INDEX(RTO1CF_ORD,BY$4,2))&gt;$BN$190,"s","ns"))))</f>
        <v>ns</v>
      </c>
      <c r="BZ181" s="186" t="str">
        <f aca="1">IF(BZ$4&gt;$BV181,"",IF($BR$175&gt;$BS$175,"ns",IF($BN$182&gt;$BO$182,"ns",IF(ABS($BX181-INDEX(RTO1CF_ORD,BZ$4,2))&gt;$BN$190,"s","ns"))))</f>
        <v>ns</v>
      </c>
      <c r="CA181" s="186" t="str">
        <f aca="1">IF(CA$4&gt;$BV181,"",IF($BR$175&gt;$BS$175,"ns",IF($BN$182&gt;$BO$182,"ns",IF(ABS($BX181-INDEX(RTO1CF_ORD,CA$4,2))&gt;$BN$190,"s","ns"))))</f>
        <v>ns</v>
      </c>
      <c r="CB181" s="186" t="str">
        <f aca="1">IF(CB$4&gt;$BV181,"",IF($BR$175&gt;$BS$175,"ns",IF($BN$182&gt;$BO$182,"ns",IF(ABS($BX181-INDEX(RTO1CF_ORD,CB$4,2))&gt;$BN$190,"s","ns"))))</f>
        <v>ns</v>
      </c>
      <c r="CC181" s="186" t="str">
        <f aca="1">IF(CC$4&gt;$BV181,"",IF($BR$175&gt;$BS$175,"ns",IF($BN$182&gt;$BO$182,"ns",IF(ABS($BX181-INDEX(RTO1CF_ORD,CC$4,2))&gt;$BN$190,"s","ns"))))</f>
        <v>ns</v>
      </c>
      <c r="CD181" s="186" t="str">
        <f aca="1">IF(CD$4&gt;$BV181,"",IF($BR$175&gt;$BS$175,"ns",IF($BN$182&gt;$BO$182,"ns",IF(ABS($BX181-INDEX(RTO1CF_ORD,CD$4,2))&gt;$BN$190,"s","ns"))))</f>
        <v>ns</v>
      </c>
      <c r="CE181" s="186" t="str">
        <f aca="1">IF(CE$4&gt;$BV181,"",IF($BR$175&gt;$BS$175,"ns",IF($BN$182&gt;$BO$182,"ns",IF(ABS($BX181-INDEX(RTO1CF_ORD,CE$4,2))&gt;$BN$190,"s","ns"))))</f>
        <v>ns</v>
      </c>
      <c r="CF181" s="186" t="str">
        <f aca="1">IF(CF$4&gt;$BV181,"",IF($BR$175&gt;$BS$175,"ns",IF($BN$182&gt;$BO$182,"ns",IF(ABS($BX181-INDEX(RTO1CF_ORD,CF$4,2))&gt;$BN$190,"s","ns"))))</f>
        <v>ns</v>
      </c>
      <c r="CG181" s="186" t="str">
        <f aca="1">IF(CG$4&gt;$BV181,"",IF($BR$175&gt;$BS$175,"ns",IF($BN$182&gt;$BO$182,"ns",IF(ABS($BX181-INDEX(RTO1CF_ORD,CG$4,2))&gt;$BN$190,"s","ns"))))</f>
        <v>ns</v>
      </c>
      <c r="CH181" s="186" t="str">
        <f aca="1">IF(CH$4&gt;$BV181,"",IF($BR$175&gt;$BS$175,"ns",IF($BN$182&gt;$BO$182,"ns",IF(ABS($BX181-INDEX(RTO1CF_ORD,CH$4,2))&gt;$BN$190,"s","ns"))))</f>
        <v>ns</v>
      </c>
      <c r="CI181" s="186" t="str">
        <f aca="1">IF(CI$4&gt;$BV181,"",IF($BR$175&gt;$BS$175,"ns",IF($BN$182&gt;$BO$182,"ns",IF(ABS($BX181-INDEX(RTO1CF_ORD,CI$4,2))&gt;$BN$190,"s","ns"))))</f>
        <v>ns</v>
      </c>
      <c r="CJ181" s="186" t="str">
        <f aca="1">IF(CJ$4&gt;$BV181,"",IF($BR$175&gt;$BS$175,"ns",IF($BN$182&gt;$BO$182,"ns",IF(ABS($BX181-INDEX(RTO1CF_ORD,CJ$4,2))&gt;$BN$190,"s","ns"))))</f>
        <v/>
      </c>
      <c r="CK181" s="186" t="str">
        <f aca="1">IF(CK$4&gt;$BV181,"",IF($BR$175&gt;$BS$175,"ns",IF($BN$182&gt;$BO$182,"ns",IF(ABS($BX181-INDEX(RTO1CF_ORD,CK$4,2))&gt;$BN$190,"s","ns"))))</f>
        <v/>
      </c>
      <c r="CL181" s="186" t="str">
        <f aca="1">IF(CL$4&gt;$BV181,"",IF($BR$175&gt;$BS$175,"ns",IF($BN$182&gt;$BO$182,"ns",IF(ABS($BX181-INDEX(RTO1CF_ORD,CL$4,2))&gt;$BN$190,"s","ns"))))</f>
        <v/>
      </c>
      <c r="CM181" s="186" t="str">
        <f aca="1">IF(CM$4&gt;$BV181,"",IF($BR$175&gt;$BS$175,"ns",IF($BN$182&gt;$BO$182,"ns",IF(ABS($BX181-INDEX(RTO1CF_ORD,CM$4,2))&gt;$BN$190,"s","ns"))))</f>
        <v/>
      </c>
      <c r="CN181" s="186" t="str">
        <f aca="1">IF(CN$4&gt;$BV181,"",IF($BR$175&gt;$BS$175,"ns",IF($BN$182&gt;$BO$182,"ns",IF(ABS($BX181-INDEX(RTO1CF_ORD,CN$4,2))&gt;$BN$190,"s","ns"))))</f>
        <v/>
      </c>
      <c r="CO181" s="186" t="str">
        <f aca="1">IF(CO$4&gt;$BV181,"",IF($BR$175&gt;$BS$175,"ns",IF($BN$182&gt;$BO$182,"ns",IF(ABS($BX181-INDEX(RTO1CF_ORD,CO$4,2))&gt;$BN$190,"s","ns"))))</f>
        <v/>
      </c>
      <c r="CP181" s="186" t="str">
        <f aca="1">IF(CP$4&gt;$BV181,"",IF($BR$175&gt;$BS$175,"ns",IF($BN$182&gt;$BO$182,"ns",IF(ABS($BX181-INDEX(RTO1CF_ORD,CP$4,2))&gt;$BN$190,"s","ns"))))</f>
        <v/>
      </c>
      <c r="CQ181" s="186" t="str">
        <f aca="1">IF(CQ$4&gt;$BV181,"",IF($BR$175&gt;$BS$175,"ns",IF($BN$182&gt;$BO$182,"ns",IF(ABS($BX181-INDEX(RTO1CF_ORD,CQ$4,2))&gt;$BN$190,"s","ns"))))</f>
        <v/>
      </c>
      <c r="CR181" s="186" t="str">
        <f aca="1">IF(CR$4&gt;$BV181,"",IF($BR$175&gt;$BS$175,"ns",IF($BN$182&gt;$BO$182,"ns",IF(ABS($BX181-INDEX(RTO1CF_ORD,CR$4,2))&gt;$BN$190,"s","ns"))))</f>
        <v/>
      </c>
      <c r="CS181" s="186" t="str">
        <f aca="1">IF(CS$4&gt;$BV181,"",IF($BR$175&gt;$BS$175,"ns",IF($BN$182&gt;$BO$182,"ns",IF(ABS($BX181-INDEX(RTO1CF_ORD,CS$4,2))&gt;$BN$190,"s","ns"))))</f>
        <v/>
      </c>
      <c r="CT181" s="186" t="str">
        <f aca="1">IF(CT$4&gt;$BV181,"",IF($BR$175&gt;$BS$175,"ns",IF($BN$182&gt;$BO$182,"ns",IF(ABS($BX181-INDEX(RTO1CF_ORD,CT$4,2))&gt;$BN$190,"s","ns"))))</f>
        <v/>
      </c>
      <c r="CU181" s="186" t="str">
        <f aca="1">IF(CU$4&gt;$BV181,"",IF($BR$175&gt;$BS$175,"ns",IF($BN$182&gt;$BO$182,"ns",IF(ABS($BX181-INDEX(RTO1CF_ORD,CU$4,2))&gt;$BN$190,"s","ns"))))</f>
        <v/>
      </c>
      <c r="CV181" s="186" t="str">
        <f aca="1">IF(CV$4&gt;$BV181,"",IF($BR$175&gt;$BS$175,"ns",IF($BN$182&gt;$BO$182,"ns",IF(ABS($BX181-INDEX(RTO1CF_ORD,CV$4,2))&gt;$BN$190,"s","ns"))))</f>
        <v/>
      </c>
      <c r="CW181" s="186" t="str">
        <f aca="1">IF(CW$4&gt;$BV181,"",IF($BR$175&gt;$BS$175,"ns",IF($BN$182&gt;$BO$182,"ns",IF(ABS($BX181-INDEX(RTO1CF_ORD,CW$4,2))&gt;$BN$190,"s","ns"))))</f>
        <v/>
      </c>
      <c r="CX181" s="186" t="str">
        <f aca="1">IF(CX$4&gt;$BV181,"",IF($BR$175&gt;$BS$175,"ns",IF($BN$182&gt;$BO$182,"ns",IF(ABS($BX181-INDEX(RTO1CF_ORD,CX$4,2))&gt;$BN$190,"s","ns"))))</f>
        <v/>
      </c>
      <c r="CY181" s="186" t="str">
        <f aca="1">IF(CY$4&gt;$BV181,"",IF($BR$175&gt;$BS$175,"ns",IF($BN$182&gt;$BO$182,"ns",IF(ABS($BX181-INDEX(RTO1CF_ORD,CY$4,2))&gt;$BN$190,"s","ns"))))</f>
        <v/>
      </c>
      <c r="CZ181" s="186" t="str">
        <f aca="1">IF(CZ$4&gt;$BV181,"",IF($BR$175&gt;$BS$175,"ns",IF($BN$182&gt;$BO$182,"ns",IF(ABS($BX181-INDEX(RTO1CF_ORD,CZ$4,2))&gt;$BN$190,"s","ns"))))</f>
        <v/>
      </c>
      <c r="DA181" s="186" t="str">
        <f aca="1">IF(DA$4&gt;$BV181,"",IF($BR$175&gt;$BS$175,"ns",IF($BN$182&gt;$BO$182,"ns",IF(ABS($BX181-INDEX(RTO1CF_ORD,DA$4,2))&gt;$BN$190,"s","ns"))))</f>
        <v/>
      </c>
      <c r="DB181" s="186" t="str">
        <f aca="1">IF(DB$4&gt;$BV181,"",IF($BR$175&gt;$BS$175,"ns",IF($BN$182&gt;$BO$182,"ns",IF(ABS($BX181-INDEX(RTO1CF_ORD,DB$4,2))&gt;$BN$190,"s","ns"))))</f>
        <v/>
      </c>
      <c r="DC181" s="186" t="str">
        <f aca="1">IF(DC$4&gt;$BV181,"",IF($BR$175&gt;$BS$175,"ns",IF($BN$182&gt;$BO$182,"ns",IF(ABS($BX181-INDEX(RTO1CF_ORD,DC$4,2))&gt;$BN$190,"s","ns"))))</f>
        <v/>
      </c>
      <c r="DD181" s="186" t="str">
        <f aca="1">IF(DD$4&gt;$BV181,"",IF($BR$175&gt;$BS$175,"ns",IF($BN$182&gt;$BO$182,"ns",IF(ABS($BX181-INDEX(RTO1CF_ORD,DD$4,2))&gt;$BN$190,"s","ns"))))</f>
        <v/>
      </c>
      <c r="DE181" s="186" t="str">
        <f aca="1">IF(DE$4&gt;$BV181,"",IF($BR$175&gt;$BS$175,"ns",IF($BN$182&gt;$BO$182,"ns",IF(ABS($BX181-INDEX(RTO1CF_ORD,DE$4,2))&gt;$BN$190,"s","ns"))))</f>
        <v/>
      </c>
      <c r="DF181" s="186" t="str">
        <f aca="1">IF(DF$4&gt;$BV181,"",IF($BR$175&gt;$BS$175,"ns",IF($BN$182&gt;$BO$182,"ns",IF(ABS($BX181-INDEX(RTO1CF_ORD,DF$4,2))&gt;$BN$190,"s","ns"))))</f>
        <v/>
      </c>
      <c r="DG181" s="186" t="str">
        <f aca="1">IF(DG$4&gt;$BV181,"",IF($BR$175&gt;$BS$175,"ns",IF($BN$182&gt;$BO$182,"ns",IF(ABS($BX181-INDEX(RTO1CF_ORD,DG$4,2))&gt;$BN$190,"s","ns"))))</f>
        <v/>
      </c>
      <c r="DH181" s="186" t="str">
        <f aca="1">IF(DH$4&gt;$BV181,"",IF($BR$175&gt;$BS$175,"ns",IF($BN$182&gt;$BO$182,"ns",IF(ABS($BX181-INDEX(RTO1CF_ORD,DH$4,2))&gt;$BN$190,"s","ns"))))</f>
        <v/>
      </c>
      <c r="DI181" s="186" t="str">
        <f aca="1">IF(DI$4&gt;$BV181,"",IF($BR$175&gt;$BS$175,"ns",IF($BN$182&gt;$BO$182,"ns",IF(ABS($BX181-INDEX(RTO1CF_ORD,DI$4,2))&gt;$BN$190,"s","ns"))))</f>
        <v/>
      </c>
      <c r="DJ181" s="186" t="str">
        <f aca="1">IF(DJ$4&gt;$BV181,"",IF($BR$175&gt;$BS$175,"ns",IF($BN$182&gt;$BO$182,"ns",IF(ABS($BX181-INDEX(RTO1CF_ORD,DJ$4,2))&gt;$BN$190,"s","ns"))))</f>
        <v/>
      </c>
      <c r="DK181" s="186" t="str">
        <f aca="1">IF(DK$4&gt;$BV181,"",IF($BR$175&gt;$BS$175,"ns",IF($BN$182&gt;$BO$182,"ns",IF(ABS($BX181-INDEX(RTO1CF_ORD,DK$4,2))&gt;$BN$190,"s","ns"))))</f>
        <v/>
      </c>
      <c r="DL181" s="186" t="str">
        <f aca="1">IF(DL$4&gt;$BV181,"",IF($BR$175&gt;$BS$175,"ns",IF($BN$182&gt;$BO$182,"ns",IF(ABS($BX181-INDEX(RTO1CF_ORD,DL$4,2))&gt;$BN$190,"s","ns"))))</f>
        <v/>
      </c>
      <c r="DM181" s="186" t="str">
        <f aca="1">IF(DM$4&gt;$BV181,"",IF($BR$175&gt;$BS$175,"ns",IF($BN$182&gt;$BO$182,"ns",IF(ABS($BX181-INDEX(RTO1CF_ORD,DM$4,2))&gt;$BN$190,"s","ns"))))</f>
        <v/>
      </c>
      <c r="DN181" s="186" t="str">
        <f aca="1">IF(DN$4&gt;$BV181,"",IF($BR$175&gt;$BS$175,"ns",IF($BN$182&gt;$BO$182,"ns",IF(ABS($BX181-INDEX(RTO1CF_ORD,DN$4,2))&gt;$BN$190,"s","ns"))))</f>
        <v/>
      </c>
      <c r="DO181" s="186" t="str">
        <f aca="1">IF(DO$4&gt;$BV181,"",IF($BR$175&gt;$BS$175,"ns",IF($BN$182&gt;$BO$182,"ns",IF(ABS($BX181-INDEX(RTO1CF_ORD,DO$4,2))&gt;$BN$190,"s","ns"))))</f>
        <v/>
      </c>
      <c r="DP181" s="186" t="str">
        <f aca="1">IF(DP$4&gt;$BV181,"",IF($BR$175&gt;$BS$175,"ns",IF($BN$182&gt;$BO$182,"ns",IF(ABS($BX181-INDEX(RTO1CF_ORD,DP$4,2))&gt;$BN$190,"s","ns"))))</f>
        <v/>
      </c>
      <c r="DQ181" s="186" t="str">
        <f aca="1">IF(DQ$4&gt;$BV181,"",IF($BR$175&gt;$BS$175,"ns",IF($BN$182&gt;$BO$182,"ns",IF(ABS($BX181-INDEX(RTO1CF_ORD,DQ$4,2))&gt;$BN$190,"s","ns"))))</f>
        <v/>
      </c>
      <c r="DR181" s="186" t="str">
        <f aca="1">IF(DR$4&gt;$BV181,"",IF($BR$175&gt;$BS$175,"ns",IF($BN$182&gt;$BO$182,"ns",IF(ABS($BX181-INDEX(RTO1CF_ORD,DR$4,2))&gt;$BN$190,"s","ns"))))</f>
        <v/>
      </c>
      <c r="DS181" s="186" t="str">
        <f aca="1">IF(DS$4&gt;$BV181,"",IF($BR$175&gt;$BS$175,"ns",IF($BN$182&gt;$BO$182,"ns",IF(ABS($BX181-INDEX(RTO1CF_ORD,DS$4,2))&gt;$BN$190,"s","ns"))))</f>
        <v/>
      </c>
      <c r="DT181" s="186" t="str">
        <f aca="1">IF(DT$4&gt;$BV181,"",IF($BR$175&gt;$BS$175,"ns",IF($BN$182&gt;$BO$182,"ns",IF(ABS($BX181-INDEX(RTO1CF_ORD,DT$4,2))&gt;$BN$190,"s","ns"))))</f>
        <v/>
      </c>
      <c r="DU181" s="186" t="str">
        <f aca="1">IF(DU$4&gt;$BV181,"",IF($BR$175&gt;$BS$175,"ns",IF($BN$182&gt;$BO$182,"ns",IF(ABS($BX181-INDEX(RTO1CF_ORD,DU$4,2))&gt;$BN$190,"s","ns"))))</f>
        <v/>
      </c>
      <c r="DV181" s="186" t="str">
        <f aca="1">IF(DV$4&gt;$BV181,"",IF($BR$175&gt;$BS$175,"ns",IF($BN$182&gt;$BO$182,"ns",IF(ABS($BX181-INDEX(RTO1CF_ORD,DV$4,2))&gt;$BN$190,"s","ns"))))</f>
        <v/>
      </c>
      <c r="DW181" s="158"/>
      <c r="DX181" s="158"/>
      <c r="DZ181" s="176">
        <f>DZ180+1</f>
        <v>12</v>
      </c>
      <c r="EA181" s="178" t="str">
        <f aca="1">IFERROR(INDEX(RTO4CV,$DZ181,1),0)</f>
        <v>B MUTISIA</v>
      </c>
      <c r="EB181" s="179">
        <f aca="1">IFERROR(INDEX(RTO4SF,$DZ181,EB$3),0)</f>
        <v>0</v>
      </c>
      <c r="EC181" s="179">
        <f aca="1">IFERROR(INDEX(RTO4SF,$DZ181,EC$3),0)</f>
        <v>0</v>
      </c>
      <c r="ED181" s="179">
        <f aca="1">IFERROR(INDEX(RTO4SF,$DZ181,ED$3),0)</f>
        <v>0</v>
      </c>
      <c r="EE181" s="179">
        <f aca="1">IFERROR(INDEX(RTO4SF,$DZ181,EE$3),0)</f>
        <v>0</v>
      </c>
      <c r="EF181" s="179">
        <f>_xlfn.COUNTIFS(EB181:EE181,"&gt;1")</f>
        <v>0</v>
      </c>
      <c r="EG181" s="179">
        <f>IFERROR(_xlfn.SUMIFS(EB181:EE181,EB181:EE181,"&gt;1"),0)</f>
        <v>0</v>
      </c>
      <c r="EH181" s="176"/>
      <c r="EI181" s="176" t="s">
        <v>332</v>
      </c>
      <c r="EJ181" s="175" t="str">
        <f t="array" ref="EJ181">IF(EF220=0,"sd",SUM(IF(EB221:EE221&gt;1,(EB221:EE221)^2))/EJ170-EJ175)</f>
        <v>sd</v>
      </c>
      <c r="EK181" s="177"/>
      <c r="EL181" s="176">
        <f>EL180+1</f>
        <v>12</v>
      </c>
      <c r="EM181" s="178" t="str">
        <f aca="1">IFERROR(INDEX(RTO4CV,$EL181,1),0)</f>
        <v>B MUTISIA</v>
      </c>
      <c r="EN181" s="179">
        <f aca="1">IFERROR(INDEX(RTO4CF,$EL181,'ANVA-MDS'!EB$3),0)</f>
        <v>2459.9905942857099</v>
      </c>
      <c r="EO181" s="179">
        <f aca="1">IFERROR(INDEX(RTO4CF,$EL181,'ANVA-MDS'!EC$3),0)</f>
        <v>4714.52369142856969</v>
      </c>
      <c r="EP181" s="179">
        <f aca="1">IFERROR(INDEX(RTO4CF,$EL181,'ANVA-MDS'!ED$3),0)</f>
        <v>4267.40109714285973</v>
      </c>
      <c r="EQ181" s="179">
        <f aca="1">IFERROR(INDEX(RTO4CF,$EL181,'ANVA-MDS'!EE$3),0)</f>
        <v>0</v>
      </c>
      <c r="ER181" s="179">
        <f>_xlfn.COUNTIFS(EN181:EQ181,"&gt;1")</f>
        <v>3</v>
      </c>
      <c r="ES181" s="179">
        <f>IFERROR(_xlfn.SUMIFS(EN181:EQ181,EN181:EQ181,"&gt;1"),0)</f>
        <v>11441.9153828570998</v>
      </c>
      <c r="ET181" s="176"/>
      <c r="EU181" s="176" t="s">
        <v>332</v>
      </c>
      <c r="EV181" s="175">
        <f t="array" ref="EV181">IF(ER220=0,"sd",SUM(IF(EN221:EQ221&gt;1,(EN221:EQ221)^2))/EV170-EV175)</f>
        <v>19958261.9708199985</v>
      </c>
      <c r="EW181" s="177"/>
      <c r="EX181" s="179">
        <f>EG181+ES181</f>
        <v>11441.9153828570998</v>
      </c>
      <c r="EY181" s="176" t="s">
        <v>333</v>
      </c>
      <c r="EZ181" s="202" t="str">
        <f>IF(EZ189=0,"sd",EZ182-EZ179-EZ187-EZ180-EZ188)</f>
        <v>sd</v>
      </c>
    </row>
    <row r="182" spans="1:156" ht="12.75" customHeight="1">
      <c r="A182" s="9"/>
      <c r="B182" s="173" t="str">
        <f>'ANVA-MDS'!EJ185</f>
        <v>sd</v>
      </c>
      <c r="C182" s="119" t="n">
        <v>0.15</v>
      </c>
      <c r="D182" s="7" t="str">
        <f>IF(B182&gt;C182,"ns","*")</f>
        <v>ns</v>
      </c>
      <c r="J182" s="89" t="n">
        <v>12</v>
      </c>
      <c r="K182" s="187" t="str">
        <f aca="1">IFERROR(INDEX(RTO4SF_ORD,J182,1),"sd")</f>
        <v>B MUTISIA</v>
      </c>
      <c r="L182" s="188">
        <f aca="1">IFERROR(INDEX(RTO4SF_ORD,J182,2),"sd")</f>
        <v>0.000380000000000000071</v>
      </c>
      <c r="M182" s="188" t="str">
        <f aca="1">IF(M$4&gt;$J182,"",IF($F$175&gt;$G$175,"ns",IF($B$182&gt;$C$182,"ns",IF(ABS($L182-INDEX(RTO1SF_ORD,M$4,2))&gt;$B$190,"s","ns"))))</f>
        <v>ns</v>
      </c>
      <c r="N182" s="188" t="str">
        <f aca="1">IF(N$4&gt;$J182,"",IF($F$175&gt;$G$175,"ns",IF($B$182&gt;$C$182,"ns",IF(ABS($L182-INDEX(RTO1SF_ORD,N$4,2))&gt;$B$190,"s","ns"))))</f>
        <v>ns</v>
      </c>
      <c r="O182" s="188" t="str">
        <f aca="1">IF(O$4&gt;$J182,"",IF($F$175&gt;$G$175,"ns",IF($B$182&gt;$C$182,"ns",IF(ABS($L182-INDEX(RTO1SF_ORD,O$4,2))&gt;$B$190,"s","ns"))))</f>
        <v>ns</v>
      </c>
      <c r="P182" s="188" t="str">
        <f aca="1">IF(P$4&gt;$J182,"",IF($F$175&gt;$G$175,"ns",IF($B$182&gt;$C$182,"ns",IF(ABS($L182-INDEX(RTO1SF_ORD,P$4,2))&gt;$B$190,"s","ns"))))</f>
        <v>ns</v>
      </c>
      <c r="Q182" s="188" t="str">
        <f aca="1">IF(Q$4&gt;$J182,"",IF($F$175&gt;$G$175,"ns",IF($B$182&gt;$C$182,"ns",IF(ABS($L182-INDEX(RTO1SF_ORD,Q$4,2))&gt;$B$190,"s","ns"))))</f>
        <v>ns</v>
      </c>
      <c r="R182" s="188" t="str">
        <f aca="1">IF(R$4&gt;$J182,"",IF($F$175&gt;$G$175,"ns",IF($B$182&gt;$C$182,"ns",IF(ABS($L182-INDEX(RTO1SF_ORD,R$4,2))&gt;$B$190,"s","ns"))))</f>
        <v>ns</v>
      </c>
      <c r="S182" s="188" t="str">
        <f aca="1">IF(S$4&gt;$J182,"",IF($F$175&gt;$G$175,"ns",IF($B$182&gt;$C$182,"ns",IF(ABS($L182-INDEX(RTO1SF_ORD,S$4,2))&gt;$B$190,"s","ns"))))</f>
        <v>ns</v>
      </c>
      <c r="T182" s="188" t="str">
        <f aca="1">IF(T$4&gt;$J182,"",IF($F$175&gt;$G$175,"ns",IF($B$182&gt;$C$182,"ns",IF(ABS($L182-INDEX(RTO1SF_ORD,T$4,2))&gt;$B$190,"s","ns"))))</f>
        <v>ns</v>
      </c>
      <c r="U182" s="188" t="str">
        <f aca="1">IF(U$4&gt;$J182,"",IF($F$175&gt;$G$175,"ns",IF($B$182&gt;$C$182,"ns",IF(ABS($L182-INDEX(RTO1SF_ORD,U$4,2))&gt;$B$190,"s","ns"))))</f>
        <v>ns</v>
      </c>
      <c r="V182" s="188" t="str">
        <f aca="1">IF(V$4&gt;$J182,"",IF($F$175&gt;$G$175,"ns",IF($B$182&gt;$C$182,"ns",IF(ABS($L182-INDEX(RTO1SF_ORD,V$4,2))&gt;$B$190,"s","ns"))))</f>
        <v>ns</v>
      </c>
      <c r="W182" s="188" t="str">
        <f aca="1">IF(W$4&gt;$J182,"",IF($F$175&gt;$G$175,"ns",IF($B$182&gt;$C$182,"ns",IF(ABS($L182-INDEX(RTO1SF_ORD,W$4,2))&gt;$B$190,"s","ns"))))</f>
        <v>ns</v>
      </c>
      <c r="X182" s="188" t="str">
        <f aca="1">IF(X$4&gt;$J182,"",IF($F$175&gt;$G$175,"ns",IF($B$182&gt;$C$182,"ns",IF(ABS($L182-INDEX(RTO1SF_ORD,X$4,2))&gt;$B$190,"s","ns"))))</f>
        <v>ns</v>
      </c>
      <c r="Y182" s="188" t="str">
        <f aca="1">IF(Y$4&gt;$J182,"",IF($F$175&gt;$G$175,"ns",IF($B$182&gt;$C$182,"ns",IF(ABS($L182-INDEX(RTO1SF_ORD,Y$4,2))&gt;$B$190,"s","ns"))))</f>
        <v/>
      </c>
      <c r="Z182" s="188" t="str">
        <f aca="1">IF(Z$4&gt;$J182,"",IF($F$175&gt;$G$175,"ns",IF($B$182&gt;$C$182,"ns",IF(ABS($L182-INDEX(RTO1SF_ORD,Z$4,2))&gt;$B$190,"s","ns"))))</f>
        <v/>
      </c>
      <c r="AA182" s="188" t="str">
        <f aca="1">IF(AA$4&gt;$J182,"",IF($F$175&gt;$G$175,"ns",IF($B$182&gt;$C$182,"ns",IF(ABS($L182-INDEX(RTO1SF_ORD,AA$4,2))&gt;$B$190,"s","ns"))))</f>
        <v/>
      </c>
      <c r="AB182" s="188" t="str">
        <f aca="1">IF(AB$4&gt;$J182,"",IF($F$175&gt;$G$175,"ns",IF($B$182&gt;$C$182,"ns",IF(ABS($L182-INDEX(RTO1SF_ORD,AB$4,2))&gt;$B$190,"s","ns"))))</f>
        <v/>
      </c>
      <c r="AC182" s="188" t="str">
        <f aca="1">IF(AC$4&gt;$J182,"",IF($F$175&gt;$G$175,"ns",IF($B$182&gt;$C$182,"ns",IF(ABS($L182-INDEX(RTO1SF_ORD,AC$4,2))&gt;$B$190,"s","ns"))))</f>
        <v/>
      </c>
      <c r="AD182" s="188" t="str">
        <f aca="1">IF(AD$4&gt;$J182,"",IF($F$175&gt;$G$175,"ns",IF($B$182&gt;$C$182,"ns",IF(ABS($L182-INDEX(RTO1SF_ORD,AD$4,2))&gt;$B$190,"s","ns"))))</f>
        <v/>
      </c>
      <c r="AE182" s="188" t="str">
        <f aca="1">IF(AE$4&gt;$J182,"",IF($F$175&gt;$G$175,"ns",IF($B$182&gt;$C$182,"ns",IF(ABS($L182-INDEX(RTO1SF_ORD,AE$4,2))&gt;$B$190,"s","ns"))))</f>
        <v/>
      </c>
      <c r="AF182" s="188" t="str">
        <f aca="1">IF(AF$4&gt;$J182,"",IF($F$175&gt;$G$175,"ns",IF($B$182&gt;$C$182,"ns",IF(ABS($L182-INDEX(RTO1SF_ORD,AF$4,2))&gt;$B$190,"s","ns"))))</f>
        <v/>
      </c>
      <c r="AG182" s="188" t="str">
        <f aca="1">IF(AG$4&gt;$J182,"",IF($F$175&gt;$G$175,"ns",IF($B$182&gt;$C$182,"ns",IF(ABS($L182-INDEX(RTO1SF_ORD,AG$4,2))&gt;$B$190,"s","ns"))))</f>
        <v/>
      </c>
      <c r="AH182" s="188" t="str">
        <f aca="1">IF(AH$4&gt;$J182,"",IF($F$175&gt;$G$175,"ns",IF($B$182&gt;$C$182,"ns",IF(ABS($L182-INDEX(RTO1SF_ORD,AH$4,2))&gt;$B$190,"s","ns"))))</f>
        <v/>
      </c>
      <c r="AI182" s="188" t="str">
        <f aca="1">IF(AI$4&gt;$J182,"",IF($F$175&gt;$G$175,"ns",IF($B$182&gt;$C$182,"ns",IF(ABS($L182-INDEX(RTO1SF_ORD,AI$4,2))&gt;$B$190,"s","ns"))))</f>
        <v/>
      </c>
      <c r="AJ182" s="188" t="str">
        <f aca="1">IF(AJ$4&gt;$J182,"",IF($F$175&gt;$G$175,"ns",IF($B$182&gt;$C$182,"ns",IF(ABS($L182-INDEX(RTO1SF_ORD,AJ$4,2))&gt;$B$190,"s","ns"))))</f>
        <v/>
      </c>
      <c r="AK182" s="188" t="str">
        <f aca="1">IF(AK$4&gt;$J182,"",IF($F$175&gt;$G$175,"ns",IF($B$182&gt;$C$182,"ns",IF(ABS($L182-INDEX(RTO1SF_ORD,AK$4,2))&gt;$B$190,"s","ns"))))</f>
        <v/>
      </c>
      <c r="AL182" s="188" t="str">
        <f aca="1">IF(AL$4&gt;$J182,"",IF($F$175&gt;$G$175,"ns",IF($B$182&gt;$C$182,"ns",IF(ABS($L182-INDEX(RTO1SF_ORD,AL$4,2))&gt;$B$190,"s","ns"))))</f>
        <v/>
      </c>
      <c r="AM182" s="188" t="str">
        <f aca="1">IF(AM$4&gt;$J182,"",IF($F$175&gt;$G$175,"ns",IF($B$182&gt;$C$182,"ns",IF(ABS($L182-INDEX(RTO1SF_ORD,AM$4,2))&gt;$B$190,"s","ns"))))</f>
        <v/>
      </c>
      <c r="AN182" s="188" t="str">
        <f aca="1">IF(AN$4&gt;$J182,"",IF($F$175&gt;$G$175,"ns",IF($B$182&gt;$C$182,"ns",IF(ABS($L182-INDEX(RTO1SF_ORD,AN$4,2))&gt;$B$190,"s","ns"))))</f>
        <v/>
      </c>
      <c r="AO182" s="188" t="str">
        <f aca="1">IF(AO$4&gt;$J182,"",IF($F$175&gt;$G$175,"ns",IF($B$182&gt;$C$182,"ns",IF(ABS($L182-INDEX(RTO1SF_ORD,AO$4,2))&gt;$B$190,"s","ns"))))</f>
        <v/>
      </c>
      <c r="AP182" s="188" t="str">
        <f aca="1">IF(AP$4&gt;$J182,"",IF($F$175&gt;$G$175,"ns",IF($B$182&gt;$C$182,"ns",IF(ABS($L182-INDEX(RTO1SF_ORD,AP$4,2))&gt;$B$190,"s","ns"))))</f>
        <v/>
      </c>
      <c r="AQ182" s="188" t="str">
        <f aca="1">IF(AQ$4&gt;$J182,"",IF($F$175&gt;$G$175,"ns",IF($B$182&gt;$C$182,"ns",IF(ABS($L182-INDEX(RTO1SF_ORD,AQ$4,2))&gt;$B$190,"s","ns"))))</f>
        <v/>
      </c>
      <c r="AR182" s="188" t="str">
        <f aca="1">IF(AR$4&gt;$J182,"",IF($F$175&gt;$G$175,"ns",IF($B$182&gt;$C$182,"ns",IF(ABS($L182-INDEX(RTO1SF_ORD,AR$4,2))&gt;$B$190,"s","ns"))))</f>
        <v/>
      </c>
      <c r="AS182" s="188" t="str">
        <f aca="1">IF(AS$4&gt;$J182,"",IF($F$175&gt;$G$175,"ns",IF($B$182&gt;$C$182,"ns",IF(ABS($L182-INDEX(RTO1SF_ORD,AS$4,2))&gt;$B$190,"s","ns"))))</f>
        <v/>
      </c>
      <c r="AT182" s="188" t="str">
        <f aca="1">IF(AT$4&gt;$J182,"",IF($F$175&gt;$G$175,"ns",IF($B$182&gt;$C$182,"ns",IF(ABS($L182-INDEX(RTO1SF_ORD,AT$4,2))&gt;$B$190,"s","ns"))))</f>
        <v/>
      </c>
      <c r="AU182" s="188" t="str">
        <f aca="1">IF(AU$4&gt;$J182,"",IF($F$175&gt;$G$175,"ns",IF($B$182&gt;$C$182,"ns",IF(ABS($L182-INDEX(RTO1SF_ORD,AU$4,2))&gt;$B$190,"s","ns"))))</f>
        <v/>
      </c>
      <c r="AV182" s="188" t="str">
        <f aca="1">IF(AV$4&gt;$J182,"",IF($F$175&gt;$G$175,"ns",IF($B$182&gt;$C$182,"ns",IF(ABS($L182-INDEX(RTO1SF_ORD,AV$4,2))&gt;$B$190,"s","ns"))))</f>
        <v/>
      </c>
      <c r="AW182" s="188" t="str">
        <f aca="1">IF(AW$4&gt;$J182,"",IF($F$175&gt;$G$175,"ns",IF($B$182&gt;$C$182,"ns",IF(ABS($L182-INDEX(RTO1SF_ORD,AW$4,2))&gt;$B$190,"s","ns"))))</f>
        <v/>
      </c>
      <c r="AX182" s="188" t="str">
        <f aca="1">IF(AX$4&gt;$J182,"",IF($F$175&gt;$G$175,"ns",IF($B$182&gt;$C$182,"ns",IF(ABS($L182-INDEX(RTO1SF_ORD,AX$4,2))&gt;$B$190,"s","ns"))))</f>
        <v/>
      </c>
      <c r="AY182" s="188" t="str">
        <f aca="1">IF(AY$4&gt;$J182,"",IF($F$175&gt;$G$175,"ns",IF($B$182&gt;$C$182,"ns",IF(ABS($L182-INDEX(RTO1SF_ORD,AY$4,2))&gt;$B$190,"s","ns"))))</f>
        <v/>
      </c>
      <c r="AZ182" s="188" t="str">
        <f aca="1">IF(AZ$4&gt;$J182,"",IF($F$175&gt;$G$175,"ns",IF($B$182&gt;$C$182,"ns",IF(ABS($L182-INDEX(RTO1SF_ORD,AZ$4,2))&gt;$B$190,"s","ns"))))</f>
        <v/>
      </c>
      <c r="BA182" s="188" t="str">
        <f aca="1">IF(BA$4&gt;$J182,"",IF($F$175&gt;$G$175,"ns",IF($B$182&gt;$C$182,"ns",IF(ABS($L182-INDEX(RTO1SF_ORD,BA$4,2))&gt;$B$190,"s","ns"))))</f>
        <v/>
      </c>
      <c r="BB182" s="188" t="str">
        <f aca="1">IF(BB$4&gt;$J182,"",IF($F$175&gt;$G$175,"ns",IF($B$182&gt;$C$182,"ns",IF(ABS($L182-INDEX(RTO1SF_ORD,BB$4,2))&gt;$B$190,"s","ns"))))</f>
        <v/>
      </c>
      <c r="BC182" s="188" t="str">
        <f aca="1">IF(BC$4&gt;$J182,"",IF($F$175&gt;$G$175,"ns",IF($B$182&gt;$C$182,"ns",IF(ABS($L182-INDEX(RTO1SF_ORD,BC$4,2))&gt;$B$190,"s","ns"))))</f>
        <v/>
      </c>
      <c r="BD182" s="188" t="str">
        <f aca="1">IF(BD$4&gt;$J182,"",IF($F$175&gt;$G$175,"ns",IF($B$182&gt;$C$182,"ns",IF(ABS($L182-INDEX(RTO1SF_ORD,BD$4,2))&gt;$B$190,"s","ns"))))</f>
        <v/>
      </c>
      <c r="BE182" s="188" t="str">
        <f aca="1">IF(BE$4&gt;$J182,"",IF($F$175&gt;$G$175,"ns",IF($B$182&gt;$C$182,"ns",IF(ABS($L182-INDEX(RTO1SF_ORD,BE$4,2))&gt;$B$190,"s","ns"))))</f>
        <v/>
      </c>
      <c r="BF182" s="188" t="str">
        <f aca="1">IF(BF$4&gt;$J182,"",IF($F$175&gt;$G$175,"ns",IF($B$182&gt;$C$182,"ns",IF(ABS($L182-INDEX(RTO1SF_ORD,BF$4,2))&gt;$B$190,"s","ns"))))</f>
        <v/>
      </c>
      <c r="BG182" s="188" t="str">
        <f aca="1">IF(BG$4&gt;$J182,"",IF($F$175&gt;$G$175,"ns",IF($B$182&gt;$C$182,"ns",IF(ABS($L182-INDEX(RTO1SF_ORD,BG$4,2))&gt;$B$190,"s","ns"))))</f>
        <v/>
      </c>
      <c r="BH182" s="188" t="str">
        <f aca="1">IF(BH$4&gt;$J182,"",IF($F$175&gt;$G$175,"ns",IF($B$182&gt;$C$182,"ns",IF(ABS($L182-INDEX(RTO1SF_ORD,BH$4,2))&gt;$B$190,"s","ns"))))</f>
        <v/>
      </c>
      <c r="BI182" s="188" t="str">
        <f aca="1">IF(BI$4&gt;$J182,"",IF($F$175&gt;$G$175,"ns",IF($B$182&gt;$C$182,"ns",IF(ABS($L182-INDEX(RTO1SF_ORD,BI$4,2))&gt;$B$190,"s","ns"))))</f>
        <v/>
      </c>
      <c r="BJ182" s="188" t="str">
        <f aca="1">IF(BJ$4&gt;$J182,"",IF($F$175&gt;$G$175,"ns",IF($B$182&gt;$C$182,"ns",IF(ABS($L182-INDEX(RTO1SF_ORD,BJ$4,2))&gt;$B$190,"s","ns"))))</f>
        <v/>
      </c>
      <c r="BM182" s="9"/>
      <c r="BN182" s="173">
        <f>'ANVA-MDS'!EV185</f>
        <v>0.126905184153077011</v>
      </c>
      <c r="BO182" s="119" t="n">
        <v>0.15</v>
      </c>
      <c r="BP182" s="7" t="str">
        <f>IF(BN182&gt;BO182,"ns","*")</f>
        <v>*</v>
      </c>
      <c r="BS182" s="10"/>
      <c r="BT182" s="10"/>
      <c r="BV182" s="89" t="n">
        <v>12</v>
      </c>
      <c r="BW182" s="187">
        <f aca="1">IFERROR(INDEX(RTO4CF_ORD,BV182,1),"sd")</f>
        <v>920</v>
      </c>
      <c r="BX182" s="188">
        <f aca="1">IFERROR(INDEX(RTO4CF_ORD,BV182,2),"sd")</f>
        <v>4159.0446857142897</v>
      </c>
      <c r="BY182" s="186" t="str">
        <f aca="1">IF(BY$4&gt;$BV182,"",IF($BR$175&gt;$BS$175,"ns",IF($BN$182&gt;$BO$182,"ns",IF(ABS($BX182-INDEX(RTO1CF_ORD,BY$4,2))&gt;$BN$190,"s","ns"))))</f>
        <v>ns</v>
      </c>
      <c r="BZ182" s="186" t="str">
        <f aca="1">IF(BZ$4&gt;$BV182,"",IF($BR$175&gt;$BS$175,"ns",IF($BN$182&gt;$BO$182,"ns",IF(ABS($BX182-INDEX(RTO1CF_ORD,BZ$4,2))&gt;$BN$190,"s","ns"))))</f>
        <v>ns</v>
      </c>
      <c r="CA182" s="186" t="str">
        <f aca="1">IF(CA$4&gt;$BV182,"",IF($BR$175&gt;$BS$175,"ns",IF($BN$182&gt;$BO$182,"ns",IF(ABS($BX182-INDEX(RTO1CF_ORD,CA$4,2))&gt;$BN$190,"s","ns"))))</f>
        <v>ns</v>
      </c>
      <c r="CB182" s="186" t="str">
        <f aca="1">IF(CB$4&gt;$BV182,"",IF($BR$175&gt;$BS$175,"ns",IF($BN$182&gt;$BO$182,"ns",IF(ABS($BX182-INDEX(RTO1CF_ORD,CB$4,2))&gt;$BN$190,"s","ns"))))</f>
        <v>ns</v>
      </c>
      <c r="CC182" s="186" t="str">
        <f aca="1">IF(CC$4&gt;$BV182,"",IF($BR$175&gt;$BS$175,"ns",IF($BN$182&gt;$BO$182,"ns",IF(ABS($BX182-INDEX(RTO1CF_ORD,CC$4,2))&gt;$BN$190,"s","ns"))))</f>
        <v>ns</v>
      </c>
      <c r="CD182" s="186" t="str">
        <f aca="1">IF(CD$4&gt;$BV182,"",IF($BR$175&gt;$BS$175,"ns",IF($BN$182&gt;$BO$182,"ns",IF(ABS($BX182-INDEX(RTO1CF_ORD,CD$4,2))&gt;$BN$190,"s","ns"))))</f>
        <v>ns</v>
      </c>
      <c r="CE182" s="186" t="str">
        <f aca="1">IF(CE$4&gt;$BV182,"",IF($BR$175&gt;$BS$175,"ns",IF($BN$182&gt;$BO$182,"ns",IF(ABS($BX182-INDEX(RTO1CF_ORD,CE$4,2))&gt;$BN$190,"s","ns"))))</f>
        <v>ns</v>
      </c>
      <c r="CF182" s="186" t="str">
        <f aca="1">IF(CF$4&gt;$BV182,"",IF($BR$175&gt;$BS$175,"ns",IF($BN$182&gt;$BO$182,"ns",IF(ABS($BX182-INDEX(RTO1CF_ORD,CF$4,2))&gt;$BN$190,"s","ns"))))</f>
        <v>ns</v>
      </c>
      <c r="CG182" s="186" t="str">
        <f aca="1">IF(CG$4&gt;$BV182,"",IF($BR$175&gt;$BS$175,"ns",IF($BN$182&gt;$BO$182,"ns",IF(ABS($BX182-INDEX(RTO1CF_ORD,CG$4,2))&gt;$BN$190,"s","ns"))))</f>
        <v>ns</v>
      </c>
      <c r="CH182" s="186" t="str">
        <f aca="1">IF(CH$4&gt;$BV182,"",IF($BR$175&gt;$BS$175,"ns",IF($BN$182&gt;$BO$182,"ns",IF(ABS($BX182-INDEX(RTO1CF_ORD,CH$4,2))&gt;$BN$190,"s","ns"))))</f>
        <v>ns</v>
      </c>
      <c r="CI182" s="186" t="str">
        <f aca="1">IF(CI$4&gt;$BV182,"",IF($BR$175&gt;$BS$175,"ns",IF($BN$182&gt;$BO$182,"ns",IF(ABS($BX182-INDEX(RTO1CF_ORD,CI$4,2))&gt;$BN$190,"s","ns"))))</f>
        <v>ns</v>
      </c>
      <c r="CJ182" s="186" t="str">
        <f aca="1">IF(CJ$4&gt;$BV182,"",IF($BR$175&gt;$BS$175,"ns",IF($BN$182&gt;$BO$182,"ns",IF(ABS($BX182-INDEX(RTO1CF_ORD,CJ$4,2))&gt;$BN$190,"s","ns"))))</f>
        <v>ns</v>
      </c>
      <c r="CK182" s="186" t="str">
        <f aca="1">IF(CK$4&gt;$BV182,"",IF($BR$175&gt;$BS$175,"ns",IF($BN$182&gt;$BO$182,"ns",IF(ABS($BX182-INDEX(RTO1CF_ORD,CK$4,2))&gt;$BN$190,"s","ns"))))</f>
        <v/>
      </c>
      <c r="CL182" s="186" t="str">
        <f aca="1">IF(CL$4&gt;$BV182,"",IF($BR$175&gt;$BS$175,"ns",IF($BN$182&gt;$BO$182,"ns",IF(ABS($BX182-INDEX(RTO1CF_ORD,CL$4,2))&gt;$BN$190,"s","ns"))))</f>
        <v/>
      </c>
      <c r="CM182" s="186" t="str">
        <f aca="1">IF(CM$4&gt;$BV182,"",IF($BR$175&gt;$BS$175,"ns",IF($BN$182&gt;$BO$182,"ns",IF(ABS($BX182-INDEX(RTO1CF_ORD,CM$4,2))&gt;$BN$190,"s","ns"))))</f>
        <v/>
      </c>
      <c r="CN182" s="186" t="str">
        <f aca="1">IF(CN$4&gt;$BV182,"",IF($BR$175&gt;$BS$175,"ns",IF($BN$182&gt;$BO$182,"ns",IF(ABS($BX182-INDEX(RTO1CF_ORD,CN$4,2))&gt;$BN$190,"s","ns"))))</f>
        <v/>
      </c>
      <c r="CO182" s="186" t="str">
        <f aca="1">IF(CO$4&gt;$BV182,"",IF($BR$175&gt;$BS$175,"ns",IF($BN$182&gt;$BO$182,"ns",IF(ABS($BX182-INDEX(RTO1CF_ORD,CO$4,2))&gt;$BN$190,"s","ns"))))</f>
        <v/>
      </c>
      <c r="CP182" s="186" t="str">
        <f aca="1">IF(CP$4&gt;$BV182,"",IF($BR$175&gt;$BS$175,"ns",IF($BN$182&gt;$BO$182,"ns",IF(ABS($BX182-INDEX(RTO1CF_ORD,CP$4,2))&gt;$BN$190,"s","ns"))))</f>
        <v/>
      </c>
      <c r="CQ182" s="186" t="str">
        <f aca="1">IF(CQ$4&gt;$BV182,"",IF($BR$175&gt;$BS$175,"ns",IF($BN$182&gt;$BO$182,"ns",IF(ABS($BX182-INDEX(RTO1CF_ORD,CQ$4,2))&gt;$BN$190,"s","ns"))))</f>
        <v/>
      </c>
      <c r="CR182" s="186" t="str">
        <f aca="1">IF(CR$4&gt;$BV182,"",IF($BR$175&gt;$BS$175,"ns",IF($BN$182&gt;$BO$182,"ns",IF(ABS($BX182-INDEX(RTO1CF_ORD,CR$4,2))&gt;$BN$190,"s","ns"))))</f>
        <v/>
      </c>
      <c r="CS182" s="186" t="str">
        <f aca="1">IF(CS$4&gt;$BV182,"",IF($BR$175&gt;$BS$175,"ns",IF($BN$182&gt;$BO$182,"ns",IF(ABS($BX182-INDEX(RTO1CF_ORD,CS$4,2))&gt;$BN$190,"s","ns"))))</f>
        <v/>
      </c>
      <c r="CT182" s="186" t="str">
        <f aca="1">IF(CT$4&gt;$BV182,"",IF($BR$175&gt;$BS$175,"ns",IF($BN$182&gt;$BO$182,"ns",IF(ABS($BX182-INDEX(RTO1CF_ORD,CT$4,2))&gt;$BN$190,"s","ns"))))</f>
        <v/>
      </c>
      <c r="CU182" s="186" t="str">
        <f aca="1">IF(CU$4&gt;$BV182,"",IF($BR$175&gt;$BS$175,"ns",IF($BN$182&gt;$BO$182,"ns",IF(ABS($BX182-INDEX(RTO1CF_ORD,CU$4,2))&gt;$BN$190,"s","ns"))))</f>
        <v/>
      </c>
      <c r="CV182" s="186" t="str">
        <f aca="1">IF(CV$4&gt;$BV182,"",IF($BR$175&gt;$BS$175,"ns",IF($BN$182&gt;$BO$182,"ns",IF(ABS($BX182-INDEX(RTO1CF_ORD,CV$4,2))&gt;$BN$190,"s","ns"))))</f>
        <v/>
      </c>
      <c r="CW182" s="186" t="str">
        <f aca="1">IF(CW$4&gt;$BV182,"",IF($BR$175&gt;$BS$175,"ns",IF($BN$182&gt;$BO$182,"ns",IF(ABS($BX182-INDEX(RTO1CF_ORD,CW$4,2))&gt;$BN$190,"s","ns"))))</f>
        <v/>
      </c>
      <c r="CX182" s="186" t="str">
        <f aca="1">IF(CX$4&gt;$BV182,"",IF($BR$175&gt;$BS$175,"ns",IF($BN$182&gt;$BO$182,"ns",IF(ABS($BX182-INDEX(RTO1CF_ORD,CX$4,2))&gt;$BN$190,"s","ns"))))</f>
        <v/>
      </c>
      <c r="CY182" s="186" t="str">
        <f aca="1">IF(CY$4&gt;$BV182,"",IF($BR$175&gt;$BS$175,"ns",IF($BN$182&gt;$BO$182,"ns",IF(ABS($BX182-INDEX(RTO1CF_ORD,CY$4,2))&gt;$BN$190,"s","ns"))))</f>
        <v/>
      </c>
      <c r="CZ182" s="186" t="str">
        <f aca="1">IF(CZ$4&gt;$BV182,"",IF($BR$175&gt;$BS$175,"ns",IF($BN$182&gt;$BO$182,"ns",IF(ABS($BX182-INDEX(RTO1CF_ORD,CZ$4,2))&gt;$BN$190,"s","ns"))))</f>
        <v/>
      </c>
      <c r="DA182" s="186" t="str">
        <f aca="1">IF(DA$4&gt;$BV182,"",IF($BR$175&gt;$BS$175,"ns",IF($BN$182&gt;$BO$182,"ns",IF(ABS($BX182-INDEX(RTO1CF_ORD,DA$4,2))&gt;$BN$190,"s","ns"))))</f>
        <v/>
      </c>
      <c r="DB182" s="186" t="str">
        <f aca="1">IF(DB$4&gt;$BV182,"",IF($BR$175&gt;$BS$175,"ns",IF($BN$182&gt;$BO$182,"ns",IF(ABS($BX182-INDEX(RTO1CF_ORD,DB$4,2))&gt;$BN$190,"s","ns"))))</f>
        <v/>
      </c>
      <c r="DC182" s="186" t="str">
        <f aca="1">IF(DC$4&gt;$BV182,"",IF($BR$175&gt;$BS$175,"ns",IF($BN$182&gt;$BO$182,"ns",IF(ABS($BX182-INDEX(RTO1CF_ORD,DC$4,2))&gt;$BN$190,"s","ns"))))</f>
        <v/>
      </c>
      <c r="DD182" s="186" t="str">
        <f aca="1">IF(DD$4&gt;$BV182,"",IF($BR$175&gt;$BS$175,"ns",IF($BN$182&gt;$BO$182,"ns",IF(ABS($BX182-INDEX(RTO1CF_ORD,DD$4,2))&gt;$BN$190,"s","ns"))))</f>
        <v/>
      </c>
      <c r="DE182" s="186" t="str">
        <f aca="1">IF(DE$4&gt;$BV182,"",IF($BR$175&gt;$BS$175,"ns",IF($BN$182&gt;$BO$182,"ns",IF(ABS($BX182-INDEX(RTO1CF_ORD,DE$4,2))&gt;$BN$190,"s","ns"))))</f>
        <v/>
      </c>
      <c r="DF182" s="186" t="str">
        <f aca="1">IF(DF$4&gt;$BV182,"",IF($BR$175&gt;$BS$175,"ns",IF($BN$182&gt;$BO$182,"ns",IF(ABS($BX182-INDEX(RTO1CF_ORD,DF$4,2))&gt;$BN$190,"s","ns"))))</f>
        <v/>
      </c>
      <c r="DG182" s="186" t="str">
        <f aca="1">IF(DG$4&gt;$BV182,"",IF($BR$175&gt;$BS$175,"ns",IF($BN$182&gt;$BO$182,"ns",IF(ABS($BX182-INDEX(RTO1CF_ORD,DG$4,2))&gt;$BN$190,"s","ns"))))</f>
        <v/>
      </c>
      <c r="DH182" s="186" t="str">
        <f aca="1">IF(DH$4&gt;$BV182,"",IF($BR$175&gt;$BS$175,"ns",IF($BN$182&gt;$BO$182,"ns",IF(ABS($BX182-INDEX(RTO1CF_ORD,DH$4,2))&gt;$BN$190,"s","ns"))))</f>
        <v/>
      </c>
      <c r="DI182" s="186" t="str">
        <f aca="1">IF(DI$4&gt;$BV182,"",IF($BR$175&gt;$BS$175,"ns",IF($BN$182&gt;$BO$182,"ns",IF(ABS($BX182-INDEX(RTO1CF_ORD,DI$4,2))&gt;$BN$190,"s","ns"))))</f>
        <v/>
      </c>
      <c r="DJ182" s="186" t="str">
        <f aca="1">IF(DJ$4&gt;$BV182,"",IF($BR$175&gt;$BS$175,"ns",IF($BN$182&gt;$BO$182,"ns",IF(ABS($BX182-INDEX(RTO1CF_ORD,DJ$4,2))&gt;$BN$190,"s","ns"))))</f>
        <v/>
      </c>
      <c r="DK182" s="186" t="str">
        <f aca="1">IF(DK$4&gt;$BV182,"",IF($BR$175&gt;$BS$175,"ns",IF($BN$182&gt;$BO$182,"ns",IF(ABS($BX182-INDEX(RTO1CF_ORD,DK$4,2))&gt;$BN$190,"s","ns"))))</f>
        <v/>
      </c>
      <c r="DL182" s="186" t="str">
        <f aca="1">IF(DL$4&gt;$BV182,"",IF($BR$175&gt;$BS$175,"ns",IF($BN$182&gt;$BO$182,"ns",IF(ABS($BX182-INDEX(RTO1CF_ORD,DL$4,2))&gt;$BN$190,"s","ns"))))</f>
        <v/>
      </c>
      <c r="DM182" s="186" t="str">
        <f aca="1">IF(DM$4&gt;$BV182,"",IF($BR$175&gt;$BS$175,"ns",IF($BN$182&gt;$BO$182,"ns",IF(ABS($BX182-INDEX(RTO1CF_ORD,DM$4,2))&gt;$BN$190,"s","ns"))))</f>
        <v/>
      </c>
      <c r="DN182" s="186" t="str">
        <f aca="1">IF(DN$4&gt;$BV182,"",IF($BR$175&gt;$BS$175,"ns",IF($BN$182&gt;$BO$182,"ns",IF(ABS($BX182-INDEX(RTO1CF_ORD,DN$4,2))&gt;$BN$190,"s","ns"))))</f>
        <v/>
      </c>
      <c r="DO182" s="186" t="str">
        <f aca="1">IF(DO$4&gt;$BV182,"",IF($BR$175&gt;$BS$175,"ns",IF($BN$182&gt;$BO$182,"ns",IF(ABS($BX182-INDEX(RTO1CF_ORD,DO$4,2))&gt;$BN$190,"s","ns"))))</f>
        <v/>
      </c>
      <c r="DP182" s="186" t="str">
        <f aca="1">IF(DP$4&gt;$BV182,"",IF($BR$175&gt;$BS$175,"ns",IF($BN$182&gt;$BO$182,"ns",IF(ABS($BX182-INDEX(RTO1CF_ORD,DP$4,2))&gt;$BN$190,"s","ns"))))</f>
        <v/>
      </c>
      <c r="DQ182" s="186" t="str">
        <f aca="1">IF(DQ$4&gt;$BV182,"",IF($BR$175&gt;$BS$175,"ns",IF($BN$182&gt;$BO$182,"ns",IF(ABS($BX182-INDEX(RTO1CF_ORD,DQ$4,2))&gt;$BN$190,"s","ns"))))</f>
        <v/>
      </c>
      <c r="DR182" s="186" t="str">
        <f aca="1">IF(DR$4&gt;$BV182,"",IF($BR$175&gt;$BS$175,"ns",IF($BN$182&gt;$BO$182,"ns",IF(ABS($BX182-INDEX(RTO1CF_ORD,DR$4,2))&gt;$BN$190,"s","ns"))))</f>
        <v/>
      </c>
      <c r="DS182" s="186" t="str">
        <f aca="1">IF(DS$4&gt;$BV182,"",IF($BR$175&gt;$BS$175,"ns",IF($BN$182&gt;$BO$182,"ns",IF(ABS($BX182-INDEX(RTO1CF_ORD,DS$4,2))&gt;$BN$190,"s","ns"))))</f>
        <v/>
      </c>
      <c r="DT182" s="186" t="str">
        <f aca="1">IF(DT$4&gt;$BV182,"",IF($BR$175&gt;$BS$175,"ns",IF($BN$182&gt;$BO$182,"ns",IF(ABS($BX182-INDEX(RTO1CF_ORD,DT$4,2))&gt;$BN$190,"s","ns"))))</f>
        <v/>
      </c>
      <c r="DU182" s="186" t="str">
        <f aca="1">IF(DU$4&gt;$BV182,"",IF($BR$175&gt;$BS$175,"ns",IF($BN$182&gt;$BO$182,"ns",IF(ABS($BX182-INDEX(RTO1CF_ORD,DU$4,2))&gt;$BN$190,"s","ns"))))</f>
        <v/>
      </c>
      <c r="DV182" s="186" t="str">
        <f aca="1">IF(DV$4&gt;$BV182,"",IF($BR$175&gt;$BS$175,"ns",IF($BN$182&gt;$BO$182,"ns",IF(ABS($BX182-INDEX(RTO1CF_ORD,DV$4,2))&gt;$BN$190,"s","ns"))))</f>
        <v/>
      </c>
      <c r="DW182" s="158"/>
      <c r="DX182" s="158"/>
      <c r="DZ182" s="176">
        <f>DZ181+1</f>
        <v>13</v>
      </c>
      <c r="EA182" s="178" t="str">
        <f aca="1">IFERROR(INDEX(RTO4CV,$DZ182,1),0)</f>
        <v>B PRETAL</v>
      </c>
      <c r="EB182" s="179">
        <f aca="1">IFERROR(INDEX(RTO4SF,$DZ182,EB$3),0)</f>
        <v>0</v>
      </c>
      <c r="EC182" s="179">
        <f aca="1">IFERROR(INDEX(RTO4SF,$DZ182,EC$3),0)</f>
        <v>0</v>
      </c>
      <c r="ED182" s="179">
        <f aca="1">IFERROR(INDEX(RTO4SF,$DZ182,ED$3),0)</f>
        <v>0</v>
      </c>
      <c r="EE182" s="179">
        <f aca="1">IFERROR(INDEX(RTO4SF,$DZ182,EE$3),0)</f>
        <v>0</v>
      </c>
      <c r="EF182" s="179">
        <f>_xlfn.COUNTIFS(EB182:EE182,"&gt;1")</f>
        <v>0</v>
      </c>
      <c r="EG182" s="179">
        <f>IFERROR(_xlfn.SUMIFS(EB182:EE182,EB182:EE182,"&gt;1"),0)</f>
        <v>0</v>
      </c>
      <c r="EH182" s="176"/>
      <c r="EI182" s="176" t="s">
        <v>333</v>
      </c>
      <c r="EJ182" s="175" t="str">
        <f>IF(EF220=0,"sd",EJ183-EJ181-EJ180)</f>
        <v>sd</v>
      </c>
      <c r="EK182" s="177"/>
      <c r="EL182" s="176">
        <f>EL181+1</f>
        <v>13</v>
      </c>
      <c r="EM182" s="178" t="str">
        <f aca="1">IFERROR(INDEX(RTO4CV,$EL182,1),0)</f>
        <v>B PRETAL</v>
      </c>
      <c r="EN182" s="179">
        <f aca="1">IFERROR(INDEX(RTO4CF,$EL182,'ANVA-MDS'!EB$3),0)</f>
        <v>4092.55867428570991</v>
      </c>
      <c r="EO182" s="179">
        <f aca="1">IFERROR(INDEX(RTO4CF,$EL182,'ANVA-MDS'!EC$3),0)</f>
        <v>6202.83337142856999</v>
      </c>
      <c r="EP182" s="179">
        <f aca="1">IFERROR(INDEX(RTO4CF,$EL182,'ANVA-MDS'!ED$3),0)</f>
        <v>3403.23984000000019</v>
      </c>
      <c r="EQ182" s="179">
        <f aca="1">IFERROR(INDEX(RTO4CF,$EL182,'ANVA-MDS'!EE$3),0)</f>
        <v>0</v>
      </c>
      <c r="ER182" s="179">
        <f>_xlfn.COUNTIFS(EN182:EQ182,"&gt;1")</f>
        <v>3</v>
      </c>
      <c r="ES182" s="179">
        <f>IFERROR(_xlfn.SUMIFS(EN182:EQ182,EN182:EQ182,"&gt;1"),0)</f>
        <v>13698.6318857142996</v>
      </c>
      <c r="ET182" s="176"/>
      <c r="EU182" s="176" t="s">
        <v>333</v>
      </c>
      <c r="EV182" s="175">
        <f>IF(ER220=0,"sd",EV183-EV181-EV180)</f>
        <v>13613451.5911699999</v>
      </c>
      <c r="EW182" s="177"/>
      <c r="EX182" s="179">
        <f>EG182+ES182</f>
        <v>13698.6318857142996</v>
      </c>
      <c r="EY182" s="176" t="s">
        <v>334</v>
      </c>
      <c r="EZ182" s="202" t="str">
        <f t="array" ref="EZ182">IF(EZ189=0,"sd",_xlfn.VAR.P(IF(EB170:EE219&gt;1,EB170:EE219),IF(EN170:EQ219&gt;1,EN170:EQ219))*EZ172)</f>
        <v>sd</v>
      </c>
    </row>
    <row r="183" spans="1:156" ht="12.75" customHeight="1">
      <c r="A183" s="8"/>
      <c r="J183" s="89" t="n">
        <v>13</v>
      </c>
      <c r="K183" s="187" t="str">
        <f aca="1">IFERROR(INDEX(RTO4SF_ORD,J183,1),"sd")</f>
        <v>B PRETAL</v>
      </c>
      <c r="L183" s="188">
        <f aca="1">IFERROR(INDEX(RTO4SF_ORD,J183,2),"sd")</f>
        <v>0.000370000000000000062</v>
      </c>
      <c r="M183" s="188" t="str">
        <f aca="1">IF(M$4&gt;$J183,"",IF($F$175&gt;$G$175,"ns",IF($B$182&gt;$C$182,"ns",IF(ABS($L183-INDEX(RTO1SF_ORD,M$4,2))&gt;$B$190,"s","ns"))))</f>
        <v>ns</v>
      </c>
      <c r="N183" s="188" t="str">
        <f aca="1">IF(N$4&gt;$J183,"",IF($F$175&gt;$G$175,"ns",IF($B$182&gt;$C$182,"ns",IF(ABS($L183-INDEX(RTO1SF_ORD,N$4,2))&gt;$B$190,"s","ns"))))</f>
        <v>ns</v>
      </c>
      <c r="O183" s="188" t="str">
        <f aca="1">IF(O$4&gt;$J183,"",IF($F$175&gt;$G$175,"ns",IF($B$182&gt;$C$182,"ns",IF(ABS($L183-INDEX(RTO1SF_ORD,O$4,2))&gt;$B$190,"s","ns"))))</f>
        <v>ns</v>
      </c>
      <c r="P183" s="188" t="str">
        <f aca="1">IF(P$4&gt;$J183,"",IF($F$175&gt;$G$175,"ns",IF($B$182&gt;$C$182,"ns",IF(ABS($L183-INDEX(RTO1SF_ORD,P$4,2))&gt;$B$190,"s","ns"))))</f>
        <v>ns</v>
      </c>
      <c r="Q183" s="188" t="str">
        <f aca="1">IF(Q$4&gt;$J183,"",IF($F$175&gt;$G$175,"ns",IF($B$182&gt;$C$182,"ns",IF(ABS($L183-INDEX(RTO1SF_ORD,Q$4,2))&gt;$B$190,"s","ns"))))</f>
        <v>ns</v>
      </c>
      <c r="R183" s="188" t="str">
        <f aca="1">IF(R$4&gt;$J183,"",IF($F$175&gt;$G$175,"ns",IF($B$182&gt;$C$182,"ns",IF(ABS($L183-INDEX(RTO1SF_ORD,R$4,2))&gt;$B$190,"s","ns"))))</f>
        <v>ns</v>
      </c>
      <c r="S183" s="188" t="str">
        <f aca="1">IF(S$4&gt;$J183,"",IF($F$175&gt;$G$175,"ns",IF($B$182&gt;$C$182,"ns",IF(ABS($L183-INDEX(RTO1SF_ORD,S$4,2))&gt;$B$190,"s","ns"))))</f>
        <v>ns</v>
      </c>
      <c r="T183" s="188" t="str">
        <f aca="1">IF(T$4&gt;$J183,"",IF($F$175&gt;$G$175,"ns",IF($B$182&gt;$C$182,"ns",IF(ABS($L183-INDEX(RTO1SF_ORD,T$4,2))&gt;$B$190,"s","ns"))))</f>
        <v>ns</v>
      </c>
      <c r="U183" s="188" t="str">
        <f aca="1">IF(U$4&gt;$J183,"",IF($F$175&gt;$G$175,"ns",IF($B$182&gt;$C$182,"ns",IF(ABS($L183-INDEX(RTO1SF_ORD,U$4,2))&gt;$B$190,"s","ns"))))</f>
        <v>ns</v>
      </c>
      <c r="V183" s="188" t="str">
        <f aca="1">IF(V$4&gt;$J183,"",IF($F$175&gt;$G$175,"ns",IF($B$182&gt;$C$182,"ns",IF(ABS($L183-INDEX(RTO1SF_ORD,V$4,2))&gt;$B$190,"s","ns"))))</f>
        <v>ns</v>
      </c>
      <c r="W183" s="188" t="str">
        <f aca="1">IF(W$4&gt;$J183,"",IF($F$175&gt;$G$175,"ns",IF($B$182&gt;$C$182,"ns",IF(ABS($L183-INDEX(RTO1SF_ORD,W$4,2))&gt;$B$190,"s","ns"))))</f>
        <v>ns</v>
      </c>
      <c r="X183" s="188" t="str">
        <f aca="1">IF(X$4&gt;$J183,"",IF($F$175&gt;$G$175,"ns",IF($B$182&gt;$C$182,"ns",IF(ABS($L183-INDEX(RTO1SF_ORD,X$4,2))&gt;$B$190,"s","ns"))))</f>
        <v>ns</v>
      </c>
      <c r="Y183" s="188" t="str">
        <f aca="1">IF(Y$4&gt;$J183,"",IF($F$175&gt;$G$175,"ns",IF($B$182&gt;$C$182,"ns",IF(ABS($L183-INDEX(RTO1SF_ORD,Y$4,2))&gt;$B$190,"s","ns"))))</f>
        <v>ns</v>
      </c>
      <c r="Z183" s="188" t="str">
        <f aca="1">IF(Z$4&gt;$J183,"",IF($F$175&gt;$G$175,"ns",IF($B$182&gt;$C$182,"ns",IF(ABS($L183-INDEX(RTO1SF_ORD,Z$4,2))&gt;$B$190,"s","ns"))))</f>
        <v/>
      </c>
      <c r="AA183" s="188" t="str">
        <f aca="1">IF(AA$4&gt;$J183,"",IF($F$175&gt;$G$175,"ns",IF($B$182&gt;$C$182,"ns",IF(ABS($L183-INDEX(RTO1SF_ORD,AA$4,2))&gt;$B$190,"s","ns"))))</f>
        <v/>
      </c>
      <c r="AB183" s="188" t="str">
        <f aca="1">IF(AB$4&gt;$J183,"",IF($F$175&gt;$G$175,"ns",IF($B$182&gt;$C$182,"ns",IF(ABS($L183-INDEX(RTO1SF_ORD,AB$4,2))&gt;$B$190,"s","ns"))))</f>
        <v/>
      </c>
      <c r="AC183" s="188" t="str">
        <f aca="1">IF(AC$4&gt;$J183,"",IF($F$175&gt;$G$175,"ns",IF($B$182&gt;$C$182,"ns",IF(ABS($L183-INDEX(RTO1SF_ORD,AC$4,2))&gt;$B$190,"s","ns"))))</f>
        <v/>
      </c>
      <c r="AD183" s="188" t="str">
        <f aca="1">IF(AD$4&gt;$J183,"",IF($F$175&gt;$G$175,"ns",IF($B$182&gt;$C$182,"ns",IF(ABS($L183-INDEX(RTO1SF_ORD,AD$4,2))&gt;$B$190,"s","ns"))))</f>
        <v/>
      </c>
      <c r="AE183" s="188" t="str">
        <f aca="1">IF(AE$4&gt;$J183,"",IF($F$175&gt;$G$175,"ns",IF($B$182&gt;$C$182,"ns",IF(ABS($L183-INDEX(RTO1SF_ORD,AE$4,2))&gt;$B$190,"s","ns"))))</f>
        <v/>
      </c>
      <c r="AF183" s="188" t="str">
        <f aca="1">IF(AF$4&gt;$J183,"",IF($F$175&gt;$G$175,"ns",IF($B$182&gt;$C$182,"ns",IF(ABS($L183-INDEX(RTO1SF_ORD,AF$4,2))&gt;$B$190,"s","ns"))))</f>
        <v/>
      </c>
      <c r="AG183" s="188" t="str">
        <f aca="1">IF(AG$4&gt;$J183,"",IF($F$175&gt;$G$175,"ns",IF($B$182&gt;$C$182,"ns",IF(ABS($L183-INDEX(RTO1SF_ORD,AG$4,2))&gt;$B$190,"s","ns"))))</f>
        <v/>
      </c>
      <c r="AH183" s="188" t="str">
        <f aca="1">IF(AH$4&gt;$J183,"",IF($F$175&gt;$G$175,"ns",IF($B$182&gt;$C$182,"ns",IF(ABS($L183-INDEX(RTO1SF_ORD,AH$4,2))&gt;$B$190,"s","ns"))))</f>
        <v/>
      </c>
      <c r="AI183" s="188" t="str">
        <f aca="1">IF(AI$4&gt;$J183,"",IF($F$175&gt;$G$175,"ns",IF($B$182&gt;$C$182,"ns",IF(ABS($L183-INDEX(RTO1SF_ORD,AI$4,2))&gt;$B$190,"s","ns"))))</f>
        <v/>
      </c>
      <c r="AJ183" s="188" t="str">
        <f aca="1">IF(AJ$4&gt;$J183,"",IF($F$175&gt;$G$175,"ns",IF($B$182&gt;$C$182,"ns",IF(ABS($L183-INDEX(RTO1SF_ORD,AJ$4,2))&gt;$B$190,"s","ns"))))</f>
        <v/>
      </c>
      <c r="AK183" s="188" t="str">
        <f aca="1">IF(AK$4&gt;$J183,"",IF($F$175&gt;$G$175,"ns",IF($B$182&gt;$C$182,"ns",IF(ABS($L183-INDEX(RTO1SF_ORD,AK$4,2))&gt;$B$190,"s","ns"))))</f>
        <v/>
      </c>
      <c r="AL183" s="188" t="str">
        <f aca="1">IF(AL$4&gt;$J183,"",IF($F$175&gt;$G$175,"ns",IF($B$182&gt;$C$182,"ns",IF(ABS($L183-INDEX(RTO1SF_ORD,AL$4,2))&gt;$B$190,"s","ns"))))</f>
        <v/>
      </c>
      <c r="AM183" s="188" t="str">
        <f aca="1">IF(AM$4&gt;$J183,"",IF($F$175&gt;$G$175,"ns",IF($B$182&gt;$C$182,"ns",IF(ABS($L183-INDEX(RTO1SF_ORD,AM$4,2))&gt;$B$190,"s","ns"))))</f>
        <v/>
      </c>
      <c r="AN183" s="188" t="str">
        <f aca="1">IF(AN$4&gt;$J183,"",IF($F$175&gt;$G$175,"ns",IF($B$182&gt;$C$182,"ns",IF(ABS($L183-INDEX(RTO1SF_ORD,AN$4,2))&gt;$B$190,"s","ns"))))</f>
        <v/>
      </c>
      <c r="AO183" s="188" t="str">
        <f aca="1">IF(AO$4&gt;$J183,"",IF($F$175&gt;$G$175,"ns",IF($B$182&gt;$C$182,"ns",IF(ABS($L183-INDEX(RTO1SF_ORD,AO$4,2))&gt;$B$190,"s","ns"))))</f>
        <v/>
      </c>
      <c r="AP183" s="188" t="str">
        <f aca="1">IF(AP$4&gt;$J183,"",IF($F$175&gt;$G$175,"ns",IF($B$182&gt;$C$182,"ns",IF(ABS($L183-INDEX(RTO1SF_ORD,AP$4,2))&gt;$B$190,"s","ns"))))</f>
        <v/>
      </c>
      <c r="AQ183" s="188" t="str">
        <f aca="1">IF(AQ$4&gt;$J183,"",IF($F$175&gt;$G$175,"ns",IF($B$182&gt;$C$182,"ns",IF(ABS($L183-INDEX(RTO1SF_ORD,AQ$4,2))&gt;$B$190,"s","ns"))))</f>
        <v/>
      </c>
      <c r="AR183" s="188" t="str">
        <f aca="1">IF(AR$4&gt;$J183,"",IF($F$175&gt;$G$175,"ns",IF($B$182&gt;$C$182,"ns",IF(ABS($L183-INDEX(RTO1SF_ORD,AR$4,2))&gt;$B$190,"s","ns"))))</f>
        <v/>
      </c>
      <c r="AS183" s="188" t="str">
        <f aca="1">IF(AS$4&gt;$J183,"",IF($F$175&gt;$G$175,"ns",IF($B$182&gt;$C$182,"ns",IF(ABS($L183-INDEX(RTO1SF_ORD,AS$4,2))&gt;$B$190,"s","ns"))))</f>
        <v/>
      </c>
      <c r="AT183" s="188" t="str">
        <f aca="1">IF(AT$4&gt;$J183,"",IF($F$175&gt;$G$175,"ns",IF($B$182&gt;$C$182,"ns",IF(ABS($L183-INDEX(RTO1SF_ORD,AT$4,2))&gt;$B$190,"s","ns"))))</f>
        <v/>
      </c>
      <c r="AU183" s="188" t="str">
        <f aca="1">IF(AU$4&gt;$J183,"",IF($F$175&gt;$G$175,"ns",IF($B$182&gt;$C$182,"ns",IF(ABS($L183-INDEX(RTO1SF_ORD,AU$4,2))&gt;$B$190,"s","ns"))))</f>
        <v/>
      </c>
      <c r="AV183" s="188" t="str">
        <f aca="1">IF(AV$4&gt;$J183,"",IF($F$175&gt;$G$175,"ns",IF($B$182&gt;$C$182,"ns",IF(ABS($L183-INDEX(RTO1SF_ORD,AV$4,2))&gt;$B$190,"s","ns"))))</f>
        <v/>
      </c>
      <c r="AW183" s="188" t="str">
        <f aca="1">IF(AW$4&gt;$J183,"",IF($F$175&gt;$G$175,"ns",IF($B$182&gt;$C$182,"ns",IF(ABS($L183-INDEX(RTO1SF_ORD,AW$4,2))&gt;$B$190,"s","ns"))))</f>
        <v/>
      </c>
      <c r="AX183" s="188" t="str">
        <f aca="1">IF(AX$4&gt;$J183,"",IF($F$175&gt;$G$175,"ns",IF($B$182&gt;$C$182,"ns",IF(ABS($L183-INDEX(RTO1SF_ORD,AX$4,2))&gt;$B$190,"s","ns"))))</f>
        <v/>
      </c>
      <c r="AY183" s="188" t="str">
        <f aca="1">IF(AY$4&gt;$J183,"",IF($F$175&gt;$G$175,"ns",IF($B$182&gt;$C$182,"ns",IF(ABS($L183-INDEX(RTO1SF_ORD,AY$4,2))&gt;$B$190,"s","ns"))))</f>
        <v/>
      </c>
      <c r="AZ183" s="188" t="str">
        <f aca="1">IF(AZ$4&gt;$J183,"",IF($F$175&gt;$G$175,"ns",IF($B$182&gt;$C$182,"ns",IF(ABS($L183-INDEX(RTO1SF_ORD,AZ$4,2))&gt;$B$190,"s","ns"))))</f>
        <v/>
      </c>
      <c r="BA183" s="188" t="str">
        <f aca="1">IF(BA$4&gt;$J183,"",IF($F$175&gt;$G$175,"ns",IF($B$182&gt;$C$182,"ns",IF(ABS($L183-INDEX(RTO1SF_ORD,BA$4,2))&gt;$B$190,"s","ns"))))</f>
        <v/>
      </c>
      <c r="BB183" s="188" t="str">
        <f aca="1">IF(BB$4&gt;$J183,"",IF($F$175&gt;$G$175,"ns",IF($B$182&gt;$C$182,"ns",IF(ABS($L183-INDEX(RTO1SF_ORD,BB$4,2))&gt;$B$190,"s","ns"))))</f>
        <v/>
      </c>
      <c r="BC183" s="188" t="str">
        <f aca="1">IF(BC$4&gt;$J183,"",IF($F$175&gt;$G$175,"ns",IF($B$182&gt;$C$182,"ns",IF(ABS($L183-INDEX(RTO1SF_ORD,BC$4,2))&gt;$B$190,"s","ns"))))</f>
        <v/>
      </c>
      <c r="BD183" s="188" t="str">
        <f aca="1">IF(BD$4&gt;$J183,"",IF($F$175&gt;$G$175,"ns",IF($B$182&gt;$C$182,"ns",IF(ABS($L183-INDEX(RTO1SF_ORD,BD$4,2))&gt;$B$190,"s","ns"))))</f>
        <v/>
      </c>
      <c r="BE183" s="188" t="str">
        <f aca="1">IF(BE$4&gt;$J183,"",IF($F$175&gt;$G$175,"ns",IF($B$182&gt;$C$182,"ns",IF(ABS($L183-INDEX(RTO1SF_ORD,BE$4,2))&gt;$B$190,"s","ns"))))</f>
        <v/>
      </c>
      <c r="BF183" s="188" t="str">
        <f aca="1">IF(BF$4&gt;$J183,"",IF($F$175&gt;$G$175,"ns",IF($B$182&gt;$C$182,"ns",IF(ABS($L183-INDEX(RTO1SF_ORD,BF$4,2))&gt;$B$190,"s","ns"))))</f>
        <v/>
      </c>
      <c r="BG183" s="188" t="str">
        <f aca="1">IF(BG$4&gt;$J183,"",IF($F$175&gt;$G$175,"ns",IF($B$182&gt;$C$182,"ns",IF(ABS($L183-INDEX(RTO1SF_ORD,BG$4,2))&gt;$B$190,"s","ns"))))</f>
        <v/>
      </c>
      <c r="BH183" s="188" t="str">
        <f aca="1">IF(BH$4&gt;$J183,"",IF($F$175&gt;$G$175,"ns",IF($B$182&gt;$C$182,"ns",IF(ABS($L183-INDEX(RTO1SF_ORD,BH$4,2))&gt;$B$190,"s","ns"))))</f>
        <v/>
      </c>
      <c r="BI183" s="188" t="str">
        <f aca="1">IF(BI$4&gt;$J183,"",IF($F$175&gt;$G$175,"ns",IF($B$182&gt;$C$182,"ns",IF(ABS($L183-INDEX(RTO1SF_ORD,BI$4,2))&gt;$B$190,"s","ns"))))</f>
        <v/>
      </c>
      <c r="BJ183" s="188" t="str">
        <f aca="1">IF(BJ$4&gt;$J183,"",IF($F$175&gt;$G$175,"ns",IF($B$182&gt;$C$182,"ns",IF(ABS($L183-INDEX(RTO1SF_ORD,BJ$4,2))&gt;$B$190,"s","ns"))))</f>
        <v/>
      </c>
      <c r="BS183" s="10"/>
      <c r="BT183" s="10"/>
      <c r="BV183" s="89" t="n">
        <v>13</v>
      </c>
      <c r="BW183" s="187" t="str">
        <f aca="1">IFERROR(INDEX(RTO4CF_ORD,BV183,1),"sd")</f>
        <v>ALAMO</v>
      </c>
      <c r="BX183" s="188">
        <f aca="1">IFERROR(INDEX(RTO4CF_ORD,BV183,2),"sd")</f>
        <v>4140.18611809524009</v>
      </c>
      <c r="BY183" s="186" t="str">
        <f aca="1">IF(BY$4&gt;$BV183,"",IF($BR$175&gt;$BS$175,"ns",IF($BN$182&gt;$BO$182,"ns",IF(ABS($BX183-INDEX(RTO1CF_ORD,BY$4,2))&gt;$BN$190,"s","ns"))))</f>
        <v>ns</v>
      </c>
      <c r="BZ183" s="186" t="str">
        <f aca="1">IF(BZ$4&gt;$BV183,"",IF($BR$175&gt;$BS$175,"ns",IF($BN$182&gt;$BO$182,"ns",IF(ABS($BX183-INDEX(RTO1CF_ORD,BZ$4,2))&gt;$BN$190,"s","ns"))))</f>
        <v>ns</v>
      </c>
      <c r="CA183" s="186" t="str">
        <f aca="1">IF(CA$4&gt;$BV183,"",IF($BR$175&gt;$BS$175,"ns",IF($BN$182&gt;$BO$182,"ns",IF(ABS($BX183-INDEX(RTO1CF_ORD,CA$4,2))&gt;$BN$190,"s","ns"))))</f>
        <v>ns</v>
      </c>
      <c r="CB183" s="186" t="str">
        <f aca="1">IF(CB$4&gt;$BV183,"",IF($BR$175&gt;$BS$175,"ns",IF($BN$182&gt;$BO$182,"ns",IF(ABS($BX183-INDEX(RTO1CF_ORD,CB$4,2))&gt;$BN$190,"s","ns"))))</f>
        <v>ns</v>
      </c>
      <c r="CC183" s="186" t="str">
        <f aca="1">IF(CC$4&gt;$BV183,"",IF($BR$175&gt;$BS$175,"ns",IF($BN$182&gt;$BO$182,"ns",IF(ABS($BX183-INDEX(RTO1CF_ORD,CC$4,2))&gt;$BN$190,"s","ns"))))</f>
        <v>ns</v>
      </c>
      <c r="CD183" s="186" t="str">
        <f aca="1">IF(CD$4&gt;$BV183,"",IF($BR$175&gt;$BS$175,"ns",IF($BN$182&gt;$BO$182,"ns",IF(ABS($BX183-INDEX(RTO1CF_ORD,CD$4,2))&gt;$BN$190,"s","ns"))))</f>
        <v>ns</v>
      </c>
      <c r="CE183" s="186" t="str">
        <f aca="1">IF(CE$4&gt;$BV183,"",IF($BR$175&gt;$BS$175,"ns",IF($BN$182&gt;$BO$182,"ns",IF(ABS($BX183-INDEX(RTO1CF_ORD,CE$4,2))&gt;$BN$190,"s","ns"))))</f>
        <v>ns</v>
      </c>
      <c r="CF183" s="186" t="str">
        <f aca="1">IF(CF$4&gt;$BV183,"",IF($BR$175&gt;$BS$175,"ns",IF($BN$182&gt;$BO$182,"ns",IF(ABS($BX183-INDEX(RTO1CF_ORD,CF$4,2))&gt;$BN$190,"s","ns"))))</f>
        <v>ns</v>
      </c>
      <c r="CG183" s="186" t="str">
        <f aca="1">IF(CG$4&gt;$BV183,"",IF($BR$175&gt;$BS$175,"ns",IF($BN$182&gt;$BO$182,"ns",IF(ABS($BX183-INDEX(RTO1CF_ORD,CG$4,2))&gt;$BN$190,"s","ns"))))</f>
        <v>ns</v>
      </c>
      <c r="CH183" s="186" t="str">
        <f aca="1">IF(CH$4&gt;$BV183,"",IF($BR$175&gt;$BS$175,"ns",IF($BN$182&gt;$BO$182,"ns",IF(ABS($BX183-INDEX(RTO1CF_ORD,CH$4,2))&gt;$BN$190,"s","ns"))))</f>
        <v>ns</v>
      </c>
      <c r="CI183" s="186" t="str">
        <f aca="1">IF(CI$4&gt;$BV183,"",IF($BR$175&gt;$BS$175,"ns",IF($BN$182&gt;$BO$182,"ns",IF(ABS($BX183-INDEX(RTO1CF_ORD,CI$4,2))&gt;$BN$190,"s","ns"))))</f>
        <v>ns</v>
      </c>
      <c r="CJ183" s="186" t="str">
        <f aca="1">IF(CJ$4&gt;$BV183,"",IF($BR$175&gt;$BS$175,"ns",IF($BN$182&gt;$BO$182,"ns",IF(ABS($BX183-INDEX(RTO1CF_ORD,CJ$4,2))&gt;$BN$190,"s","ns"))))</f>
        <v>ns</v>
      </c>
      <c r="CK183" s="186" t="str">
        <f aca="1">IF(CK$4&gt;$BV183,"",IF($BR$175&gt;$BS$175,"ns",IF($BN$182&gt;$BO$182,"ns",IF(ABS($BX183-INDEX(RTO1CF_ORD,CK$4,2))&gt;$BN$190,"s","ns"))))</f>
        <v>ns</v>
      </c>
      <c r="CL183" s="186" t="str">
        <f aca="1">IF(CL$4&gt;$BV183,"",IF($BR$175&gt;$BS$175,"ns",IF($BN$182&gt;$BO$182,"ns",IF(ABS($BX183-INDEX(RTO1CF_ORD,CL$4,2))&gt;$BN$190,"s","ns"))))</f>
        <v/>
      </c>
      <c r="CM183" s="186" t="str">
        <f aca="1">IF(CM$4&gt;$BV183,"",IF($BR$175&gt;$BS$175,"ns",IF($BN$182&gt;$BO$182,"ns",IF(ABS($BX183-INDEX(RTO1CF_ORD,CM$4,2))&gt;$BN$190,"s","ns"))))</f>
        <v/>
      </c>
      <c r="CN183" s="186" t="str">
        <f aca="1">IF(CN$4&gt;$BV183,"",IF($BR$175&gt;$BS$175,"ns",IF($BN$182&gt;$BO$182,"ns",IF(ABS($BX183-INDEX(RTO1CF_ORD,CN$4,2))&gt;$BN$190,"s","ns"))))</f>
        <v/>
      </c>
      <c r="CO183" s="186" t="str">
        <f aca="1">IF(CO$4&gt;$BV183,"",IF($BR$175&gt;$BS$175,"ns",IF($BN$182&gt;$BO$182,"ns",IF(ABS($BX183-INDEX(RTO1CF_ORD,CO$4,2))&gt;$BN$190,"s","ns"))))</f>
        <v/>
      </c>
      <c r="CP183" s="186" t="str">
        <f aca="1">IF(CP$4&gt;$BV183,"",IF($BR$175&gt;$BS$175,"ns",IF($BN$182&gt;$BO$182,"ns",IF(ABS($BX183-INDEX(RTO1CF_ORD,CP$4,2))&gt;$BN$190,"s","ns"))))</f>
        <v/>
      </c>
      <c r="CQ183" s="186" t="str">
        <f aca="1">IF(CQ$4&gt;$BV183,"",IF($BR$175&gt;$BS$175,"ns",IF($BN$182&gt;$BO$182,"ns",IF(ABS($BX183-INDEX(RTO1CF_ORD,CQ$4,2))&gt;$BN$190,"s","ns"))))</f>
        <v/>
      </c>
      <c r="CR183" s="186" t="str">
        <f aca="1">IF(CR$4&gt;$BV183,"",IF($BR$175&gt;$BS$175,"ns",IF($BN$182&gt;$BO$182,"ns",IF(ABS($BX183-INDEX(RTO1CF_ORD,CR$4,2))&gt;$BN$190,"s","ns"))))</f>
        <v/>
      </c>
      <c r="CS183" s="186" t="str">
        <f aca="1">IF(CS$4&gt;$BV183,"",IF($BR$175&gt;$BS$175,"ns",IF($BN$182&gt;$BO$182,"ns",IF(ABS($BX183-INDEX(RTO1CF_ORD,CS$4,2))&gt;$BN$190,"s","ns"))))</f>
        <v/>
      </c>
      <c r="CT183" s="186" t="str">
        <f aca="1">IF(CT$4&gt;$BV183,"",IF($BR$175&gt;$BS$175,"ns",IF($BN$182&gt;$BO$182,"ns",IF(ABS($BX183-INDEX(RTO1CF_ORD,CT$4,2))&gt;$BN$190,"s","ns"))))</f>
        <v/>
      </c>
      <c r="CU183" s="186" t="str">
        <f aca="1">IF(CU$4&gt;$BV183,"",IF($BR$175&gt;$BS$175,"ns",IF($BN$182&gt;$BO$182,"ns",IF(ABS($BX183-INDEX(RTO1CF_ORD,CU$4,2))&gt;$BN$190,"s","ns"))))</f>
        <v/>
      </c>
      <c r="CV183" s="186" t="str">
        <f aca="1">IF(CV$4&gt;$BV183,"",IF($BR$175&gt;$BS$175,"ns",IF($BN$182&gt;$BO$182,"ns",IF(ABS($BX183-INDEX(RTO1CF_ORD,CV$4,2))&gt;$BN$190,"s","ns"))))</f>
        <v/>
      </c>
      <c r="CW183" s="186" t="str">
        <f aca="1">IF(CW$4&gt;$BV183,"",IF($BR$175&gt;$BS$175,"ns",IF($BN$182&gt;$BO$182,"ns",IF(ABS($BX183-INDEX(RTO1CF_ORD,CW$4,2))&gt;$BN$190,"s","ns"))))</f>
        <v/>
      </c>
      <c r="CX183" s="186" t="str">
        <f aca="1">IF(CX$4&gt;$BV183,"",IF($BR$175&gt;$BS$175,"ns",IF($BN$182&gt;$BO$182,"ns",IF(ABS($BX183-INDEX(RTO1CF_ORD,CX$4,2))&gt;$BN$190,"s","ns"))))</f>
        <v/>
      </c>
      <c r="CY183" s="186" t="str">
        <f aca="1">IF(CY$4&gt;$BV183,"",IF($BR$175&gt;$BS$175,"ns",IF($BN$182&gt;$BO$182,"ns",IF(ABS($BX183-INDEX(RTO1CF_ORD,CY$4,2))&gt;$BN$190,"s","ns"))))</f>
        <v/>
      </c>
      <c r="CZ183" s="186" t="str">
        <f aca="1">IF(CZ$4&gt;$BV183,"",IF($BR$175&gt;$BS$175,"ns",IF($BN$182&gt;$BO$182,"ns",IF(ABS($BX183-INDEX(RTO1CF_ORD,CZ$4,2))&gt;$BN$190,"s","ns"))))</f>
        <v/>
      </c>
      <c r="DA183" s="186" t="str">
        <f aca="1">IF(DA$4&gt;$BV183,"",IF($BR$175&gt;$BS$175,"ns",IF($BN$182&gt;$BO$182,"ns",IF(ABS($BX183-INDEX(RTO1CF_ORD,DA$4,2))&gt;$BN$190,"s","ns"))))</f>
        <v/>
      </c>
      <c r="DB183" s="186" t="str">
        <f aca="1">IF(DB$4&gt;$BV183,"",IF($BR$175&gt;$BS$175,"ns",IF($BN$182&gt;$BO$182,"ns",IF(ABS($BX183-INDEX(RTO1CF_ORD,DB$4,2))&gt;$BN$190,"s","ns"))))</f>
        <v/>
      </c>
      <c r="DC183" s="186" t="str">
        <f aca="1">IF(DC$4&gt;$BV183,"",IF($BR$175&gt;$BS$175,"ns",IF($BN$182&gt;$BO$182,"ns",IF(ABS($BX183-INDEX(RTO1CF_ORD,DC$4,2))&gt;$BN$190,"s","ns"))))</f>
        <v/>
      </c>
      <c r="DD183" s="186" t="str">
        <f aca="1">IF(DD$4&gt;$BV183,"",IF($BR$175&gt;$BS$175,"ns",IF($BN$182&gt;$BO$182,"ns",IF(ABS($BX183-INDEX(RTO1CF_ORD,DD$4,2))&gt;$BN$190,"s","ns"))))</f>
        <v/>
      </c>
      <c r="DE183" s="186" t="str">
        <f aca="1">IF(DE$4&gt;$BV183,"",IF($BR$175&gt;$BS$175,"ns",IF($BN$182&gt;$BO$182,"ns",IF(ABS($BX183-INDEX(RTO1CF_ORD,DE$4,2))&gt;$BN$190,"s","ns"))))</f>
        <v/>
      </c>
      <c r="DF183" s="186" t="str">
        <f aca="1">IF(DF$4&gt;$BV183,"",IF($BR$175&gt;$BS$175,"ns",IF($BN$182&gt;$BO$182,"ns",IF(ABS($BX183-INDEX(RTO1CF_ORD,DF$4,2))&gt;$BN$190,"s","ns"))))</f>
        <v/>
      </c>
      <c r="DG183" s="186" t="str">
        <f aca="1">IF(DG$4&gt;$BV183,"",IF($BR$175&gt;$BS$175,"ns",IF($BN$182&gt;$BO$182,"ns",IF(ABS($BX183-INDEX(RTO1CF_ORD,DG$4,2))&gt;$BN$190,"s","ns"))))</f>
        <v/>
      </c>
      <c r="DH183" s="186" t="str">
        <f aca="1">IF(DH$4&gt;$BV183,"",IF($BR$175&gt;$BS$175,"ns",IF($BN$182&gt;$BO$182,"ns",IF(ABS($BX183-INDEX(RTO1CF_ORD,DH$4,2))&gt;$BN$190,"s","ns"))))</f>
        <v/>
      </c>
      <c r="DI183" s="186" t="str">
        <f aca="1">IF(DI$4&gt;$BV183,"",IF($BR$175&gt;$BS$175,"ns",IF($BN$182&gt;$BO$182,"ns",IF(ABS($BX183-INDEX(RTO1CF_ORD,DI$4,2))&gt;$BN$190,"s","ns"))))</f>
        <v/>
      </c>
      <c r="DJ183" s="186" t="str">
        <f aca="1">IF(DJ$4&gt;$BV183,"",IF($BR$175&gt;$BS$175,"ns",IF($BN$182&gt;$BO$182,"ns",IF(ABS($BX183-INDEX(RTO1CF_ORD,DJ$4,2))&gt;$BN$190,"s","ns"))))</f>
        <v/>
      </c>
      <c r="DK183" s="186" t="str">
        <f aca="1">IF(DK$4&gt;$BV183,"",IF($BR$175&gt;$BS$175,"ns",IF($BN$182&gt;$BO$182,"ns",IF(ABS($BX183-INDEX(RTO1CF_ORD,DK$4,2))&gt;$BN$190,"s","ns"))))</f>
        <v/>
      </c>
      <c r="DL183" s="186" t="str">
        <f aca="1">IF(DL$4&gt;$BV183,"",IF($BR$175&gt;$BS$175,"ns",IF($BN$182&gt;$BO$182,"ns",IF(ABS($BX183-INDEX(RTO1CF_ORD,DL$4,2))&gt;$BN$190,"s","ns"))))</f>
        <v/>
      </c>
      <c r="DM183" s="186" t="str">
        <f aca="1">IF(DM$4&gt;$BV183,"",IF($BR$175&gt;$BS$175,"ns",IF($BN$182&gt;$BO$182,"ns",IF(ABS($BX183-INDEX(RTO1CF_ORD,DM$4,2))&gt;$BN$190,"s","ns"))))</f>
        <v/>
      </c>
      <c r="DN183" s="186" t="str">
        <f aca="1">IF(DN$4&gt;$BV183,"",IF($BR$175&gt;$BS$175,"ns",IF($BN$182&gt;$BO$182,"ns",IF(ABS($BX183-INDEX(RTO1CF_ORD,DN$4,2))&gt;$BN$190,"s","ns"))))</f>
        <v/>
      </c>
      <c r="DO183" s="186" t="str">
        <f aca="1">IF(DO$4&gt;$BV183,"",IF($BR$175&gt;$BS$175,"ns",IF($BN$182&gt;$BO$182,"ns",IF(ABS($BX183-INDEX(RTO1CF_ORD,DO$4,2))&gt;$BN$190,"s","ns"))))</f>
        <v/>
      </c>
      <c r="DP183" s="186" t="str">
        <f aca="1">IF(DP$4&gt;$BV183,"",IF($BR$175&gt;$BS$175,"ns",IF($BN$182&gt;$BO$182,"ns",IF(ABS($BX183-INDEX(RTO1CF_ORD,DP$4,2))&gt;$BN$190,"s","ns"))))</f>
        <v/>
      </c>
      <c r="DQ183" s="186" t="str">
        <f aca="1">IF(DQ$4&gt;$BV183,"",IF($BR$175&gt;$BS$175,"ns",IF($BN$182&gt;$BO$182,"ns",IF(ABS($BX183-INDEX(RTO1CF_ORD,DQ$4,2))&gt;$BN$190,"s","ns"))))</f>
        <v/>
      </c>
      <c r="DR183" s="186" t="str">
        <f aca="1">IF(DR$4&gt;$BV183,"",IF($BR$175&gt;$BS$175,"ns",IF($BN$182&gt;$BO$182,"ns",IF(ABS($BX183-INDEX(RTO1CF_ORD,DR$4,2))&gt;$BN$190,"s","ns"))))</f>
        <v/>
      </c>
      <c r="DS183" s="186" t="str">
        <f aca="1">IF(DS$4&gt;$BV183,"",IF($BR$175&gt;$BS$175,"ns",IF($BN$182&gt;$BO$182,"ns",IF(ABS($BX183-INDEX(RTO1CF_ORD,DS$4,2))&gt;$BN$190,"s","ns"))))</f>
        <v/>
      </c>
      <c r="DT183" s="186" t="str">
        <f aca="1">IF(DT$4&gt;$BV183,"",IF($BR$175&gt;$BS$175,"ns",IF($BN$182&gt;$BO$182,"ns",IF(ABS($BX183-INDEX(RTO1CF_ORD,DT$4,2))&gt;$BN$190,"s","ns"))))</f>
        <v/>
      </c>
      <c r="DU183" s="186" t="str">
        <f aca="1">IF(DU$4&gt;$BV183,"",IF($BR$175&gt;$BS$175,"ns",IF($BN$182&gt;$BO$182,"ns",IF(ABS($BX183-INDEX(RTO1CF_ORD,DU$4,2))&gt;$BN$190,"s","ns"))))</f>
        <v/>
      </c>
      <c r="DV183" s="186" t="str">
        <f aca="1">IF(DV$4&gt;$BV183,"",IF($BR$175&gt;$BS$175,"ns",IF($BN$182&gt;$BO$182,"ns",IF(ABS($BX183-INDEX(RTO1CF_ORD,DV$4,2))&gt;$BN$190,"s","ns"))))</f>
        <v/>
      </c>
      <c r="DW183" s="158"/>
      <c r="DX183" s="158"/>
      <c r="DZ183" s="176">
        <f>DZ182+1</f>
        <v>14</v>
      </c>
      <c r="EA183" s="178" t="str">
        <f aca="1">IFERROR(INDEX(RTO4CV,$DZ183,1),0)</f>
        <v>B SAETA</v>
      </c>
      <c r="EB183" s="179">
        <f aca="1">IFERROR(INDEX(RTO4SF,$DZ183,EB$3),0)</f>
        <v>0</v>
      </c>
      <c r="EC183" s="179">
        <f aca="1">IFERROR(INDEX(RTO4SF,$DZ183,EC$3),0)</f>
        <v>0</v>
      </c>
      <c r="ED183" s="179">
        <f aca="1">IFERROR(INDEX(RTO4SF,$DZ183,ED$3),0)</f>
        <v>0</v>
      </c>
      <c r="EE183" s="179">
        <f aca="1">IFERROR(INDEX(RTO4SF,$DZ183,EE$3),0)</f>
        <v>0</v>
      </c>
      <c r="EF183" s="179">
        <f>_xlfn.COUNTIFS(EB183:EE183,"&gt;1")</f>
        <v>0</v>
      </c>
      <c r="EG183" s="179">
        <f>IFERROR(_xlfn.SUMIFS(EB183:EE183,EB183:EE183,"&gt;1"),0)</f>
        <v>0</v>
      </c>
      <c r="EH183" s="176"/>
      <c r="EI183" s="176" t="s">
        <v>334</v>
      </c>
      <c r="EJ183" s="175" t="str">
        <f t="array" ref="EJ183">IF(EF220=0,"sd",SUM(IF(EB170:EE219&gt;1,(EB170:EE219)^2))-EJ175)</f>
        <v>sd</v>
      </c>
      <c r="EK183" s="177"/>
      <c r="EL183" s="176">
        <f>EL182+1</f>
        <v>14</v>
      </c>
      <c r="EM183" s="178" t="str">
        <f aca="1">IFERROR(INDEX(RTO4CV,$EL183,1),0)</f>
        <v>B SAETA</v>
      </c>
      <c r="EN183" s="179">
        <f aca="1">IFERROR(INDEX(RTO4CF,$EL183,'ANVA-MDS'!EB$3),0)</f>
        <v>3937.37343999999985</v>
      </c>
      <c r="EO183" s="179">
        <f aca="1">IFERROR(INDEX(RTO4CF,$EL183,'ANVA-MDS'!EC$3),0)</f>
        <v>4667.73899428570985</v>
      </c>
      <c r="EP183" s="179">
        <f aca="1">IFERROR(INDEX(RTO4CF,$EL183,'ANVA-MDS'!ED$3),0)</f>
        <v>3691.78605714286005</v>
      </c>
      <c r="EQ183" s="179">
        <f aca="1">IFERROR(INDEX(RTO4CF,$EL183,'ANVA-MDS'!EE$3),0)</f>
        <v>0</v>
      </c>
      <c r="ER183" s="179">
        <f>_xlfn.COUNTIFS(EN183:EQ183,"&gt;1")</f>
        <v>3</v>
      </c>
      <c r="ES183" s="179">
        <f>IFERROR(_xlfn.SUMIFS(EN183:EQ183,EN183:EQ183,"&gt;1"),0)</f>
        <v>12296.8984914285993</v>
      </c>
      <c r="ET183" s="176"/>
      <c r="EU183" s="176" t="s">
        <v>334</v>
      </c>
      <c r="EV183" s="175">
        <f t="array" ref="EV183">IF(ER220=0,"sd",SUM(IF(EN170:EQ219&gt;1,(EN170:EQ219)^2))-EV175)</f>
        <v>39744429.3752501011</v>
      </c>
      <c r="EW183" s="177"/>
      <c r="EX183" s="179">
        <f>EG183+ES183</f>
        <v>12296.8984914285993</v>
      </c>
      <c r="EY183" s="314" t="s">
        <v>335</v>
      </c>
      <c r="EZ183" s="202" t="str">
        <f>IF(EZ189=0,"sd",IF(EF220=0,0,1)+IF(ER220=0,0,1))</f>
        <v>sd</v>
      </c>
    </row>
    <row r="184" spans="1:156" ht="12.75" customHeight="1">
      <c r="A184" s="284" t="s">
        <v>336</v>
      </c>
      <c r="J184" s="89" t="n">
        <v>14</v>
      </c>
      <c r="K184" s="187" t="str">
        <f aca="1">IFERROR(INDEX(RTO4SF_ORD,J184,1),"sd")</f>
        <v>B SAETA</v>
      </c>
      <c r="L184" s="188">
        <f aca="1">IFERROR(INDEX(RTO4SF_ORD,J184,2),"sd")</f>
        <v>0.000360000000000000053</v>
      </c>
      <c r="M184" s="188" t="str">
        <f aca="1">IF(M$4&gt;$J184,"",IF($F$175&gt;$G$175,"ns",IF($B$182&gt;$C$182,"ns",IF(ABS($L184-INDEX(RTO1SF_ORD,M$4,2))&gt;$B$190,"s","ns"))))</f>
        <v>ns</v>
      </c>
      <c r="N184" s="188" t="str">
        <f aca="1">IF(N$4&gt;$J184,"",IF($F$175&gt;$G$175,"ns",IF($B$182&gt;$C$182,"ns",IF(ABS($L184-INDEX(RTO1SF_ORD,N$4,2))&gt;$B$190,"s","ns"))))</f>
        <v>ns</v>
      </c>
      <c r="O184" s="188" t="str">
        <f aca="1">IF(O$4&gt;$J184,"",IF($F$175&gt;$G$175,"ns",IF($B$182&gt;$C$182,"ns",IF(ABS($L184-INDEX(RTO1SF_ORD,O$4,2))&gt;$B$190,"s","ns"))))</f>
        <v>ns</v>
      </c>
      <c r="P184" s="188" t="str">
        <f aca="1">IF(P$4&gt;$J184,"",IF($F$175&gt;$G$175,"ns",IF($B$182&gt;$C$182,"ns",IF(ABS($L184-INDEX(RTO1SF_ORD,P$4,2))&gt;$B$190,"s","ns"))))</f>
        <v>ns</v>
      </c>
      <c r="Q184" s="188" t="str">
        <f aca="1">IF(Q$4&gt;$J184,"",IF($F$175&gt;$G$175,"ns",IF($B$182&gt;$C$182,"ns",IF(ABS($L184-INDEX(RTO1SF_ORD,Q$4,2))&gt;$B$190,"s","ns"))))</f>
        <v>ns</v>
      </c>
      <c r="R184" s="188" t="str">
        <f aca="1">IF(R$4&gt;$J184,"",IF($F$175&gt;$G$175,"ns",IF($B$182&gt;$C$182,"ns",IF(ABS($L184-INDEX(RTO1SF_ORD,R$4,2))&gt;$B$190,"s","ns"))))</f>
        <v>ns</v>
      </c>
      <c r="S184" s="188" t="str">
        <f aca="1">IF(S$4&gt;$J184,"",IF($F$175&gt;$G$175,"ns",IF($B$182&gt;$C$182,"ns",IF(ABS($L184-INDEX(RTO1SF_ORD,S$4,2))&gt;$B$190,"s","ns"))))</f>
        <v>ns</v>
      </c>
      <c r="T184" s="188" t="str">
        <f aca="1">IF(T$4&gt;$J184,"",IF($F$175&gt;$G$175,"ns",IF($B$182&gt;$C$182,"ns",IF(ABS($L184-INDEX(RTO1SF_ORD,T$4,2))&gt;$B$190,"s","ns"))))</f>
        <v>ns</v>
      </c>
      <c r="U184" s="188" t="str">
        <f aca="1">IF(U$4&gt;$J184,"",IF($F$175&gt;$G$175,"ns",IF($B$182&gt;$C$182,"ns",IF(ABS($L184-INDEX(RTO1SF_ORD,U$4,2))&gt;$B$190,"s","ns"))))</f>
        <v>ns</v>
      </c>
      <c r="V184" s="188" t="str">
        <f aca="1">IF(V$4&gt;$J184,"",IF($F$175&gt;$G$175,"ns",IF($B$182&gt;$C$182,"ns",IF(ABS($L184-INDEX(RTO1SF_ORD,V$4,2))&gt;$B$190,"s","ns"))))</f>
        <v>ns</v>
      </c>
      <c r="W184" s="188" t="str">
        <f aca="1">IF(W$4&gt;$J184,"",IF($F$175&gt;$G$175,"ns",IF($B$182&gt;$C$182,"ns",IF(ABS($L184-INDEX(RTO1SF_ORD,W$4,2))&gt;$B$190,"s","ns"))))</f>
        <v>ns</v>
      </c>
      <c r="X184" s="188" t="str">
        <f aca="1">IF(X$4&gt;$J184,"",IF($F$175&gt;$G$175,"ns",IF($B$182&gt;$C$182,"ns",IF(ABS($L184-INDEX(RTO1SF_ORD,X$4,2))&gt;$B$190,"s","ns"))))</f>
        <v>ns</v>
      </c>
      <c r="Y184" s="188" t="str">
        <f aca="1">IF(Y$4&gt;$J184,"",IF($F$175&gt;$G$175,"ns",IF($B$182&gt;$C$182,"ns",IF(ABS($L184-INDEX(RTO1SF_ORD,Y$4,2))&gt;$B$190,"s","ns"))))</f>
        <v>ns</v>
      </c>
      <c r="Z184" s="188" t="str">
        <f aca="1">IF(Z$4&gt;$J184,"",IF($F$175&gt;$G$175,"ns",IF($B$182&gt;$C$182,"ns",IF(ABS($L184-INDEX(RTO1SF_ORD,Z$4,2))&gt;$B$190,"s","ns"))))</f>
        <v>ns</v>
      </c>
      <c r="AA184" s="188" t="str">
        <f aca="1">IF(AA$4&gt;$J184,"",IF($F$175&gt;$G$175,"ns",IF($B$182&gt;$C$182,"ns",IF(ABS($L184-INDEX(RTO1SF_ORD,AA$4,2))&gt;$B$190,"s","ns"))))</f>
        <v/>
      </c>
      <c r="AB184" s="188" t="str">
        <f aca="1">IF(AB$4&gt;$J184,"",IF($F$175&gt;$G$175,"ns",IF($B$182&gt;$C$182,"ns",IF(ABS($L184-INDEX(RTO1SF_ORD,AB$4,2))&gt;$B$190,"s","ns"))))</f>
        <v/>
      </c>
      <c r="AC184" s="188" t="str">
        <f aca="1">IF(AC$4&gt;$J184,"",IF($F$175&gt;$G$175,"ns",IF($B$182&gt;$C$182,"ns",IF(ABS($L184-INDEX(RTO1SF_ORD,AC$4,2))&gt;$B$190,"s","ns"))))</f>
        <v/>
      </c>
      <c r="AD184" s="188" t="str">
        <f aca="1">IF(AD$4&gt;$J184,"",IF($F$175&gt;$G$175,"ns",IF($B$182&gt;$C$182,"ns",IF(ABS($L184-INDEX(RTO1SF_ORD,AD$4,2))&gt;$B$190,"s","ns"))))</f>
        <v/>
      </c>
      <c r="AE184" s="188" t="str">
        <f aca="1">IF(AE$4&gt;$J184,"",IF($F$175&gt;$G$175,"ns",IF($B$182&gt;$C$182,"ns",IF(ABS($L184-INDEX(RTO1SF_ORD,AE$4,2))&gt;$B$190,"s","ns"))))</f>
        <v/>
      </c>
      <c r="AF184" s="188" t="str">
        <f aca="1">IF(AF$4&gt;$J184,"",IF($F$175&gt;$G$175,"ns",IF($B$182&gt;$C$182,"ns",IF(ABS($L184-INDEX(RTO1SF_ORD,AF$4,2))&gt;$B$190,"s","ns"))))</f>
        <v/>
      </c>
      <c r="AG184" s="188" t="str">
        <f aca="1">IF(AG$4&gt;$J184,"",IF($F$175&gt;$G$175,"ns",IF($B$182&gt;$C$182,"ns",IF(ABS($L184-INDEX(RTO1SF_ORD,AG$4,2))&gt;$B$190,"s","ns"))))</f>
        <v/>
      </c>
      <c r="AH184" s="188" t="str">
        <f aca="1">IF(AH$4&gt;$J184,"",IF($F$175&gt;$G$175,"ns",IF($B$182&gt;$C$182,"ns",IF(ABS($L184-INDEX(RTO1SF_ORD,AH$4,2))&gt;$B$190,"s","ns"))))</f>
        <v/>
      </c>
      <c r="AI184" s="188" t="str">
        <f aca="1">IF(AI$4&gt;$J184,"",IF($F$175&gt;$G$175,"ns",IF($B$182&gt;$C$182,"ns",IF(ABS($L184-INDEX(RTO1SF_ORD,AI$4,2))&gt;$B$190,"s","ns"))))</f>
        <v/>
      </c>
      <c r="AJ184" s="188" t="str">
        <f aca="1">IF(AJ$4&gt;$J184,"",IF($F$175&gt;$G$175,"ns",IF($B$182&gt;$C$182,"ns",IF(ABS($L184-INDEX(RTO1SF_ORD,AJ$4,2))&gt;$B$190,"s","ns"))))</f>
        <v/>
      </c>
      <c r="AK184" s="188" t="str">
        <f aca="1">IF(AK$4&gt;$J184,"",IF($F$175&gt;$G$175,"ns",IF($B$182&gt;$C$182,"ns",IF(ABS($L184-INDEX(RTO1SF_ORD,AK$4,2))&gt;$B$190,"s","ns"))))</f>
        <v/>
      </c>
      <c r="AL184" s="188" t="str">
        <f aca="1">IF(AL$4&gt;$J184,"",IF($F$175&gt;$G$175,"ns",IF($B$182&gt;$C$182,"ns",IF(ABS($L184-INDEX(RTO1SF_ORD,AL$4,2))&gt;$B$190,"s","ns"))))</f>
        <v/>
      </c>
      <c r="AM184" s="188" t="str">
        <f aca="1">IF(AM$4&gt;$J184,"",IF($F$175&gt;$G$175,"ns",IF($B$182&gt;$C$182,"ns",IF(ABS($L184-INDEX(RTO1SF_ORD,AM$4,2))&gt;$B$190,"s","ns"))))</f>
        <v/>
      </c>
      <c r="AN184" s="188" t="str">
        <f aca="1">IF(AN$4&gt;$J184,"",IF($F$175&gt;$G$175,"ns",IF($B$182&gt;$C$182,"ns",IF(ABS($L184-INDEX(RTO1SF_ORD,AN$4,2))&gt;$B$190,"s","ns"))))</f>
        <v/>
      </c>
      <c r="AO184" s="188" t="str">
        <f aca="1">IF(AO$4&gt;$J184,"",IF($F$175&gt;$G$175,"ns",IF($B$182&gt;$C$182,"ns",IF(ABS($L184-INDEX(RTO1SF_ORD,AO$4,2))&gt;$B$190,"s","ns"))))</f>
        <v/>
      </c>
      <c r="AP184" s="188" t="str">
        <f aca="1">IF(AP$4&gt;$J184,"",IF($F$175&gt;$G$175,"ns",IF($B$182&gt;$C$182,"ns",IF(ABS($L184-INDEX(RTO1SF_ORD,AP$4,2))&gt;$B$190,"s","ns"))))</f>
        <v/>
      </c>
      <c r="AQ184" s="188" t="str">
        <f aca="1">IF(AQ$4&gt;$J184,"",IF($F$175&gt;$G$175,"ns",IF($B$182&gt;$C$182,"ns",IF(ABS($L184-INDEX(RTO1SF_ORD,AQ$4,2))&gt;$B$190,"s","ns"))))</f>
        <v/>
      </c>
      <c r="AR184" s="188" t="str">
        <f aca="1">IF(AR$4&gt;$J184,"",IF($F$175&gt;$G$175,"ns",IF($B$182&gt;$C$182,"ns",IF(ABS($L184-INDEX(RTO1SF_ORD,AR$4,2))&gt;$B$190,"s","ns"))))</f>
        <v/>
      </c>
      <c r="AS184" s="188" t="str">
        <f aca="1">IF(AS$4&gt;$J184,"",IF($F$175&gt;$G$175,"ns",IF($B$182&gt;$C$182,"ns",IF(ABS($L184-INDEX(RTO1SF_ORD,AS$4,2))&gt;$B$190,"s","ns"))))</f>
        <v/>
      </c>
      <c r="AT184" s="188" t="str">
        <f aca="1">IF(AT$4&gt;$J184,"",IF($F$175&gt;$G$175,"ns",IF($B$182&gt;$C$182,"ns",IF(ABS($L184-INDEX(RTO1SF_ORD,AT$4,2))&gt;$B$190,"s","ns"))))</f>
        <v/>
      </c>
      <c r="AU184" s="188" t="str">
        <f aca="1">IF(AU$4&gt;$J184,"",IF($F$175&gt;$G$175,"ns",IF($B$182&gt;$C$182,"ns",IF(ABS($L184-INDEX(RTO1SF_ORD,AU$4,2))&gt;$B$190,"s","ns"))))</f>
        <v/>
      </c>
      <c r="AV184" s="188" t="str">
        <f aca="1">IF(AV$4&gt;$J184,"",IF($F$175&gt;$G$175,"ns",IF($B$182&gt;$C$182,"ns",IF(ABS($L184-INDEX(RTO1SF_ORD,AV$4,2))&gt;$B$190,"s","ns"))))</f>
        <v/>
      </c>
      <c r="AW184" s="188" t="str">
        <f aca="1">IF(AW$4&gt;$J184,"",IF($F$175&gt;$G$175,"ns",IF($B$182&gt;$C$182,"ns",IF(ABS($L184-INDEX(RTO1SF_ORD,AW$4,2))&gt;$B$190,"s","ns"))))</f>
        <v/>
      </c>
      <c r="AX184" s="188" t="str">
        <f aca="1">IF(AX$4&gt;$J184,"",IF($F$175&gt;$G$175,"ns",IF($B$182&gt;$C$182,"ns",IF(ABS($L184-INDEX(RTO1SF_ORD,AX$4,2))&gt;$B$190,"s","ns"))))</f>
        <v/>
      </c>
      <c r="AY184" s="188" t="str">
        <f aca="1">IF(AY$4&gt;$J184,"",IF($F$175&gt;$G$175,"ns",IF($B$182&gt;$C$182,"ns",IF(ABS($L184-INDEX(RTO1SF_ORD,AY$4,2))&gt;$B$190,"s","ns"))))</f>
        <v/>
      </c>
      <c r="AZ184" s="188" t="str">
        <f aca="1">IF(AZ$4&gt;$J184,"",IF($F$175&gt;$G$175,"ns",IF($B$182&gt;$C$182,"ns",IF(ABS($L184-INDEX(RTO1SF_ORD,AZ$4,2))&gt;$B$190,"s","ns"))))</f>
        <v/>
      </c>
      <c r="BA184" s="188" t="str">
        <f aca="1">IF(BA$4&gt;$J184,"",IF($F$175&gt;$G$175,"ns",IF($B$182&gt;$C$182,"ns",IF(ABS($L184-INDEX(RTO1SF_ORD,BA$4,2))&gt;$B$190,"s","ns"))))</f>
        <v/>
      </c>
      <c r="BB184" s="188" t="str">
        <f aca="1">IF(BB$4&gt;$J184,"",IF($F$175&gt;$G$175,"ns",IF($B$182&gt;$C$182,"ns",IF(ABS($L184-INDEX(RTO1SF_ORD,BB$4,2))&gt;$B$190,"s","ns"))))</f>
        <v/>
      </c>
      <c r="BC184" s="188" t="str">
        <f aca="1">IF(BC$4&gt;$J184,"",IF($F$175&gt;$G$175,"ns",IF($B$182&gt;$C$182,"ns",IF(ABS($L184-INDEX(RTO1SF_ORD,BC$4,2))&gt;$B$190,"s","ns"))))</f>
        <v/>
      </c>
      <c r="BD184" s="188" t="str">
        <f aca="1">IF(BD$4&gt;$J184,"",IF($F$175&gt;$G$175,"ns",IF($B$182&gt;$C$182,"ns",IF(ABS($L184-INDEX(RTO1SF_ORD,BD$4,2))&gt;$B$190,"s","ns"))))</f>
        <v/>
      </c>
      <c r="BE184" s="188" t="str">
        <f aca="1">IF(BE$4&gt;$J184,"",IF($F$175&gt;$G$175,"ns",IF($B$182&gt;$C$182,"ns",IF(ABS($L184-INDEX(RTO1SF_ORD,BE$4,2))&gt;$B$190,"s","ns"))))</f>
        <v/>
      </c>
      <c r="BF184" s="188" t="str">
        <f aca="1">IF(BF$4&gt;$J184,"",IF($F$175&gt;$G$175,"ns",IF($B$182&gt;$C$182,"ns",IF(ABS($L184-INDEX(RTO1SF_ORD,BF$4,2))&gt;$B$190,"s","ns"))))</f>
        <v/>
      </c>
      <c r="BG184" s="188" t="str">
        <f aca="1">IF(BG$4&gt;$J184,"",IF($F$175&gt;$G$175,"ns",IF($B$182&gt;$C$182,"ns",IF(ABS($L184-INDEX(RTO1SF_ORD,BG$4,2))&gt;$B$190,"s","ns"))))</f>
        <v/>
      </c>
      <c r="BH184" s="188" t="str">
        <f aca="1">IF(BH$4&gt;$J184,"",IF($F$175&gt;$G$175,"ns",IF($B$182&gt;$C$182,"ns",IF(ABS($L184-INDEX(RTO1SF_ORD,BH$4,2))&gt;$B$190,"s","ns"))))</f>
        <v/>
      </c>
      <c r="BI184" s="188" t="str">
        <f aca="1">IF(BI$4&gt;$J184,"",IF($F$175&gt;$G$175,"ns",IF($B$182&gt;$C$182,"ns",IF(ABS($L184-INDEX(RTO1SF_ORD,BI$4,2))&gt;$B$190,"s","ns"))))</f>
        <v/>
      </c>
      <c r="BJ184" s="188" t="str">
        <f aca="1">IF(BJ$4&gt;$J184,"",IF($F$175&gt;$G$175,"ns",IF($B$182&gt;$C$182,"ns",IF(ABS($L184-INDEX(RTO1SF_ORD,BJ$4,2))&gt;$B$190,"s","ns"))))</f>
        <v/>
      </c>
      <c r="BM184" s="284" t="s">
        <v>336</v>
      </c>
      <c r="BS184" s="10"/>
      <c r="BT184" s="10"/>
      <c r="BV184" s="89" t="n">
        <v>14</v>
      </c>
      <c r="BW184" s="187" t="str">
        <f aca="1">IFERROR(INDEX(RTO4CF_ORD,BV184,1),"sd")</f>
        <v>ACA 917</v>
      </c>
      <c r="BX184" s="188">
        <f aca="1">IFERROR(INDEX(RTO4CF_ORD,BV184,2),"sd")</f>
        <v>4112.06605333333027</v>
      </c>
      <c r="BY184" s="186" t="str">
        <f aca="1">IF(BY$4&gt;$BV184,"",IF($BR$175&gt;$BS$175,"ns",IF($BN$182&gt;$BO$182,"ns",IF(ABS($BX184-INDEX(RTO1CF_ORD,BY$4,2))&gt;$BN$190,"s","ns"))))</f>
        <v>ns</v>
      </c>
      <c r="BZ184" s="186" t="str">
        <f aca="1">IF(BZ$4&gt;$BV184,"",IF($BR$175&gt;$BS$175,"ns",IF($BN$182&gt;$BO$182,"ns",IF(ABS($BX184-INDEX(RTO1CF_ORD,BZ$4,2))&gt;$BN$190,"s","ns"))))</f>
        <v>ns</v>
      </c>
      <c r="CA184" s="186" t="str">
        <f aca="1">IF(CA$4&gt;$BV184,"",IF($BR$175&gt;$BS$175,"ns",IF($BN$182&gt;$BO$182,"ns",IF(ABS($BX184-INDEX(RTO1CF_ORD,CA$4,2))&gt;$BN$190,"s","ns"))))</f>
        <v>ns</v>
      </c>
      <c r="CB184" s="186" t="str">
        <f aca="1">IF(CB$4&gt;$BV184,"",IF($BR$175&gt;$BS$175,"ns",IF($BN$182&gt;$BO$182,"ns",IF(ABS($BX184-INDEX(RTO1CF_ORD,CB$4,2))&gt;$BN$190,"s","ns"))))</f>
        <v>ns</v>
      </c>
      <c r="CC184" s="186" t="str">
        <f aca="1">IF(CC$4&gt;$BV184,"",IF($BR$175&gt;$BS$175,"ns",IF($BN$182&gt;$BO$182,"ns",IF(ABS($BX184-INDEX(RTO1CF_ORD,CC$4,2))&gt;$BN$190,"s","ns"))))</f>
        <v>ns</v>
      </c>
      <c r="CD184" s="186" t="str">
        <f aca="1">IF(CD$4&gt;$BV184,"",IF($BR$175&gt;$BS$175,"ns",IF($BN$182&gt;$BO$182,"ns",IF(ABS($BX184-INDEX(RTO1CF_ORD,CD$4,2))&gt;$BN$190,"s","ns"))))</f>
        <v>ns</v>
      </c>
      <c r="CE184" s="186" t="str">
        <f aca="1">IF(CE$4&gt;$BV184,"",IF($BR$175&gt;$BS$175,"ns",IF($BN$182&gt;$BO$182,"ns",IF(ABS($BX184-INDEX(RTO1CF_ORD,CE$4,2))&gt;$BN$190,"s","ns"))))</f>
        <v>ns</v>
      </c>
      <c r="CF184" s="186" t="str">
        <f aca="1">IF(CF$4&gt;$BV184,"",IF($BR$175&gt;$BS$175,"ns",IF($BN$182&gt;$BO$182,"ns",IF(ABS($BX184-INDEX(RTO1CF_ORD,CF$4,2))&gt;$BN$190,"s","ns"))))</f>
        <v>ns</v>
      </c>
      <c r="CG184" s="186" t="str">
        <f aca="1">IF(CG$4&gt;$BV184,"",IF($BR$175&gt;$BS$175,"ns",IF($BN$182&gt;$BO$182,"ns",IF(ABS($BX184-INDEX(RTO1CF_ORD,CG$4,2))&gt;$BN$190,"s","ns"))))</f>
        <v>ns</v>
      </c>
      <c r="CH184" s="186" t="str">
        <f aca="1">IF(CH$4&gt;$BV184,"",IF($BR$175&gt;$BS$175,"ns",IF($BN$182&gt;$BO$182,"ns",IF(ABS($BX184-INDEX(RTO1CF_ORD,CH$4,2))&gt;$BN$190,"s","ns"))))</f>
        <v>ns</v>
      </c>
      <c r="CI184" s="186" t="str">
        <f aca="1">IF(CI$4&gt;$BV184,"",IF($BR$175&gt;$BS$175,"ns",IF($BN$182&gt;$BO$182,"ns",IF(ABS($BX184-INDEX(RTO1CF_ORD,CI$4,2))&gt;$BN$190,"s","ns"))))</f>
        <v>ns</v>
      </c>
      <c r="CJ184" s="186" t="str">
        <f aca="1">IF(CJ$4&gt;$BV184,"",IF($BR$175&gt;$BS$175,"ns",IF($BN$182&gt;$BO$182,"ns",IF(ABS($BX184-INDEX(RTO1CF_ORD,CJ$4,2))&gt;$BN$190,"s","ns"))))</f>
        <v>ns</v>
      </c>
      <c r="CK184" s="186" t="str">
        <f aca="1">IF(CK$4&gt;$BV184,"",IF($BR$175&gt;$BS$175,"ns",IF($BN$182&gt;$BO$182,"ns",IF(ABS($BX184-INDEX(RTO1CF_ORD,CK$4,2))&gt;$BN$190,"s","ns"))))</f>
        <v>ns</v>
      </c>
      <c r="CL184" s="186" t="str">
        <f aca="1">IF(CL$4&gt;$BV184,"",IF($BR$175&gt;$BS$175,"ns",IF($BN$182&gt;$BO$182,"ns",IF(ABS($BX184-INDEX(RTO1CF_ORD,CL$4,2))&gt;$BN$190,"s","ns"))))</f>
        <v>ns</v>
      </c>
      <c r="CM184" s="186" t="str">
        <f aca="1">IF(CM$4&gt;$BV184,"",IF($BR$175&gt;$BS$175,"ns",IF($BN$182&gt;$BO$182,"ns",IF(ABS($BX184-INDEX(RTO1CF_ORD,CM$4,2))&gt;$BN$190,"s","ns"))))</f>
        <v/>
      </c>
      <c r="CN184" s="186" t="str">
        <f aca="1">IF(CN$4&gt;$BV184,"",IF($BR$175&gt;$BS$175,"ns",IF($BN$182&gt;$BO$182,"ns",IF(ABS($BX184-INDEX(RTO1CF_ORD,CN$4,2))&gt;$BN$190,"s","ns"))))</f>
        <v/>
      </c>
      <c r="CO184" s="186" t="str">
        <f aca="1">IF(CO$4&gt;$BV184,"",IF($BR$175&gt;$BS$175,"ns",IF($BN$182&gt;$BO$182,"ns",IF(ABS($BX184-INDEX(RTO1CF_ORD,CO$4,2))&gt;$BN$190,"s","ns"))))</f>
        <v/>
      </c>
      <c r="CP184" s="186" t="str">
        <f aca="1">IF(CP$4&gt;$BV184,"",IF($BR$175&gt;$BS$175,"ns",IF($BN$182&gt;$BO$182,"ns",IF(ABS($BX184-INDEX(RTO1CF_ORD,CP$4,2))&gt;$BN$190,"s","ns"))))</f>
        <v/>
      </c>
      <c r="CQ184" s="186" t="str">
        <f aca="1">IF(CQ$4&gt;$BV184,"",IF($BR$175&gt;$BS$175,"ns",IF($BN$182&gt;$BO$182,"ns",IF(ABS($BX184-INDEX(RTO1CF_ORD,CQ$4,2))&gt;$BN$190,"s","ns"))))</f>
        <v/>
      </c>
      <c r="CR184" s="186" t="str">
        <f aca="1">IF(CR$4&gt;$BV184,"",IF($BR$175&gt;$BS$175,"ns",IF($BN$182&gt;$BO$182,"ns",IF(ABS($BX184-INDEX(RTO1CF_ORD,CR$4,2))&gt;$BN$190,"s","ns"))))</f>
        <v/>
      </c>
      <c r="CS184" s="186" t="str">
        <f aca="1">IF(CS$4&gt;$BV184,"",IF($BR$175&gt;$BS$175,"ns",IF($BN$182&gt;$BO$182,"ns",IF(ABS($BX184-INDEX(RTO1CF_ORD,CS$4,2))&gt;$BN$190,"s","ns"))))</f>
        <v/>
      </c>
      <c r="CT184" s="186" t="str">
        <f aca="1">IF(CT$4&gt;$BV184,"",IF($BR$175&gt;$BS$175,"ns",IF($BN$182&gt;$BO$182,"ns",IF(ABS($BX184-INDEX(RTO1CF_ORD,CT$4,2))&gt;$BN$190,"s","ns"))))</f>
        <v/>
      </c>
      <c r="CU184" s="186" t="str">
        <f aca="1">IF(CU$4&gt;$BV184,"",IF($BR$175&gt;$BS$175,"ns",IF($BN$182&gt;$BO$182,"ns",IF(ABS($BX184-INDEX(RTO1CF_ORD,CU$4,2))&gt;$BN$190,"s","ns"))))</f>
        <v/>
      </c>
      <c r="CV184" s="186" t="str">
        <f aca="1">IF(CV$4&gt;$BV184,"",IF($BR$175&gt;$BS$175,"ns",IF($BN$182&gt;$BO$182,"ns",IF(ABS($BX184-INDEX(RTO1CF_ORD,CV$4,2))&gt;$BN$190,"s","ns"))))</f>
        <v/>
      </c>
      <c r="CW184" s="186" t="str">
        <f aca="1">IF(CW$4&gt;$BV184,"",IF($BR$175&gt;$BS$175,"ns",IF($BN$182&gt;$BO$182,"ns",IF(ABS($BX184-INDEX(RTO1CF_ORD,CW$4,2))&gt;$BN$190,"s","ns"))))</f>
        <v/>
      </c>
      <c r="CX184" s="186" t="str">
        <f aca="1">IF(CX$4&gt;$BV184,"",IF($BR$175&gt;$BS$175,"ns",IF($BN$182&gt;$BO$182,"ns",IF(ABS($BX184-INDEX(RTO1CF_ORD,CX$4,2))&gt;$BN$190,"s","ns"))))</f>
        <v/>
      </c>
      <c r="CY184" s="186" t="str">
        <f aca="1">IF(CY$4&gt;$BV184,"",IF($BR$175&gt;$BS$175,"ns",IF($BN$182&gt;$BO$182,"ns",IF(ABS($BX184-INDEX(RTO1CF_ORD,CY$4,2))&gt;$BN$190,"s","ns"))))</f>
        <v/>
      </c>
      <c r="CZ184" s="186" t="str">
        <f aca="1">IF(CZ$4&gt;$BV184,"",IF($BR$175&gt;$BS$175,"ns",IF($BN$182&gt;$BO$182,"ns",IF(ABS($BX184-INDEX(RTO1CF_ORD,CZ$4,2))&gt;$BN$190,"s","ns"))))</f>
        <v/>
      </c>
      <c r="DA184" s="186" t="str">
        <f aca="1">IF(DA$4&gt;$BV184,"",IF($BR$175&gt;$BS$175,"ns",IF($BN$182&gt;$BO$182,"ns",IF(ABS($BX184-INDEX(RTO1CF_ORD,DA$4,2))&gt;$BN$190,"s","ns"))))</f>
        <v/>
      </c>
      <c r="DB184" s="186" t="str">
        <f aca="1">IF(DB$4&gt;$BV184,"",IF($BR$175&gt;$BS$175,"ns",IF($BN$182&gt;$BO$182,"ns",IF(ABS($BX184-INDEX(RTO1CF_ORD,DB$4,2))&gt;$BN$190,"s","ns"))))</f>
        <v/>
      </c>
      <c r="DC184" s="186" t="str">
        <f aca="1">IF(DC$4&gt;$BV184,"",IF($BR$175&gt;$BS$175,"ns",IF($BN$182&gt;$BO$182,"ns",IF(ABS($BX184-INDEX(RTO1CF_ORD,DC$4,2))&gt;$BN$190,"s","ns"))))</f>
        <v/>
      </c>
      <c r="DD184" s="186" t="str">
        <f aca="1">IF(DD$4&gt;$BV184,"",IF($BR$175&gt;$BS$175,"ns",IF($BN$182&gt;$BO$182,"ns",IF(ABS($BX184-INDEX(RTO1CF_ORD,DD$4,2))&gt;$BN$190,"s","ns"))))</f>
        <v/>
      </c>
      <c r="DE184" s="186" t="str">
        <f aca="1">IF(DE$4&gt;$BV184,"",IF($BR$175&gt;$BS$175,"ns",IF($BN$182&gt;$BO$182,"ns",IF(ABS($BX184-INDEX(RTO1CF_ORD,DE$4,2))&gt;$BN$190,"s","ns"))))</f>
        <v/>
      </c>
      <c r="DF184" s="186" t="str">
        <f aca="1">IF(DF$4&gt;$BV184,"",IF($BR$175&gt;$BS$175,"ns",IF($BN$182&gt;$BO$182,"ns",IF(ABS($BX184-INDEX(RTO1CF_ORD,DF$4,2))&gt;$BN$190,"s","ns"))))</f>
        <v/>
      </c>
      <c r="DG184" s="186" t="str">
        <f aca="1">IF(DG$4&gt;$BV184,"",IF($BR$175&gt;$BS$175,"ns",IF($BN$182&gt;$BO$182,"ns",IF(ABS($BX184-INDEX(RTO1CF_ORD,DG$4,2))&gt;$BN$190,"s","ns"))))</f>
        <v/>
      </c>
      <c r="DH184" s="186" t="str">
        <f aca="1">IF(DH$4&gt;$BV184,"",IF($BR$175&gt;$BS$175,"ns",IF($BN$182&gt;$BO$182,"ns",IF(ABS($BX184-INDEX(RTO1CF_ORD,DH$4,2))&gt;$BN$190,"s","ns"))))</f>
        <v/>
      </c>
      <c r="DI184" s="186" t="str">
        <f aca="1">IF(DI$4&gt;$BV184,"",IF($BR$175&gt;$BS$175,"ns",IF($BN$182&gt;$BO$182,"ns",IF(ABS($BX184-INDEX(RTO1CF_ORD,DI$4,2))&gt;$BN$190,"s","ns"))))</f>
        <v/>
      </c>
      <c r="DJ184" s="186" t="str">
        <f aca="1">IF(DJ$4&gt;$BV184,"",IF($BR$175&gt;$BS$175,"ns",IF($BN$182&gt;$BO$182,"ns",IF(ABS($BX184-INDEX(RTO1CF_ORD,DJ$4,2))&gt;$BN$190,"s","ns"))))</f>
        <v/>
      </c>
      <c r="DK184" s="186" t="str">
        <f aca="1">IF(DK$4&gt;$BV184,"",IF($BR$175&gt;$BS$175,"ns",IF($BN$182&gt;$BO$182,"ns",IF(ABS($BX184-INDEX(RTO1CF_ORD,DK$4,2))&gt;$BN$190,"s","ns"))))</f>
        <v/>
      </c>
      <c r="DL184" s="186" t="str">
        <f aca="1">IF(DL$4&gt;$BV184,"",IF($BR$175&gt;$BS$175,"ns",IF($BN$182&gt;$BO$182,"ns",IF(ABS($BX184-INDEX(RTO1CF_ORD,DL$4,2))&gt;$BN$190,"s","ns"))))</f>
        <v/>
      </c>
      <c r="DM184" s="186" t="str">
        <f aca="1">IF(DM$4&gt;$BV184,"",IF($BR$175&gt;$BS$175,"ns",IF($BN$182&gt;$BO$182,"ns",IF(ABS($BX184-INDEX(RTO1CF_ORD,DM$4,2))&gt;$BN$190,"s","ns"))))</f>
        <v/>
      </c>
      <c r="DN184" s="186" t="str">
        <f aca="1">IF(DN$4&gt;$BV184,"",IF($BR$175&gt;$BS$175,"ns",IF($BN$182&gt;$BO$182,"ns",IF(ABS($BX184-INDEX(RTO1CF_ORD,DN$4,2))&gt;$BN$190,"s","ns"))))</f>
        <v/>
      </c>
      <c r="DO184" s="186" t="str">
        <f aca="1">IF(DO$4&gt;$BV184,"",IF($BR$175&gt;$BS$175,"ns",IF($BN$182&gt;$BO$182,"ns",IF(ABS($BX184-INDEX(RTO1CF_ORD,DO$4,2))&gt;$BN$190,"s","ns"))))</f>
        <v/>
      </c>
      <c r="DP184" s="186" t="str">
        <f aca="1">IF(DP$4&gt;$BV184,"",IF($BR$175&gt;$BS$175,"ns",IF($BN$182&gt;$BO$182,"ns",IF(ABS($BX184-INDEX(RTO1CF_ORD,DP$4,2))&gt;$BN$190,"s","ns"))))</f>
        <v/>
      </c>
      <c r="DQ184" s="186" t="str">
        <f aca="1">IF(DQ$4&gt;$BV184,"",IF($BR$175&gt;$BS$175,"ns",IF($BN$182&gt;$BO$182,"ns",IF(ABS($BX184-INDEX(RTO1CF_ORD,DQ$4,2))&gt;$BN$190,"s","ns"))))</f>
        <v/>
      </c>
      <c r="DR184" s="186" t="str">
        <f aca="1">IF(DR$4&gt;$BV184,"",IF($BR$175&gt;$BS$175,"ns",IF($BN$182&gt;$BO$182,"ns",IF(ABS($BX184-INDEX(RTO1CF_ORD,DR$4,2))&gt;$BN$190,"s","ns"))))</f>
        <v/>
      </c>
      <c r="DS184" s="186" t="str">
        <f aca="1">IF(DS$4&gt;$BV184,"",IF($BR$175&gt;$BS$175,"ns",IF($BN$182&gt;$BO$182,"ns",IF(ABS($BX184-INDEX(RTO1CF_ORD,DS$4,2))&gt;$BN$190,"s","ns"))))</f>
        <v/>
      </c>
      <c r="DT184" s="186" t="str">
        <f aca="1">IF(DT$4&gt;$BV184,"",IF($BR$175&gt;$BS$175,"ns",IF($BN$182&gt;$BO$182,"ns",IF(ABS($BX184-INDEX(RTO1CF_ORD,DT$4,2))&gt;$BN$190,"s","ns"))))</f>
        <v/>
      </c>
      <c r="DU184" s="186" t="str">
        <f aca="1">IF(DU$4&gt;$BV184,"",IF($BR$175&gt;$BS$175,"ns",IF($BN$182&gt;$BO$182,"ns",IF(ABS($BX184-INDEX(RTO1CF_ORD,DU$4,2))&gt;$BN$190,"s","ns"))))</f>
        <v/>
      </c>
      <c r="DV184" s="186" t="str">
        <f aca="1">IF(DV$4&gt;$BV184,"",IF($BR$175&gt;$BS$175,"ns",IF($BN$182&gt;$BO$182,"ns",IF(ABS($BX184-INDEX(RTO1CF_ORD,DV$4,2))&gt;$BN$190,"s","ns"))))</f>
        <v/>
      </c>
      <c r="DW184" s="158"/>
      <c r="DX184" s="158"/>
      <c r="DZ184" s="176">
        <f>DZ183+1</f>
        <v>15</v>
      </c>
      <c r="EA184" s="178" t="str">
        <f aca="1">IFERROR(INDEX(RTO4CV,$DZ184,1),0)</f>
        <v>ALERCE</v>
      </c>
      <c r="EB184" s="179">
        <f aca="1">IFERROR(INDEX(RTO4SF,$DZ184,EB$3),0)</f>
        <v>0</v>
      </c>
      <c r="EC184" s="179">
        <f aca="1">IFERROR(INDEX(RTO4SF,$DZ184,EC$3),0)</f>
        <v>0</v>
      </c>
      <c r="ED184" s="179">
        <f aca="1">IFERROR(INDEX(RTO4SF,$DZ184,ED$3),0)</f>
        <v>0</v>
      </c>
      <c r="EE184" s="179">
        <f aca="1">IFERROR(INDEX(RTO4SF,$DZ184,EE$3),0)</f>
        <v>0</v>
      </c>
      <c r="EF184" s="179">
        <f>_xlfn.COUNTIFS(EB184:EE184,"&gt;1")</f>
        <v>0</v>
      </c>
      <c r="EG184" s="179">
        <f>IFERROR(_xlfn.SUMIFS(EB184:EE184,EB184:EE184,"&gt;1"),0)</f>
        <v>0</v>
      </c>
      <c r="EH184" s="176"/>
      <c r="EI184" s="176" t="s">
        <v>337</v>
      </c>
      <c r="EJ184" s="175" t="str">
        <f>IF(EF220=0,"sd",EJ182/EJ178)</f>
        <v>sd</v>
      </c>
      <c r="EK184" s="177"/>
      <c r="EL184" s="176">
        <f>EL183+1</f>
        <v>15</v>
      </c>
      <c r="EM184" s="178" t="str">
        <f aca="1">IFERROR(INDEX(RTO4CV,$EL184,1),0)</f>
        <v>ALERCE</v>
      </c>
      <c r="EN184" s="179">
        <f aca="1">IFERROR(INDEX(RTO4CF,$EL184,'ANVA-MDS'!EB$3),0)</f>
        <v>3950.98703999999998</v>
      </c>
      <c r="EO184" s="179">
        <f aca="1">IFERROR(INDEX(RTO4CF,$EL184,'ANVA-MDS'!EC$3),0)</f>
        <v>5601.68588571428973</v>
      </c>
      <c r="EP184" s="179">
        <f aca="1">IFERROR(INDEX(RTO4CF,$EL184,'ANVA-MDS'!ED$3),0)</f>
        <v>3805.40650285713991</v>
      </c>
      <c r="EQ184" s="179">
        <f aca="1">IFERROR(INDEX(RTO4CF,$EL184,'ANVA-MDS'!EE$3),0)</f>
        <v>0</v>
      </c>
      <c r="ER184" s="179">
        <f>_xlfn.COUNTIFS(EN184:EQ184,"&gt;1")</f>
        <v>3</v>
      </c>
      <c r="ES184" s="179">
        <f>IFERROR(_xlfn.SUMIFS(EN184:EQ184,EN184:EQ184,"&gt;1"),0)</f>
        <v>13358.0794285714001</v>
      </c>
      <c r="ET184" s="176"/>
      <c r="EU184" s="176" t="s">
        <v>337</v>
      </c>
      <c r="EV184" s="175">
        <f>IF(ER220=0,"sd",EV182/EV178)</f>
        <v>283613.574816041975</v>
      </c>
      <c r="EW184" s="177"/>
      <c r="EX184" s="179">
        <f>EG184+ES184</f>
        <v>13358.0794285714001</v>
      </c>
      <c r="EY184" s="314" t="s">
        <v>338</v>
      </c>
      <c r="EZ184" s="202" t="str">
        <f>IF(EZ189=0,"sd",EZ183-1)</f>
        <v>sd</v>
      </c>
    </row>
    <row r="185" spans="2:156" ht="12.75" customHeight="1">
      <c r="B185" s="162" t="str">
        <f>'ANVA-MDS'!EJ189</f>
        <v>sd</v>
      </c>
      <c r="J185" s="89" t="n">
        <v>15</v>
      </c>
      <c r="K185" s="187" t="str">
        <f aca="1">IFERROR(INDEX(RTO4SF_ORD,J185,1),"sd")</f>
        <v>ALERCE</v>
      </c>
      <c r="L185" s="188">
        <f aca="1">IFERROR(INDEX(RTO4SF_ORD,J185,2),"sd")</f>
        <v>0.000350000000000000044</v>
      </c>
      <c r="M185" s="188" t="str">
        <f aca="1">IF(M$4&gt;$J185,"",IF($F$175&gt;$G$175,"ns",IF($B$182&gt;$C$182,"ns",IF(ABS($L185-INDEX(RTO1SF_ORD,M$4,2))&gt;$B$190,"s","ns"))))</f>
        <v>ns</v>
      </c>
      <c r="N185" s="188" t="str">
        <f aca="1">IF(N$4&gt;$J185,"",IF($F$175&gt;$G$175,"ns",IF($B$182&gt;$C$182,"ns",IF(ABS($L185-INDEX(RTO1SF_ORD,N$4,2))&gt;$B$190,"s","ns"))))</f>
        <v>ns</v>
      </c>
      <c r="O185" s="188" t="str">
        <f aca="1">IF(O$4&gt;$J185,"",IF($F$175&gt;$G$175,"ns",IF($B$182&gt;$C$182,"ns",IF(ABS($L185-INDEX(RTO1SF_ORD,O$4,2))&gt;$B$190,"s","ns"))))</f>
        <v>ns</v>
      </c>
      <c r="P185" s="188" t="str">
        <f aca="1">IF(P$4&gt;$J185,"",IF($F$175&gt;$G$175,"ns",IF($B$182&gt;$C$182,"ns",IF(ABS($L185-INDEX(RTO1SF_ORD,P$4,2))&gt;$B$190,"s","ns"))))</f>
        <v>ns</v>
      </c>
      <c r="Q185" s="188" t="str">
        <f aca="1">IF(Q$4&gt;$J185,"",IF($F$175&gt;$G$175,"ns",IF($B$182&gt;$C$182,"ns",IF(ABS($L185-INDEX(RTO1SF_ORD,Q$4,2))&gt;$B$190,"s","ns"))))</f>
        <v>ns</v>
      </c>
      <c r="R185" s="188" t="str">
        <f aca="1">IF(R$4&gt;$J185,"",IF($F$175&gt;$G$175,"ns",IF($B$182&gt;$C$182,"ns",IF(ABS($L185-INDEX(RTO1SF_ORD,R$4,2))&gt;$B$190,"s","ns"))))</f>
        <v>ns</v>
      </c>
      <c r="S185" s="188" t="str">
        <f aca="1">IF(S$4&gt;$J185,"",IF($F$175&gt;$G$175,"ns",IF($B$182&gt;$C$182,"ns",IF(ABS($L185-INDEX(RTO1SF_ORD,S$4,2))&gt;$B$190,"s","ns"))))</f>
        <v>ns</v>
      </c>
      <c r="T185" s="188" t="str">
        <f aca="1">IF(T$4&gt;$J185,"",IF($F$175&gt;$G$175,"ns",IF($B$182&gt;$C$182,"ns",IF(ABS($L185-INDEX(RTO1SF_ORD,T$4,2))&gt;$B$190,"s","ns"))))</f>
        <v>ns</v>
      </c>
      <c r="U185" s="188" t="str">
        <f aca="1">IF(U$4&gt;$J185,"",IF($F$175&gt;$G$175,"ns",IF($B$182&gt;$C$182,"ns",IF(ABS($L185-INDEX(RTO1SF_ORD,U$4,2))&gt;$B$190,"s","ns"))))</f>
        <v>ns</v>
      </c>
      <c r="V185" s="188" t="str">
        <f aca="1">IF(V$4&gt;$J185,"",IF($F$175&gt;$G$175,"ns",IF($B$182&gt;$C$182,"ns",IF(ABS($L185-INDEX(RTO1SF_ORD,V$4,2))&gt;$B$190,"s","ns"))))</f>
        <v>ns</v>
      </c>
      <c r="W185" s="188" t="str">
        <f aca="1">IF(W$4&gt;$J185,"",IF($F$175&gt;$G$175,"ns",IF($B$182&gt;$C$182,"ns",IF(ABS($L185-INDEX(RTO1SF_ORD,W$4,2))&gt;$B$190,"s","ns"))))</f>
        <v>ns</v>
      </c>
      <c r="X185" s="188" t="str">
        <f aca="1">IF(X$4&gt;$J185,"",IF($F$175&gt;$G$175,"ns",IF($B$182&gt;$C$182,"ns",IF(ABS($L185-INDEX(RTO1SF_ORD,X$4,2))&gt;$B$190,"s","ns"))))</f>
        <v>ns</v>
      </c>
      <c r="Y185" s="188" t="str">
        <f aca="1">IF(Y$4&gt;$J185,"",IF($F$175&gt;$G$175,"ns",IF($B$182&gt;$C$182,"ns",IF(ABS($L185-INDEX(RTO1SF_ORD,Y$4,2))&gt;$B$190,"s","ns"))))</f>
        <v>ns</v>
      </c>
      <c r="Z185" s="188" t="str">
        <f aca="1">IF(Z$4&gt;$J185,"",IF($F$175&gt;$G$175,"ns",IF($B$182&gt;$C$182,"ns",IF(ABS($L185-INDEX(RTO1SF_ORD,Z$4,2))&gt;$B$190,"s","ns"))))</f>
        <v>ns</v>
      </c>
      <c r="AA185" s="188" t="str">
        <f aca="1">IF(AA$4&gt;$J185,"",IF($F$175&gt;$G$175,"ns",IF($B$182&gt;$C$182,"ns",IF(ABS($L185-INDEX(RTO1SF_ORD,AA$4,2))&gt;$B$190,"s","ns"))))</f>
        <v>ns</v>
      </c>
      <c r="AB185" s="188" t="str">
        <f aca="1">IF(AB$4&gt;$J185,"",IF($F$175&gt;$G$175,"ns",IF($B$182&gt;$C$182,"ns",IF(ABS($L185-INDEX(RTO1SF_ORD,AB$4,2))&gt;$B$190,"s","ns"))))</f>
        <v/>
      </c>
      <c r="AC185" s="188" t="str">
        <f aca="1">IF(AC$4&gt;$J185,"",IF($F$175&gt;$G$175,"ns",IF($B$182&gt;$C$182,"ns",IF(ABS($L185-INDEX(RTO1SF_ORD,AC$4,2))&gt;$B$190,"s","ns"))))</f>
        <v/>
      </c>
      <c r="AD185" s="188" t="str">
        <f aca="1">IF(AD$4&gt;$J185,"",IF($F$175&gt;$G$175,"ns",IF($B$182&gt;$C$182,"ns",IF(ABS($L185-INDEX(RTO1SF_ORD,AD$4,2))&gt;$B$190,"s","ns"))))</f>
        <v/>
      </c>
      <c r="AE185" s="188" t="str">
        <f aca="1">IF(AE$4&gt;$J185,"",IF($F$175&gt;$G$175,"ns",IF($B$182&gt;$C$182,"ns",IF(ABS($L185-INDEX(RTO1SF_ORD,AE$4,2))&gt;$B$190,"s","ns"))))</f>
        <v/>
      </c>
      <c r="AF185" s="188" t="str">
        <f aca="1">IF(AF$4&gt;$J185,"",IF($F$175&gt;$G$175,"ns",IF($B$182&gt;$C$182,"ns",IF(ABS($L185-INDEX(RTO1SF_ORD,AF$4,2))&gt;$B$190,"s","ns"))))</f>
        <v/>
      </c>
      <c r="AG185" s="188" t="str">
        <f aca="1">IF(AG$4&gt;$J185,"",IF($F$175&gt;$G$175,"ns",IF($B$182&gt;$C$182,"ns",IF(ABS($L185-INDEX(RTO1SF_ORD,AG$4,2))&gt;$B$190,"s","ns"))))</f>
        <v/>
      </c>
      <c r="AH185" s="188" t="str">
        <f aca="1">IF(AH$4&gt;$J185,"",IF($F$175&gt;$G$175,"ns",IF($B$182&gt;$C$182,"ns",IF(ABS($L185-INDEX(RTO1SF_ORD,AH$4,2))&gt;$B$190,"s","ns"))))</f>
        <v/>
      </c>
      <c r="AI185" s="188" t="str">
        <f aca="1">IF(AI$4&gt;$J185,"",IF($F$175&gt;$G$175,"ns",IF($B$182&gt;$C$182,"ns",IF(ABS($L185-INDEX(RTO1SF_ORD,AI$4,2))&gt;$B$190,"s","ns"))))</f>
        <v/>
      </c>
      <c r="AJ185" s="188" t="str">
        <f aca="1">IF(AJ$4&gt;$J185,"",IF($F$175&gt;$G$175,"ns",IF($B$182&gt;$C$182,"ns",IF(ABS($L185-INDEX(RTO1SF_ORD,AJ$4,2))&gt;$B$190,"s","ns"))))</f>
        <v/>
      </c>
      <c r="AK185" s="188" t="str">
        <f aca="1">IF(AK$4&gt;$J185,"",IF($F$175&gt;$G$175,"ns",IF($B$182&gt;$C$182,"ns",IF(ABS($L185-INDEX(RTO1SF_ORD,AK$4,2))&gt;$B$190,"s","ns"))))</f>
        <v/>
      </c>
      <c r="AL185" s="188" t="str">
        <f aca="1">IF(AL$4&gt;$J185,"",IF($F$175&gt;$G$175,"ns",IF($B$182&gt;$C$182,"ns",IF(ABS($L185-INDEX(RTO1SF_ORD,AL$4,2))&gt;$B$190,"s","ns"))))</f>
        <v/>
      </c>
      <c r="AM185" s="188" t="str">
        <f aca="1">IF(AM$4&gt;$J185,"",IF($F$175&gt;$G$175,"ns",IF($B$182&gt;$C$182,"ns",IF(ABS($L185-INDEX(RTO1SF_ORD,AM$4,2))&gt;$B$190,"s","ns"))))</f>
        <v/>
      </c>
      <c r="AN185" s="188" t="str">
        <f aca="1">IF(AN$4&gt;$J185,"",IF($F$175&gt;$G$175,"ns",IF($B$182&gt;$C$182,"ns",IF(ABS($L185-INDEX(RTO1SF_ORD,AN$4,2))&gt;$B$190,"s","ns"))))</f>
        <v/>
      </c>
      <c r="AO185" s="188" t="str">
        <f aca="1">IF(AO$4&gt;$J185,"",IF($F$175&gt;$G$175,"ns",IF($B$182&gt;$C$182,"ns",IF(ABS($L185-INDEX(RTO1SF_ORD,AO$4,2))&gt;$B$190,"s","ns"))))</f>
        <v/>
      </c>
      <c r="AP185" s="188" t="str">
        <f aca="1">IF(AP$4&gt;$J185,"",IF($F$175&gt;$G$175,"ns",IF($B$182&gt;$C$182,"ns",IF(ABS($L185-INDEX(RTO1SF_ORD,AP$4,2))&gt;$B$190,"s","ns"))))</f>
        <v/>
      </c>
      <c r="AQ185" s="188" t="str">
        <f aca="1">IF(AQ$4&gt;$J185,"",IF($F$175&gt;$G$175,"ns",IF($B$182&gt;$C$182,"ns",IF(ABS($L185-INDEX(RTO1SF_ORD,AQ$4,2))&gt;$B$190,"s","ns"))))</f>
        <v/>
      </c>
      <c r="AR185" s="188" t="str">
        <f aca="1">IF(AR$4&gt;$J185,"",IF($F$175&gt;$G$175,"ns",IF($B$182&gt;$C$182,"ns",IF(ABS($L185-INDEX(RTO1SF_ORD,AR$4,2))&gt;$B$190,"s","ns"))))</f>
        <v/>
      </c>
      <c r="AS185" s="188" t="str">
        <f aca="1">IF(AS$4&gt;$J185,"",IF($F$175&gt;$G$175,"ns",IF($B$182&gt;$C$182,"ns",IF(ABS($L185-INDEX(RTO1SF_ORD,AS$4,2))&gt;$B$190,"s","ns"))))</f>
        <v/>
      </c>
      <c r="AT185" s="188" t="str">
        <f aca="1">IF(AT$4&gt;$J185,"",IF($F$175&gt;$G$175,"ns",IF($B$182&gt;$C$182,"ns",IF(ABS($L185-INDEX(RTO1SF_ORD,AT$4,2))&gt;$B$190,"s","ns"))))</f>
        <v/>
      </c>
      <c r="AU185" s="188" t="str">
        <f aca="1">IF(AU$4&gt;$J185,"",IF($F$175&gt;$G$175,"ns",IF($B$182&gt;$C$182,"ns",IF(ABS($L185-INDEX(RTO1SF_ORD,AU$4,2))&gt;$B$190,"s","ns"))))</f>
        <v/>
      </c>
      <c r="AV185" s="188" t="str">
        <f aca="1">IF(AV$4&gt;$J185,"",IF($F$175&gt;$G$175,"ns",IF($B$182&gt;$C$182,"ns",IF(ABS($L185-INDEX(RTO1SF_ORD,AV$4,2))&gt;$B$190,"s","ns"))))</f>
        <v/>
      </c>
      <c r="AW185" s="188" t="str">
        <f aca="1">IF(AW$4&gt;$J185,"",IF($F$175&gt;$G$175,"ns",IF($B$182&gt;$C$182,"ns",IF(ABS($L185-INDEX(RTO1SF_ORD,AW$4,2))&gt;$B$190,"s","ns"))))</f>
        <v/>
      </c>
      <c r="AX185" s="188" t="str">
        <f aca="1">IF(AX$4&gt;$J185,"",IF($F$175&gt;$G$175,"ns",IF($B$182&gt;$C$182,"ns",IF(ABS($L185-INDEX(RTO1SF_ORD,AX$4,2))&gt;$B$190,"s","ns"))))</f>
        <v/>
      </c>
      <c r="AY185" s="188" t="str">
        <f aca="1">IF(AY$4&gt;$J185,"",IF($F$175&gt;$G$175,"ns",IF($B$182&gt;$C$182,"ns",IF(ABS($L185-INDEX(RTO1SF_ORD,AY$4,2))&gt;$B$190,"s","ns"))))</f>
        <v/>
      </c>
      <c r="AZ185" s="188" t="str">
        <f aca="1">IF(AZ$4&gt;$J185,"",IF($F$175&gt;$G$175,"ns",IF($B$182&gt;$C$182,"ns",IF(ABS($L185-INDEX(RTO1SF_ORD,AZ$4,2))&gt;$B$190,"s","ns"))))</f>
        <v/>
      </c>
      <c r="BA185" s="188" t="str">
        <f aca="1">IF(BA$4&gt;$J185,"",IF($F$175&gt;$G$175,"ns",IF($B$182&gt;$C$182,"ns",IF(ABS($L185-INDEX(RTO1SF_ORD,BA$4,2))&gt;$B$190,"s","ns"))))</f>
        <v/>
      </c>
      <c r="BB185" s="188" t="str">
        <f aca="1">IF(BB$4&gt;$J185,"",IF($F$175&gt;$G$175,"ns",IF($B$182&gt;$C$182,"ns",IF(ABS($L185-INDEX(RTO1SF_ORD,BB$4,2))&gt;$B$190,"s","ns"))))</f>
        <v/>
      </c>
      <c r="BC185" s="188" t="str">
        <f aca="1">IF(BC$4&gt;$J185,"",IF($F$175&gt;$G$175,"ns",IF($B$182&gt;$C$182,"ns",IF(ABS($L185-INDEX(RTO1SF_ORD,BC$4,2))&gt;$B$190,"s","ns"))))</f>
        <v/>
      </c>
      <c r="BD185" s="188" t="str">
        <f aca="1">IF(BD$4&gt;$J185,"",IF($F$175&gt;$G$175,"ns",IF($B$182&gt;$C$182,"ns",IF(ABS($L185-INDEX(RTO1SF_ORD,BD$4,2))&gt;$B$190,"s","ns"))))</f>
        <v/>
      </c>
      <c r="BE185" s="188" t="str">
        <f aca="1">IF(BE$4&gt;$J185,"",IF($F$175&gt;$G$175,"ns",IF($B$182&gt;$C$182,"ns",IF(ABS($L185-INDEX(RTO1SF_ORD,BE$4,2))&gt;$B$190,"s","ns"))))</f>
        <v/>
      </c>
      <c r="BF185" s="188" t="str">
        <f aca="1">IF(BF$4&gt;$J185,"",IF($F$175&gt;$G$175,"ns",IF($B$182&gt;$C$182,"ns",IF(ABS($L185-INDEX(RTO1SF_ORD,BF$4,2))&gt;$B$190,"s","ns"))))</f>
        <v/>
      </c>
      <c r="BG185" s="188" t="str">
        <f aca="1">IF(BG$4&gt;$J185,"",IF($F$175&gt;$G$175,"ns",IF($B$182&gt;$C$182,"ns",IF(ABS($L185-INDEX(RTO1SF_ORD,BG$4,2))&gt;$B$190,"s","ns"))))</f>
        <v/>
      </c>
      <c r="BH185" s="188" t="str">
        <f aca="1">IF(BH$4&gt;$J185,"",IF($F$175&gt;$G$175,"ns",IF($B$182&gt;$C$182,"ns",IF(ABS($L185-INDEX(RTO1SF_ORD,BH$4,2))&gt;$B$190,"s","ns"))))</f>
        <v/>
      </c>
      <c r="BI185" s="188" t="str">
        <f aca="1">IF(BI$4&gt;$J185,"",IF($F$175&gt;$G$175,"ns",IF($B$182&gt;$C$182,"ns",IF(ABS($L185-INDEX(RTO1SF_ORD,BI$4,2))&gt;$B$190,"s","ns"))))</f>
        <v/>
      </c>
      <c r="BJ185" s="188" t="str">
        <f aca="1">IF(BJ$4&gt;$J185,"",IF($F$175&gt;$G$175,"ns",IF($B$182&gt;$C$182,"ns",IF(ABS($L185-INDEX(RTO1SF_ORD,BJ$4,2))&gt;$B$190,"s","ns"))))</f>
        <v/>
      </c>
      <c r="BM185" s="9"/>
      <c r="BN185" s="162">
        <f>'ANVA-MDS'!EV189</f>
        <v>0.155310213539108011</v>
      </c>
      <c r="BS185" s="10"/>
      <c r="BT185" s="10"/>
      <c r="BV185" s="89" t="n">
        <v>15</v>
      </c>
      <c r="BW185" s="187" t="str">
        <f aca="1">IFERROR(INDEX(RTO4CF_ORD,BV185,1),"sd")</f>
        <v>B SAETA</v>
      </c>
      <c r="BX185" s="188">
        <f aca="1">IFERROR(INDEX(RTO4CF_ORD,BV185,2),"sd")</f>
        <v>4098.96616380952037</v>
      </c>
      <c r="BY185" s="186" t="str">
        <f aca="1">IF(BY$4&gt;$BV185,"",IF($BR$175&gt;$BS$175,"ns",IF($BN$182&gt;$BO$182,"ns",IF(ABS($BX185-INDEX(RTO1CF_ORD,BY$4,2))&gt;$BN$190,"s","ns"))))</f>
        <v>ns</v>
      </c>
      <c r="BZ185" s="186" t="str">
        <f aca="1">IF(BZ$4&gt;$BV185,"",IF($BR$175&gt;$BS$175,"ns",IF($BN$182&gt;$BO$182,"ns",IF(ABS($BX185-INDEX(RTO1CF_ORD,BZ$4,2))&gt;$BN$190,"s","ns"))))</f>
        <v>ns</v>
      </c>
      <c r="CA185" s="186" t="str">
        <f aca="1">IF(CA$4&gt;$BV185,"",IF($BR$175&gt;$BS$175,"ns",IF($BN$182&gt;$BO$182,"ns",IF(ABS($BX185-INDEX(RTO1CF_ORD,CA$4,2))&gt;$BN$190,"s","ns"))))</f>
        <v>ns</v>
      </c>
      <c r="CB185" s="186" t="str">
        <f aca="1">IF(CB$4&gt;$BV185,"",IF($BR$175&gt;$BS$175,"ns",IF($BN$182&gt;$BO$182,"ns",IF(ABS($BX185-INDEX(RTO1CF_ORD,CB$4,2))&gt;$BN$190,"s","ns"))))</f>
        <v>ns</v>
      </c>
      <c r="CC185" s="186" t="str">
        <f aca="1">IF(CC$4&gt;$BV185,"",IF($BR$175&gt;$BS$175,"ns",IF($BN$182&gt;$BO$182,"ns",IF(ABS($BX185-INDEX(RTO1CF_ORD,CC$4,2))&gt;$BN$190,"s","ns"))))</f>
        <v>ns</v>
      </c>
      <c r="CD185" s="186" t="str">
        <f aca="1">IF(CD$4&gt;$BV185,"",IF($BR$175&gt;$BS$175,"ns",IF($BN$182&gt;$BO$182,"ns",IF(ABS($BX185-INDEX(RTO1CF_ORD,CD$4,2))&gt;$BN$190,"s","ns"))))</f>
        <v>ns</v>
      </c>
      <c r="CE185" s="186" t="str">
        <f aca="1">IF(CE$4&gt;$BV185,"",IF($BR$175&gt;$BS$175,"ns",IF($BN$182&gt;$BO$182,"ns",IF(ABS($BX185-INDEX(RTO1CF_ORD,CE$4,2))&gt;$BN$190,"s","ns"))))</f>
        <v>ns</v>
      </c>
      <c r="CF185" s="186" t="str">
        <f aca="1">IF(CF$4&gt;$BV185,"",IF($BR$175&gt;$BS$175,"ns",IF($BN$182&gt;$BO$182,"ns",IF(ABS($BX185-INDEX(RTO1CF_ORD,CF$4,2))&gt;$BN$190,"s","ns"))))</f>
        <v>ns</v>
      </c>
      <c r="CG185" s="186" t="str">
        <f aca="1">IF(CG$4&gt;$BV185,"",IF($BR$175&gt;$BS$175,"ns",IF($BN$182&gt;$BO$182,"ns",IF(ABS($BX185-INDEX(RTO1CF_ORD,CG$4,2))&gt;$BN$190,"s","ns"))))</f>
        <v>ns</v>
      </c>
      <c r="CH185" s="186" t="str">
        <f aca="1">IF(CH$4&gt;$BV185,"",IF($BR$175&gt;$BS$175,"ns",IF($BN$182&gt;$BO$182,"ns",IF(ABS($BX185-INDEX(RTO1CF_ORD,CH$4,2))&gt;$BN$190,"s","ns"))))</f>
        <v>ns</v>
      </c>
      <c r="CI185" s="186" t="str">
        <f aca="1">IF(CI$4&gt;$BV185,"",IF($BR$175&gt;$BS$175,"ns",IF($BN$182&gt;$BO$182,"ns",IF(ABS($BX185-INDEX(RTO1CF_ORD,CI$4,2))&gt;$BN$190,"s","ns"))))</f>
        <v>ns</v>
      </c>
      <c r="CJ185" s="186" t="str">
        <f aca="1">IF(CJ$4&gt;$BV185,"",IF($BR$175&gt;$BS$175,"ns",IF($BN$182&gt;$BO$182,"ns",IF(ABS($BX185-INDEX(RTO1CF_ORD,CJ$4,2))&gt;$BN$190,"s","ns"))))</f>
        <v>ns</v>
      </c>
      <c r="CK185" s="186" t="str">
        <f aca="1">IF(CK$4&gt;$BV185,"",IF($BR$175&gt;$BS$175,"ns",IF($BN$182&gt;$BO$182,"ns",IF(ABS($BX185-INDEX(RTO1CF_ORD,CK$4,2))&gt;$BN$190,"s","ns"))))</f>
        <v>ns</v>
      </c>
      <c r="CL185" s="186" t="str">
        <f aca="1">IF(CL$4&gt;$BV185,"",IF($BR$175&gt;$BS$175,"ns",IF($BN$182&gt;$BO$182,"ns",IF(ABS($BX185-INDEX(RTO1CF_ORD,CL$4,2))&gt;$BN$190,"s","ns"))))</f>
        <v>ns</v>
      </c>
      <c r="CM185" s="186" t="str">
        <f aca="1">IF(CM$4&gt;$BV185,"",IF($BR$175&gt;$BS$175,"ns",IF($BN$182&gt;$BO$182,"ns",IF(ABS($BX185-INDEX(RTO1CF_ORD,CM$4,2))&gt;$BN$190,"s","ns"))))</f>
        <v>ns</v>
      </c>
      <c r="CN185" s="186" t="str">
        <f aca="1">IF(CN$4&gt;$BV185,"",IF($BR$175&gt;$BS$175,"ns",IF($BN$182&gt;$BO$182,"ns",IF(ABS($BX185-INDEX(RTO1CF_ORD,CN$4,2))&gt;$BN$190,"s","ns"))))</f>
        <v/>
      </c>
      <c r="CO185" s="186" t="str">
        <f aca="1">IF(CO$4&gt;$BV185,"",IF($BR$175&gt;$BS$175,"ns",IF($BN$182&gt;$BO$182,"ns",IF(ABS($BX185-INDEX(RTO1CF_ORD,CO$4,2))&gt;$BN$190,"s","ns"))))</f>
        <v/>
      </c>
      <c r="CP185" s="186" t="str">
        <f aca="1">IF(CP$4&gt;$BV185,"",IF($BR$175&gt;$BS$175,"ns",IF($BN$182&gt;$BO$182,"ns",IF(ABS($BX185-INDEX(RTO1CF_ORD,CP$4,2))&gt;$BN$190,"s","ns"))))</f>
        <v/>
      </c>
      <c r="CQ185" s="186" t="str">
        <f aca="1">IF(CQ$4&gt;$BV185,"",IF($BR$175&gt;$BS$175,"ns",IF($BN$182&gt;$BO$182,"ns",IF(ABS($BX185-INDEX(RTO1CF_ORD,CQ$4,2))&gt;$BN$190,"s","ns"))))</f>
        <v/>
      </c>
      <c r="CR185" s="186" t="str">
        <f aca="1">IF(CR$4&gt;$BV185,"",IF($BR$175&gt;$BS$175,"ns",IF($BN$182&gt;$BO$182,"ns",IF(ABS($BX185-INDEX(RTO1CF_ORD,CR$4,2))&gt;$BN$190,"s","ns"))))</f>
        <v/>
      </c>
      <c r="CS185" s="186" t="str">
        <f aca="1">IF(CS$4&gt;$BV185,"",IF($BR$175&gt;$BS$175,"ns",IF($BN$182&gt;$BO$182,"ns",IF(ABS($BX185-INDEX(RTO1CF_ORD,CS$4,2))&gt;$BN$190,"s","ns"))))</f>
        <v/>
      </c>
      <c r="CT185" s="186" t="str">
        <f aca="1">IF(CT$4&gt;$BV185,"",IF($BR$175&gt;$BS$175,"ns",IF($BN$182&gt;$BO$182,"ns",IF(ABS($BX185-INDEX(RTO1CF_ORD,CT$4,2))&gt;$BN$190,"s","ns"))))</f>
        <v/>
      </c>
      <c r="CU185" s="186" t="str">
        <f aca="1">IF(CU$4&gt;$BV185,"",IF($BR$175&gt;$BS$175,"ns",IF($BN$182&gt;$BO$182,"ns",IF(ABS($BX185-INDEX(RTO1CF_ORD,CU$4,2))&gt;$BN$190,"s","ns"))))</f>
        <v/>
      </c>
      <c r="CV185" s="186" t="str">
        <f aca="1">IF(CV$4&gt;$BV185,"",IF($BR$175&gt;$BS$175,"ns",IF($BN$182&gt;$BO$182,"ns",IF(ABS($BX185-INDEX(RTO1CF_ORD,CV$4,2))&gt;$BN$190,"s","ns"))))</f>
        <v/>
      </c>
      <c r="CW185" s="186" t="str">
        <f aca="1">IF(CW$4&gt;$BV185,"",IF($BR$175&gt;$BS$175,"ns",IF($BN$182&gt;$BO$182,"ns",IF(ABS($BX185-INDEX(RTO1CF_ORD,CW$4,2))&gt;$BN$190,"s","ns"))))</f>
        <v/>
      </c>
      <c r="CX185" s="186" t="str">
        <f aca="1">IF(CX$4&gt;$BV185,"",IF($BR$175&gt;$BS$175,"ns",IF($BN$182&gt;$BO$182,"ns",IF(ABS($BX185-INDEX(RTO1CF_ORD,CX$4,2))&gt;$BN$190,"s","ns"))))</f>
        <v/>
      </c>
      <c r="CY185" s="186" t="str">
        <f aca="1">IF(CY$4&gt;$BV185,"",IF($BR$175&gt;$BS$175,"ns",IF($BN$182&gt;$BO$182,"ns",IF(ABS($BX185-INDEX(RTO1CF_ORD,CY$4,2))&gt;$BN$190,"s","ns"))))</f>
        <v/>
      </c>
      <c r="CZ185" s="186" t="str">
        <f aca="1">IF(CZ$4&gt;$BV185,"",IF($BR$175&gt;$BS$175,"ns",IF($BN$182&gt;$BO$182,"ns",IF(ABS($BX185-INDEX(RTO1CF_ORD,CZ$4,2))&gt;$BN$190,"s","ns"))))</f>
        <v/>
      </c>
      <c r="DA185" s="186" t="str">
        <f aca="1">IF(DA$4&gt;$BV185,"",IF($BR$175&gt;$BS$175,"ns",IF($BN$182&gt;$BO$182,"ns",IF(ABS($BX185-INDEX(RTO1CF_ORD,DA$4,2))&gt;$BN$190,"s","ns"))))</f>
        <v/>
      </c>
      <c r="DB185" s="186" t="str">
        <f aca="1">IF(DB$4&gt;$BV185,"",IF($BR$175&gt;$BS$175,"ns",IF($BN$182&gt;$BO$182,"ns",IF(ABS($BX185-INDEX(RTO1CF_ORD,DB$4,2))&gt;$BN$190,"s","ns"))))</f>
        <v/>
      </c>
      <c r="DC185" s="186" t="str">
        <f aca="1">IF(DC$4&gt;$BV185,"",IF($BR$175&gt;$BS$175,"ns",IF($BN$182&gt;$BO$182,"ns",IF(ABS($BX185-INDEX(RTO1CF_ORD,DC$4,2))&gt;$BN$190,"s","ns"))))</f>
        <v/>
      </c>
      <c r="DD185" s="186" t="str">
        <f aca="1">IF(DD$4&gt;$BV185,"",IF($BR$175&gt;$BS$175,"ns",IF($BN$182&gt;$BO$182,"ns",IF(ABS($BX185-INDEX(RTO1CF_ORD,DD$4,2))&gt;$BN$190,"s","ns"))))</f>
        <v/>
      </c>
      <c r="DE185" s="186" t="str">
        <f aca="1">IF(DE$4&gt;$BV185,"",IF($BR$175&gt;$BS$175,"ns",IF($BN$182&gt;$BO$182,"ns",IF(ABS($BX185-INDEX(RTO1CF_ORD,DE$4,2))&gt;$BN$190,"s","ns"))))</f>
        <v/>
      </c>
      <c r="DF185" s="186" t="str">
        <f aca="1">IF(DF$4&gt;$BV185,"",IF($BR$175&gt;$BS$175,"ns",IF($BN$182&gt;$BO$182,"ns",IF(ABS($BX185-INDEX(RTO1CF_ORD,DF$4,2))&gt;$BN$190,"s","ns"))))</f>
        <v/>
      </c>
      <c r="DG185" s="186" t="str">
        <f aca="1">IF(DG$4&gt;$BV185,"",IF($BR$175&gt;$BS$175,"ns",IF($BN$182&gt;$BO$182,"ns",IF(ABS($BX185-INDEX(RTO1CF_ORD,DG$4,2))&gt;$BN$190,"s","ns"))))</f>
        <v/>
      </c>
      <c r="DH185" s="186" t="str">
        <f aca="1">IF(DH$4&gt;$BV185,"",IF($BR$175&gt;$BS$175,"ns",IF($BN$182&gt;$BO$182,"ns",IF(ABS($BX185-INDEX(RTO1CF_ORD,DH$4,2))&gt;$BN$190,"s","ns"))))</f>
        <v/>
      </c>
      <c r="DI185" s="186" t="str">
        <f aca="1">IF(DI$4&gt;$BV185,"",IF($BR$175&gt;$BS$175,"ns",IF($BN$182&gt;$BO$182,"ns",IF(ABS($BX185-INDEX(RTO1CF_ORD,DI$4,2))&gt;$BN$190,"s","ns"))))</f>
        <v/>
      </c>
      <c r="DJ185" s="186" t="str">
        <f aca="1">IF(DJ$4&gt;$BV185,"",IF($BR$175&gt;$BS$175,"ns",IF($BN$182&gt;$BO$182,"ns",IF(ABS($BX185-INDEX(RTO1CF_ORD,DJ$4,2))&gt;$BN$190,"s","ns"))))</f>
        <v/>
      </c>
      <c r="DK185" s="186" t="str">
        <f aca="1">IF(DK$4&gt;$BV185,"",IF($BR$175&gt;$BS$175,"ns",IF($BN$182&gt;$BO$182,"ns",IF(ABS($BX185-INDEX(RTO1CF_ORD,DK$4,2))&gt;$BN$190,"s","ns"))))</f>
        <v/>
      </c>
      <c r="DL185" s="186" t="str">
        <f aca="1">IF(DL$4&gt;$BV185,"",IF($BR$175&gt;$BS$175,"ns",IF($BN$182&gt;$BO$182,"ns",IF(ABS($BX185-INDEX(RTO1CF_ORD,DL$4,2))&gt;$BN$190,"s","ns"))))</f>
        <v/>
      </c>
      <c r="DM185" s="186" t="str">
        <f aca="1">IF(DM$4&gt;$BV185,"",IF($BR$175&gt;$BS$175,"ns",IF($BN$182&gt;$BO$182,"ns",IF(ABS($BX185-INDEX(RTO1CF_ORD,DM$4,2))&gt;$BN$190,"s","ns"))))</f>
        <v/>
      </c>
      <c r="DN185" s="186" t="str">
        <f aca="1">IF(DN$4&gt;$BV185,"",IF($BR$175&gt;$BS$175,"ns",IF($BN$182&gt;$BO$182,"ns",IF(ABS($BX185-INDEX(RTO1CF_ORD,DN$4,2))&gt;$BN$190,"s","ns"))))</f>
        <v/>
      </c>
      <c r="DO185" s="186" t="str">
        <f aca="1">IF(DO$4&gt;$BV185,"",IF($BR$175&gt;$BS$175,"ns",IF($BN$182&gt;$BO$182,"ns",IF(ABS($BX185-INDEX(RTO1CF_ORD,DO$4,2))&gt;$BN$190,"s","ns"))))</f>
        <v/>
      </c>
      <c r="DP185" s="186" t="str">
        <f aca="1">IF(DP$4&gt;$BV185,"",IF($BR$175&gt;$BS$175,"ns",IF($BN$182&gt;$BO$182,"ns",IF(ABS($BX185-INDEX(RTO1CF_ORD,DP$4,2))&gt;$BN$190,"s","ns"))))</f>
        <v/>
      </c>
      <c r="DQ185" s="186" t="str">
        <f aca="1">IF(DQ$4&gt;$BV185,"",IF($BR$175&gt;$BS$175,"ns",IF($BN$182&gt;$BO$182,"ns",IF(ABS($BX185-INDEX(RTO1CF_ORD,DQ$4,2))&gt;$BN$190,"s","ns"))))</f>
        <v/>
      </c>
      <c r="DR185" s="186" t="str">
        <f aca="1">IF(DR$4&gt;$BV185,"",IF($BR$175&gt;$BS$175,"ns",IF($BN$182&gt;$BO$182,"ns",IF(ABS($BX185-INDEX(RTO1CF_ORD,DR$4,2))&gt;$BN$190,"s","ns"))))</f>
        <v/>
      </c>
      <c r="DS185" s="186" t="str">
        <f aca="1">IF(DS$4&gt;$BV185,"",IF($BR$175&gt;$BS$175,"ns",IF($BN$182&gt;$BO$182,"ns",IF(ABS($BX185-INDEX(RTO1CF_ORD,DS$4,2))&gt;$BN$190,"s","ns"))))</f>
        <v/>
      </c>
      <c r="DT185" s="186" t="str">
        <f aca="1">IF(DT$4&gt;$BV185,"",IF($BR$175&gt;$BS$175,"ns",IF($BN$182&gt;$BO$182,"ns",IF(ABS($BX185-INDEX(RTO1CF_ORD,DT$4,2))&gt;$BN$190,"s","ns"))))</f>
        <v/>
      </c>
      <c r="DU185" s="186" t="str">
        <f aca="1">IF(DU$4&gt;$BV185,"",IF($BR$175&gt;$BS$175,"ns",IF($BN$182&gt;$BO$182,"ns",IF(ABS($BX185-INDEX(RTO1CF_ORD,DU$4,2))&gt;$BN$190,"s","ns"))))</f>
        <v/>
      </c>
      <c r="DV185" s="186" t="str">
        <f aca="1">IF(DV$4&gt;$BV185,"",IF($BR$175&gt;$BS$175,"ns",IF($BN$182&gt;$BO$182,"ns",IF(ABS($BX185-INDEX(RTO1CF_ORD,DV$4,2))&gt;$BN$190,"s","ns"))))</f>
        <v/>
      </c>
      <c r="DW185" s="158"/>
      <c r="DX185" s="158"/>
      <c r="DZ185" s="176">
        <f>DZ184+1</f>
        <v>16</v>
      </c>
      <c r="EA185" s="178" t="str">
        <f aca="1">IFERROR(INDEX(RTO4CV,$DZ185,1),0)</f>
        <v>AROMO</v>
      </c>
      <c r="EB185" s="179">
        <f aca="1">IFERROR(INDEX(RTO4SF,$DZ185,EB$3),0)</f>
        <v>0</v>
      </c>
      <c r="EC185" s="179">
        <f aca="1">IFERROR(INDEX(RTO4SF,$DZ185,EC$3),0)</f>
        <v>0</v>
      </c>
      <c r="ED185" s="179">
        <f aca="1">IFERROR(INDEX(RTO4SF,$DZ185,ED$3),0)</f>
        <v>0</v>
      </c>
      <c r="EE185" s="179">
        <f aca="1">IFERROR(INDEX(RTO4SF,$DZ185,EE$3),0)</f>
        <v>0</v>
      </c>
      <c r="EF185" s="179">
        <f>_xlfn.COUNTIFS(EB185:EE185,"&gt;1")</f>
        <v>0</v>
      </c>
      <c r="EG185" s="179">
        <f>IFERROR(_xlfn.SUMIFS(EB185:EE185,EB185:EE185,"&gt;1"),0)</f>
        <v>0</v>
      </c>
      <c r="EH185" s="176"/>
      <c r="EI185" s="176" t="s">
        <v>339</v>
      </c>
      <c r="EJ185" s="184" t="str">
        <f>IF(EF220=0,"sd",SQRT(EJ184)/EJ174)</f>
        <v>sd</v>
      </c>
      <c r="EK185" s="177"/>
      <c r="EL185" s="176">
        <f>EL184+1</f>
        <v>16</v>
      </c>
      <c r="EM185" s="178" t="str">
        <f aca="1">IFERROR(INDEX(RTO4CV,$EL185,1),0)</f>
        <v>AROMO</v>
      </c>
      <c r="EN185" s="179">
        <f aca="1">IFERROR(INDEX(RTO4CF,$EL185,'ANVA-MDS'!EB$3),0)</f>
        <v>3989.90592000000015</v>
      </c>
      <c r="EO185" s="179">
        <f aca="1">IFERROR(INDEX(RTO4CF,$EL185,'ANVA-MDS'!EC$3),0)</f>
        <v>5108.43067428570976</v>
      </c>
      <c r="EP185" s="179">
        <f aca="1">IFERROR(INDEX(RTO4CF,$EL185,'ANVA-MDS'!ED$3),0)</f>
        <v>3067.11629714285982</v>
      </c>
      <c r="EQ185" s="179">
        <f aca="1">IFERROR(INDEX(RTO4CF,$EL185,'ANVA-MDS'!EE$3),0)</f>
        <v>0</v>
      </c>
      <c r="ER185" s="179">
        <f>_xlfn.COUNTIFS(EN185:EQ185,"&gt;1")</f>
        <v>3</v>
      </c>
      <c r="ES185" s="179">
        <f>IFERROR(_xlfn.SUMIFS(EN185:EQ185,EN185:EQ185,"&gt;1"),0)</f>
        <v>12165.4528914286002</v>
      </c>
      <c r="ET185" s="176"/>
      <c r="EU185" s="176" t="s">
        <v>339</v>
      </c>
      <c r="EV185" s="184">
        <f>IF(ER220=0,"sd",SQRT(EV184)/EV174)</f>
        <v>0.126905184153077011</v>
      </c>
      <c r="EW185" s="177"/>
      <c r="EX185" s="179">
        <f>EG185+ES185</f>
        <v>12165.4528914286002</v>
      </c>
      <c r="EY185" s="314" t="s">
        <v>340</v>
      </c>
      <c r="EZ185" s="202" t="str">
        <f>IF(EZ189=0,"sd",EZ184*EZ176)</f>
        <v>sd</v>
      </c>
    </row>
    <row r="186" spans="1:156" ht="12.75" customHeight="1">
      <c r="A186" s="9"/>
      <c r="J186" s="89" t="n">
        <v>16</v>
      </c>
      <c r="K186" s="187" t="str">
        <f aca="1">IFERROR(INDEX(RTO4SF_ORD,J186,1),"sd")</f>
        <v>AROMO</v>
      </c>
      <c r="L186" s="188">
        <f aca="1">IFERROR(INDEX(RTO4SF_ORD,J186,2),"sd")</f>
        <v>0.000340000000000000036</v>
      </c>
      <c r="M186" s="188" t="str">
        <f aca="1">IF(M$4&gt;$J186,"",IF($F$175&gt;$G$175,"ns",IF($B$182&gt;$C$182,"ns",IF(ABS($L186-INDEX(RTO1SF_ORD,M$4,2))&gt;$B$190,"s","ns"))))</f>
        <v>ns</v>
      </c>
      <c r="N186" s="188" t="str">
        <f aca="1">IF(N$4&gt;$J186,"",IF($F$175&gt;$G$175,"ns",IF($B$182&gt;$C$182,"ns",IF(ABS($L186-INDEX(RTO1SF_ORD,N$4,2))&gt;$B$190,"s","ns"))))</f>
        <v>ns</v>
      </c>
      <c r="O186" s="188" t="str">
        <f aca="1">IF(O$4&gt;$J186,"",IF($F$175&gt;$G$175,"ns",IF($B$182&gt;$C$182,"ns",IF(ABS($L186-INDEX(RTO1SF_ORD,O$4,2))&gt;$B$190,"s","ns"))))</f>
        <v>ns</v>
      </c>
      <c r="P186" s="188" t="str">
        <f aca="1">IF(P$4&gt;$J186,"",IF($F$175&gt;$G$175,"ns",IF($B$182&gt;$C$182,"ns",IF(ABS($L186-INDEX(RTO1SF_ORD,P$4,2))&gt;$B$190,"s","ns"))))</f>
        <v>ns</v>
      </c>
      <c r="Q186" s="188" t="str">
        <f aca="1">IF(Q$4&gt;$J186,"",IF($F$175&gt;$G$175,"ns",IF($B$182&gt;$C$182,"ns",IF(ABS($L186-INDEX(RTO1SF_ORD,Q$4,2))&gt;$B$190,"s","ns"))))</f>
        <v>ns</v>
      </c>
      <c r="R186" s="188" t="str">
        <f aca="1">IF(R$4&gt;$J186,"",IF($F$175&gt;$G$175,"ns",IF($B$182&gt;$C$182,"ns",IF(ABS($L186-INDEX(RTO1SF_ORD,R$4,2))&gt;$B$190,"s","ns"))))</f>
        <v>ns</v>
      </c>
      <c r="S186" s="188" t="str">
        <f aca="1">IF(S$4&gt;$J186,"",IF($F$175&gt;$G$175,"ns",IF($B$182&gt;$C$182,"ns",IF(ABS($L186-INDEX(RTO1SF_ORD,S$4,2))&gt;$B$190,"s","ns"))))</f>
        <v>ns</v>
      </c>
      <c r="T186" s="188" t="str">
        <f aca="1">IF(T$4&gt;$J186,"",IF($F$175&gt;$G$175,"ns",IF($B$182&gt;$C$182,"ns",IF(ABS($L186-INDEX(RTO1SF_ORD,T$4,2))&gt;$B$190,"s","ns"))))</f>
        <v>ns</v>
      </c>
      <c r="U186" s="188" t="str">
        <f aca="1">IF(U$4&gt;$J186,"",IF($F$175&gt;$G$175,"ns",IF($B$182&gt;$C$182,"ns",IF(ABS($L186-INDEX(RTO1SF_ORD,U$4,2))&gt;$B$190,"s","ns"))))</f>
        <v>ns</v>
      </c>
      <c r="V186" s="188" t="str">
        <f aca="1">IF(V$4&gt;$J186,"",IF($F$175&gt;$G$175,"ns",IF($B$182&gt;$C$182,"ns",IF(ABS($L186-INDEX(RTO1SF_ORD,V$4,2))&gt;$B$190,"s","ns"))))</f>
        <v>ns</v>
      </c>
      <c r="W186" s="188" t="str">
        <f aca="1">IF(W$4&gt;$J186,"",IF($F$175&gt;$G$175,"ns",IF($B$182&gt;$C$182,"ns",IF(ABS($L186-INDEX(RTO1SF_ORD,W$4,2))&gt;$B$190,"s","ns"))))</f>
        <v>ns</v>
      </c>
      <c r="X186" s="188" t="str">
        <f aca="1">IF(X$4&gt;$J186,"",IF($F$175&gt;$G$175,"ns",IF($B$182&gt;$C$182,"ns",IF(ABS($L186-INDEX(RTO1SF_ORD,X$4,2))&gt;$B$190,"s","ns"))))</f>
        <v>ns</v>
      </c>
      <c r="Y186" s="188" t="str">
        <f aca="1">IF(Y$4&gt;$J186,"",IF($F$175&gt;$G$175,"ns",IF($B$182&gt;$C$182,"ns",IF(ABS($L186-INDEX(RTO1SF_ORD,Y$4,2))&gt;$B$190,"s","ns"))))</f>
        <v>ns</v>
      </c>
      <c r="Z186" s="188" t="str">
        <f aca="1">IF(Z$4&gt;$J186,"",IF($F$175&gt;$G$175,"ns",IF($B$182&gt;$C$182,"ns",IF(ABS($L186-INDEX(RTO1SF_ORD,Z$4,2))&gt;$B$190,"s","ns"))))</f>
        <v>ns</v>
      </c>
      <c r="AA186" s="188" t="str">
        <f aca="1">IF(AA$4&gt;$J186,"",IF($F$175&gt;$G$175,"ns",IF($B$182&gt;$C$182,"ns",IF(ABS($L186-INDEX(RTO1SF_ORD,AA$4,2))&gt;$B$190,"s","ns"))))</f>
        <v>ns</v>
      </c>
      <c r="AB186" s="188" t="str">
        <f aca="1">IF(AB$4&gt;$J186,"",IF($F$175&gt;$G$175,"ns",IF($B$182&gt;$C$182,"ns",IF(ABS($L186-INDEX(RTO1SF_ORD,AB$4,2))&gt;$B$190,"s","ns"))))</f>
        <v>ns</v>
      </c>
      <c r="AC186" s="188" t="str">
        <f aca="1">IF(AC$4&gt;$J186,"",IF($F$175&gt;$G$175,"ns",IF($B$182&gt;$C$182,"ns",IF(ABS($L186-INDEX(RTO1SF_ORD,AC$4,2))&gt;$B$190,"s","ns"))))</f>
        <v/>
      </c>
      <c r="AD186" s="188" t="str">
        <f aca="1">IF(AD$4&gt;$J186,"",IF($F$175&gt;$G$175,"ns",IF($B$182&gt;$C$182,"ns",IF(ABS($L186-INDEX(RTO1SF_ORD,AD$4,2))&gt;$B$190,"s","ns"))))</f>
        <v/>
      </c>
      <c r="AE186" s="188" t="str">
        <f aca="1">IF(AE$4&gt;$J186,"",IF($F$175&gt;$G$175,"ns",IF($B$182&gt;$C$182,"ns",IF(ABS($L186-INDEX(RTO1SF_ORD,AE$4,2))&gt;$B$190,"s","ns"))))</f>
        <v/>
      </c>
      <c r="AF186" s="188" t="str">
        <f aca="1">IF(AF$4&gt;$J186,"",IF($F$175&gt;$G$175,"ns",IF($B$182&gt;$C$182,"ns",IF(ABS($L186-INDEX(RTO1SF_ORD,AF$4,2))&gt;$B$190,"s","ns"))))</f>
        <v/>
      </c>
      <c r="AG186" s="188" t="str">
        <f aca="1">IF(AG$4&gt;$J186,"",IF($F$175&gt;$G$175,"ns",IF($B$182&gt;$C$182,"ns",IF(ABS($L186-INDEX(RTO1SF_ORD,AG$4,2))&gt;$B$190,"s","ns"))))</f>
        <v/>
      </c>
      <c r="AH186" s="188" t="str">
        <f aca="1">IF(AH$4&gt;$J186,"",IF($F$175&gt;$G$175,"ns",IF($B$182&gt;$C$182,"ns",IF(ABS($L186-INDEX(RTO1SF_ORD,AH$4,2))&gt;$B$190,"s","ns"))))</f>
        <v/>
      </c>
      <c r="AI186" s="188" t="str">
        <f aca="1">IF(AI$4&gt;$J186,"",IF($F$175&gt;$G$175,"ns",IF($B$182&gt;$C$182,"ns",IF(ABS($L186-INDEX(RTO1SF_ORD,AI$4,2))&gt;$B$190,"s","ns"))))</f>
        <v/>
      </c>
      <c r="AJ186" s="188" t="str">
        <f aca="1">IF(AJ$4&gt;$J186,"",IF($F$175&gt;$G$175,"ns",IF($B$182&gt;$C$182,"ns",IF(ABS($L186-INDEX(RTO1SF_ORD,AJ$4,2))&gt;$B$190,"s","ns"))))</f>
        <v/>
      </c>
      <c r="AK186" s="188" t="str">
        <f aca="1">IF(AK$4&gt;$J186,"",IF($F$175&gt;$G$175,"ns",IF($B$182&gt;$C$182,"ns",IF(ABS($L186-INDEX(RTO1SF_ORD,AK$4,2))&gt;$B$190,"s","ns"))))</f>
        <v/>
      </c>
      <c r="AL186" s="188" t="str">
        <f aca="1">IF(AL$4&gt;$J186,"",IF($F$175&gt;$G$175,"ns",IF($B$182&gt;$C$182,"ns",IF(ABS($L186-INDEX(RTO1SF_ORD,AL$4,2))&gt;$B$190,"s","ns"))))</f>
        <v/>
      </c>
      <c r="AM186" s="188" t="str">
        <f aca="1">IF(AM$4&gt;$J186,"",IF($F$175&gt;$G$175,"ns",IF($B$182&gt;$C$182,"ns",IF(ABS($L186-INDEX(RTO1SF_ORD,AM$4,2))&gt;$B$190,"s","ns"))))</f>
        <v/>
      </c>
      <c r="AN186" s="188" t="str">
        <f aca="1">IF(AN$4&gt;$J186,"",IF($F$175&gt;$G$175,"ns",IF($B$182&gt;$C$182,"ns",IF(ABS($L186-INDEX(RTO1SF_ORD,AN$4,2))&gt;$B$190,"s","ns"))))</f>
        <v/>
      </c>
      <c r="AO186" s="188" t="str">
        <f aca="1">IF(AO$4&gt;$J186,"",IF($F$175&gt;$G$175,"ns",IF($B$182&gt;$C$182,"ns",IF(ABS($L186-INDEX(RTO1SF_ORD,AO$4,2))&gt;$B$190,"s","ns"))))</f>
        <v/>
      </c>
      <c r="AP186" s="188" t="str">
        <f aca="1">IF(AP$4&gt;$J186,"",IF($F$175&gt;$G$175,"ns",IF($B$182&gt;$C$182,"ns",IF(ABS($L186-INDEX(RTO1SF_ORD,AP$4,2))&gt;$B$190,"s","ns"))))</f>
        <v/>
      </c>
      <c r="AQ186" s="188" t="str">
        <f aca="1">IF(AQ$4&gt;$J186,"",IF($F$175&gt;$G$175,"ns",IF($B$182&gt;$C$182,"ns",IF(ABS($L186-INDEX(RTO1SF_ORD,AQ$4,2))&gt;$B$190,"s","ns"))))</f>
        <v/>
      </c>
      <c r="AR186" s="188" t="str">
        <f aca="1">IF(AR$4&gt;$J186,"",IF($F$175&gt;$G$175,"ns",IF($B$182&gt;$C$182,"ns",IF(ABS($L186-INDEX(RTO1SF_ORD,AR$4,2))&gt;$B$190,"s","ns"))))</f>
        <v/>
      </c>
      <c r="AS186" s="188" t="str">
        <f aca="1">IF(AS$4&gt;$J186,"",IF($F$175&gt;$G$175,"ns",IF($B$182&gt;$C$182,"ns",IF(ABS($L186-INDEX(RTO1SF_ORD,AS$4,2))&gt;$B$190,"s","ns"))))</f>
        <v/>
      </c>
      <c r="AT186" s="188" t="str">
        <f aca="1">IF(AT$4&gt;$J186,"",IF($F$175&gt;$G$175,"ns",IF($B$182&gt;$C$182,"ns",IF(ABS($L186-INDEX(RTO1SF_ORD,AT$4,2))&gt;$B$190,"s","ns"))))</f>
        <v/>
      </c>
      <c r="AU186" s="188" t="str">
        <f aca="1">IF(AU$4&gt;$J186,"",IF($F$175&gt;$G$175,"ns",IF($B$182&gt;$C$182,"ns",IF(ABS($L186-INDEX(RTO1SF_ORD,AU$4,2))&gt;$B$190,"s","ns"))))</f>
        <v/>
      </c>
      <c r="AV186" s="188" t="str">
        <f aca="1">IF(AV$4&gt;$J186,"",IF($F$175&gt;$G$175,"ns",IF($B$182&gt;$C$182,"ns",IF(ABS($L186-INDEX(RTO1SF_ORD,AV$4,2))&gt;$B$190,"s","ns"))))</f>
        <v/>
      </c>
      <c r="AW186" s="188" t="str">
        <f aca="1">IF(AW$4&gt;$J186,"",IF($F$175&gt;$G$175,"ns",IF($B$182&gt;$C$182,"ns",IF(ABS($L186-INDEX(RTO1SF_ORD,AW$4,2))&gt;$B$190,"s","ns"))))</f>
        <v/>
      </c>
      <c r="AX186" s="188" t="str">
        <f aca="1">IF(AX$4&gt;$J186,"",IF($F$175&gt;$G$175,"ns",IF($B$182&gt;$C$182,"ns",IF(ABS($L186-INDEX(RTO1SF_ORD,AX$4,2))&gt;$B$190,"s","ns"))))</f>
        <v/>
      </c>
      <c r="AY186" s="188" t="str">
        <f aca="1">IF(AY$4&gt;$J186,"",IF($F$175&gt;$G$175,"ns",IF($B$182&gt;$C$182,"ns",IF(ABS($L186-INDEX(RTO1SF_ORD,AY$4,2))&gt;$B$190,"s","ns"))))</f>
        <v/>
      </c>
      <c r="AZ186" s="188" t="str">
        <f aca="1">IF(AZ$4&gt;$J186,"",IF($F$175&gt;$G$175,"ns",IF($B$182&gt;$C$182,"ns",IF(ABS($L186-INDEX(RTO1SF_ORD,AZ$4,2))&gt;$B$190,"s","ns"))))</f>
        <v/>
      </c>
      <c r="BA186" s="188" t="str">
        <f aca="1">IF(BA$4&gt;$J186,"",IF($F$175&gt;$G$175,"ns",IF($B$182&gt;$C$182,"ns",IF(ABS($L186-INDEX(RTO1SF_ORD,BA$4,2))&gt;$B$190,"s","ns"))))</f>
        <v/>
      </c>
      <c r="BB186" s="188" t="str">
        <f aca="1">IF(BB$4&gt;$J186,"",IF($F$175&gt;$G$175,"ns",IF($B$182&gt;$C$182,"ns",IF(ABS($L186-INDEX(RTO1SF_ORD,BB$4,2))&gt;$B$190,"s","ns"))))</f>
        <v/>
      </c>
      <c r="BC186" s="188" t="str">
        <f aca="1">IF(BC$4&gt;$J186,"",IF($F$175&gt;$G$175,"ns",IF($B$182&gt;$C$182,"ns",IF(ABS($L186-INDEX(RTO1SF_ORD,BC$4,2))&gt;$B$190,"s","ns"))))</f>
        <v/>
      </c>
      <c r="BD186" s="188" t="str">
        <f aca="1">IF(BD$4&gt;$J186,"",IF($F$175&gt;$G$175,"ns",IF($B$182&gt;$C$182,"ns",IF(ABS($L186-INDEX(RTO1SF_ORD,BD$4,2))&gt;$B$190,"s","ns"))))</f>
        <v/>
      </c>
      <c r="BE186" s="188" t="str">
        <f aca="1">IF(BE$4&gt;$J186,"",IF($F$175&gt;$G$175,"ns",IF($B$182&gt;$C$182,"ns",IF(ABS($L186-INDEX(RTO1SF_ORD,BE$4,2))&gt;$B$190,"s","ns"))))</f>
        <v/>
      </c>
      <c r="BF186" s="188" t="str">
        <f aca="1">IF(BF$4&gt;$J186,"",IF($F$175&gt;$G$175,"ns",IF($B$182&gt;$C$182,"ns",IF(ABS($L186-INDEX(RTO1SF_ORD,BF$4,2))&gt;$B$190,"s","ns"))))</f>
        <v/>
      </c>
      <c r="BG186" s="188" t="str">
        <f aca="1">IF(BG$4&gt;$J186,"",IF($F$175&gt;$G$175,"ns",IF($B$182&gt;$C$182,"ns",IF(ABS($L186-INDEX(RTO1SF_ORD,BG$4,2))&gt;$B$190,"s","ns"))))</f>
        <v/>
      </c>
      <c r="BH186" s="188" t="str">
        <f aca="1">IF(BH$4&gt;$J186,"",IF($F$175&gt;$G$175,"ns",IF($B$182&gt;$C$182,"ns",IF(ABS($L186-INDEX(RTO1SF_ORD,BH$4,2))&gt;$B$190,"s","ns"))))</f>
        <v/>
      </c>
      <c r="BI186" s="188" t="str">
        <f aca="1">IF(BI$4&gt;$J186,"",IF($F$175&gt;$G$175,"ns",IF($B$182&gt;$C$182,"ns",IF(ABS($L186-INDEX(RTO1SF_ORD,BI$4,2))&gt;$B$190,"s","ns"))))</f>
        <v/>
      </c>
      <c r="BJ186" s="188" t="str">
        <f aca="1">IF(BJ$4&gt;$J186,"",IF($F$175&gt;$G$175,"ns",IF($B$182&gt;$C$182,"ns",IF(ABS($L186-INDEX(RTO1SF_ORD,BJ$4,2))&gt;$B$190,"s","ns"))))</f>
        <v/>
      </c>
      <c r="BM186" s="9"/>
      <c r="BS186" s="10"/>
      <c r="BT186" s="10"/>
      <c r="BV186" s="89" t="n">
        <v>16</v>
      </c>
      <c r="BW186" s="187" t="str">
        <f aca="1">IFERROR(INDEX(RTO4CF_ORD,BV186,1),"sd")</f>
        <v>B FULGOR</v>
      </c>
      <c r="BX186" s="188">
        <f aca="1">IFERROR(INDEX(RTO4CF_ORD,BV186,2),"sd")</f>
        <v>4098.1811619047603</v>
      </c>
      <c r="BY186" s="186" t="str">
        <f aca="1">IF(BY$4&gt;$BV186,"",IF($BR$175&gt;$BS$175,"ns",IF($BN$182&gt;$BO$182,"ns",IF(ABS($BX186-INDEX(RTO1CF_ORD,BY$4,2))&gt;$BN$190,"s","ns"))))</f>
        <v>ns</v>
      </c>
      <c r="BZ186" s="186" t="str">
        <f aca="1">IF(BZ$4&gt;$BV186,"",IF($BR$175&gt;$BS$175,"ns",IF($BN$182&gt;$BO$182,"ns",IF(ABS($BX186-INDEX(RTO1CF_ORD,BZ$4,2))&gt;$BN$190,"s","ns"))))</f>
        <v>ns</v>
      </c>
      <c r="CA186" s="186" t="str">
        <f aca="1">IF(CA$4&gt;$BV186,"",IF($BR$175&gt;$BS$175,"ns",IF($BN$182&gt;$BO$182,"ns",IF(ABS($BX186-INDEX(RTO1CF_ORD,CA$4,2))&gt;$BN$190,"s","ns"))))</f>
        <v>ns</v>
      </c>
      <c r="CB186" s="186" t="str">
        <f aca="1">IF(CB$4&gt;$BV186,"",IF($BR$175&gt;$BS$175,"ns",IF($BN$182&gt;$BO$182,"ns",IF(ABS($BX186-INDEX(RTO1CF_ORD,CB$4,2))&gt;$BN$190,"s","ns"))))</f>
        <v>ns</v>
      </c>
      <c r="CC186" s="186" t="str">
        <f aca="1">IF(CC$4&gt;$BV186,"",IF($BR$175&gt;$BS$175,"ns",IF($BN$182&gt;$BO$182,"ns",IF(ABS($BX186-INDEX(RTO1CF_ORD,CC$4,2))&gt;$BN$190,"s","ns"))))</f>
        <v>ns</v>
      </c>
      <c r="CD186" s="186" t="str">
        <f aca="1">IF(CD$4&gt;$BV186,"",IF($BR$175&gt;$BS$175,"ns",IF($BN$182&gt;$BO$182,"ns",IF(ABS($BX186-INDEX(RTO1CF_ORD,CD$4,2))&gt;$BN$190,"s","ns"))))</f>
        <v>ns</v>
      </c>
      <c r="CE186" s="186" t="str">
        <f aca="1">IF(CE$4&gt;$BV186,"",IF($BR$175&gt;$BS$175,"ns",IF($BN$182&gt;$BO$182,"ns",IF(ABS($BX186-INDEX(RTO1CF_ORD,CE$4,2))&gt;$BN$190,"s","ns"))))</f>
        <v>ns</v>
      </c>
      <c r="CF186" s="186" t="str">
        <f aca="1">IF(CF$4&gt;$BV186,"",IF($BR$175&gt;$BS$175,"ns",IF($BN$182&gt;$BO$182,"ns",IF(ABS($BX186-INDEX(RTO1CF_ORD,CF$4,2))&gt;$BN$190,"s","ns"))))</f>
        <v>ns</v>
      </c>
      <c r="CG186" s="186" t="str">
        <f aca="1">IF(CG$4&gt;$BV186,"",IF($BR$175&gt;$BS$175,"ns",IF($BN$182&gt;$BO$182,"ns",IF(ABS($BX186-INDEX(RTO1CF_ORD,CG$4,2))&gt;$BN$190,"s","ns"))))</f>
        <v>ns</v>
      </c>
      <c r="CH186" s="186" t="str">
        <f aca="1">IF(CH$4&gt;$BV186,"",IF($BR$175&gt;$BS$175,"ns",IF($BN$182&gt;$BO$182,"ns",IF(ABS($BX186-INDEX(RTO1CF_ORD,CH$4,2))&gt;$BN$190,"s","ns"))))</f>
        <v>ns</v>
      </c>
      <c r="CI186" s="186" t="str">
        <f aca="1">IF(CI$4&gt;$BV186,"",IF($BR$175&gt;$BS$175,"ns",IF($BN$182&gt;$BO$182,"ns",IF(ABS($BX186-INDEX(RTO1CF_ORD,CI$4,2))&gt;$BN$190,"s","ns"))))</f>
        <v>ns</v>
      </c>
      <c r="CJ186" s="186" t="str">
        <f aca="1">IF(CJ$4&gt;$BV186,"",IF($BR$175&gt;$BS$175,"ns",IF($BN$182&gt;$BO$182,"ns",IF(ABS($BX186-INDEX(RTO1CF_ORD,CJ$4,2))&gt;$BN$190,"s","ns"))))</f>
        <v>ns</v>
      </c>
      <c r="CK186" s="186" t="str">
        <f aca="1">IF(CK$4&gt;$BV186,"",IF($BR$175&gt;$BS$175,"ns",IF($BN$182&gt;$BO$182,"ns",IF(ABS($BX186-INDEX(RTO1CF_ORD,CK$4,2))&gt;$BN$190,"s","ns"))))</f>
        <v>ns</v>
      </c>
      <c r="CL186" s="186" t="str">
        <f aca="1">IF(CL$4&gt;$BV186,"",IF($BR$175&gt;$BS$175,"ns",IF($BN$182&gt;$BO$182,"ns",IF(ABS($BX186-INDEX(RTO1CF_ORD,CL$4,2))&gt;$BN$190,"s","ns"))))</f>
        <v>ns</v>
      </c>
      <c r="CM186" s="186" t="str">
        <f aca="1">IF(CM$4&gt;$BV186,"",IF($BR$175&gt;$BS$175,"ns",IF($BN$182&gt;$BO$182,"ns",IF(ABS($BX186-INDEX(RTO1CF_ORD,CM$4,2))&gt;$BN$190,"s","ns"))))</f>
        <v>ns</v>
      </c>
      <c r="CN186" s="186" t="str">
        <f aca="1">IF(CN$4&gt;$BV186,"",IF($BR$175&gt;$BS$175,"ns",IF($BN$182&gt;$BO$182,"ns",IF(ABS($BX186-INDEX(RTO1CF_ORD,CN$4,2))&gt;$BN$190,"s","ns"))))</f>
        <v>ns</v>
      </c>
      <c r="CO186" s="186" t="str">
        <f aca="1">IF(CO$4&gt;$BV186,"",IF($BR$175&gt;$BS$175,"ns",IF($BN$182&gt;$BO$182,"ns",IF(ABS($BX186-INDEX(RTO1CF_ORD,CO$4,2))&gt;$BN$190,"s","ns"))))</f>
        <v/>
      </c>
      <c r="CP186" s="186" t="str">
        <f aca="1">IF(CP$4&gt;$BV186,"",IF($BR$175&gt;$BS$175,"ns",IF($BN$182&gt;$BO$182,"ns",IF(ABS($BX186-INDEX(RTO1CF_ORD,CP$4,2))&gt;$BN$190,"s","ns"))))</f>
        <v/>
      </c>
      <c r="CQ186" s="186" t="str">
        <f aca="1">IF(CQ$4&gt;$BV186,"",IF($BR$175&gt;$BS$175,"ns",IF($BN$182&gt;$BO$182,"ns",IF(ABS($BX186-INDEX(RTO1CF_ORD,CQ$4,2))&gt;$BN$190,"s","ns"))))</f>
        <v/>
      </c>
      <c r="CR186" s="186" t="str">
        <f aca="1">IF(CR$4&gt;$BV186,"",IF($BR$175&gt;$BS$175,"ns",IF($BN$182&gt;$BO$182,"ns",IF(ABS($BX186-INDEX(RTO1CF_ORD,CR$4,2))&gt;$BN$190,"s","ns"))))</f>
        <v/>
      </c>
      <c r="CS186" s="186" t="str">
        <f aca="1">IF(CS$4&gt;$BV186,"",IF($BR$175&gt;$BS$175,"ns",IF($BN$182&gt;$BO$182,"ns",IF(ABS($BX186-INDEX(RTO1CF_ORD,CS$4,2))&gt;$BN$190,"s","ns"))))</f>
        <v/>
      </c>
      <c r="CT186" s="186" t="str">
        <f aca="1">IF(CT$4&gt;$BV186,"",IF($BR$175&gt;$BS$175,"ns",IF($BN$182&gt;$BO$182,"ns",IF(ABS($BX186-INDEX(RTO1CF_ORD,CT$4,2))&gt;$BN$190,"s","ns"))))</f>
        <v/>
      </c>
      <c r="CU186" s="186" t="str">
        <f aca="1">IF(CU$4&gt;$BV186,"",IF($BR$175&gt;$BS$175,"ns",IF($BN$182&gt;$BO$182,"ns",IF(ABS($BX186-INDEX(RTO1CF_ORD,CU$4,2))&gt;$BN$190,"s","ns"))))</f>
        <v/>
      </c>
      <c r="CV186" s="186" t="str">
        <f aca="1">IF(CV$4&gt;$BV186,"",IF($BR$175&gt;$BS$175,"ns",IF($BN$182&gt;$BO$182,"ns",IF(ABS($BX186-INDEX(RTO1CF_ORD,CV$4,2))&gt;$BN$190,"s","ns"))))</f>
        <v/>
      </c>
      <c r="CW186" s="186" t="str">
        <f aca="1">IF(CW$4&gt;$BV186,"",IF($BR$175&gt;$BS$175,"ns",IF($BN$182&gt;$BO$182,"ns",IF(ABS($BX186-INDEX(RTO1CF_ORD,CW$4,2))&gt;$BN$190,"s","ns"))))</f>
        <v/>
      </c>
      <c r="CX186" s="186" t="str">
        <f aca="1">IF(CX$4&gt;$BV186,"",IF($BR$175&gt;$BS$175,"ns",IF($BN$182&gt;$BO$182,"ns",IF(ABS($BX186-INDEX(RTO1CF_ORD,CX$4,2))&gt;$BN$190,"s","ns"))))</f>
        <v/>
      </c>
      <c r="CY186" s="186" t="str">
        <f aca="1">IF(CY$4&gt;$BV186,"",IF($BR$175&gt;$BS$175,"ns",IF($BN$182&gt;$BO$182,"ns",IF(ABS($BX186-INDEX(RTO1CF_ORD,CY$4,2))&gt;$BN$190,"s","ns"))))</f>
        <v/>
      </c>
      <c r="CZ186" s="186" t="str">
        <f aca="1">IF(CZ$4&gt;$BV186,"",IF($BR$175&gt;$BS$175,"ns",IF($BN$182&gt;$BO$182,"ns",IF(ABS($BX186-INDEX(RTO1CF_ORD,CZ$4,2))&gt;$BN$190,"s","ns"))))</f>
        <v/>
      </c>
      <c r="DA186" s="186" t="str">
        <f aca="1">IF(DA$4&gt;$BV186,"",IF($BR$175&gt;$BS$175,"ns",IF($BN$182&gt;$BO$182,"ns",IF(ABS($BX186-INDEX(RTO1CF_ORD,DA$4,2))&gt;$BN$190,"s","ns"))))</f>
        <v/>
      </c>
      <c r="DB186" s="186" t="str">
        <f aca="1">IF(DB$4&gt;$BV186,"",IF($BR$175&gt;$BS$175,"ns",IF($BN$182&gt;$BO$182,"ns",IF(ABS($BX186-INDEX(RTO1CF_ORD,DB$4,2))&gt;$BN$190,"s","ns"))))</f>
        <v/>
      </c>
      <c r="DC186" s="186" t="str">
        <f aca="1">IF(DC$4&gt;$BV186,"",IF($BR$175&gt;$BS$175,"ns",IF($BN$182&gt;$BO$182,"ns",IF(ABS($BX186-INDEX(RTO1CF_ORD,DC$4,2))&gt;$BN$190,"s","ns"))))</f>
        <v/>
      </c>
      <c r="DD186" s="186" t="str">
        <f aca="1">IF(DD$4&gt;$BV186,"",IF($BR$175&gt;$BS$175,"ns",IF($BN$182&gt;$BO$182,"ns",IF(ABS($BX186-INDEX(RTO1CF_ORD,DD$4,2))&gt;$BN$190,"s","ns"))))</f>
        <v/>
      </c>
      <c r="DE186" s="186" t="str">
        <f aca="1">IF(DE$4&gt;$BV186,"",IF($BR$175&gt;$BS$175,"ns",IF($BN$182&gt;$BO$182,"ns",IF(ABS($BX186-INDEX(RTO1CF_ORD,DE$4,2))&gt;$BN$190,"s","ns"))))</f>
        <v/>
      </c>
      <c r="DF186" s="186" t="str">
        <f aca="1">IF(DF$4&gt;$BV186,"",IF($BR$175&gt;$BS$175,"ns",IF($BN$182&gt;$BO$182,"ns",IF(ABS($BX186-INDEX(RTO1CF_ORD,DF$4,2))&gt;$BN$190,"s","ns"))))</f>
        <v/>
      </c>
      <c r="DG186" s="186" t="str">
        <f aca="1">IF(DG$4&gt;$BV186,"",IF($BR$175&gt;$BS$175,"ns",IF($BN$182&gt;$BO$182,"ns",IF(ABS($BX186-INDEX(RTO1CF_ORD,DG$4,2))&gt;$BN$190,"s","ns"))))</f>
        <v/>
      </c>
      <c r="DH186" s="186" t="str">
        <f aca="1">IF(DH$4&gt;$BV186,"",IF($BR$175&gt;$BS$175,"ns",IF($BN$182&gt;$BO$182,"ns",IF(ABS($BX186-INDEX(RTO1CF_ORD,DH$4,2))&gt;$BN$190,"s","ns"))))</f>
        <v/>
      </c>
      <c r="DI186" s="186" t="str">
        <f aca="1">IF(DI$4&gt;$BV186,"",IF($BR$175&gt;$BS$175,"ns",IF($BN$182&gt;$BO$182,"ns",IF(ABS($BX186-INDEX(RTO1CF_ORD,DI$4,2))&gt;$BN$190,"s","ns"))))</f>
        <v/>
      </c>
      <c r="DJ186" s="186" t="str">
        <f aca="1">IF(DJ$4&gt;$BV186,"",IF($BR$175&gt;$BS$175,"ns",IF($BN$182&gt;$BO$182,"ns",IF(ABS($BX186-INDEX(RTO1CF_ORD,DJ$4,2))&gt;$BN$190,"s","ns"))))</f>
        <v/>
      </c>
      <c r="DK186" s="186" t="str">
        <f aca="1">IF(DK$4&gt;$BV186,"",IF($BR$175&gt;$BS$175,"ns",IF($BN$182&gt;$BO$182,"ns",IF(ABS($BX186-INDEX(RTO1CF_ORD,DK$4,2))&gt;$BN$190,"s","ns"))))</f>
        <v/>
      </c>
      <c r="DL186" s="186" t="str">
        <f aca="1">IF(DL$4&gt;$BV186,"",IF($BR$175&gt;$BS$175,"ns",IF($BN$182&gt;$BO$182,"ns",IF(ABS($BX186-INDEX(RTO1CF_ORD,DL$4,2))&gt;$BN$190,"s","ns"))))</f>
        <v/>
      </c>
      <c r="DM186" s="186" t="str">
        <f aca="1">IF(DM$4&gt;$BV186,"",IF($BR$175&gt;$BS$175,"ns",IF($BN$182&gt;$BO$182,"ns",IF(ABS($BX186-INDEX(RTO1CF_ORD,DM$4,2))&gt;$BN$190,"s","ns"))))</f>
        <v/>
      </c>
      <c r="DN186" s="186" t="str">
        <f aca="1">IF(DN$4&gt;$BV186,"",IF($BR$175&gt;$BS$175,"ns",IF($BN$182&gt;$BO$182,"ns",IF(ABS($BX186-INDEX(RTO1CF_ORD,DN$4,2))&gt;$BN$190,"s","ns"))))</f>
        <v/>
      </c>
      <c r="DO186" s="186" t="str">
        <f aca="1">IF(DO$4&gt;$BV186,"",IF($BR$175&gt;$BS$175,"ns",IF($BN$182&gt;$BO$182,"ns",IF(ABS($BX186-INDEX(RTO1CF_ORD,DO$4,2))&gt;$BN$190,"s","ns"))))</f>
        <v/>
      </c>
      <c r="DP186" s="186" t="str">
        <f aca="1">IF(DP$4&gt;$BV186,"",IF($BR$175&gt;$BS$175,"ns",IF($BN$182&gt;$BO$182,"ns",IF(ABS($BX186-INDEX(RTO1CF_ORD,DP$4,2))&gt;$BN$190,"s","ns"))))</f>
        <v/>
      </c>
      <c r="DQ186" s="186" t="str">
        <f aca="1">IF(DQ$4&gt;$BV186,"",IF($BR$175&gt;$BS$175,"ns",IF($BN$182&gt;$BO$182,"ns",IF(ABS($BX186-INDEX(RTO1CF_ORD,DQ$4,2))&gt;$BN$190,"s","ns"))))</f>
        <v/>
      </c>
      <c r="DR186" s="186" t="str">
        <f aca="1">IF(DR$4&gt;$BV186,"",IF($BR$175&gt;$BS$175,"ns",IF($BN$182&gt;$BO$182,"ns",IF(ABS($BX186-INDEX(RTO1CF_ORD,DR$4,2))&gt;$BN$190,"s","ns"))))</f>
        <v/>
      </c>
      <c r="DS186" s="186" t="str">
        <f aca="1">IF(DS$4&gt;$BV186,"",IF($BR$175&gt;$BS$175,"ns",IF($BN$182&gt;$BO$182,"ns",IF(ABS($BX186-INDEX(RTO1CF_ORD,DS$4,2))&gt;$BN$190,"s","ns"))))</f>
        <v/>
      </c>
      <c r="DT186" s="186" t="str">
        <f aca="1">IF(DT$4&gt;$BV186,"",IF($BR$175&gt;$BS$175,"ns",IF($BN$182&gt;$BO$182,"ns",IF(ABS($BX186-INDEX(RTO1CF_ORD,DT$4,2))&gt;$BN$190,"s","ns"))))</f>
        <v/>
      </c>
      <c r="DU186" s="186" t="str">
        <f aca="1">IF(DU$4&gt;$BV186,"",IF($BR$175&gt;$BS$175,"ns",IF($BN$182&gt;$BO$182,"ns",IF(ABS($BX186-INDEX(RTO1CF_ORD,DU$4,2))&gt;$BN$190,"s","ns"))))</f>
        <v/>
      </c>
      <c r="DV186" s="186" t="str">
        <f aca="1">IF(DV$4&gt;$BV186,"",IF($BR$175&gt;$BS$175,"ns",IF($BN$182&gt;$BO$182,"ns",IF(ABS($BX186-INDEX(RTO1CF_ORD,DV$4,2))&gt;$BN$190,"s","ns"))))</f>
        <v/>
      </c>
      <c r="DW186" s="158"/>
      <c r="DX186" s="158"/>
      <c r="DZ186" s="176">
        <f>DZ185+1</f>
        <v>17</v>
      </c>
      <c r="EA186" s="178" t="str">
        <f aca="1">IFERROR(INDEX(RTO4CV,$DZ186,1),0)</f>
        <v>CEIBO</v>
      </c>
      <c r="EB186" s="179">
        <f aca="1">IFERROR(INDEX(RTO4SF,$DZ186,EB$3),0)</f>
        <v>0</v>
      </c>
      <c r="EC186" s="179">
        <f aca="1">IFERROR(INDEX(RTO4SF,$DZ186,EC$3),0)</f>
        <v>0</v>
      </c>
      <c r="ED186" s="179">
        <f aca="1">IFERROR(INDEX(RTO4SF,$DZ186,ED$3),0)</f>
        <v>0</v>
      </c>
      <c r="EE186" s="179">
        <f aca="1">IFERROR(INDEX(RTO4SF,$DZ186,EE$3),0)</f>
        <v>0</v>
      </c>
      <c r="EF186" s="179">
        <f>_xlfn.COUNTIFS(EB186:EE186,"&gt;1")</f>
        <v>0</v>
      </c>
      <c r="EG186" s="179">
        <f>IFERROR(_xlfn.SUMIFS(EB186:EE186,EB186:EE186,"&gt;1"),0)</f>
        <v>0</v>
      </c>
      <c r="EH186" s="176"/>
      <c r="EI186" s="176" t="s">
        <v>341</v>
      </c>
      <c r="EJ186" s="175" t="str">
        <f>IF(EF220=0,"sd",SQRT(EJ184/EJ171))</f>
        <v>sd</v>
      </c>
      <c r="EK186" s="177"/>
      <c r="EL186" s="176">
        <f>EL185+1</f>
        <v>17</v>
      </c>
      <c r="EM186" s="178" t="str">
        <f aca="1">IFERROR(INDEX(RTO4CV,$EL186,1),0)</f>
        <v>CEIBO</v>
      </c>
      <c r="EN186" s="179">
        <f aca="1">IFERROR(INDEX(RTO4CF,$EL186,'ANVA-MDS'!EB$3),0)</f>
        <v>3591.81189714285983</v>
      </c>
      <c r="EO186" s="179">
        <f aca="1">IFERROR(INDEX(RTO4CF,$EL186,'ANVA-MDS'!EC$3),0)</f>
        <v>5207.77726857142989</v>
      </c>
      <c r="EP186" s="179">
        <f aca="1">IFERROR(INDEX(RTO4CF,$EL186,'ANVA-MDS'!ED$3),0)</f>
        <v>3900.19834285713978</v>
      </c>
      <c r="EQ186" s="179">
        <f aca="1">IFERROR(INDEX(RTO4CF,$EL186,'ANVA-MDS'!EE$3),0)</f>
        <v>0</v>
      </c>
      <c r="ER186" s="179">
        <f>_xlfn.COUNTIFS(EN186:EQ186,"&gt;1")</f>
        <v>3</v>
      </c>
      <c r="ES186" s="179">
        <f>IFERROR(_xlfn.SUMIFS(EN186:EQ186,EN186:EQ186,"&gt;1"),0)</f>
        <v>12699.7875085714004</v>
      </c>
      <c r="ET186" s="176"/>
      <c r="EU186" s="176" t="s">
        <v>341</v>
      </c>
      <c r="EV186" s="175">
        <f>IF(ER220=0,"sd",SQRT(EV184/EV171))</f>
        <v>307.470093296915991</v>
      </c>
      <c r="EW186" s="177"/>
      <c r="EX186" s="179">
        <f>EG186+ES186</f>
        <v>12699.7875085714004</v>
      </c>
      <c r="EY186" s="176" t="s">
        <v>328</v>
      </c>
      <c r="EZ186" s="202" t="str">
        <f>IF(EZ189=0,"sd",EZ176+EZ177+EZ178+EZ184+EZ185)</f>
        <v>sd</v>
      </c>
    </row>
    <row r="187" spans="1:156" ht="12.75" customHeight="1">
      <c r="A187" s="9"/>
      <c r="J187" s="89" t="n">
        <v>17</v>
      </c>
      <c r="K187" s="187" t="str">
        <f aca="1">IFERROR(INDEX(RTO4SF_ORD,J187,1),"sd")</f>
        <v>CEIBO</v>
      </c>
      <c r="L187" s="188">
        <f aca="1">IFERROR(INDEX(RTO4SF_ORD,J187,2),"sd")</f>
        <v>0.000330000000000000027</v>
      </c>
      <c r="M187" s="188" t="str">
        <f aca="1">IF(M$4&gt;$J187,"",IF($F$175&gt;$G$175,"ns",IF($B$182&gt;$C$182,"ns",IF(ABS($L187-INDEX(RTO1SF_ORD,M$4,2))&gt;$B$190,"s","ns"))))</f>
        <v>ns</v>
      </c>
      <c r="N187" s="188" t="str">
        <f aca="1">IF(N$4&gt;$J187,"",IF($F$175&gt;$G$175,"ns",IF($B$182&gt;$C$182,"ns",IF(ABS($L187-INDEX(RTO1SF_ORD,N$4,2))&gt;$B$190,"s","ns"))))</f>
        <v>ns</v>
      </c>
      <c r="O187" s="188" t="str">
        <f aca="1">IF(O$4&gt;$J187,"",IF($F$175&gt;$G$175,"ns",IF($B$182&gt;$C$182,"ns",IF(ABS($L187-INDEX(RTO1SF_ORD,O$4,2))&gt;$B$190,"s","ns"))))</f>
        <v>ns</v>
      </c>
      <c r="P187" s="188" t="str">
        <f aca="1">IF(P$4&gt;$J187,"",IF($F$175&gt;$G$175,"ns",IF($B$182&gt;$C$182,"ns",IF(ABS($L187-INDEX(RTO1SF_ORD,P$4,2))&gt;$B$190,"s","ns"))))</f>
        <v>ns</v>
      </c>
      <c r="Q187" s="188" t="str">
        <f aca="1">IF(Q$4&gt;$J187,"",IF($F$175&gt;$G$175,"ns",IF($B$182&gt;$C$182,"ns",IF(ABS($L187-INDEX(RTO1SF_ORD,Q$4,2))&gt;$B$190,"s","ns"))))</f>
        <v>ns</v>
      </c>
      <c r="R187" s="188" t="str">
        <f aca="1">IF(R$4&gt;$J187,"",IF($F$175&gt;$G$175,"ns",IF($B$182&gt;$C$182,"ns",IF(ABS($L187-INDEX(RTO1SF_ORD,R$4,2))&gt;$B$190,"s","ns"))))</f>
        <v>ns</v>
      </c>
      <c r="S187" s="188" t="str">
        <f aca="1">IF(S$4&gt;$J187,"",IF($F$175&gt;$G$175,"ns",IF($B$182&gt;$C$182,"ns",IF(ABS($L187-INDEX(RTO1SF_ORD,S$4,2))&gt;$B$190,"s","ns"))))</f>
        <v>ns</v>
      </c>
      <c r="T187" s="188" t="str">
        <f aca="1">IF(T$4&gt;$J187,"",IF($F$175&gt;$G$175,"ns",IF($B$182&gt;$C$182,"ns",IF(ABS($L187-INDEX(RTO1SF_ORD,T$4,2))&gt;$B$190,"s","ns"))))</f>
        <v>ns</v>
      </c>
      <c r="U187" s="188" t="str">
        <f aca="1">IF(U$4&gt;$J187,"",IF($F$175&gt;$G$175,"ns",IF($B$182&gt;$C$182,"ns",IF(ABS($L187-INDEX(RTO1SF_ORD,U$4,2))&gt;$B$190,"s","ns"))))</f>
        <v>ns</v>
      </c>
      <c r="V187" s="188" t="str">
        <f aca="1">IF(V$4&gt;$J187,"",IF($F$175&gt;$G$175,"ns",IF($B$182&gt;$C$182,"ns",IF(ABS($L187-INDEX(RTO1SF_ORD,V$4,2))&gt;$B$190,"s","ns"))))</f>
        <v>ns</v>
      </c>
      <c r="W187" s="188" t="str">
        <f aca="1">IF(W$4&gt;$J187,"",IF($F$175&gt;$G$175,"ns",IF($B$182&gt;$C$182,"ns",IF(ABS($L187-INDEX(RTO1SF_ORD,W$4,2))&gt;$B$190,"s","ns"))))</f>
        <v>ns</v>
      </c>
      <c r="X187" s="188" t="str">
        <f aca="1">IF(X$4&gt;$J187,"",IF($F$175&gt;$G$175,"ns",IF($B$182&gt;$C$182,"ns",IF(ABS($L187-INDEX(RTO1SF_ORD,X$4,2))&gt;$B$190,"s","ns"))))</f>
        <v>ns</v>
      </c>
      <c r="Y187" s="188" t="str">
        <f aca="1">IF(Y$4&gt;$J187,"",IF($F$175&gt;$G$175,"ns",IF($B$182&gt;$C$182,"ns",IF(ABS($L187-INDEX(RTO1SF_ORD,Y$4,2))&gt;$B$190,"s","ns"))))</f>
        <v>ns</v>
      </c>
      <c r="Z187" s="188" t="str">
        <f aca="1">IF(Z$4&gt;$J187,"",IF($F$175&gt;$G$175,"ns",IF($B$182&gt;$C$182,"ns",IF(ABS($L187-INDEX(RTO1SF_ORD,Z$4,2))&gt;$B$190,"s","ns"))))</f>
        <v>ns</v>
      </c>
      <c r="AA187" s="188" t="str">
        <f aca="1">IF(AA$4&gt;$J187,"",IF($F$175&gt;$G$175,"ns",IF($B$182&gt;$C$182,"ns",IF(ABS($L187-INDEX(RTO1SF_ORD,AA$4,2))&gt;$B$190,"s","ns"))))</f>
        <v>ns</v>
      </c>
      <c r="AB187" s="188" t="str">
        <f aca="1">IF(AB$4&gt;$J187,"",IF($F$175&gt;$G$175,"ns",IF($B$182&gt;$C$182,"ns",IF(ABS($L187-INDEX(RTO1SF_ORD,AB$4,2))&gt;$B$190,"s","ns"))))</f>
        <v>ns</v>
      </c>
      <c r="AC187" s="188" t="str">
        <f aca="1">IF(AC$4&gt;$J187,"",IF($F$175&gt;$G$175,"ns",IF($B$182&gt;$C$182,"ns",IF(ABS($L187-INDEX(RTO1SF_ORD,AC$4,2))&gt;$B$190,"s","ns"))))</f>
        <v>ns</v>
      </c>
      <c r="AD187" s="188" t="str">
        <f aca="1">IF(AD$4&gt;$J187,"",IF($F$175&gt;$G$175,"ns",IF($B$182&gt;$C$182,"ns",IF(ABS($L187-INDEX(RTO1SF_ORD,AD$4,2))&gt;$B$190,"s","ns"))))</f>
        <v/>
      </c>
      <c r="AE187" s="188" t="str">
        <f aca="1">IF(AE$4&gt;$J187,"",IF($F$175&gt;$G$175,"ns",IF($B$182&gt;$C$182,"ns",IF(ABS($L187-INDEX(RTO1SF_ORD,AE$4,2))&gt;$B$190,"s","ns"))))</f>
        <v/>
      </c>
      <c r="AF187" s="188" t="str">
        <f aca="1">IF(AF$4&gt;$J187,"",IF($F$175&gt;$G$175,"ns",IF($B$182&gt;$C$182,"ns",IF(ABS($L187-INDEX(RTO1SF_ORD,AF$4,2))&gt;$B$190,"s","ns"))))</f>
        <v/>
      </c>
      <c r="AG187" s="188" t="str">
        <f aca="1">IF(AG$4&gt;$J187,"",IF($F$175&gt;$G$175,"ns",IF($B$182&gt;$C$182,"ns",IF(ABS($L187-INDEX(RTO1SF_ORD,AG$4,2))&gt;$B$190,"s","ns"))))</f>
        <v/>
      </c>
      <c r="AH187" s="188" t="str">
        <f aca="1">IF(AH$4&gt;$J187,"",IF($F$175&gt;$G$175,"ns",IF($B$182&gt;$C$182,"ns",IF(ABS($L187-INDEX(RTO1SF_ORD,AH$4,2))&gt;$B$190,"s","ns"))))</f>
        <v/>
      </c>
      <c r="AI187" s="188" t="str">
        <f aca="1">IF(AI$4&gt;$J187,"",IF($F$175&gt;$G$175,"ns",IF($B$182&gt;$C$182,"ns",IF(ABS($L187-INDEX(RTO1SF_ORD,AI$4,2))&gt;$B$190,"s","ns"))))</f>
        <v/>
      </c>
      <c r="AJ187" s="188" t="str">
        <f aca="1">IF(AJ$4&gt;$J187,"",IF($F$175&gt;$G$175,"ns",IF($B$182&gt;$C$182,"ns",IF(ABS($L187-INDEX(RTO1SF_ORD,AJ$4,2))&gt;$B$190,"s","ns"))))</f>
        <v/>
      </c>
      <c r="AK187" s="188" t="str">
        <f aca="1">IF(AK$4&gt;$J187,"",IF($F$175&gt;$G$175,"ns",IF($B$182&gt;$C$182,"ns",IF(ABS($L187-INDEX(RTO1SF_ORD,AK$4,2))&gt;$B$190,"s","ns"))))</f>
        <v/>
      </c>
      <c r="AL187" s="188" t="str">
        <f aca="1">IF(AL$4&gt;$J187,"",IF($F$175&gt;$G$175,"ns",IF($B$182&gt;$C$182,"ns",IF(ABS($L187-INDEX(RTO1SF_ORD,AL$4,2))&gt;$B$190,"s","ns"))))</f>
        <v/>
      </c>
      <c r="AM187" s="188" t="str">
        <f aca="1">IF(AM$4&gt;$J187,"",IF($F$175&gt;$G$175,"ns",IF($B$182&gt;$C$182,"ns",IF(ABS($L187-INDEX(RTO1SF_ORD,AM$4,2))&gt;$B$190,"s","ns"))))</f>
        <v/>
      </c>
      <c r="AN187" s="188" t="str">
        <f aca="1">IF(AN$4&gt;$J187,"",IF($F$175&gt;$G$175,"ns",IF($B$182&gt;$C$182,"ns",IF(ABS($L187-INDEX(RTO1SF_ORD,AN$4,2))&gt;$B$190,"s","ns"))))</f>
        <v/>
      </c>
      <c r="AO187" s="188" t="str">
        <f aca="1">IF(AO$4&gt;$J187,"",IF($F$175&gt;$G$175,"ns",IF($B$182&gt;$C$182,"ns",IF(ABS($L187-INDEX(RTO1SF_ORD,AO$4,2))&gt;$B$190,"s","ns"))))</f>
        <v/>
      </c>
      <c r="AP187" s="188" t="str">
        <f aca="1">IF(AP$4&gt;$J187,"",IF($F$175&gt;$G$175,"ns",IF($B$182&gt;$C$182,"ns",IF(ABS($L187-INDEX(RTO1SF_ORD,AP$4,2))&gt;$B$190,"s","ns"))))</f>
        <v/>
      </c>
      <c r="AQ187" s="188" t="str">
        <f aca="1">IF(AQ$4&gt;$J187,"",IF($F$175&gt;$G$175,"ns",IF($B$182&gt;$C$182,"ns",IF(ABS($L187-INDEX(RTO1SF_ORD,AQ$4,2))&gt;$B$190,"s","ns"))))</f>
        <v/>
      </c>
      <c r="AR187" s="188" t="str">
        <f aca="1">IF(AR$4&gt;$J187,"",IF($F$175&gt;$G$175,"ns",IF($B$182&gt;$C$182,"ns",IF(ABS($L187-INDEX(RTO1SF_ORD,AR$4,2))&gt;$B$190,"s","ns"))))</f>
        <v/>
      </c>
      <c r="AS187" s="188" t="str">
        <f aca="1">IF(AS$4&gt;$J187,"",IF($F$175&gt;$G$175,"ns",IF($B$182&gt;$C$182,"ns",IF(ABS($L187-INDEX(RTO1SF_ORD,AS$4,2))&gt;$B$190,"s","ns"))))</f>
        <v/>
      </c>
      <c r="AT187" s="188" t="str">
        <f aca="1">IF(AT$4&gt;$J187,"",IF($F$175&gt;$G$175,"ns",IF($B$182&gt;$C$182,"ns",IF(ABS($L187-INDEX(RTO1SF_ORD,AT$4,2))&gt;$B$190,"s","ns"))))</f>
        <v/>
      </c>
      <c r="AU187" s="188" t="str">
        <f aca="1">IF(AU$4&gt;$J187,"",IF($F$175&gt;$G$175,"ns",IF($B$182&gt;$C$182,"ns",IF(ABS($L187-INDEX(RTO1SF_ORD,AU$4,2))&gt;$B$190,"s","ns"))))</f>
        <v/>
      </c>
      <c r="AV187" s="188" t="str">
        <f aca="1">IF(AV$4&gt;$J187,"",IF($F$175&gt;$G$175,"ns",IF($B$182&gt;$C$182,"ns",IF(ABS($L187-INDEX(RTO1SF_ORD,AV$4,2))&gt;$B$190,"s","ns"))))</f>
        <v/>
      </c>
      <c r="AW187" s="188" t="str">
        <f aca="1">IF(AW$4&gt;$J187,"",IF($F$175&gt;$G$175,"ns",IF($B$182&gt;$C$182,"ns",IF(ABS($L187-INDEX(RTO1SF_ORD,AW$4,2))&gt;$B$190,"s","ns"))))</f>
        <v/>
      </c>
      <c r="AX187" s="188" t="str">
        <f aca="1">IF(AX$4&gt;$J187,"",IF($F$175&gt;$G$175,"ns",IF($B$182&gt;$C$182,"ns",IF(ABS($L187-INDEX(RTO1SF_ORD,AX$4,2))&gt;$B$190,"s","ns"))))</f>
        <v/>
      </c>
      <c r="AY187" s="188" t="str">
        <f aca="1">IF(AY$4&gt;$J187,"",IF($F$175&gt;$G$175,"ns",IF($B$182&gt;$C$182,"ns",IF(ABS($L187-INDEX(RTO1SF_ORD,AY$4,2))&gt;$B$190,"s","ns"))))</f>
        <v/>
      </c>
      <c r="AZ187" s="188" t="str">
        <f aca="1">IF(AZ$4&gt;$J187,"",IF($F$175&gt;$G$175,"ns",IF($B$182&gt;$C$182,"ns",IF(ABS($L187-INDEX(RTO1SF_ORD,AZ$4,2))&gt;$B$190,"s","ns"))))</f>
        <v/>
      </c>
      <c r="BA187" s="188" t="str">
        <f aca="1">IF(BA$4&gt;$J187,"",IF($F$175&gt;$G$175,"ns",IF($B$182&gt;$C$182,"ns",IF(ABS($L187-INDEX(RTO1SF_ORD,BA$4,2))&gt;$B$190,"s","ns"))))</f>
        <v/>
      </c>
      <c r="BB187" s="188" t="str">
        <f aca="1">IF(BB$4&gt;$J187,"",IF($F$175&gt;$G$175,"ns",IF($B$182&gt;$C$182,"ns",IF(ABS($L187-INDEX(RTO1SF_ORD,BB$4,2))&gt;$B$190,"s","ns"))))</f>
        <v/>
      </c>
      <c r="BC187" s="188" t="str">
        <f aca="1">IF(BC$4&gt;$J187,"",IF($F$175&gt;$G$175,"ns",IF($B$182&gt;$C$182,"ns",IF(ABS($L187-INDEX(RTO1SF_ORD,BC$4,2))&gt;$B$190,"s","ns"))))</f>
        <v/>
      </c>
      <c r="BD187" s="188" t="str">
        <f aca="1">IF(BD$4&gt;$J187,"",IF($F$175&gt;$G$175,"ns",IF($B$182&gt;$C$182,"ns",IF(ABS($L187-INDEX(RTO1SF_ORD,BD$4,2))&gt;$B$190,"s","ns"))))</f>
        <v/>
      </c>
      <c r="BE187" s="188" t="str">
        <f aca="1">IF(BE$4&gt;$J187,"",IF($F$175&gt;$G$175,"ns",IF($B$182&gt;$C$182,"ns",IF(ABS($L187-INDEX(RTO1SF_ORD,BE$4,2))&gt;$B$190,"s","ns"))))</f>
        <v/>
      </c>
      <c r="BF187" s="188" t="str">
        <f aca="1">IF(BF$4&gt;$J187,"",IF($F$175&gt;$G$175,"ns",IF($B$182&gt;$C$182,"ns",IF(ABS($L187-INDEX(RTO1SF_ORD,BF$4,2))&gt;$B$190,"s","ns"))))</f>
        <v/>
      </c>
      <c r="BG187" s="188" t="str">
        <f aca="1">IF(BG$4&gt;$J187,"",IF($F$175&gt;$G$175,"ns",IF($B$182&gt;$C$182,"ns",IF(ABS($L187-INDEX(RTO1SF_ORD,BG$4,2))&gt;$B$190,"s","ns"))))</f>
        <v/>
      </c>
      <c r="BH187" s="188" t="str">
        <f aca="1">IF(BH$4&gt;$J187,"",IF($F$175&gt;$G$175,"ns",IF($B$182&gt;$C$182,"ns",IF(ABS($L187-INDEX(RTO1SF_ORD,BH$4,2))&gt;$B$190,"s","ns"))))</f>
        <v/>
      </c>
      <c r="BI187" s="188" t="str">
        <f aca="1">IF(BI$4&gt;$J187,"",IF($F$175&gt;$G$175,"ns",IF($B$182&gt;$C$182,"ns",IF(ABS($L187-INDEX(RTO1SF_ORD,BI$4,2))&gt;$B$190,"s","ns"))))</f>
        <v/>
      </c>
      <c r="BJ187" s="188" t="str">
        <f aca="1">IF(BJ$4&gt;$J187,"",IF($F$175&gt;$G$175,"ns",IF($B$182&gt;$C$182,"ns",IF(ABS($L187-INDEX(RTO1SF_ORD,BJ$4,2))&gt;$B$190,"s","ns"))))</f>
        <v/>
      </c>
      <c r="BM187" s="9"/>
      <c r="BS187" s="10"/>
      <c r="BT187" s="10"/>
      <c r="BV187" s="89" t="n">
        <v>17</v>
      </c>
      <c r="BW187" s="187" t="str">
        <f aca="1">IFERROR(INDEX(RTO4CF_ORD,BV187,1),"sd")</f>
        <v>AROMO</v>
      </c>
      <c r="BX187" s="188">
        <f aca="1">IFERROR(INDEX(RTO4CF_ORD,BV187,2),"sd")</f>
        <v>4055.15096380951991</v>
      </c>
      <c r="BY187" s="186" t="str">
        <f aca="1">IF(BY$4&gt;$BV187,"",IF($BR$175&gt;$BS$175,"ns",IF($BN$182&gt;$BO$182,"ns",IF(ABS($BX187-INDEX(RTO1CF_ORD,BY$4,2))&gt;$BN$190,"s","ns"))))</f>
        <v>ns</v>
      </c>
      <c r="BZ187" s="186" t="str">
        <f aca="1">IF(BZ$4&gt;$BV187,"",IF($BR$175&gt;$BS$175,"ns",IF($BN$182&gt;$BO$182,"ns",IF(ABS($BX187-INDEX(RTO1CF_ORD,BZ$4,2))&gt;$BN$190,"s","ns"))))</f>
        <v>ns</v>
      </c>
      <c r="CA187" s="186" t="str">
        <f aca="1">IF(CA$4&gt;$BV187,"",IF($BR$175&gt;$BS$175,"ns",IF($BN$182&gt;$BO$182,"ns",IF(ABS($BX187-INDEX(RTO1CF_ORD,CA$4,2))&gt;$BN$190,"s","ns"))))</f>
        <v>ns</v>
      </c>
      <c r="CB187" s="186" t="str">
        <f aca="1">IF(CB$4&gt;$BV187,"",IF($BR$175&gt;$BS$175,"ns",IF($BN$182&gt;$BO$182,"ns",IF(ABS($BX187-INDEX(RTO1CF_ORD,CB$4,2))&gt;$BN$190,"s","ns"))))</f>
        <v>ns</v>
      </c>
      <c r="CC187" s="186" t="str">
        <f aca="1">IF(CC$4&gt;$BV187,"",IF($BR$175&gt;$BS$175,"ns",IF($BN$182&gt;$BO$182,"ns",IF(ABS($BX187-INDEX(RTO1CF_ORD,CC$4,2))&gt;$BN$190,"s","ns"))))</f>
        <v>ns</v>
      </c>
      <c r="CD187" s="186" t="str">
        <f aca="1">IF(CD$4&gt;$BV187,"",IF($BR$175&gt;$BS$175,"ns",IF($BN$182&gt;$BO$182,"ns",IF(ABS($BX187-INDEX(RTO1CF_ORD,CD$4,2))&gt;$BN$190,"s","ns"))))</f>
        <v>ns</v>
      </c>
      <c r="CE187" s="186" t="str">
        <f aca="1">IF(CE$4&gt;$BV187,"",IF($BR$175&gt;$BS$175,"ns",IF($BN$182&gt;$BO$182,"ns",IF(ABS($BX187-INDEX(RTO1CF_ORD,CE$4,2))&gt;$BN$190,"s","ns"))))</f>
        <v>ns</v>
      </c>
      <c r="CF187" s="186" t="str">
        <f aca="1">IF(CF$4&gt;$BV187,"",IF($BR$175&gt;$BS$175,"ns",IF($BN$182&gt;$BO$182,"ns",IF(ABS($BX187-INDEX(RTO1CF_ORD,CF$4,2))&gt;$BN$190,"s","ns"))))</f>
        <v>ns</v>
      </c>
      <c r="CG187" s="186" t="str">
        <f aca="1">IF(CG$4&gt;$BV187,"",IF($BR$175&gt;$BS$175,"ns",IF($BN$182&gt;$BO$182,"ns",IF(ABS($BX187-INDEX(RTO1CF_ORD,CG$4,2))&gt;$BN$190,"s","ns"))))</f>
        <v>ns</v>
      </c>
      <c r="CH187" s="186" t="str">
        <f aca="1">IF(CH$4&gt;$BV187,"",IF($BR$175&gt;$BS$175,"ns",IF($BN$182&gt;$BO$182,"ns",IF(ABS($BX187-INDEX(RTO1CF_ORD,CH$4,2))&gt;$BN$190,"s","ns"))))</f>
        <v>ns</v>
      </c>
      <c r="CI187" s="186" t="str">
        <f aca="1">IF(CI$4&gt;$BV187,"",IF($BR$175&gt;$BS$175,"ns",IF($BN$182&gt;$BO$182,"ns",IF(ABS($BX187-INDEX(RTO1CF_ORD,CI$4,2))&gt;$BN$190,"s","ns"))))</f>
        <v>ns</v>
      </c>
      <c r="CJ187" s="186" t="str">
        <f aca="1">IF(CJ$4&gt;$BV187,"",IF($BR$175&gt;$BS$175,"ns",IF($BN$182&gt;$BO$182,"ns",IF(ABS($BX187-INDEX(RTO1CF_ORD,CJ$4,2))&gt;$BN$190,"s","ns"))))</f>
        <v>ns</v>
      </c>
      <c r="CK187" s="186" t="str">
        <f aca="1">IF(CK$4&gt;$BV187,"",IF($BR$175&gt;$BS$175,"ns",IF($BN$182&gt;$BO$182,"ns",IF(ABS($BX187-INDEX(RTO1CF_ORD,CK$4,2))&gt;$BN$190,"s","ns"))))</f>
        <v>ns</v>
      </c>
      <c r="CL187" s="186" t="str">
        <f aca="1">IF(CL$4&gt;$BV187,"",IF($BR$175&gt;$BS$175,"ns",IF($BN$182&gt;$BO$182,"ns",IF(ABS($BX187-INDEX(RTO1CF_ORD,CL$4,2))&gt;$BN$190,"s","ns"))))</f>
        <v>ns</v>
      </c>
      <c r="CM187" s="186" t="str">
        <f aca="1">IF(CM$4&gt;$BV187,"",IF($BR$175&gt;$BS$175,"ns",IF($BN$182&gt;$BO$182,"ns",IF(ABS($BX187-INDEX(RTO1CF_ORD,CM$4,2))&gt;$BN$190,"s","ns"))))</f>
        <v>ns</v>
      </c>
      <c r="CN187" s="186" t="str">
        <f aca="1">IF(CN$4&gt;$BV187,"",IF($BR$175&gt;$BS$175,"ns",IF($BN$182&gt;$BO$182,"ns",IF(ABS($BX187-INDEX(RTO1CF_ORD,CN$4,2))&gt;$BN$190,"s","ns"))))</f>
        <v>ns</v>
      </c>
      <c r="CO187" s="186" t="str">
        <f aca="1">IF(CO$4&gt;$BV187,"",IF($BR$175&gt;$BS$175,"ns",IF($BN$182&gt;$BO$182,"ns",IF(ABS($BX187-INDEX(RTO1CF_ORD,CO$4,2))&gt;$BN$190,"s","ns"))))</f>
        <v>ns</v>
      </c>
      <c r="CP187" s="186" t="str">
        <f aca="1">IF(CP$4&gt;$BV187,"",IF($BR$175&gt;$BS$175,"ns",IF($BN$182&gt;$BO$182,"ns",IF(ABS($BX187-INDEX(RTO1CF_ORD,CP$4,2))&gt;$BN$190,"s","ns"))))</f>
        <v/>
      </c>
      <c r="CQ187" s="186" t="str">
        <f aca="1">IF(CQ$4&gt;$BV187,"",IF($BR$175&gt;$BS$175,"ns",IF($BN$182&gt;$BO$182,"ns",IF(ABS($BX187-INDEX(RTO1CF_ORD,CQ$4,2))&gt;$BN$190,"s","ns"))))</f>
        <v/>
      </c>
      <c r="CR187" s="186" t="str">
        <f aca="1">IF(CR$4&gt;$BV187,"",IF($BR$175&gt;$BS$175,"ns",IF($BN$182&gt;$BO$182,"ns",IF(ABS($BX187-INDEX(RTO1CF_ORD,CR$4,2))&gt;$BN$190,"s","ns"))))</f>
        <v/>
      </c>
      <c r="CS187" s="186" t="str">
        <f aca="1">IF(CS$4&gt;$BV187,"",IF($BR$175&gt;$BS$175,"ns",IF($BN$182&gt;$BO$182,"ns",IF(ABS($BX187-INDEX(RTO1CF_ORD,CS$4,2))&gt;$BN$190,"s","ns"))))</f>
        <v/>
      </c>
      <c r="CT187" s="186" t="str">
        <f aca="1">IF(CT$4&gt;$BV187,"",IF($BR$175&gt;$BS$175,"ns",IF($BN$182&gt;$BO$182,"ns",IF(ABS($BX187-INDEX(RTO1CF_ORD,CT$4,2))&gt;$BN$190,"s","ns"))))</f>
        <v/>
      </c>
      <c r="CU187" s="186" t="str">
        <f aca="1">IF(CU$4&gt;$BV187,"",IF($BR$175&gt;$BS$175,"ns",IF($BN$182&gt;$BO$182,"ns",IF(ABS($BX187-INDEX(RTO1CF_ORD,CU$4,2))&gt;$BN$190,"s","ns"))))</f>
        <v/>
      </c>
      <c r="CV187" s="186" t="str">
        <f aca="1">IF(CV$4&gt;$BV187,"",IF($BR$175&gt;$BS$175,"ns",IF($BN$182&gt;$BO$182,"ns",IF(ABS($BX187-INDEX(RTO1CF_ORD,CV$4,2))&gt;$BN$190,"s","ns"))))</f>
        <v/>
      </c>
      <c r="CW187" s="186" t="str">
        <f aca="1">IF(CW$4&gt;$BV187,"",IF($BR$175&gt;$BS$175,"ns",IF($BN$182&gt;$BO$182,"ns",IF(ABS($BX187-INDEX(RTO1CF_ORD,CW$4,2))&gt;$BN$190,"s","ns"))))</f>
        <v/>
      </c>
      <c r="CX187" s="186" t="str">
        <f aca="1">IF(CX$4&gt;$BV187,"",IF($BR$175&gt;$BS$175,"ns",IF($BN$182&gt;$BO$182,"ns",IF(ABS($BX187-INDEX(RTO1CF_ORD,CX$4,2))&gt;$BN$190,"s","ns"))))</f>
        <v/>
      </c>
      <c r="CY187" s="186" t="str">
        <f aca="1">IF(CY$4&gt;$BV187,"",IF($BR$175&gt;$BS$175,"ns",IF($BN$182&gt;$BO$182,"ns",IF(ABS($BX187-INDEX(RTO1CF_ORD,CY$4,2))&gt;$BN$190,"s","ns"))))</f>
        <v/>
      </c>
      <c r="CZ187" s="186" t="str">
        <f aca="1">IF(CZ$4&gt;$BV187,"",IF($BR$175&gt;$BS$175,"ns",IF($BN$182&gt;$BO$182,"ns",IF(ABS($BX187-INDEX(RTO1CF_ORD,CZ$4,2))&gt;$BN$190,"s","ns"))))</f>
        <v/>
      </c>
      <c r="DA187" s="186" t="str">
        <f aca="1">IF(DA$4&gt;$BV187,"",IF($BR$175&gt;$BS$175,"ns",IF($BN$182&gt;$BO$182,"ns",IF(ABS($BX187-INDEX(RTO1CF_ORD,DA$4,2))&gt;$BN$190,"s","ns"))))</f>
        <v/>
      </c>
      <c r="DB187" s="186" t="str">
        <f aca="1">IF(DB$4&gt;$BV187,"",IF($BR$175&gt;$BS$175,"ns",IF($BN$182&gt;$BO$182,"ns",IF(ABS($BX187-INDEX(RTO1CF_ORD,DB$4,2))&gt;$BN$190,"s","ns"))))</f>
        <v/>
      </c>
      <c r="DC187" s="186" t="str">
        <f aca="1">IF(DC$4&gt;$BV187,"",IF($BR$175&gt;$BS$175,"ns",IF($BN$182&gt;$BO$182,"ns",IF(ABS($BX187-INDEX(RTO1CF_ORD,DC$4,2))&gt;$BN$190,"s","ns"))))</f>
        <v/>
      </c>
      <c r="DD187" s="186" t="str">
        <f aca="1">IF(DD$4&gt;$BV187,"",IF($BR$175&gt;$BS$175,"ns",IF($BN$182&gt;$BO$182,"ns",IF(ABS($BX187-INDEX(RTO1CF_ORD,DD$4,2))&gt;$BN$190,"s","ns"))))</f>
        <v/>
      </c>
      <c r="DE187" s="186" t="str">
        <f aca="1">IF(DE$4&gt;$BV187,"",IF($BR$175&gt;$BS$175,"ns",IF($BN$182&gt;$BO$182,"ns",IF(ABS($BX187-INDEX(RTO1CF_ORD,DE$4,2))&gt;$BN$190,"s","ns"))))</f>
        <v/>
      </c>
      <c r="DF187" s="186" t="str">
        <f aca="1">IF(DF$4&gt;$BV187,"",IF($BR$175&gt;$BS$175,"ns",IF($BN$182&gt;$BO$182,"ns",IF(ABS($BX187-INDEX(RTO1CF_ORD,DF$4,2))&gt;$BN$190,"s","ns"))))</f>
        <v/>
      </c>
      <c r="DG187" s="186" t="str">
        <f aca="1">IF(DG$4&gt;$BV187,"",IF($BR$175&gt;$BS$175,"ns",IF($BN$182&gt;$BO$182,"ns",IF(ABS($BX187-INDEX(RTO1CF_ORD,DG$4,2))&gt;$BN$190,"s","ns"))))</f>
        <v/>
      </c>
      <c r="DH187" s="186" t="str">
        <f aca="1">IF(DH$4&gt;$BV187,"",IF($BR$175&gt;$BS$175,"ns",IF($BN$182&gt;$BO$182,"ns",IF(ABS($BX187-INDEX(RTO1CF_ORD,DH$4,2))&gt;$BN$190,"s","ns"))))</f>
        <v/>
      </c>
      <c r="DI187" s="186" t="str">
        <f aca="1">IF(DI$4&gt;$BV187,"",IF($BR$175&gt;$BS$175,"ns",IF($BN$182&gt;$BO$182,"ns",IF(ABS($BX187-INDEX(RTO1CF_ORD,DI$4,2))&gt;$BN$190,"s","ns"))))</f>
        <v/>
      </c>
      <c r="DJ187" s="186" t="str">
        <f aca="1">IF(DJ$4&gt;$BV187,"",IF($BR$175&gt;$BS$175,"ns",IF($BN$182&gt;$BO$182,"ns",IF(ABS($BX187-INDEX(RTO1CF_ORD,DJ$4,2))&gt;$BN$190,"s","ns"))))</f>
        <v/>
      </c>
      <c r="DK187" s="186" t="str">
        <f aca="1">IF(DK$4&gt;$BV187,"",IF($BR$175&gt;$BS$175,"ns",IF($BN$182&gt;$BO$182,"ns",IF(ABS($BX187-INDEX(RTO1CF_ORD,DK$4,2))&gt;$BN$190,"s","ns"))))</f>
        <v/>
      </c>
      <c r="DL187" s="186" t="str">
        <f aca="1">IF(DL$4&gt;$BV187,"",IF($BR$175&gt;$BS$175,"ns",IF($BN$182&gt;$BO$182,"ns",IF(ABS($BX187-INDEX(RTO1CF_ORD,DL$4,2))&gt;$BN$190,"s","ns"))))</f>
        <v/>
      </c>
      <c r="DM187" s="186" t="str">
        <f aca="1">IF(DM$4&gt;$BV187,"",IF($BR$175&gt;$BS$175,"ns",IF($BN$182&gt;$BO$182,"ns",IF(ABS($BX187-INDEX(RTO1CF_ORD,DM$4,2))&gt;$BN$190,"s","ns"))))</f>
        <v/>
      </c>
      <c r="DN187" s="186" t="str">
        <f aca="1">IF(DN$4&gt;$BV187,"",IF($BR$175&gt;$BS$175,"ns",IF($BN$182&gt;$BO$182,"ns",IF(ABS($BX187-INDEX(RTO1CF_ORD,DN$4,2))&gt;$BN$190,"s","ns"))))</f>
        <v/>
      </c>
      <c r="DO187" s="186" t="str">
        <f aca="1">IF(DO$4&gt;$BV187,"",IF($BR$175&gt;$BS$175,"ns",IF($BN$182&gt;$BO$182,"ns",IF(ABS($BX187-INDEX(RTO1CF_ORD,DO$4,2))&gt;$BN$190,"s","ns"))))</f>
        <v/>
      </c>
      <c r="DP187" s="186" t="str">
        <f aca="1">IF(DP$4&gt;$BV187,"",IF($BR$175&gt;$BS$175,"ns",IF($BN$182&gt;$BO$182,"ns",IF(ABS($BX187-INDEX(RTO1CF_ORD,DP$4,2))&gt;$BN$190,"s","ns"))))</f>
        <v/>
      </c>
      <c r="DQ187" s="186" t="str">
        <f aca="1">IF(DQ$4&gt;$BV187,"",IF($BR$175&gt;$BS$175,"ns",IF($BN$182&gt;$BO$182,"ns",IF(ABS($BX187-INDEX(RTO1CF_ORD,DQ$4,2))&gt;$BN$190,"s","ns"))))</f>
        <v/>
      </c>
      <c r="DR187" s="186" t="str">
        <f aca="1">IF(DR$4&gt;$BV187,"",IF($BR$175&gt;$BS$175,"ns",IF($BN$182&gt;$BO$182,"ns",IF(ABS($BX187-INDEX(RTO1CF_ORD,DR$4,2))&gt;$BN$190,"s","ns"))))</f>
        <v/>
      </c>
      <c r="DS187" s="186" t="str">
        <f aca="1">IF(DS$4&gt;$BV187,"",IF($BR$175&gt;$BS$175,"ns",IF($BN$182&gt;$BO$182,"ns",IF(ABS($BX187-INDEX(RTO1CF_ORD,DS$4,2))&gt;$BN$190,"s","ns"))))</f>
        <v/>
      </c>
      <c r="DT187" s="186" t="str">
        <f aca="1">IF(DT$4&gt;$BV187,"",IF($BR$175&gt;$BS$175,"ns",IF($BN$182&gt;$BO$182,"ns",IF(ABS($BX187-INDEX(RTO1CF_ORD,DT$4,2))&gt;$BN$190,"s","ns"))))</f>
        <v/>
      </c>
      <c r="DU187" s="186" t="str">
        <f aca="1">IF(DU$4&gt;$BV187,"",IF($BR$175&gt;$BS$175,"ns",IF($BN$182&gt;$BO$182,"ns",IF(ABS($BX187-INDEX(RTO1CF_ORD,DU$4,2))&gt;$BN$190,"s","ns"))))</f>
        <v/>
      </c>
      <c r="DV187" s="186" t="str">
        <f aca="1">IF(DV$4&gt;$BV187,"",IF($BR$175&gt;$BS$175,"ns",IF($BN$182&gt;$BO$182,"ns",IF(ABS($BX187-INDEX(RTO1CF_ORD,DV$4,2))&gt;$BN$190,"s","ns"))))</f>
        <v/>
      </c>
      <c r="DW187" s="158"/>
      <c r="DX187" s="158"/>
      <c r="DZ187" s="176">
        <f>DZ186+1</f>
        <v>18</v>
      </c>
      <c r="EA187" s="178" t="str">
        <f aca="1">IFERROR(INDEX(RTO4CV,$DZ187,1),0)</f>
        <v>TBIO AUDAZ</v>
      </c>
      <c r="EB187" s="179">
        <f aca="1">IFERROR(INDEX(RTO4SF,$DZ187,EB$3),0)</f>
        <v>0</v>
      </c>
      <c r="EC187" s="179">
        <f aca="1">IFERROR(INDEX(RTO4SF,$DZ187,EC$3),0)</f>
        <v>0</v>
      </c>
      <c r="ED187" s="179">
        <f aca="1">IFERROR(INDEX(RTO4SF,$DZ187,ED$3),0)</f>
        <v>0</v>
      </c>
      <c r="EE187" s="179">
        <f aca="1">IFERROR(INDEX(RTO4SF,$DZ187,EE$3),0)</f>
        <v>0</v>
      </c>
      <c r="EF187" s="179">
        <f>_xlfn.COUNTIFS(EB187:EE187,"&gt;1")</f>
        <v>0</v>
      </c>
      <c r="EG187" s="179">
        <f>IFERROR(_xlfn.SUMIFS(EB187:EE187,EB187:EE187,"&gt;1"),0)</f>
        <v>0</v>
      </c>
      <c r="EH187" s="176"/>
      <c r="EI187" s="176" t="s">
        <v>342</v>
      </c>
      <c r="EJ187" s="175" t="str">
        <f>IF(EF220=0,"sd",EJ186*SQRT(2))</f>
        <v>sd</v>
      </c>
      <c r="EK187" s="177"/>
      <c r="EL187" s="176">
        <f>EL186+1</f>
        <v>18</v>
      </c>
      <c r="EM187" s="178" t="str">
        <f aca="1">IFERROR(INDEX(RTO4CV,$EL187,1),0)</f>
        <v>TBIO AUDAZ</v>
      </c>
      <c r="EN187" s="179">
        <f aca="1">IFERROR(INDEX(RTO4CF,$EL187,'ANVA-MDS'!EB$3),0)</f>
        <v>4326.01965714285961</v>
      </c>
      <c r="EO187" s="179">
        <f aca="1">IFERROR(INDEX(RTO4CF,$EL187,'ANVA-MDS'!EC$3),0)</f>
        <v>5219.12411428570977</v>
      </c>
      <c r="EP187" s="179">
        <f aca="1">IFERROR(INDEX(RTO4CF,$EL187,'ANVA-MDS'!ED$3),0)</f>
        <v>3496.85826285713983</v>
      </c>
      <c r="EQ187" s="179">
        <f aca="1">IFERROR(INDEX(RTO4CF,$EL187,'ANVA-MDS'!EE$3),0)</f>
        <v>0</v>
      </c>
      <c r="ER187" s="179">
        <f>_xlfn.COUNTIFS(EN187:EQ187,"&gt;1")</f>
        <v>3</v>
      </c>
      <c r="ES187" s="179">
        <f>IFERROR(_xlfn.SUMIFS(EN187:EQ187,EN187:EQ187,"&gt;1"),0)</f>
        <v>13042.0020342857006</v>
      </c>
      <c r="ET187" s="176"/>
      <c r="EU187" s="176" t="s">
        <v>342</v>
      </c>
      <c r="EV187" s="175">
        <f>IF(ER220=0,"sd",EV186*SQRT(2))</f>
        <v>434.828375964620989</v>
      </c>
      <c r="EW187" s="177"/>
      <c r="EX187" s="179">
        <f>EG187+ES187</f>
        <v>13042.0020342857006</v>
      </c>
      <c r="EY187" s="314" t="s">
        <v>343</v>
      </c>
      <c r="EZ187" s="202" t="str">
        <f>IF(EZ189=0,"sd",(EJ173^2+EV173^2)/(EZ170*EZ171)-EZ175)</f>
        <v>sd</v>
      </c>
    </row>
    <row r="188" spans="1:156" ht="12.75" customHeight="1">
      <c r="A188" s="284" t="s">
        <v>344</v>
      </c>
      <c r="J188" s="89" t="n">
        <v>18</v>
      </c>
      <c r="K188" s="187" t="str">
        <f aca="1">IFERROR(INDEX(RTO4SF_ORD,J188,1),"sd")</f>
        <v>TBIO AUDAZ</v>
      </c>
      <c r="L188" s="188">
        <f aca="1">IFERROR(INDEX(RTO4SF_ORD,J188,2),"sd")</f>
        <v>0.000320000000000000018</v>
      </c>
      <c r="M188" s="188" t="str">
        <f aca="1">IF(M$4&gt;$J188,"",IF($F$175&gt;$G$175,"ns",IF($B$182&gt;$C$182,"ns",IF(ABS($L188-INDEX(RTO1SF_ORD,M$4,2))&gt;$B$190,"s","ns"))))</f>
        <v>ns</v>
      </c>
      <c r="N188" s="188" t="str">
        <f aca="1">IF(N$4&gt;$J188,"",IF($F$175&gt;$G$175,"ns",IF($B$182&gt;$C$182,"ns",IF(ABS($L188-INDEX(RTO1SF_ORD,N$4,2))&gt;$B$190,"s","ns"))))</f>
        <v>ns</v>
      </c>
      <c r="O188" s="188" t="str">
        <f aca="1">IF(O$4&gt;$J188,"",IF($F$175&gt;$G$175,"ns",IF($B$182&gt;$C$182,"ns",IF(ABS($L188-INDEX(RTO1SF_ORD,O$4,2))&gt;$B$190,"s","ns"))))</f>
        <v>ns</v>
      </c>
      <c r="P188" s="188" t="str">
        <f aca="1">IF(P$4&gt;$J188,"",IF($F$175&gt;$G$175,"ns",IF($B$182&gt;$C$182,"ns",IF(ABS($L188-INDEX(RTO1SF_ORD,P$4,2))&gt;$B$190,"s","ns"))))</f>
        <v>ns</v>
      </c>
      <c r="Q188" s="188" t="str">
        <f aca="1">IF(Q$4&gt;$J188,"",IF($F$175&gt;$G$175,"ns",IF($B$182&gt;$C$182,"ns",IF(ABS($L188-INDEX(RTO1SF_ORD,Q$4,2))&gt;$B$190,"s","ns"))))</f>
        <v>ns</v>
      </c>
      <c r="R188" s="188" t="str">
        <f aca="1">IF(R$4&gt;$J188,"",IF($F$175&gt;$G$175,"ns",IF($B$182&gt;$C$182,"ns",IF(ABS($L188-INDEX(RTO1SF_ORD,R$4,2))&gt;$B$190,"s","ns"))))</f>
        <v>ns</v>
      </c>
      <c r="S188" s="188" t="str">
        <f aca="1">IF(S$4&gt;$J188,"",IF($F$175&gt;$G$175,"ns",IF($B$182&gt;$C$182,"ns",IF(ABS($L188-INDEX(RTO1SF_ORD,S$4,2))&gt;$B$190,"s","ns"))))</f>
        <v>ns</v>
      </c>
      <c r="T188" s="188" t="str">
        <f aca="1">IF(T$4&gt;$J188,"",IF($F$175&gt;$G$175,"ns",IF($B$182&gt;$C$182,"ns",IF(ABS($L188-INDEX(RTO1SF_ORD,T$4,2))&gt;$B$190,"s","ns"))))</f>
        <v>ns</v>
      </c>
      <c r="U188" s="188" t="str">
        <f aca="1">IF(U$4&gt;$J188,"",IF($F$175&gt;$G$175,"ns",IF($B$182&gt;$C$182,"ns",IF(ABS($L188-INDEX(RTO1SF_ORD,U$4,2))&gt;$B$190,"s","ns"))))</f>
        <v>ns</v>
      </c>
      <c r="V188" s="188" t="str">
        <f aca="1">IF(V$4&gt;$J188,"",IF($F$175&gt;$G$175,"ns",IF($B$182&gt;$C$182,"ns",IF(ABS($L188-INDEX(RTO1SF_ORD,V$4,2))&gt;$B$190,"s","ns"))))</f>
        <v>ns</v>
      </c>
      <c r="W188" s="188" t="str">
        <f aca="1">IF(W$4&gt;$J188,"",IF($F$175&gt;$G$175,"ns",IF($B$182&gt;$C$182,"ns",IF(ABS($L188-INDEX(RTO1SF_ORD,W$4,2))&gt;$B$190,"s","ns"))))</f>
        <v>ns</v>
      </c>
      <c r="X188" s="188" t="str">
        <f aca="1">IF(X$4&gt;$J188,"",IF($F$175&gt;$G$175,"ns",IF($B$182&gt;$C$182,"ns",IF(ABS($L188-INDEX(RTO1SF_ORD,X$4,2))&gt;$B$190,"s","ns"))))</f>
        <v>ns</v>
      </c>
      <c r="Y188" s="188" t="str">
        <f aca="1">IF(Y$4&gt;$J188,"",IF($F$175&gt;$G$175,"ns",IF($B$182&gt;$C$182,"ns",IF(ABS($L188-INDEX(RTO1SF_ORD,Y$4,2))&gt;$B$190,"s","ns"))))</f>
        <v>ns</v>
      </c>
      <c r="Z188" s="188" t="str">
        <f aca="1">IF(Z$4&gt;$J188,"",IF($F$175&gt;$G$175,"ns",IF($B$182&gt;$C$182,"ns",IF(ABS($L188-INDEX(RTO1SF_ORD,Z$4,2))&gt;$B$190,"s","ns"))))</f>
        <v>ns</v>
      </c>
      <c r="AA188" s="188" t="str">
        <f aca="1">IF(AA$4&gt;$J188,"",IF($F$175&gt;$G$175,"ns",IF($B$182&gt;$C$182,"ns",IF(ABS($L188-INDEX(RTO1SF_ORD,AA$4,2))&gt;$B$190,"s","ns"))))</f>
        <v>ns</v>
      </c>
      <c r="AB188" s="188" t="str">
        <f aca="1">IF(AB$4&gt;$J188,"",IF($F$175&gt;$G$175,"ns",IF($B$182&gt;$C$182,"ns",IF(ABS($L188-INDEX(RTO1SF_ORD,AB$4,2))&gt;$B$190,"s","ns"))))</f>
        <v>ns</v>
      </c>
      <c r="AC188" s="188" t="str">
        <f aca="1">IF(AC$4&gt;$J188,"",IF($F$175&gt;$G$175,"ns",IF($B$182&gt;$C$182,"ns",IF(ABS($L188-INDEX(RTO1SF_ORD,AC$4,2))&gt;$B$190,"s","ns"))))</f>
        <v>ns</v>
      </c>
      <c r="AD188" s="188" t="str">
        <f aca="1">IF(AD$4&gt;$J188,"",IF($F$175&gt;$G$175,"ns",IF($B$182&gt;$C$182,"ns",IF(ABS($L188-INDEX(RTO1SF_ORD,AD$4,2))&gt;$B$190,"s","ns"))))</f>
        <v>ns</v>
      </c>
      <c r="AE188" s="188" t="str">
        <f aca="1">IF(AE$4&gt;$J188,"",IF($F$175&gt;$G$175,"ns",IF($B$182&gt;$C$182,"ns",IF(ABS($L188-INDEX(RTO1SF_ORD,AE$4,2))&gt;$B$190,"s","ns"))))</f>
        <v/>
      </c>
      <c r="AF188" s="188" t="str">
        <f aca="1">IF(AF$4&gt;$J188,"",IF($F$175&gt;$G$175,"ns",IF($B$182&gt;$C$182,"ns",IF(ABS($L188-INDEX(RTO1SF_ORD,AF$4,2))&gt;$B$190,"s","ns"))))</f>
        <v/>
      </c>
      <c r="AG188" s="188" t="str">
        <f aca="1">IF(AG$4&gt;$J188,"",IF($F$175&gt;$G$175,"ns",IF($B$182&gt;$C$182,"ns",IF(ABS($L188-INDEX(RTO1SF_ORD,AG$4,2))&gt;$B$190,"s","ns"))))</f>
        <v/>
      </c>
      <c r="AH188" s="188" t="str">
        <f aca="1">IF(AH$4&gt;$J188,"",IF($F$175&gt;$G$175,"ns",IF($B$182&gt;$C$182,"ns",IF(ABS($L188-INDEX(RTO1SF_ORD,AH$4,2))&gt;$B$190,"s","ns"))))</f>
        <v/>
      </c>
      <c r="AI188" s="188" t="str">
        <f aca="1">IF(AI$4&gt;$J188,"",IF($F$175&gt;$G$175,"ns",IF($B$182&gt;$C$182,"ns",IF(ABS($L188-INDEX(RTO1SF_ORD,AI$4,2))&gt;$B$190,"s","ns"))))</f>
        <v/>
      </c>
      <c r="AJ188" s="188" t="str">
        <f aca="1">IF(AJ$4&gt;$J188,"",IF($F$175&gt;$G$175,"ns",IF($B$182&gt;$C$182,"ns",IF(ABS($L188-INDEX(RTO1SF_ORD,AJ$4,2))&gt;$B$190,"s","ns"))))</f>
        <v/>
      </c>
      <c r="AK188" s="188" t="str">
        <f aca="1">IF(AK$4&gt;$J188,"",IF($F$175&gt;$G$175,"ns",IF($B$182&gt;$C$182,"ns",IF(ABS($L188-INDEX(RTO1SF_ORD,AK$4,2))&gt;$B$190,"s","ns"))))</f>
        <v/>
      </c>
      <c r="AL188" s="188" t="str">
        <f aca="1">IF(AL$4&gt;$J188,"",IF($F$175&gt;$G$175,"ns",IF($B$182&gt;$C$182,"ns",IF(ABS($L188-INDEX(RTO1SF_ORD,AL$4,2))&gt;$B$190,"s","ns"))))</f>
        <v/>
      </c>
      <c r="AM188" s="188" t="str">
        <f aca="1">IF(AM$4&gt;$J188,"",IF($F$175&gt;$G$175,"ns",IF($B$182&gt;$C$182,"ns",IF(ABS($L188-INDEX(RTO1SF_ORD,AM$4,2))&gt;$B$190,"s","ns"))))</f>
        <v/>
      </c>
      <c r="AN188" s="188" t="str">
        <f aca="1">IF(AN$4&gt;$J188,"",IF($F$175&gt;$G$175,"ns",IF($B$182&gt;$C$182,"ns",IF(ABS($L188-INDEX(RTO1SF_ORD,AN$4,2))&gt;$B$190,"s","ns"))))</f>
        <v/>
      </c>
      <c r="AO188" s="188" t="str">
        <f aca="1">IF(AO$4&gt;$J188,"",IF($F$175&gt;$G$175,"ns",IF($B$182&gt;$C$182,"ns",IF(ABS($L188-INDEX(RTO1SF_ORD,AO$4,2))&gt;$B$190,"s","ns"))))</f>
        <v/>
      </c>
      <c r="AP188" s="188" t="str">
        <f aca="1">IF(AP$4&gt;$J188,"",IF($F$175&gt;$G$175,"ns",IF($B$182&gt;$C$182,"ns",IF(ABS($L188-INDEX(RTO1SF_ORD,AP$4,2))&gt;$B$190,"s","ns"))))</f>
        <v/>
      </c>
      <c r="AQ188" s="188" t="str">
        <f aca="1">IF(AQ$4&gt;$J188,"",IF($F$175&gt;$G$175,"ns",IF($B$182&gt;$C$182,"ns",IF(ABS($L188-INDEX(RTO1SF_ORD,AQ$4,2))&gt;$B$190,"s","ns"))))</f>
        <v/>
      </c>
      <c r="AR188" s="188" t="str">
        <f aca="1">IF(AR$4&gt;$J188,"",IF($F$175&gt;$G$175,"ns",IF($B$182&gt;$C$182,"ns",IF(ABS($L188-INDEX(RTO1SF_ORD,AR$4,2))&gt;$B$190,"s","ns"))))</f>
        <v/>
      </c>
      <c r="AS188" s="188" t="str">
        <f aca="1">IF(AS$4&gt;$J188,"",IF($F$175&gt;$G$175,"ns",IF($B$182&gt;$C$182,"ns",IF(ABS($L188-INDEX(RTO1SF_ORD,AS$4,2))&gt;$B$190,"s","ns"))))</f>
        <v/>
      </c>
      <c r="AT188" s="188" t="str">
        <f aca="1">IF(AT$4&gt;$J188,"",IF($F$175&gt;$G$175,"ns",IF($B$182&gt;$C$182,"ns",IF(ABS($L188-INDEX(RTO1SF_ORD,AT$4,2))&gt;$B$190,"s","ns"))))</f>
        <v/>
      </c>
      <c r="AU188" s="188" t="str">
        <f aca="1">IF(AU$4&gt;$J188,"",IF($F$175&gt;$G$175,"ns",IF($B$182&gt;$C$182,"ns",IF(ABS($L188-INDEX(RTO1SF_ORD,AU$4,2))&gt;$B$190,"s","ns"))))</f>
        <v/>
      </c>
      <c r="AV188" s="188" t="str">
        <f aca="1">IF(AV$4&gt;$J188,"",IF($F$175&gt;$G$175,"ns",IF($B$182&gt;$C$182,"ns",IF(ABS($L188-INDEX(RTO1SF_ORD,AV$4,2))&gt;$B$190,"s","ns"))))</f>
        <v/>
      </c>
      <c r="AW188" s="188" t="str">
        <f aca="1">IF(AW$4&gt;$J188,"",IF($F$175&gt;$G$175,"ns",IF($B$182&gt;$C$182,"ns",IF(ABS($L188-INDEX(RTO1SF_ORD,AW$4,2))&gt;$B$190,"s","ns"))))</f>
        <v/>
      </c>
      <c r="AX188" s="188" t="str">
        <f aca="1">IF(AX$4&gt;$J188,"",IF($F$175&gt;$G$175,"ns",IF($B$182&gt;$C$182,"ns",IF(ABS($L188-INDEX(RTO1SF_ORD,AX$4,2))&gt;$B$190,"s","ns"))))</f>
        <v/>
      </c>
      <c r="AY188" s="188" t="str">
        <f aca="1">IF(AY$4&gt;$J188,"",IF($F$175&gt;$G$175,"ns",IF($B$182&gt;$C$182,"ns",IF(ABS($L188-INDEX(RTO1SF_ORD,AY$4,2))&gt;$B$190,"s","ns"))))</f>
        <v/>
      </c>
      <c r="AZ188" s="188" t="str">
        <f aca="1">IF(AZ$4&gt;$J188,"",IF($F$175&gt;$G$175,"ns",IF($B$182&gt;$C$182,"ns",IF(ABS($L188-INDEX(RTO1SF_ORD,AZ$4,2))&gt;$B$190,"s","ns"))))</f>
        <v/>
      </c>
      <c r="BA188" s="188" t="str">
        <f aca="1">IF(BA$4&gt;$J188,"",IF($F$175&gt;$G$175,"ns",IF($B$182&gt;$C$182,"ns",IF(ABS($L188-INDEX(RTO1SF_ORD,BA$4,2))&gt;$B$190,"s","ns"))))</f>
        <v/>
      </c>
      <c r="BB188" s="188" t="str">
        <f aca="1">IF(BB$4&gt;$J188,"",IF($F$175&gt;$G$175,"ns",IF($B$182&gt;$C$182,"ns",IF(ABS($L188-INDEX(RTO1SF_ORD,BB$4,2))&gt;$B$190,"s","ns"))))</f>
        <v/>
      </c>
      <c r="BC188" s="188" t="str">
        <f aca="1">IF(BC$4&gt;$J188,"",IF($F$175&gt;$G$175,"ns",IF($B$182&gt;$C$182,"ns",IF(ABS($L188-INDEX(RTO1SF_ORD,BC$4,2))&gt;$B$190,"s","ns"))))</f>
        <v/>
      </c>
      <c r="BD188" s="188" t="str">
        <f aca="1">IF(BD$4&gt;$J188,"",IF($F$175&gt;$G$175,"ns",IF($B$182&gt;$C$182,"ns",IF(ABS($L188-INDEX(RTO1SF_ORD,BD$4,2))&gt;$B$190,"s","ns"))))</f>
        <v/>
      </c>
      <c r="BE188" s="188" t="str">
        <f aca="1">IF(BE$4&gt;$J188,"",IF($F$175&gt;$G$175,"ns",IF($B$182&gt;$C$182,"ns",IF(ABS($L188-INDEX(RTO1SF_ORD,BE$4,2))&gt;$B$190,"s","ns"))))</f>
        <v/>
      </c>
      <c r="BF188" s="188" t="str">
        <f aca="1">IF(BF$4&gt;$J188,"",IF($F$175&gt;$G$175,"ns",IF($B$182&gt;$C$182,"ns",IF(ABS($L188-INDEX(RTO1SF_ORD,BF$4,2))&gt;$B$190,"s","ns"))))</f>
        <v/>
      </c>
      <c r="BG188" s="188" t="str">
        <f aca="1">IF(BG$4&gt;$J188,"",IF($F$175&gt;$G$175,"ns",IF($B$182&gt;$C$182,"ns",IF(ABS($L188-INDEX(RTO1SF_ORD,BG$4,2))&gt;$B$190,"s","ns"))))</f>
        <v/>
      </c>
      <c r="BH188" s="188" t="str">
        <f aca="1">IF(BH$4&gt;$J188,"",IF($F$175&gt;$G$175,"ns",IF($B$182&gt;$C$182,"ns",IF(ABS($L188-INDEX(RTO1SF_ORD,BH$4,2))&gt;$B$190,"s","ns"))))</f>
        <v/>
      </c>
      <c r="BI188" s="188" t="str">
        <f aca="1">IF(BI$4&gt;$J188,"",IF($F$175&gt;$G$175,"ns",IF($B$182&gt;$C$182,"ns",IF(ABS($L188-INDEX(RTO1SF_ORD,BI$4,2))&gt;$B$190,"s","ns"))))</f>
        <v/>
      </c>
      <c r="BJ188" s="188" t="str">
        <f aca="1">IF(BJ$4&gt;$J188,"",IF($F$175&gt;$G$175,"ns",IF($B$182&gt;$C$182,"ns",IF(ABS($L188-INDEX(RTO1SF_ORD,BJ$4,2))&gt;$B$190,"s","ns"))))</f>
        <v/>
      </c>
      <c r="BM188" s="284" t="s">
        <v>344</v>
      </c>
      <c r="BS188" s="10"/>
      <c r="BT188" s="10"/>
      <c r="BV188" s="89" t="n">
        <v>18</v>
      </c>
      <c r="BW188" s="187" t="str">
        <f aca="1">IFERROR(INDEX(RTO4CF_ORD,BV188,1),"sd")</f>
        <v>IS HORNERO</v>
      </c>
      <c r="BX188" s="188">
        <f aca="1">IFERROR(INDEX(RTO4CF_ORD,BV188,2),"sd")</f>
        <v>4034.46526476191002</v>
      </c>
      <c r="BY188" s="186" t="str">
        <f aca="1">IF(BY$4&gt;$BV188,"",IF($BR$175&gt;$BS$175,"ns",IF($BN$182&gt;$BO$182,"ns",IF(ABS($BX188-INDEX(RTO1CF_ORD,BY$4,2))&gt;$BN$190,"s","ns"))))</f>
        <v>ns</v>
      </c>
      <c r="BZ188" s="186" t="str">
        <f aca="1">IF(BZ$4&gt;$BV188,"",IF($BR$175&gt;$BS$175,"ns",IF($BN$182&gt;$BO$182,"ns",IF(ABS($BX188-INDEX(RTO1CF_ORD,BZ$4,2))&gt;$BN$190,"s","ns"))))</f>
        <v>ns</v>
      </c>
      <c r="CA188" s="186" t="str">
        <f aca="1">IF(CA$4&gt;$BV188,"",IF($BR$175&gt;$BS$175,"ns",IF($BN$182&gt;$BO$182,"ns",IF(ABS($BX188-INDEX(RTO1CF_ORD,CA$4,2))&gt;$BN$190,"s","ns"))))</f>
        <v>ns</v>
      </c>
      <c r="CB188" s="186" t="str">
        <f aca="1">IF(CB$4&gt;$BV188,"",IF($BR$175&gt;$BS$175,"ns",IF($BN$182&gt;$BO$182,"ns",IF(ABS($BX188-INDEX(RTO1CF_ORD,CB$4,2))&gt;$BN$190,"s","ns"))))</f>
        <v>ns</v>
      </c>
      <c r="CC188" s="186" t="str">
        <f aca="1">IF(CC$4&gt;$BV188,"",IF($BR$175&gt;$BS$175,"ns",IF($BN$182&gt;$BO$182,"ns",IF(ABS($BX188-INDEX(RTO1CF_ORD,CC$4,2))&gt;$BN$190,"s","ns"))))</f>
        <v>ns</v>
      </c>
      <c r="CD188" s="186" t="str">
        <f aca="1">IF(CD$4&gt;$BV188,"",IF($BR$175&gt;$BS$175,"ns",IF($BN$182&gt;$BO$182,"ns",IF(ABS($BX188-INDEX(RTO1CF_ORD,CD$4,2))&gt;$BN$190,"s","ns"))))</f>
        <v>ns</v>
      </c>
      <c r="CE188" s="186" t="str">
        <f aca="1">IF(CE$4&gt;$BV188,"",IF($BR$175&gt;$BS$175,"ns",IF($BN$182&gt;$BO$182,"ns",IF(ABS($BX188-INDEX(RTO1CF_ORD,CE$4,2))&gt;$BN$190,"s","ns"))))</f>
        <v>ns</v>
      </c>
      <c r="CF188" s="186" t="str">
        <f aca="1">IF(CF$4&gt;$BV188,"",IF($BR$175&gt;$BS$175,"ns",IF($BN$182&gt;$BO$182,"ns",IF(ABS($BX188-INDEX(RTO1CF_ORD,CF$4,2))&gt;$BN$190,"s","ns"))))</f>
        <v>ns</v>
      </c>
      <c r="CG188" s="186" t="str">
        <f aca="1">IF(CG$4&gt;$BV188,"",IF($BR$175&gt;$BS$175,"ns",IF($BN$182&gt;$BO$182,"ns",IF(ABS($BX188-INDEX(RTO1CF_ORD,CG$4,2))&gt;$BN$190,"s","ns"))))</f>
        <v>ns</v>
      </c>
      <c r="CH188" s="186" t="str">
        <f aca="1">IF(CH$4&gt;$BV188,"",IF($BR$175&gt;$BS$175,"ns",IF($BN$182&gt;$BO$182,"ns",IF(ABS($BX188-INDEX(RTO1CF_ORD,CH$4,2))&gt;$BN$190,"s","ns"))))</f>
        <v>ns</v>
      </c>
      <c r="CI188" s="186" t="str">
        <f aca="1">IF(CI$4&gt;$BV188,"",IF($BR$175&gt;$BS$175,"ns",IF($BN$182&gt;$BO$182,"ns",IF(ABS($BX188-INDEX(RTO1CF_ORD,CI$4,2))&gt;$BN$190,"s","ns"))))</f>
        <v>ns</v>
      </c>
      <c r="CJ188" s="186" t="str">
        <f aca="1">IF(CJ$4&gt;$BV188,"",IF($BR$175&gt;$BS$175,"ns",IF($BN$182&gt;$BO$182,"ns",IF(ABS($BX188-INDEX(RTO1CF_ORD,CJ$4,2))&gt;$BN$190,"s","ns"))))</f>
        <v>ns</v>
      </c>
      <c r="CK188" s="186" t="str">
        <f aca="1">IF(CK$4&gt;$BV188,"",IF($BR$175&gt;$BS$175,"ns",IF($BN$182&gt;$BO$182,"ns",IF(ABS($BX188-INDEX(RTO1CF_ORD,CK$4,2))&gt;$BN$190,"s","ns"))))</f>
        <v>ns</v>
      </c>
      <c r="CL188" s="186" t="str">
        <f aca="1">IF(CL$4&gt;$BV188,"",IF($BR$175&gt;$BS$175,"ns",IF($BN$182&gt;$BO$182,"ns",IF(ABS($BX188-INDEX(RTO1CF_ORD,CL$4,2))&gt;$BN$190,"s","ns"))))</f>
        <v>ns</v>
      </c>
      <c r="CM188" s="186" t="str">
        <f aca="1">IF(CM$4&gt;$BV188,"",IF($BR$175&gt;$BS$175,"ns",IF($BN$182&gt;$BO$182,"ns",IF(ABS($BX188-INDEX(RTO1CF_ORD,CM$4,2))&gt;$BN$190,"s","ns"))))</f>
        <v>ns</v>
      </c>
      <c r="CN188" s="186" t="str">
        <f aca="1">IF(CN$4&gt;$BV188,"",IF($BR$175&gt;$BS$175,"ns",IF($BN$182&gt;$BO$182,"ns",IF(ABS($BX188-INDEX(RTO1CF_ORD,CN$4,2))&gt;$BN$190,"s","ns"))))</f>
        <v>ns</v>
      </c>
      <c r="CO188" s="186" t="str">
        <f aca="1">IF(CO$4&gt;$BV188,"",IF($BR$175&gt;$BS$175,"ns",IF($BN$182&gt;$BO$182,"ns",IF(ABS($BX188-INDEX(RTO1CF_ORD,CO$4,2))&gt;$BN$190,"s","ns"))))</f>
        <v>ns</v>
      </c>
      <c r="CP188" s="186" t="str">
        <f aca="1">IF(CP$4&gt;$BV188,"",IF($BR$175&gt;$BS$175,"ns",IF($BN$182&gt;$BO$182,"ns",IF(ABS($BX188-INDEX(RTO1CF_ORD,CP$4,2))&gt;$BN$190,"s","ns"))))</f>
        <v>ns</v>
      </c>
      <c r="CQ188" s="186" t="str">
        <f aca="1">IF(CQ$4&gt;$BV188,"",IF($BR$175&gt;$BS$175,"ns",IF($BN$182&gt;$BO$182,"ns",IF(ABS($BX188-INDEX(RTO1CF_ORD,CQ$4,2))&gt;$BN$190,"s","ns"))))</f>
        <v/>
      </c>
      <c r="CR188" s="186" t="str">
        <f aca="1">IF(CR$4&gt;$BV188,"",IF($BR$175&gt;$BS$175,"ns",IF($BN$182&gt;$BO$182,"ns",IF(ABS($BX188-INDEX(RTO1CF_ORD,CR$4,2))&gt;$BN$190,"s","ns"))))</f>
        <v/>
      </c>
      <c r="CS188" s="186" t="str">
        <f aca="1">IF(CS$4&gt;$BV188,"",IF($BR$175&gt;$BS$175,"ns",IF($BN$182&gt;$BO$182,"ns",IF(ABS($BX188-INDEX(RTO1CF_ORD,CS$4,2))&gt;$BN$190,"s","ns"))))</f>
        <v/>
      </c>
      <c r="CT188" s="186" t="str">
        <f aca="1">IF(CT$4&gt;$BV188,"",IF($BR$175&gt;$BS$175,"ns",IF($BN$182&gt;$BO$182,"ns",IF(ABS($BX188-INDEX(RTO1CF_ORD,CT$4,2))&gt;$BN$190,"s","ns"))))</f>
        <v/>
      </c>
      <c r="CU188" s="186" t="str">
        <f aca="1">IF(CU$4&gt;$BV188,"",IF($BR$175&gt;$BS$175,"ns",IF($BN$182&gt;$BO$182,"ns",IF(ABS($BX188-INDEX(RTO1CF_ORD,CU$4,2))&gt;$BN$190,"s","ns"))))</f>
        <v/>
      </c>
      <c r="CV188" s="186" t="str">
        <f aca="1">IF(CV$4&gt;$BV188,"",IF($BR$175&gt;$BS$175,"ns",IF($BN$182&gt;$BO$182,"ns",IF(ABS($BX188-INDEX(RTO1CF_ORD,CV$4,2))&gt;$BN$190,"s","ns"))))</f>
        <v/>
      </c>
      <c r="CW188" s="186" t="str">
        <f aca="1">IF(CW$4&gt;$BV188,"",IF($BR$175&gt;$BS$175,"ns",IF($BN$182&gt;$BO$182,"ns",IF(ABS($BX188-INDEX(RTO1CF_ORD,CW$4,2))&gt;$BN$190,"s","ns"))))</f>
        <v/>
      </c>
      <c r="CX188" s="186" t="str">
        <f aca="1">IF(CX$4&gt;$BV188,"",IF($BR$175&gt;$BS$175,"ns",IF($BN$182&gt;$BO$182,"ns",IF(ABS($BX188-INDEX(RTO1CF_ORD,CX$4,2))&gt;$BN$190,"s","ns"))))</f>
        <v/>
      </c>
      <c r="CY188" s="186" t="str">
        <f aca="1">IF(CY$4&gt;$BV188,"",IF($BR$175&gt;$BS$175,"ns",IF($BN$182&gt;$BO$182,"ns",IF(ABS($BX188-INDEX(RTO1CF_ORD,CY$4,2))&gt;$BN$190,"s","ns"))))</f>
        <v/>
      </c>
      <c r="CZ188" s="186" t="str">
        <f aca="1">IF(CZ$4&gt;$BV188,"",IF($BR$175&gt;$BS$175,"ns",IF($BN$182&gt;$BO$182,"ns",IF(ABS($BX188-INDEX(RTO1CF_ORD,CZ$4,2))&gt;$BN$190,"s","ns"))))</f>
        <v/>
      </c>
      <c r="DA188" s="186" t="str">
        <f aca="1">IF(DA$4&gt;$BV188,"",IF($BR$175&gt;$BS$175,"ns",IF($BN$182&gt;$BO$182,"ns",IF(ABS($BX188-INDEX(RTO1CF_ORD,DA$4,2))&gt;$BN$190,"s","ns"))))</f>
        <v/>
      </c>
      <c r="DB188" s="186" t="str">
        <f aca="1">IF(DB$4&gt;$BV188,"",IF($BR$175&gt;$BS$175,"ns",IF($BN$182&gt;$BO$182,"ns",IF(ABS($BX188-INDEX(RTO1CF_ORD,DB$4,2))&gt;$BN$190,"s","ns"))))</f>
        <v/>
      </c>
      <c r="DC188" s="186" t="str">
        <f aca="1">IF(DC$4&gt;$BV188,"",IF($BR$175&gt;$BS$175,"ns",IF($BN$182&gt;$BO$182,"ns",IF(ABS($BX188-INDEX(RTO1CF_ORD,DC$4,2))&gt;$BN$190,"s","ns"))))</f>
        <v/>
      </c>
      <c r="DD188" s="186" t="str">
        <f aca="1">IF(DD$4&gt;$BV188,"",IF($BR$175&gt;$BS$175,"ns",IF($BN$182&gt;$BO$182,"ns",IF(ABS($BX188-INDEX(RTO1CF_ORD,DD$4,2))&gt;$BN$190,"s","ns"))))</f>
        <v/>
      </c>
      <c r="DE188" s="186" t="str">
        <f aca="1">IF(DE$4&gt;$BV188,"",IF($BR$175&gt;$BS$175,"ns",IF($BN$182&gt;$BO$182,"ns",IF(ABS($BX188-INDEX(RTO1CF_ORD,DE$4,2))&gt;$BN$190,"s","ns"))))</f>
        <v/>
      </c>
      <c r="DF188" s="186" t="str">
        <f aca="1">IF(DF$4&gt;$BV188,"",IF($BR$175&gt;$BS$175,"ns",IF($BN$182&gt;$BO$182,"ns",IF(ABS($BX188-INDEX(RTO1CF_ORD,DF$4,2))&gt;$BN$190,"s","ns"))))</f>
        <v/>
      </c>
      <c r="DG188" s="186" t="str">
        <f aca="1">IF(DG$4&gt;$BV188,"",IF($BR$175&gt;$BS$175,"ns",IF($BN$182&gt;$BO$182,"ns",IF(ABS($BX188-INDEX(RTO1CF_ORD,DG$4,2))&gt;$BN$190,"s","ns"))))</f>
        <v/>
      </c>
      <c r="DH188" s="186" t="str">
        <f aca="1">IF(DH$4&gt;$BV188,"",IF($BR$175&gt;$BS$175,"ns",IF($BN$182&gt;$BO$182,"ns",IF(ABS($BX188-INDEX(RTO1CF_ORD,DH$4,2))&gt;$BN$190,"s","ns"))))</f>
        <v/>
      </c>
      <c r="DI188" s="186" t="str">
        <f aca="1">IF(DI$4&gt;$BV188,"",IF($BR$175&gt;$BS$175,"ns",IF($BN$182&gt;$BO$182,"ns",IF(ABS($BX188-INDEX(RTO1CF_ORD,DI$4,2))&gt;$BN$190,"s","ns"))))</f>
        <v/>
      </c>
      <c r="DJ188" s="186" t="str">
        <f aca="1">IF(DJ$4&gt;$BV188,"",IF($BR$175&gt;$BS$175,"ns",IF($BN$182&gt;$BO$182,"ns",IF(ABS($BX188-INDEX(RTO1CF_ORD,DJ$4,2))&gt;$BN$190,"s","ns"))))</f>
        <v/>
      </c>
      <c r="DK188" s="186" t="str">
        <f aca="1">IF(DK$4&gt;$BV188,"",IF($BR$175&gt;$BS$175,"ns",IF($BN$182&gt;$BO$182,"ns",IF(ABS($BX188-INDEX(RTO1CF_ORD,DK$4,2))&gt;$BN$190,"s","ns"))))</f>
        <v/>
      </c>
      <c r="DL188" s="186" t="str">
        <f aca="1">IF(DL$4&gt;$BV188,"",IF($BR$175&gt;$BS$175,"ns",IF($BN$182&gt;$BO$182,"ns",IF(ABS($BX188-INDEX(RTO1CF_ORD,DL$4,2))&gt;$BN$190,"s","ns"))))</f>
        <v/>
      </c>
      <c r="DM188" s="186" t="str">
        <f aca="1">IF(DM$4&gt;$BV188,"",IF($BR$175&gt;$BS$175,"ns",IF($BN$182&gt;$BO$182,"ns",IF(ABS($BX188-INDEX(RTO1CF_ORD,DM$4,2))&gt;$BN$190,"s","ns"))))</f>
        <v/>
      </c>
      <c r="DN188" s="186" t="str">
        <f aca="1">IF(DN$4&gt;$BV188,"",IF($BR$175&gt;$BS$175,"ns",IF($BN$182&gt;$BO$182,"ns",IF(ABS($BX188-INDEX(RTO1CF_ORD,DN$4,2))&gt;$BN$190,"s","ns"))))</f>
        <v/>
      </c>
      <c r="DO188" s="186" t="str">
        <f aca="1">IF(DO$4&gt;$BV188,"",IF($BR$175&gt;$BS$175,"ns",IF($BN$182&gt;$BO$182,"ns",IF(ABS($BX188-INDEX(RTO1CF_ORD,DO$4,2))&gt;$BN$190,"s","ns"))))</f>
        <v/>
      </c>
      <c r="DP188" s="186" t="str">
        <f aca="1">IF(DP$4&gt;$BV188,"",IF($BR$175&gt;$BS$175,"ns",IF($BN$182&gt;$BO$182,"ns",IF(ABS($BX188-INDEX(RTO1CF_ORD,DP$4,2))&gt;$BN$190,"s","ns"))))</f>
        <v/>
      </c>
      <c r="DQ188" s="186" t="str">
        <f aca="1">IF(DQ$4&gt;$BV188,"",IF($BR$175&gt;$BS$175,"ns",IF($BN$182&gt;$BO$182,"ns",IF(ABS($BX188-INDEX(RTO1CF_ORD,DQ$4,2))&gt;$BN$190,"s","ns"))))</f>
        <v/>
      </c>
      <c r="DR188" s="186" t="str">
        <f aca="1">IF(DR$4&gt;$BV188,"",IF($BR$175&gt;$BS$175,"ns",IF($BN$182&gt;$BO$182,"ns",IF(ABS($BX188-INDEX(RTO1CF_ORD,DR$4,2))&gt;$BN$190,"s","ns"))))</f>
        <v/>
      </c>
      <c r="DS188" s="186" t="str">
        <f aca="1">IF(DS$4&gt;$BV188,"",IF($BR$175&gt;$BS$175,"ns",IF($BN$182&gt;$BO$182,"ns",IF(ABS($BX188-INDEX(RTO1CF_ORD,DS$4,2))&gt;$BN$190,"s","ns"))))</f>
        <v/>
      </c>
      <c r="DT188" s="186" t="str">
        <f aca="1">IF(DT$4&gt;$BV188,"",IF($BR$175&gt;$BS$175,"ns",IF($BN$182&gt;$BO$182,"ns",IF(ABS($BX188-INDEX(RTO1CF_ORD,DT$4,2))&gt;$BN$190,"s","ns"))))</f>
        <v/>
      </c>
      <c r="DU188" s="186" t="str">
        <f aca="1">IF(DU$4&gt;$BV188,"",IF($BR$175&gt;$BS$175,"ns",IF($BN$182&gt;$BO$182,"ns",IF(ABS($BX188-INDEX(RTO1CF_ORD,DU$4,2))&gt;$BN$190,"s","ns"))))</f>
        <v/>
      </c>
      <c r="DV188" s="186" t="str">
        <f aca="1">IF(DV$4&gt;$BV188,"",IF($BR$175&gt;$BS$175,"ns",IF($BN$182&gt;$BO$182,"ns",IF(ABS($BX188-INDEX(RTO1CF_ORD,DV$4,2))&gt;$BN$190,"s","ns"))))</f>
        <v/>
      </c>
      <c r="DW188" s="158"/>
      <c r="DX188" s="158"/>
      <c r="DZ188" s="176">
        <f>DZ187+1</f>
        <v>19</v>
      </c>
      <c r="EA188" s="178" t="str">
        <f aca="1">IFERROR(INDEX(RTO4CV,$DZ188,1),0)</f>
        <v>IS HORNERO</v>
      </c>
      <c r="EB188" s="179">
        <f aca="1">IFERROR(INDEX(RTO4SF,$DZ188,EB$3),0)</f>
        <v>0</v>
      </c>
      <c r="EC188" s="179">
        <f aca="1">IFERROR(INDEX(RTO4SF,$DZ188,EC$3),0)</f>
        <v>0</v>
      </c>
      <c r="ED188" s="179">
        <f aca="1">IFERROR(INDEX(RTO4SF,$DZ188,ED$3),0)</f>
        <v>0</v>
      </c>
      <c r="EE188" s="179">
        <f aca="1">IFERROR(INDEX(RTO4SF,$DZ188,EE$3),0)</f>
        <v>0</v>
      </c>
      <c r="EF188" s="179">
        <f>_xlfn.COUNTIFS(EB188:EE188,"&gt;1")</f>
        <v>0</v>
      </c>
      <c r="EG188" s="179">
        <f>IFERROR(_xlfn.SUMIFS(EB188:EE188,EB188:EE188,"&gt;1"),0)</f>
        <v>0</v>
      </c>
      <c r="EH188" s="176"/>
      <c r="EI188" s="176" t="s">
        <v>345</v>
      </c>
      <c r="EJ188" s="175" t="str">
        <f>IF(EF220=0,"sd",TINV(0.05,EJ178)*EJ187)</f>
        <v>sd</v>
      </c>
      <c r="EK188" s="177"/>
      <c r="EL188" s="176">
        <f>EL187+1</f>
        <v>19</v>
      </c>
      <c r="EM188" s="178" t="str">
        <f aca="1">IFERROR(INDEX(RTO4CV,$EL188,1),0)</f>
        <v>IS HORNERO</v>
      </c>
      <c r="EN188" s="179">
        <f aca="1">IFERROR(INDEX(RTO4CF,$EL188,'ANVA-MDS'!EB$3),0)</f>
        <v>3698.73504000000003</v>
      </c>
      <c r="EO188" s="179">
        <f aca="1">IFERROR(INDEX(RTO4CF,$EL188,'ANVA-MDS'!EC$3),0)</f>
        <v>4433.8694400000004</v>
      </c>
      <c r="EP188" s="179">
        <f aca="1">IFERROR(INDEX(RTO4CF,$EL188,'ANVA-MDS'!ED$3),0)</f>
        <v>3970.79131428571009</v>
      </c>
      <c r="EQ188" s="179">
        <f aca="1">IFERROR(INDEX(RTO4CF,$EL188,'ANVA-MDS'!EE$3),0)</f>
        <v>0</v>
      </c>
      <c r="ER188" s="179">
        <f>_xlfn.COUNTIFS(EN188:EQ188,"&gt;1")</f>
        <v>3</v>
      </c>
      <c r="ES188" s="179">
        <f>IFERROR(_xlfn.SUMIFS(EN188:EQ188,EN188:EQ188,"&gt;1"),0)</f>
        <v>12103.3957942856996</v>
      </c>
      <c r="ET188" s="176"/>
      <c r="EU188" s="176" t="s">
        <v>345</v>
      </c>
      <c r="EV188" s="175">
        <f>IF(ER220=0,"sd",TINV(0.05,EV178)*EV187)</f>
        <v>874.281017138309949</v>
      </c>
      <c r="EW188" s="177"/>
      <c r="EX188" s="179">
        <f>EG188+ES188</f>
        <v>12103.3957942856996</v>
      </c>
      <c r="EY188" s="314" t="s">
        <v>346</v>
      </c>
      <c r="EZ188" s="202" t="str">
        <f t="array" ref="EZ188">IF(EZ189=0,"sd",(SUM(IF(EG170:EG219&gt;1,(EG170:EG219)^2))+SUM(IF(ES170:ES219&gt;1,(ES170:ES219)^2)))/EZ171-EZ179-EZ187-EZ175)</f>
        <v>sd</v>
      </c>
    </row>
    <row r="189" spans="1:156" ht="12.75" customHeight="1">
      <c r="A189" s="9" t="s">
        <v>347</v>
      </c>
      <c r="J189" s="89" t="n">
        <v>19</v>
      </c>
      <c r="K189" s="187" t="str">
        <f aca="1">IFERROR(INDEX(RTO4SF_ORD,J189,1),"sd")</f>
        <v>IS HORNERO</v>
      </c>
      <c r="L189" s="188">
        <f aca="1">IFERROR(INDEX(RTO4SF_ORD,J189,2),"sd")</f>
        <v>0.000310000000000000009</v>
      </c>
      <c r="M189" s="188" t="str">
        <f aca="1">IF(M$4&gt;$J189,"",IF($F$175&gt;$G$175,"ns",IF($B$182&gt;$C$182,"ns",IF(ABS($L189-INDEX(RTO1SF_ORD,M$4,2))&gt;$B$190,"s","ns"))))</f>
        <v>ns</v>
      </c>
      <c r="N189" s="188" t="str">
        <f aca="1">IF(N$4&gt;$J189,"",IF($F$175&gt;$G$175,"ns",IF($B$182&gt;$C$182,"ns",IF(ABS($L189-INDEX(RTO1SF_ORD,N$4,2))&gt;$B$190,"s","ns"))))</f>
        <v>ns</v>
      </c>
      <c r="O189" s="188" t="str">
        <f aca="1">IF(O$4&gt;$J189,"",IF($F$175&gt;$G$175,"ns",IF($B$182&gt;$C$182,"ns",IF(ABS($L189-INDEX(RTO1SF_ORD,O$4,2))&gt;$B$190,"s","ns"))))</f>
        <v>ns</v>
      </c>
      <c r="P189" s="188" t="str">
        <f aca="1">IF(P$4&gt;$J189,"",IF($F$175&gt;$G$175,"ns",IF($B$182&gt;$C$182,"ns",IF(ABS($L189-INDEX(RTO1SF_ORD,P$4,2))&gt;$B$190,"s","ns"))))</f>
        <v>ns</v>
      </c>
      <c r="Q189" s="188" t="str">
        <f aca="1">IF(Q$4&gt;$J189,"",IF($F$175&gt;$G$175,"ns",IF($B$182&gt;$C$182,"ns",IF(ABS($L189-INDEX(RTO1SF_ORD,Q$4,2))&gt;$B$190,"s","ns"))))</f>
        <v>ns</v>
      </c>
      <c r="R189" s="188" t="str">
        <f aca="1">IF(R$4&gt;$J189,"",IF($F$175&gt;$G$175,"ns",IF($B$182&gt;$C$182,"ns",IF(ABS($L189-INDEX(RTO1SF_ORD,R$4,2))&gt;$B$190,"s","ns"))))</f>
        <v>ns</v>
      </c>
      <c r="S189" s="188" t="str">
        <f aca="1">IF(S$4&gt;$J189,"",IF($F$175&gt;$G$175,"ns",IF($B$182&gt;$C$182,"ns",IF(ABS($L189-INDEX(RTO1SF_ORD,S$4,2))&gt;$B$190,"s","ns"))))</f>
        <v>ns</v>
      </c>
      <c r="T189" s="188" t="str">
        <f aca="1">IF(T$4&gt;$J189,"",IF($F$175&gt;$G$175,"ns",IF($B$182&gt;$C$182,"ns",IF(ABS($L189-INDEX(RTO1SF_ORD,T$4,2))&gt;$B$190,"s","ns"))))</f>
        <v>ns</v>
      </c>
      <c r="U189" s="188" t="str">
        <f aca="1">IF(U$4&gt;$J189,"",IF($F$175&gt;$G$175,"ns",IF($B$182&gt;$C$182,"ns",IF(ABS($L189-INDEX(RTO1SF_ORD,U$4,2))&gt;$B$190,"s","ns"))))</f>
        <v>ns</v>
      </c>
      <c r="V189" s="188" t="str">
        <f aca="1">IF(V$4&gt;$J189,"",IF($F$175&gt;$G$175,"ns",IF($B$182&gt;$C$182,"ns",IF(ABS($L189-INDEX(RTO1SF_ORD,V$4,2))&gt;$B$190,"s","ns"))))</f>
        <v>ns</v>
      </c>
      <c r="W189" s="188" t="str">
        <f aca="1">IF(W$4&gt;$J189,"",IF($F$175&gt;$G$175,"ns",IF($B$182&gt;$C$182,"ns",IF(ABS($L189-INDEX(RTO1SF_ORD,W$4,2))&gt;$B$190,"s","ns"))))</f>
        <v>ns</v>
      </c>
      <c r="X189" s="188" t="str">
        <f aca="1">IF(X$4&gt;$J189,"",IF($F$175&gt;$G$175,"ns",IF($B$182&gt;$C$182,"ns",IF(ABS($L189-INDEX(RTO1SF_ORD,X$4,2))&gt;$B$190,"s","ns"))))</f>
        <v>ns</v>
      </c>
      <c r="Y189" s="188" t="str">
        <f aca="1">IF(Y$4&gt;$J189,"",IF($F$175&gt;$G$175,"ns",IF($B$182&gt;$C$182,"ns",IF(ABS($L189-INDEX(RTO1SF_ORD,Y$4,2))&gt;$B$190,"s","ns"))))</f>
        <v>ns</v>
      </c>
      <c r="Z189" s="188" t="str">
        <f aca="1">IF(Z$4&gt;$J189,"",IF($F$175&gt;$G$175,"ns",IF($B$182&gt;$C$182,"ns",IF(ABS($L189-INDEX(RTO1SF_ORD,Z$4,2))&gt;$B$190,"s","ns"))))</f>
        <v>ns</v>
      </c>
      <c r="AA189" s="188" t="str">
        <f aca="1">IF(AA$4&gt;$J189,"",IF($F$175&gt;$G$175,"ns",IF($B$182&gt;$C$182,"ns",IF(ABS($L189-INDEX(RTO1SF_ORD,AA$4,2))&gt;$B$190,"s","ns"))))</f>
        <v>ns</v>
      </c>
      <c r="AB189" s="188" t="str">
        <f aca="1">IF(AB$4&gt;$J189,"",IF($F$175&gt;$G$175,"ns",IF($B$182&gt;$C$182,"ns",IF(ABS($L189-INDEX(RTO1SF_ORD,AB$4,2))&gt;$B$190,"s","ns"))))</f>
        <v>ns</v>
      </c>
      <c r="AC189" s="188" t="str">
        <f aca="1">IF(AC$4&gt;$J189,"",IF($F$175&gt;$G$175,"ns",IF($B$182&gt;$C$182,"ns",IF(ABS($L189-INDEX(RTO1SF_ORD,AC$4,2))&gt;$B$190,"s","ns"))))</f>
        <v>ns</v>
      </c>
      <c r="AD189" s="188" t="str">
        <f aca="1">IF(AD$4&gt;$J189,"",IF($F$175&gt;$G$175,"ns",IF($B$182&gt;$C$182,"ns",IF(ABS($L189-INDEX(RTO1SF_ORD,AD$4,2))&gt;$B$190,"s","ns"))))</f>
        <v>ns</v>
      </c>
      <c r="AE189" s="188" t="str">
        <f aca="1">IF(AE$4&gt;$J189,"",IF($F$175&gt;$G$175,"ns",IF($B$182&gt;$C$182,"ns",IF(ABS($L189-INDEX(RTO1SF_ORD,AE$4,2))&gt;$B$190,"s","ns"))))</f>
        <v>ns</v>
      </c>
      <c r="AF189" s="188" t="str">
        <f aca="1">IF(AF$4&gt;$J189,"",IF($F$175&gt;$G$175,"ns",IF($B$182&gt;$C$182,"ns",IF(ABS($L189-INDEX(RTO1SF_ORD,AF$4,2))&gt;$B$190,"s","ns"))))</f>
        <v/>
      </c>
      <c r="AG189" s="188" t="str">
        <f aca="1">IF(AG$4&gt;$J189,"",IF($F$175&gt;$G$175,"ns",IF($B$182&gt;$C$182,"ns",IF(ABS($L189-INDEX(RTO1SF_ORD,AG$4,2))&gt;$B$190,"s","ns"))))</f>
        <v/>
      </c>
      <c r="AH189" s="188" t="str">
        <f aca="1">IF(AH$4&gt;$J189,"",IF($F$175&gt;$G$175,"ns",IF($B$182&gt;$C$182,"ns",IF(ABS($L189-INDEX(RTO1SF_ORD,AH$4,2))&gt;$B$190,"s","ns"))))</f>
        <v/>
      </c>
      <c r="AI189" s="188" t="str">
        <f aca="1">IF(AI$4&gt;$J189,"",IF($F$175&gt;$G$175,"ns",IF($B$182&gt;$C$182,"ns",IF(ABS($L189-INDEX(RTO1SF_ORD,AI$4,2))&gt;$B$190,"s","ns"))))</f>
        <v/>
      </c>
      <c r="AJ189" s="188" t="str">
        <f aca="1">IF(AJ$4&gt;$J189,"",IF($F$175&gt;$G$175,"ns",IF($B$182&gt;$C$182,"ns",IF(ABS($L189-INDEX(RTO1SF_ORD,AJ$4,2))&gt;$B$190,"s","ns"))))</f>
        <v/>
      </c>
      <c r="AK189" s="188" t="str">
        <f aca="1">IF(AK$4&gt;$J189,"",IF($F$175&gt;$G$175,"ns",IF($B$182&gt;$C$182,"ns",IF(ABS($L189-INDEX(RTO1SF_ORD,AK$4,2))&gt;$B$190,"s","ns"))))</f>
        <v/>
      </c>
      <c r="AL189" s="188" t="str">
        <f aca="1">IF(AL$4&gt;$J189,"",IF($F$175&gt;$G$175,"ns",IF($B$182&gt;$C$182,"ns",IF(ABS($L189-INDEX(RTO1SF_ORD,AL$4,2))&gt;$B$190,"s","ns"))))</f>
        <v/>
      </c>
      <c r="AM189" s="188" t="str">
        <f aca="1">IF(AM$4&gt;$J189,"",IF($F$175&gt;$G$175,"ns",IF($B$182&gt;$C$182,"ns",IF(ABS($L189-INDEX(RTO1SF_ORD,AM$4,2))&gt;$B$190,"s","ns"))))</f>
        <v/>
      </c>
      <c r="AN189" s="188" t="str">
        <f aca="1">IF(AN$4&gt;$J189,"",IF($F$175&gt;$G$175,"ns",IF($B$182&gt;$C$182,"ns",IF(ABS($L189-INDEX(RTO1SF_ORD,AN$4,2))&gt;$B$190,"s","ns"))))</f>
        <v/>
      </c>
      <c r="AO189" s="188" t="str">
        <f aca="1">IF(AO$4&gt;$J189,"",IF($F$175&gt;$G$175,"ns",IF($B$182&gt;$C$182,"ns",IF(ABS($L189-INDEX(RTO1SF_ORD,AO$4,2))&gt;$B$190,"s","ns"))))</f>
        <v/>
      </c>
      <c r="AP189" s="188" t="str">
        <f aca="1">IF(AP$4&gt;$J189,"",IF($F$175&gt;$G$175,"ns",IF($B$182&gt;$C$182,"ns",IF(ABS($L189-INDEX(RTO1SF_ORD,AP$4,2))&gt;$B$190,"s","ns"))))</f>
        <v/>
      </c>
      <c r="AQ189" s="188" t="str">
        <f aca="1">IF(AQ$4&gt;$J189,"",IF($F$175&gt;$G$175,"ns",IF($B$182&gt;$C$182,"ns",IF(ABS($L189-INDEX(RTO1SF_ORD,AQ$4,2))&gt;$B$190,"s","ns"))))</f>
        <v/>
      </c>
      <c r="AR189" s="188" t="str">
        <f aca="1">IF(AR$4&gt;$J189,"",IF($F$175&gt;$G$175,"ns",IF($B$182&gt;$C$182,"ns",IF(ABS($L189-INDEX(RTO1SF_ORD,AR$4,2))&gt;$B$190,"s","ns"))))</f>
        <v/>
      </c>
      <c r="AS189" s="188" t="str">
        <f aca="1">IF(AS$4&gt;$J189,"",IF($F$175&gt;$G$175,"ns",IF($B$182&gt;$C$182,"ns",IF(ABS($L189-INDEX(RTO1SF_ORD,AS$4,2))&gt;$B$190,"s","ns"))))</f>
        <v/>
      </c>
      <c r="AT189" s="188" t="str">
        <f aca="1">IF(AT$4&gt;$J189,"",IF($F$175&gt;$G$175,"ns",IF($B$182&gt;$C$182,"ns",IF(ABS($L189-INDEX(RTO1SF_ORD,AT$4,2))&gt;$B$190,"s","ns"))))</f>
        <v/>
      </c>
      <c r="AU189" s="188" t="str">
        <f aca="1">IF(AU$4&gt;$J189,"",IF($F$175&gt;$G$175,"ns",IF($B$182&gt;$C$182,"ns",IF(ABS($L189-INDEX(RTO1SF_ORD,AU$4,2))&gt;$B$190,"s","ns"))))</f>
        <v/>
      </c>
      <c r="AV189" s="188" t="str">
        <f aca="1">IF(AV$4&gt;$J189,"",IF($F$175&gt;$G$175,"ns",IF($B$182&gt;$C$182,"ns",IF(ABS($L189-INDEX(RTO1SF_ORD,AV$4,2))&gt;$B$190,"s","ns"))))</f>
        <v/>
      </c>
      <c r="AW189" s="188" t="str">
        <f aca="1">IF(AW$4&gt;$J189,"",IF($F$175&gt;$G$175,"ns",IF($B$182&gt;$C$182,"ns",IF(ABS($L189-INDEX(RTO1SF_ORD,AW$4,2))&gt;$B$190,"s","ns"))))</f>
        <v/>
      </c>
      <c r="AX189" s="188" t="str">
        <f aca="1">IF(AX$4&gt;$J189,"",IF($F$175&gt;$G$175,"ns",IF($B$182&gt;$C$182,"ns",IF(ABS($L189-INDEX(RTO1SF_ORD,AX$4,2))&gt;$B$190,"s","ns"))))</f>
        <v/>
      </c>
      <c r="AY189" s="188" t="str">
        <f aca="1">IF(AY$4&gt;$J189,"",IF($F$175&gt;$G$175,"ns",IF($B$182&gt;$C$182,"ns",IF(ABS($L189-INDEX(RTO1SF_ORD,AY$4,2))&gt;$B$190,"s","ns"))))</f>
        <v/>
      </c>
      <c r="AZ189" s="188" t="str">
        <f aca="1">IF(AZ$4&gt;$J189,"",IF($F$175&gt;$G$175,"ns",IF($B$182&gt;$C$182,"ns",IF(ABS($L189-INDEX(RTO1SF_ORD,AZ$4,2))&gt;$B$190,"s","ns"))))</f>
        <v/>
      </c>
      <c r="BA189" s="188" t="str">
        <f aca="1">IF(BA$4&gt;$J189,"",IF($F$175&gt;$G$175,"ns",IF($B$182&gt;$C$182,"ns",IF(ABS($L189-INDEX(RTO1SF_ORD,BA$4,2))&gt;$B$190,"s","ns"))))</f>
        <v/>
      </c>
      <c r="BB189" s="188" t="str">
        <f aca="1">IF(BB$4&gt;$J189,"",IF($F$175&gt;$G$175,"ns",IF($B$182&gt;$C$182,"ns",IF(ABS($L189-INDEX(RTO1SF_ORD,BB$4,2))&gt;$B$190,"s","ns"))))</f>
        <v/>
      </c>
      <c r="BC189" s="188" t="str">
        <f aca="1">IF(BC$4&gt;$J189,"",IF($F$175&gt;$G$175,"ns",IF($B$182&gt;$C$182,"ns",IF(ABS($L189-INDEX(RTO1SF_ORD,BC$4,2))&gt;$B$190,"s","ns"))))</f>
        <v/>
      </c>
      <c r="BD189" s="188" t="str">
        <f aca="1">IF(BD$4&gt;$J189,"",IF($F$175&gt;$G$175,"ns",IF($B$182&gt;$C$182,"ns",IF(ABS($L189-INDEX(RTO1SF_ORD,BD$4,2))&gt;$B$190,"s","ns"))))</f>
        <v/>
      </c>
      <c r="BE189" s="188" t="str">
        <f aca="1">IF(BE$4&gt;$J189,"",IF($F$175&gt;$G$175,"ns",IF($B$182&gt;$C$182,"ns",IF(ABS($L189-INDEX(RTO1SF_ORD,BE$4,2))&gt;$B$190,"s","ns"))))</f>
        <v/>
      </c>
      <c r="BF189" s="188" t="str">
        <f aca="1">IF(BF$4&gt;$J189,"",IF($F$175&gt;$G$175,"ns",IF($B$182&gt;$C$182,"ns",IF(ABS($L189-INDEX(RTO1SF_ORD,BF$4,2))&gt;$B$190,"s","ns"))))</f>
        <v/>
      </c>
      <c r="BG189" s="188" t="str">
        <f aca="1">IF(BG$4&gt;$J189,"",IF($F$175&gt;$G$175,"ns",IF($B$182&gt;$C$182,"ns",IF(ABS($L189-INDEX(RTO1SF_ORD,BG$4,2))&gt;$B$190,"s","ns"))))</f>
        <v/>
      </c>
      <c r="BH189" s="188" t="str">
        <f aca="1">IF(BH$4&gt;$J189,"",IF($F$175&gt;$G$175,"ns",IF($B$182&gt;$C$182,"ns",IF(ABS($L189-INDEX(RTO1SF_ORD,BH$4,2))&gt;$B$190,"s","ns"))))</f>
        <v/>
      </c>
      <c r="BI189" s="188" t="str">
        <f aca="1">IF(BI$4&gt;$J189,"",IF($F$175&gt;$G$175,"ns",IF($B$182&gt;$C$182,"ns",IF(ABS($L189-INDEX(RTO1SF_ORD,BI$4,2))&gt;$B$190,"s","ns"))))</f>
        <v/>
      </c>
      <c r="BJ189" s="188" t="str">
        <f aca="1">IF(BJ$4&gt;$J189,"",IF($F$175&gt;$G$175,"ns",IF($B$182&gt;$C$182,"ns",IF(ABS($L189-INDEX(RTO1SF_ORD,BJ$4,2))&gt;$B$190,"s","ns"))))</f>
        <v/>
      </c>
      <c r="BM189" s="9" t="s">
        <v>347</v>
      </c>
      <c r="BS189" s="10"/>
      <c r="BT189" s="10"/>
      <c r="BV189" s="89" t="n">
        <v>19</v>
      </c>
      <c r="BW189" s="187" t="str">
        <f aca="1">IFERROR(INDEX(RTO4CF_ORD,BV189,1),"sd")</f>
        <v>B 450</v>
      </c>
      <c r="BX189" s="188">
        <f aca="1">IFERROR(INDEX(RTO4CF_ORD,BV189,2),"sd")</f>
        <v>4017.77212571428981</v>
      </c>
      <c r="BY189" s="186" t="str">
        <f aca="1">IF(BY$4&gt;$BV189,"",IF($BR$175&gt;$BS$175,"ns",IF($BN$182&gt;$BO$182,"ns",IF(ABS($BX189-INDEX(RTO1CF_ORD,BY$4,2))&gt;$BN$190,"s","ns"))))</f>
        <v>ns</v>
      </c>
      <c r="BZ189" s="186" t="str">
        <f aca="1">IF(BZ$4&gt;$BV189,"",IF($BR$175&gt;$BS$175,"ns",IF($BN$182&gt;$BO$182,"ns",IF(ABS($BX189-INDEX(RTO1CF_ORD,BZ$4,2))&gt;$BN$190,"s","ns"))))</f>
        <v>ns</v>
      </c>
      <c r="CA189" s="186" t="str">
        <f aca="1">IF(CA$4&gt;$BV189,"",IF($BR$175&gt;$BS$175,"ns",IF($BN$182&gt;$BO$182,"ns",IF(ABS($BX189-INDEX(RTO1CF_ORD,CA$4,2))&gt;$BN$190,"s","ns"))))</f>
        <v>ns</v>
      </c>
      <c r="CB189" s="186" t="str">
        <f aca="1">IF(CB$4&gt;$BV189,"",IF($BR$175&gt;$BS$175,"ns",IF($BN$182&gt;$BO$182,"ns",IF(ABS($BX189-INDEX(RTO1CF_ORD,CB$4,2))&gt;$BN$190,"s","ns"))))</f>
        <v>ns</v>
      </c>
      <c r="CC189" s="186" t="str">
        <f aca="1">IF(CC$4&gt;$BV189,"",IF($BR$175&gt;$BS$175,"ns",IF($BN$182&gt;$BO$182,"ns",IF(ABS($BX189-INDEX(RTO1CF_ORD,CC$4,2))&gt;$BN$190,"s","ns"))))</f>
        <v>ns</v>
      </c>
      <c r="CD189" s="186" t="str">
        <f aca="1">IF(CD$4&gt;$BV189,"",IF($BR$175&gt;$BS$175,"ns",IF($BN$182&gt;$BO$182,"ns",IF(ABS($BX189-INDEX(RTO1CF_ORD,CD$4,2))&gt;$BN$190,"s","ns"))))</f>
        <v>ns</v>
      </c>
      <c r="CE189" s="186" t="str">
        <f aca="1">IF(CE$4&gt;$BV189,"",IF($BR$175&gt;$BS$175,"ns",IF($BN$182&gt;$BO$182,"ns",IF(ABS($BX189-INDEX(RTO1CF_ORD,CE$4,2))&gt;$BN$190,"s","ns"))))</f>
        <v>ns</v>
      </c>
      <c r="CF189" s="186" t="str">
        <f aca="1">IF(CF$4&gt;$BV189,"",IF($BR$175&gt;$BS$175,"ns",IF($BN$182&gt;$BO$182,"ns",IF(ABS($BX189-INDEX(RTO1CF_ORD,CF$4,2))&gt;$BN$190,"s","ns"))))</f>
        <v>ns</v>
      </c>
      <c r="CG189" s="186" t="str">
        <f aca="1">IF(CG$4&gt;$BV189,"",IF($BR$175&gt;$BS$175,"ns",IF($BN$182&gt;$BO$182,"ns",IF(ABS($BX189-INDEX(RTO1CF_ORD,CG$4,2))&gt;$BN$190,"s","ns"))))</f>
        <v>ns</v>
      </c>
      <c r="CH189" s="186" t="str">
        <f aca="1">IF(CH$4&gt;$BV189,"",IF($BR$175&gt;$BS$175,"ns",IF($BN$182&gt;$BO$182,"ns",IF(ABS($BX189-INDEX(RTO1CF_ORD,CH$4,2))&gt;$BN$190,"s","ns"))))</f>
        <v>ns</v>
      </c>
      <c r="CI189" s="186" t="str">
        <f aca="1">IF(CI$4&gt;$BV189,"",IF($BR$175&gt;$BS$175,"ns",IF($BN$182&gt;$BO$182,"ns",IF(ABS($BX189-INDEX(RTO1CF_ORD,CI$4,2))&gt;$BN$190,"s","ns"))))</f>
        <v>ns</v>
      </c>
      <c r="CJ189" s="186" t="str">
        <f aca="1">IF(CJ$4&gt;$BV189,"",IF($BR$175&gt;$BS$175,"ns",IF($BN$182&gt;$BO$182,"ns",IF(ABS($BX189-INDEX(RTO1CF_ORD,CJ$4,2))&gt;$BN$190,"s","ns"))))</f>
        <v>ns</v>
      </c>
      <c r="CK189" s="186" t="str">
        <f aca="1">IF(CK$4&gt;$BV189,"",IF($BR$175&gt;$BS$175,"ns",IF($BN$182&gt;$BO$182,"ns",IF(ABS($BX189-INDEX(RTO1CF_ORD,CK$4,2))&gt;$BN$190,"s","ns"))))</f>
        <v>ns</v>
      </c>
      <c r="CL189" s="186" t="str">
        <f aca="1">IF(CL$4&gt;$BV189,"",IF($BR$175&gt;$BS$175,"ns",IF($BN$182&gt;$BO$182,"ns",IF(ABS($BX189-INDEX(RTO1CF_ORD,CL$4,2))&gt;$BN$190,"s","ns"))))</f>
        <v>ns</v>
      </c>
      <c r="CM189" s="186" t="str">
        <f aca="1">IF(CM$4&gt;$BV189,"",IF($BR$175&gt;$BS$175,"ns",IF($BN$182&gt;$BO$182,"ns",IF(ABS($BX189-INDEX(RTO1CF_ORD,CM$4,2))&gt;$BN$190,"s","ns"))))</f>
        <v>ns</v>
      </c>
      <c r="CN189" s="186" t="str">
        <f aca="1">IF(CN$4&gt;$BV189,"",IF($BR$175&gt;$BS$175,"ns",IF($BN$182&gt;$BO$182,"ns",IF(ABS($BX189-INDEX(RTO1CF_ORD,CN$4,2))&gt;$BN$190,"s","ns"))))</f>
        <v>ns</v>
      </c>
      <c r="CO189" s="186" t="str">
        <f aca="1">IF(CO$4&gt;$BV189,"",IF($BR$175&gt;$BS$175,"ns",IF($BN$182&gt;$BO$182,"ns",IF(ABS($BX189-INDEX(RTO1CF_ORD,CO$4,2))&gt;$BN$190,"s","ns"))))</f>
        <v>ns</v>
      </c>
      <c r="CP189" s="186" t="str">
        <f aca="1">IF(CP$4&gt;$BV189,"",IF($BR$175&gt;$BS$175,"ns",IF($BN$182&gt;$BO$182,"ns",IF(ABS($BX189-INDEX(RTO1CF_ORD,CP$4,2))&gt;$BN$190,"s","ns"))))</f>
        <v>ns</v>
      </c>
      <c r="CQ189" s="186" t="str">
        <f aca="1">IF(CQ$4&gt;$BV189,"",IF($BR$175&gt;$BS$175,"ns",IF($BN$182&gt;$BO$182,"ns",IF(ABS($BX189-INDEX(RTO1CF_ORD,CQ$4,2))&gt;$BN$190,"s","ns"))))</f>
        <v>ns</v>
      </c>
      <c r="CR189" s="186" t="str">
        <f aca="1">IF(CR$4&gt;$BV189,"",IF($BR$175&gt;$BS$175,"ns",IF($BN$182&gt;$BO$182,"ns",IF(ABS($BX189-INDEX(RTO1CF_ORD,CR$4,2))&gt;$BN$190,"s","ns"))))</f>
        <v/>
      </c>
      <c r="CS189" s="186" t="str">
        <f aca="1">IF(CS$4&gt;$BV189,"",IF($BR$175&gt;$BS$175,"ns",IF($BN$182&gt;$BO$182,"ns",IF(ABS($BX189-INDEX(RTO1CF_ORD,CS$4,2))&gt;$BN$190,"s","ns"))))</f>
        <v/>
      </c>
      <c r="CT189" s="186" t="str">
        <f aca="1">IF(CT$4&gt;$BV189,"",IF($BR$175&gt;$BS$175,"ns",IF($BN$182&gt;$BO$182,"ns",IF(ABS($BX189-INDEX(RTO1CF_ORD,CT$4,2))&gt;$BN$190,"s","ns"))))</f>
        <v/>
      </c>
      <c r="CU189" s="186" t="str">
        <f aca="1">IF(CU$4&gt;$BV189,"",IF($BR$175&gt;$BS$175,"ns",IF($BN$182&gt;$BO$182,"ns",IF(ABS($BX189-INDEX(RTO1CF_ORD,CU$4,2))&gt;$BN$190,"s","ns"))))</f>
        <v/>
      </c>
      <c r="CV189" s="186" t="str">
        <f aca="1">IF(CV$4&gt;$BV189,"",IF($BR$175&gt;$BS$175,"ns",IF($BN$182&gt;$BO$182,"ns",IF(ABS($BX189-INDEX(RTO1CF_ORD,CV$4,2))&gt;$BN$190,"s","ns"))))</f>
        <v/>
      </c>
      <c r="CW189" s="186" t="str">
        <f aca="1">IF(CW$4&gt;$BV189,"",IF($BR$175&gt;$BS$175,"ns",IF($BN$182&gt;$BO$182,"ns",IF(ABS($BX189-INDEX(RTO1CF_ORD,CW$4,2))&gt;$BN$190,"s","ns"))))</f>
        <v/>
      </c>
      <c r="CX189" s="186" t="str">
        <f aca="1">IF(CX$4&gt;$BV189,"",IF($BR$175&gt;$BS$175,"ns",IF($BN$182&gt;$BO$182,"ns",IF(ABS($BX189-INDEX(RTO1CF_ORD,CX$4,2))&gt;$BN$190,"s","ns"))))</f>
        <v/>
      </c>
      <c r="CY189" s="186" t="str">
        <f aca="1">IF(CY$4&gt;$BV189,"",IF($BR$175&gt;$BS$175,"ns",IF($BN$182&gt;$BO$182,"ns",IF(ABS($BX189-INDEX(RTO1CF_ORD,CY$4,2))&gt;$BN$190,"s","ns"))))</f>
        <v/>
      </c>
      <c r="CZ189" s="186" t="str">
        <f aca="1">IF(CZ$4&gt;$BV189,"",IF($BR$175&gt;$BS$175,"ns",IF($BN$182&gt;$BO$182,"ns",IF(ABS($BX189-INDEX(RTO1CF_ORD,CZ$4,2))&gt;$BN$190,"s","ns"))))</f>
        <v/>
      </c>
      <c r="DA189" s="186" t="str">
        <f aca="1">IF(DA$4&gt;$BV189,"",IF($BR$175&gt;$BS$175,"ns",IF($BN$182&gt;$BO$182,"ns",IF(ABS($BX189-INDEX(RTO1CF_ORD,DA$4,2))&gt;$BN$190,"s","ns"))))</f>
        <v/>
      </c>
      <c r="DB189" s="186" t="str">
        <f aca="1">IF(DB$4&gt;$BV189,"",IF($BR$175&gt;$BS$175,"ns",IF($BN$182&gt;$BO$182,"ns",IF(ABS($BX189-INDEX(RTO1CF_ORD,DB$4,2))&gt;$BN$190,"s","ns"))))</f>
        <v/>
      </c>
      <c r="DC189" s="186" t="str">
        <f aca="1">IF(DC$4&gt;$BV189,"",IF($BR$175&gt;$BS$175,"ns",IF($BN$182&gt;$BO$182,"ns",IF(ABS($BX189-INDEX(RTO1CF_ORD,DC$4,2))&gt;$BN$190,"s","ns"))))</f>
        <v/>
      </c>
      <c r="DD189" s="186" t="str">
        <f aca="1">IF(DD$4&gt;$BV189,"",IF($BR$175&gt;$BS$175,"ns",IF($BN$182&gt;$BO$182,"ns",IF(ABS($BX189-INDEX(RTO1CF_ORD,DD$4,2))&gt;$BN$190,"s","ns"))))</f>
        <v/>
      </c>
      <c r="DE189" s="186" t="str">
        <f aca="1">IF(DE$4&gt;$BV189,"",IF($BR$175&gt;$BS$175,"ns",IF($BN$182&gt;$BO$182,"ns",IF(ABS($BX189-INDEX(RTO1CF_ORD,DE$4,2))&gt;$BN$190,"s","ns"))))</f>
        <v/>
      </c>
      <c r="DF189" s="186" t="str">
        <f aca="1">IF(DF$4&gt;$BV189,"",IF($BR$175&gt;$BS$175,"ns",IF($BN$182&gt;$BO$182,"ns",IF(ABS($BX189-INDEX(RTO1CF_ORD,DF$4,2))&gt;$BN$190,"s","ns"))))</f>
        <v/>
      </c>
      <c r="DG189" s="186" t="str">
        <f aca="1">IF(DG$4&gt;$BV189,"",IF($BR$175&gt;$BS$175,"ns",IF($BN$182&gt;$BO$182,"ns",IF(ABS($BX189-INDEX(RTO1CF_ORD,DG$4,2))&gt;$BN$190,"s","ns"))))</f>
        <v/>
      </c>
      <c r="DH189" s="186" t="str">
        <f aca="1">IF(DH$4&gt;$BV189,"",IF($BR$175&gt;$BS$175,"ns",IF($BN$182&gt;$BO$182,"ns",IF(ABS($BX189-INDEX(RTO1CF_ORD,DH$4,2))&gt;$BN$190,"s","ns"))))</f>
        <v/>
      </c>
      <c r="DI189" s="186" t="str">
        <f aca="1">IF(DI$4&gt;$BV189,"",IF($BR$175&gt;$BS$175,"ns",IF($BN$182&gt;$BO$182,"ns",IF(ABS($BX189-INDEX(RTO1CF_ORD,DI$4,2))&gt;$BN$190,"s","ns"))))</f>
        <v/>
      </c>
      <c r="DJ189" s="186" t="str">
        <f aca="1">IF(DJ$4&gt;$BV189,"",IF($BR$175&gt;$BS$175,"ns",IF($BN$182&gt;$BO$182,"ns",IF(ABS($BX189-INDEX(RTO1CF_ORD,DJ$4,2))&gt;$BN$190,"s","ns"))))</f>
        <v/>
      </c>
      <c r="DK189" s="186" t="str">
        <f aca="1">IF(DK$4&gt;$BV189,"",IF($BR$175&gt;$BS$175,"ns",IF($BN$182&gt;$BO$182,"ns",IF(ABS($BX189-INDEX(RTO1CF_ORD,DK$4,2))&gt;$BN$190,"s","ns"))))</f>
        <v/>
      </c>
      <c r="DL189" s="186" t="str">
        <f aca="1">IF(DL$4&gt;$BV189,"",IF($BR$175&gt;$BS$175,"ns",IF($BN$182&gt;$BO$182,"ns",IF(ABS($BX189-INDEX(RTO1CF_ORD,DL$4,2))&gt;$BN$190,"s","ns"))))</f>
        <v/>
      </c>
      <c r="DM189" s="186" t="str">
        <f aca="1">IF(DM$4&gt;$BV189,"",IF($BR$175&gt;$BS$175,"ns",IF($BN$182&gt;$BO$182,"ns",IF(ABS($BX189-INDEX(RTO1CF_ORD,DM$4,2))&gt;$BN$190,"s","ns"))))</f>
        <v/>
      </c>
      <c r="DN189" s="186" t="str">
        <f aca="1">IF(DN$4&gt;$BV189,"",IF($BR$175&gt;$BS$175,"ns",IF($BN$182&gt;$BO$182,"ns",IF(ABS($BX189-INDEX(RTO1CF_ORD,DN$4,2))&gt;$BN$190,"s","ns"))))</f>
        <v/>
      </c>
      <c r="DO189" s="186" t="str">
        <f aca="1">IF(DO$4&gt;$BV189,"",IF($BR$175&gt;$BS$175,"ns",IF($BN$182&gt;$BO$182,"ns",IF(ABS($BX189-INDEX(RTO1CF_ORD,DO$4,2))&gt;$BN$190,"s","ns"))))</f>
        <v/>
      </c>
      <c r="DP189" s="186" t="str">
        <f aca="1">IF(DP$4&gt;$BV189,"",IF($BR$175&gt;$BS$175,"ns",IF($BN$182&gt;$BO$182,"ns",IF(ABS($BX189-INDEX(RTO1CF_ORD,DP$4,2))&gt;$BN$190,"s","ns"))))</f>
        <v/>
      </c>
      <c r="DQ189" s="186" t="str">
        <f aca="1">IF(DQ$4&gt;$BV189,"",IF($BR$175&gt;$BS$175,"ns",IF($BN$182&gt;$BO$182,"ns",IF(ABS($BX189-INDEX(RTO1CF_ORD,DQ$4,2))&gt;$BN$190,"s","ns"))))</f>
        <v/>
      </c>
      <c r="DR189" s="186" t="str">
        <f aca="1">IF(DR$4&gt;$BV189,"",IF($BR$175&gt;$BS$175,"ns",IF($BN$182&gt;$BO$182,"ns",IF(ABS($BX189-INDEX(RTO1CF_ORD,DR$4,2))&gt;$BN$190,"s","ns"))))</f>
        <v/>
      </c>
      <c r="DS189" s="186" t="str">
        <f aca="1">IF(DS$4&gt;$BV189,"",IF($BR$175&gt;$BS$175,"ns",IF($BN$182&gt;$BO$182,"ns",IF(ABS($BX189-INDEX(RTO1CF_ORD,DS$4,2))&gt;$BN$190,"s","ns"))))</f>
        <v/>
      </c>
      <c r="DT189" s="186" t="str">
        <f aca="1">IF(DT$4&gt;$BV189,"",IF($BR$175&gt;$BS$175,"ns",IF($BN$182&gt;$BO$182,"ns",IF(ABS($BX189-INDEX(RTO1CF_ORD,DT$4,2))&gt;$BN$190,"s","ns"))))</f>
        <v/>
      </c>
      <c r="DU189" s="186" t="str">
        <f aca="1">IF(DU$4&gt;$BV189,"",IF($BR$175&gt;$BS$175,"ns",IF($BN$182&gt;$BO$182,"ns",IF(ABS($BX189-INDEX(RTO1CF_ORD,DU$4,2))&gt;$BN$190,"s","ns"))))</f>
        <v/>
      </c>
      <c r="DV189" s="186" t="str">
        <f aca="1">IF(DV$4&gt;$BV189,"",IF($BR$175&gt;$BS$175,"ns",IF($BN$182&gt;$BO$182,"ns",IF(ABS($BX189-INDEX(RTO1CF_ORD,DV$4,2))&gt;$BN$190,"s","ns"))))</f>
        <v/>
      </c>
      <c r="DW189" s="158"/>
      <c r="DX189" s="158"/>
      <c r="DZ189" s="176">
        <f>DZ188+1</f>
        <v>20</v>
      </c>
      <c r="EA189" s="178" t="str">
        <f aca="1">IFERROR(INDEX(RTO4CV,$DZ189,1),0)</f>
        <v>IS TORDO</v>
      </c>
      <c r="EB189" s="179">
        <f aca="1">IFERROR(INDEX(RTO4SF,$DZ189,EB$3),0)</f>
        <v>0</v>
      </c>
      <c r="EC189" s="179">
        <f aca="1">IFERROR(INDEX(RTO4SF,$DZ189,EC$3),0)</f>
        <v>0</v>
      </c>
      <c r="ED189" s="179">
        <f aca="1">IFERROR(INDEX(RTO4SF,$DZ189,ED$3),0)</f>
        <v>0</v>
      </c>
      <c r="EE189" s="179">
        <f aca="1">IFERROR(INDEX(RTO4SF,$DZ189,EE$3),0)</f>
        <v>0</v>
      </c>
      <c r="EF189" s="179">
        <f>_xlfn.COUNTIFS(EB189:EE189,"&gt;1")</f>
        <v>0</v>
      </c>
      <c r="EG189" s="179">
        <f>IFERROR(_xlfn.SUMIFS(EB189:EE189,EB189:EE189,"&gt;1"),0)</f>
        <v>0</v>
      </c>
      <c r="EH189" s="176"/>
      <c r="EI189" s="176" t="s">
        <v>348</v>
      </c>
      <c r="EJ189" s="175" t="str">
        <f>IF(EF220=0,"sd",EJ180/EJ183)</f>
        <v>sd</v>
      </c>
      <c r="EK189" s="177"/>
      <c r="EL189" s="176">
        <f>EL188+1</f>
        <v>20</v>
      </c>
      <c r="EM189" s="178" t="str">
        <f aca="1">IFERROR(INDEX(RTO4CV,$EL189,1),0)</f>
        <v>IS TORDO</v>
      </c>
      <c r="EN189" s="179">
        <f aca="1">IFERROR(INDEX(RTO4CF,$EL189,'ANVA-MDS'!EB$3),0)</f>
        <v>3806.8430400000002</v>
      </c>
      <c r="EO189" s="179">
        <f aca="1">IFERROR(INDEX(RTO4CF,$EL189,'ANVA-MDS'!EC$3),0)</f>
        <v>5473.20651428572</v>
      </c>
      <c r="EP189" s="179">
        <f aca="1">IFERROR(INDEX(RTO4CF,$EL189,'ANVA-MDS'!ED$3),0)</f>
        <v>3518.95217142857018</v>
      </c>
      <c r="EQ189" s="179">
        <f aca="1">IFERROR(INDEX(RTO4CF,$EL189,'ANVA-MDS'!EE$3),0)</f>
        <v>0</v>
      </c>
      <c r="ER189" s="179">
        <f>_xlfn.COUNTIFS(EN189:EQ189,"&gt;1")</f>
        <v>3</v>
      </c>
      <c r="ES189" s="179">
        <f>IFERROR(_xlfn.SUMIFS(EN189:EQ189,EN189:EQ189,"&gt;1"),0)</f>
        <v>12799.0017257143008</v>
      </c>
      <c r="ET189" s="176"/>
      <c r="EU189" s="176" t="s">
        <v>348</v>
      </c>
      <c r="EV189" s="175">
        <f>IF(ER220=0,"sd",EV180/EV183)</f>
        <v>0.155310213539108011</v>
      </c>
      <c r="EW189" s="177"/>
      <c r="EX189" s="179">
        <f>EG189+ES189</f>
        <v>12799.0017257143008</v>
      </c>
      <c r="EY189" s="177" t="s">
        <v>349</v>
      </c>
      <c r="EZ189" s="204">
        <f>IF(EF220=0,0,IF(ER220=0,0,1))</f>
        <v>0</v>
      </c>
    </row>
    <row r="190" spans="1:154" ht="12.75" customHeight="1">
      <c r="A190" s="9"/>
      <c r="B190" s="162" t="str">
        <f>'ANVA-MDS'!EJ188</f>
        <v>sd</v>
      </c>
      <c r="J190" s="89" t="n">
        <v>20</v>
      </c>
      <c r="K190" s="187" t="str">
        <f aca="1">IFERROR(INDEX(RTO4SF_ORD,J190,1),"sd")</f>
        <v>IS TORDO</v>
      </c>
      <c r="L190" s="188">
        <f aca="1">IFERROR(INDEX(RTO4SF_ORD,J190,2),"sd")</f>
        <v>0.000299999999999999911</v>
      </c>
      <c r="M190" s="188" t="str">
        <f aca="1">IF(M$4&gt;$J190,"",IF($F$175&gt;$G$175,"ns",IF($B$182&gt;$C$182,"ns",IF(ABS($L190-INDEX(RTO1SF_ORD,M$4,2))&gt;$B$190,"s","ns"))))</f>
        <v>ns</v>
      </c>
      <c r="N190" s="188" t="str">
        <f aca="1">IF(N$4&gt;$J190,"",IF($F$175&gt;$G$175,"ns",IF($B$182&gt;$C$182,"ns",IF(ABS($L190-INDEX(RTO1SF_ORD,N$4,2))&gt;$B$190,"s","ns"))))</f>
        <v>ns</v>
      </c>
      <c r="O190" s="188" t="str">
        <f aca="1">IF(O$4&gt;$J190,"",IF($F$175&gt;$G$175,"ns",IF($B$182&gt;$C$182,"ns",IF(ABS($L190-INDEX(RTO1SF_ORD,O$4,2))&gt;$B$190,"s","ns"))))</f>
        <v>ns</v>
      </c>
      <c r="P190" s="188" t="str">
        <f aca="1">IF(P$4&gt;$J190,"",IF($F$175&gt;$G$175,"ns",IF($B$182&gt;$C$182,"ns",IF(ABS($L190-INDEX(RTO1SF_ORD,P$4,2))&gt;$B$190,"s","ns"))))</f>
        <v>ns</v>
      </c>
      <c r="Q190" s="188" t="str">
        <f aca="1">IF(Q$4&gt;$J190,"",IF($F$175&gt;$G$175,"ns",IF($B$182&gt;$C$182,"ns",IF(ABS($L190-INDEX(RTO1SF_ORD,Q$4,2))&gt;$B$190,"s","ns"))))</f>
        <v>ns</v>
      </c>
      <c r="R190" s="188" t="str">
        <f aca="1">IF(R$4&gt;$J190,"",IF($F$175&gt;$G$175,"ns",IF($B$182&gt;$C$182,"ns",IF(ABS($L190-INDEX(RTO1SF_ORD,R$4,2))&gt;$B$190,"s","ns"))))</f>
        <v>ns</v>
      </c>
      <c r="S190" s="188" t="str">
        <f aca="1">IF(S$4&gt;$J190,"",IF($F$175&gt;$G$175,"ns",IF($B$182&gt;$C$182,"ns",IF(ABS($L190-INDEX(RTO1SF_ORD,S$4,2))&gt;$B$190,"s","ns"))))</f>
        <v>ns</v>
      </c>
      <c r="T190" s="188" t="str">
        <f aca="1">IF(T$4&gt;$J190,"",IF($F$175&gt;$G$175,"ns",IF($B$182&gt;$C$182,"ns",IF(ABS($L190-INDEX(RTO1SF_ORD,T$4,2))&gt;$B$190,"s","ns"))))</f>
        <v>ns</v>
      </c>
      <c r="U190" s="188" t="str">
        <f aca="1">IF(U$4&gt;$J190,"",IF($F$175&gt;$G$175,"ns",IF($B$182&gt;$C$182,"ns",IF(ABS($L190-INDEX(RTO1SF_ORD,U$4,2))&gt;$B$190,"s","ns"))))</f>
        <v>ns</v>
      </c>
      <c r="V190" s="188" t="str">
        <f aca="1">IF(V$4&gt;$J190,"",IF($F$175&gt;$G$175,"ns",IF($B$182&gt;$C$182,"ns",IF(ABS($L190-INDEX(RTO1SF_ORD,V$4,2))&gt;$B$190,"s","ns"))))</f>
        <v>ns</v>
      </c>
      <c r="W190" s="188" t="str">
        <f aca="1">IF(W$4&gt;$J190,"",IF($F$175&gt;$G$175,"ns",IF($B$182&gt;$C$182,"ns",IF(ABS($L190-INDEX(RTO1SF_ORD,W$4,2))&gt;$B$190,"s","ns"))))</f>
        <v>ns</v>
      </c>
      <c r="X190" s="188" t="str">
        <f aca="1">IF(X$4&gt;$J190,"",IF($F$175&gt;$G$175,"ns",IF($B$182&gt;$C$182,"ns",IF(ABS($L190-INDEX(RTO1SF_ORD,X$4,2))&gt;$B$190,"s","ns"))))</f>
        <v>ns</v>
      </c>
      <c r="Y190" s="188" t="str">
        <f aca="1">IF(Y$4&gt;$J190,"",IF($F$175&gt;$G$175,"ns",IF($B$182&gt;$C$182,"ns",IF(ABS($L190-INDEX(RTO1SF_ORD,Y$4,2))&gt;$B$190,"s","ns"))))</f>
        <v>ns</v>
      </c>
      <c r="Z190" s="188" t="str">
        <f aca="1">IF(Z$4&gt;$J190,"",IF($F$175&gt;$G$175,"ns",IF($B$182&gt;$C$182,"ns",IF(ABS($L190-INDEX(RTO1SF_ORD,Z$4,2))&gt;$B$190,"s","ns"))))</f>
        <v>ns</v>
      </c>
      <c r="AA190" s="188" t="str">
        <f aca="1">IF(AA$4&gt;$J190,"",IF($F$175&gt;$G$175,"ns",IF($B$182&gt;$C$182,"ns",IF(ABS($L190-INDEX(RTO1SF_ORD,AA$4,2))&gt;$B$190,"s","ns"))))</f>
        <v>ns</v>
      </c>
      <c r="AB190" s="188" t="str">
        <f aca="1">IF(AB$4&gt;$J190,"",IF($F$175&gt;$G$175,"ns",IF($B$182&gt;$C$182,"ns",IF(ABS($L190-INDEX(RTO1SF_ORD,AB$4,2))&gt;$B$190,"s","ns"))))</f>
        <v>ns</v>
      </c>
      <c r="AC190" s="188" t="str">
        <f aca="1">IF(AC$4&gt;$J190,"",IF($F$175&gt;$G$175,"ns",IF($B$182&gt;$C$182,"ns",IF(ABS($L190-INDEX(RTO1SF_ORD,AC$4,2))&gt;$B$190,"s","ns"))))</f>
        <v>ns</v>
      </c>
      <c r="AD190" s="188" t="str">
        <f aca="1">IF(AD$4&gt;$J190,"",IF($F$175&gt;$G$175,"ns",IF($B$182&gt;$C$182,"ns",IF(ABS($L190-INDEX(RTO1SF_ORD,AD$4,2))&gt;$B$190,"s","ns"))))</f>
        <v>ns</v>
      </c>
      <c r="AE190" s="188" t="str">
        <f aca="1">IF(AE$4&gt;$J190,"",IF($F$175&gt;$G$175,"ns",IF($B$182&gt;$C$182,"ns",IF(ABS($L190-INDEX(RTO1SF_ORD,AE$4,2))&gt;$B$190,"s","ns"))))</f>
        <v>ns</v>
      </c>
      <c r="AF190" s="188" t="str">
        <f aca="1">IF(AF$4&gt;$J190,"",IF($F$175&gt;$G$175,"ns",IF($B$182&gt;$C$182,"ns",IF(ABS($L190-INDEX(RTO1SF_ORD,AF$4,2))&gt;$B$190,"s","ns"))))</f>
        <v>ns</v>
      </c>
      <c r="AG190" s="188" t="str">
        <f aca="1">IF(AG$4&gt;$J190,"",IF($F$175&gt;$G$175,"ns",IF($B$182&gt;$C$182,"ns",IF(ABS($L190-INDEX(RTO1SF_ORD,AG$4,2))&gt;$B$190,"s","ns"))))</f>
        <v/>
      </c>
      <c r="AH190" s="188" t="str">
        <f aca="1">IF(AH$4&gt;$J190,"",IF($F$175&gt;$G$175,"ns",IF($B$182&gt;$C$182,"ns",IF(ABS($L190-INDEX(RTO1SF_ORD,AH$4,2))&gt;$B$190,"s","ns"))))</f>
        <v/>
      </c>
      <c r="AI190" s="188" t="str">
        <f aca="1">IF(AI$4&gt;$J190,"",IF($F$175&gt;$G$175,"ns",IF($B$182&gt;$C$182,"ns",IF(ABS($L190-INDEX(RTO1SF_ORD,AI$4,2))&gt;$B$190,"s","ns"))))</f>
        <v/>
      </c>
      <c r="AJ190" s="188" t="str">
        <f aca="1">IF(AJ$4&gt;$J190,"",IF($F$175&gt;$G$175,"ns",IF($B$182&gt;$C$182,"ns",IF(ABS($L190-INDEX(RTO1SF_ORD,AJ$4,2))&gt;$B$190,"s","ns"))))</f>
        <v/>
      </c>
      <c r="AK190" s="188" t="str">
        <f aca="1">IF(AK$4&gt;$J190,"",IF($F$175&gt;$G$175,"ns",IF($B$182&gt;$C$182,"ns",IF(ABS($L190-INDEX(RTO1SF_ORD,AK$4,2))&gt;$B$190,"s","ns"))))</f>
        <v/>
      </c>
      <c r="AL190" s="188" t="str">
        <f aca="1">IF(AL$4&gt;$J190,"",IF($F$175&gt;$G$175,"ns",IF($B$182&gt;$C$182,"ns",IF(ABS($L190-INDEX(RTO1SF_ORD,AL$4,2))&gt;$B$190,"s","ns"))))</f>
        <v/>
      </c>
      <c r="AM190" s="188" t="str">
        <f aca="1">IF(AM$4&gt;$J190,"",IF($F$175&gt;$G$175,"ns",IF($B$182&gt;$C$182,"ns",IF(ABS($L190-INDEX(RTO1SF_ORD,AM$4,2))&gt;$B$190,"s","ns"))))</f>
        <v/>
      </c>
      <c r="AN190" s="188" t="str">
        <f aca="1">IF(AN$4&gt;$J190,"",IF($F$175&gt;$G$175,"ns",IF($B$182&gt;$C$182,"ns",IF(ABS($L190-INDEX(RTO1SF_ORD,AN$4,2))&gt;$B$190,"s","ns"))))</f>
        <v/>
      </c>
      <c r="AO190" s="188" t="str">
        <f aca="1">IF(AO$4&gt;$J190,"",IF($F$175&gt;$G$175,"ns",IF($B$182&gt;$C$182,"ns",IF(ABS($L190-INDEX(RTO1SF_ORD,AO$4,2))&gt;$B$190,"s","ns"))))</f>
        <v/>
      </c>
      <c r="AP190" s="188" t="str">
        <f aca="1">IF(AP$4&gt;$J190,"",IF($F$175&gt;$G$175,"ns",IF($B$182&gt;$C$182,"ns",IF(ABS($L190-INDEX(RTO1SF_ORD,AP$4,2))&gt;$B$190,"s","ns"))))</f>
        <v/>
      </c>
      <c r="AQ190" s="188" t="str">
        <f aca="1">IF(AQ$4&gt;$J190,"",IF($F$175&gt;$G$175,"ns",IF($B$182&gt;$C$182,"ns",IF(ABS($L190-INDEX(RTO1SF_ORD,AQ$4,2))&gt;$B$190,"s","ns"))))</f>
        <v/>
      </c>
      <c r="AR190" s="188" t="str">
        <f aca="1">IF(AR$4&gt;$J190,"",IF($F$175&gt;$G$175,"ns",IF($B$182&gt;$C$182,"ns",IF(ABS($L190-INDEX(RTO1SF_ORD,AR$4,2))&gt;$B$190,"s","ns"))))</f>
        <v/>
      </c>
      <c r="AS190" s="188" t="str">
        <f aca="1">IF(AS$4&gt;$J190,"",IF($F$175&gt;$G$175,"ns",IF($B$182&gt;$C$182,"ns",IF(ABS($L190-INDEX(RTO1SF_ORD,AS$4,2))&gt;$B$190,"s","ns"))))</f>
        <v/>
      </c>
      <c r="AT190" s="188" t="str">
        <f aca="1">IF(AT$4&gt;$J190,"",IF($F$175&gt;$G$175,"ns",IF($B$182&gt;$C$182,"ns",IF(ABS($L190-INDEX(RTO1SF_ORD,AT$4,2))&gt;$B$190,"s","ns"))))</f>
        <v/>
      </c>
      <c r="AU190" s="188" t="str">
        <f aca="1">IF(AU$4&gt;$J190,"",IF($F$175&gt;$G$175,"ns",IF($B$182&gt;$C$182,"ns",IF(ABS($L190-INDEX(RTO1SF_ORD,AU$4,2))&gt;$B$190,"s","ns"))))</f>
        <v/>
      </c>
      <c r="AV190" s="188" t="str">
        <f aca="1">IF(AV$4&gt;$J190,"",IF($F$175&gt;$G$175,"ns",IF($B$182&gt;$C$182,"ns",IF(ABS($L190-INDEX(RTO1SF_ORD,AV$4,2))&gt;$B$190,"s","ns"))))</f>
        <v/>
      </c>
      <c r="AW190" s="188" t="str">
        <f aca="1">IF(AW$4&gt;$J190,"",IF($F$175&gt;$G$175,"ns",IF($B$182&gt;$C$182,"ns",IF(ABS($L190-INDEX(RTO1SF_ORD,AW$4,2))&gt;$B$190,"s","ns"))))</f>
        <v/>
      </c>
      <c r="AX190" s="188" t="str">
        <f aca="1">IF(AX$4&gt;$J190,"",IF($F$175&gt;$G$175,"ns",IF($B$182&gt;$C$182,"ns",IF(ABS($L190-INDEX(RTO1SF_ORD,AX$4,2))&gt;$B$190,"s","ns"))))</f>
        <v/>
      </c>
      <c r="AY190" s="188" t="str">
        <f aca="1">IF(AY$4&gt;$J190,"",IF($F$175&gt;$G$175,"ns",IF($B$182&gt;$C$182,"ns",IF(ABS($L190-INDEX(RTO1SF_ORD,AY$4,2))&gt;$B$190,"s","ns"))))</f>
        <v/>
      </c>
      <c r="AZ190" s="188" t="str">
        <f aca="1">IF(AZ$4&gt;$J190,"",IF($F$175&gt;$G$175,"ns",IF($B$182&gt;$C$182,"ns",IF(ABS($L190-INDEX(RTO1SF_ORD,AZ$4,2))&gt;$B$190,"s","ns"))))</f>
        <v/>
      </c>
      <c r="BA190" s="188" t="str">
        <f aca="1">IF(BA$4&gt;$J190,"",IF($F$175&gt;$G$175,"ns",IF($B$182&gt;$C$182,"ns",IF(ABS($L190-INDEX(RTO1SF_ORD,BA$4,2))&gt;$B$190,"s","ns"))))</f>
        <v/>
      </c>
      <c r="BB190" s="188" t="str">
        <f aca="1">IF(BB$4&gt;$J190,"",IF($F$175&gt;$G$175,"ns",IF($B$182&gt;$C$182,"ns",IF(ABS($L190-INDEX(RTO1SF_ORD,BB$4,2))&gt;$B$190,"s","ns"))))</f>
        <v/>
      </c>
      <c r="BC190" s="188" t="str">
        <f aca="1">IF(BC$4&gt;$J190,"",IF($F$175&gt;$G$175,"ns",IF($B$182&gt;$C$182,"ns",IF(ABS($L190-INDEX(RTO1SF_ORD,BC$4,2))&gt;$B$190,"s","ns"))))</f>
        <v/>
      </c>
      <c r="BD190" s="188" t="str">
        <f aca="1">IF(BD$4&gt;$J190,"",IF($F$175&gt;$G$175,"ns",IF($B$182&gt;$C$182,"ns",IF(ABS($L190-INDEX(RTO1SF_ORD,BD$4,2))&gt;$B$190,"s","ns"))))</f>
        <v/>
      </c>
      <c r="BE190" s="188" t="str">
        <f aca="1">IF(BE$4&gt;$J190,"",IF($F$175&gt;$G$175,"ns",IF($B$182&gt;$C$182,"ns",IF(ABS($L190-INDEX(RTO1SF_ORD,BE$4,2))&gt;$B$190,"s","ns"))))</f>
        <v/>
      </c>
      <c r="BF190" s="188" t="str">
        <f aca="1">IF(BF$4&gt;$J190,"",IF($F$175&gt;$G$175,"ns",IF($B$182&gt;$C$182,"ns",IF(ABS($L190-INDEX(RTO1SF_ORD,BF$4,2))&gt;$B$190,"s","ns"))))</f>
        <v/>
      </c>
      <c r="BG190" s="188" t="str">
        <f aca="1">IF(BG$4&gt;$J190,"",IF($F$175&gt;$G$175,"ns",IF($B$182&gt;$C$182,"ns",IF(ABS($L190-INDEX(RTO1SF_ORD,BG$4,2))&gt;$B$190,"s","ns"))))</f>
        <v/>
      </c>
      <c r="BH190" s="188" t="str">
        <f aca="1">IF(BH$4&gt;$J190,"",IF($F$175&gt;$G$175,"ns",IF($B$182&gt;$C$182,"ns",IF(ABS($L190-INDEX(RTO1SF_ORD,BH$4,2))&gt;$B$190,"s","ns"))))</f>
        <v/>
      </c>
      <c r="BI190" s="188" t="str">
        <f aca="1">IF(BI$4&gt;$J190,"",IF($F$175&gt;$G$175,"ns",IF($B$182&gt;$C$182,"ns",IF(ABS($L190-INDEX(RTO1SF_ORD,BI$4,2))&gt;$B$190,"s","ns"))))</f>
        <v/>
      </c>
      <c r="BJ190" s="188" t="str">
        <f aca="1">IF(BJ$4&gt;$J190,"",IF($F$175&gt;$G$175,"ns",IF($B$182&gt;$C$182,"ns",IF(ABS($L190-INDEX(RTO1SF_ORD,BJ$4,2))&gt;$B$190,"s","ns"))))</f>
        <v/>
      </c>
      <c r="BM190" s="9"/>
      <c r="BN190" s="162">
        <f>'ANVA-MDS'!EV188</f>
        <v>874.281017138309949</v>
      </c>
      <c r="BS190" s="10"/>
      <c r="BT190" s="10"/>
      <c r="BV190" s="89" t="n">
        <v>20</v>
      </c>
      <c r="BW190" s="187" t="str">
        <f aca="1">IFERROR(INDEX(RTO4CF_ORD,BV190,1),"sd")</f>
        <v>KLEIN NUTRIA</v>
      </c>
      <c r="BX190" s="188">
        <f aca="1">IFERROR(INDEX(RTO4CF_ORD,BV190,2),"sd")</f>
        <v>3994.21171809524003</v>
      </c>
      <c r="BY190" s="186" t="str">
        <f aca="1">IF(BY$4&gt;$BV190,"",IF($BR$175&gt;$BS$175,"ns",IF($BN$182&gt;$BO$182,"ns",IF(ABS($BX190-INDEX(RTO1CF_ORD,BY$4,2))&gt;$BN$190,"s","ns"))))</f>
        <v>ns</v>
      </c>
      <c r="BZ190" s="186" t="str">
        <f aca="1">IF(BZ$4&gt;$BV190,"",IF($BR$175&gt;$BS$175,"ns",IF($BN$182&gt;$BO$182,"ns",IF(ABS($BX190-INDEX(RTO1CF_ORD,BZ$4,2))&gt;$BN$190,"s","ns"))))</f>
        <v>ns</v>
      </c>
      <c r="CA190" s="186" t="str">
        <f aca="1">IF(CA$4&gt;$BV190,"",IF($BR$175&gt;$BS$175,"ns",IF($BN$182&gt;$BO$182,"ns",IF(ABS($BX190-INDEX(RTO1CF_ORD,CA$4,2))&gt;$BN$190,"s","ns"))))</f>
        <v>ns</v>
      </c>
      <c r="CB190" s="186" t="str">
        <f aca="1">IF(CB$4&gt;$BV190,"",IF($BR$175&gt;$BS$175,"ns",IF($BN$182&gt;$BO$182,"ns",IF(ABS($BX190-INDEX(RTO1CF_ORD,CB$4,2))&gt;$BN$190,"s","ns"))))</f>
        <v>ns</v>
      </c>
      <c r="CC190" s="186" t="str">
        <f aca="1">IF(CC$4&gt;$BV190,"",IF($BR$175&gt;$BS$175,"ns",IF($BN$182&gt;$BO$182,"ns",IF(ABS($BX190-INDEX(RTO1CF_ORD,CC$4,2))&gt;$BN$190,"s","ns"))))</f>
        <v>ns</v>
      </c>
      <c r="CD190" s="186" t="str">
        <f aca="1">IF(CD$4&gt;$BV190,"",IF($BR$175&gt;$BS$175,"ns",IF($BN$182&gt;$BO$182,"ns",IF(ABS($BX190-INDEX(RTO1CF_ORD,CD$4,2))&gt;$BN$190,"s","ns"))))</f>
        <v>ns</v>
      </c>
      <c r="CE190" s="186" t="str">
        <f aca="1">IF(CE$4&gt;$BV190,"",IF($BR$175&gt;$BS$175,"ns",IF($BN$182&gt;$BO$182,"ns",IF(ABS($BX190-INDEX(RTO1CF_ORD,CE$4,2))&gt;$BN$190,"s","ns"))))</f>
        <v>ns</v>
      </c>
      <c r="CF190" s="186" t="str">
        <f aca="1">IF(CF$4&gt;$BV190,"",IF($BR$175&gt;$BS$175,"ns",IF($BN$182&gt;$BO$182,"ns",IF(ABS($BX190-INDEX(RTO1CF_ORD,CF$4,2))&gt;$BN$190,"s","ns"))))</f>
        <v>ns</v>
      </c>
      <c r="CG190" s="186" t="str">
        <f aca="1">IF(CG$4&gt;$BV190,"",IF($BR$175&gt;$BS$175,"ns",IF($BN$182&gt;$BO$182,"ns",IF(ABS($BX190-INDEX(RTO1CF_ORD,CG$4,2))&gt;$BN$190,"s","ns"))))</f>
        <v>ns</v>
      </c>
      <c r="CH190" s="186" t="str">
        <f aca="1">IF(CH$4&gt;$BV190,"",IF($BR$175&gt;$BS$175,"ns",IF($BN$182&gt;$BO$182,"ns",IF(ABS($BX190-INDEX(RTO1CF_ORD,CH$4,2))&gt;$BN$190,"s","ns"))))</f>
        <v>ns</v>
      </c>
      <c r="CI190" s="186" t="str">
        <f aca="1">IF(CI$4&gt;$BV190,"",IF($BR$175&gt;$BS$175,"ns",IF($BN$182&gt;$BO$182,"ns",IF(ABS($BX190-INDEX(RTO1CF_ORD,CI$4,2))&gt;$BN$190,"s","ns"))))</f>
        <v>ns</v>
      </c>
      <c r="CJ190" s="186" t="str">
        <f aca="1">IF(CJ$4&gt;$BV190,"",IF($BR$175&gt;$BS$175,"ns",IF($BN$182&gt;$BO$182,"ns",IF(ABS($BX190-INDEX(RTO1CF_ORD,CJ$4,2))&gt;$BN$190,"s","ns"))))</f>
        <v>ns</v>
      </c>
      <c r="CK190" s="186" t="str">
        <f aca="1">IF(CK$4&gt;$BV190,"",IF($BR$175&gt;$BS$175,"ns",IF($BN$182&gt;$BO$182,"ns",IF(ABS($BX190-INDEX(RTO1CF_ORD,CK$4,2))&gt;$BN$190,"s","ns"))))</f>
        <v>ns</v>
      </c>
      <c r="CL190" s="186" t="str">
        <f aca="1">IF(CL$4&gt;$BV190,"",IF($BR$175&gt;$BS$175,"ns",IF($BN$182&gt;$BO$182,"ns",IF(ABS($BX190-INDEX(RTO1CF_ORD,CL$4,2))&gt;$BN$190,"s","ns"))))</f>
        <v>ns</v>
      </c>
      <c r="CM190" s="186" t="str">
        <f aca="1">IF(CM$4&gt;$BV190,"",IF($BR$175&gt;$BS$175,"ns",IF($BN$182&gt;$BO$182,"ns",IF(ABS($BX190-INDEX(RTO1CF_ORD,CM$4,2))&gt;$BN$190,"s","ns"))))</f>
        <v>ns</v>
      </c>
      <c r="CN190" s="186" t="str">
        <f aca="1">IF(CN$4&gt;$BV190,"",IF($BR$175&gt;$BS$175,"ns",IF($BN$182&gt;$BO$182,"ns",IF(ABS($BX190-INDEX(RTO1CF_ORD,CN$4,2))&gt;$BN$190,"s","ns"))))</f>
        <v>ns</v>
      </c>
      <c r="CO190" s="186" t="str">
        <f aca="1">IF(CO$4&gt;$BV190,"",IF($BR$175&gt;$BS$175,"ns",IF($BN$182&gt;$BO$182,"ns",IF(ABS($BX190-INDEX(RTO1CF_ORD,CO$4,2))&gt;$BN$190,"s","ns"))))</f>
        <v>ns</v>
      </c>
      <c r="CP190" s="186" t="str">
        <f aca="1">IF(CP$4&gt;$BV190,"",IF($BR$175&gt;$BS$175,"ns",IF($BN$182&gt;$BO$182,"ns",IF(ABS($BX190-INDEX(RTO1CF_ORD,CP$4,2))&gt;$BN$190,"s","ns"))))</f>
        <v>ns</v>
      </c>
      <c r="CQ190" s="186" t="str">
        <f aca="1">IF(CQ$4&gt;$BV190,"",IF($BR$175&gt;$BS$175,"ns",IF($BN$182&gt;$BO$182,"ns",IF(ABS($BX190-INDEX(RTO1CF_ORD,CQ$4,2))&gt;$BN$190,"s","ns"))))</f>
        <v>ns</v>
      </c>
      <c r="CR190" s="186" t="str">
        <f aca="1">IF(CR$4&gt;$BV190,"",IF($BR$175&gt;$BS$175,"ns",IF($BN$182&gt;$BO$182,"ns",IF(ABS($BX190-INDEX(RTO1CF_ORD,CR$4,2))&gt;$BN$190,"s","ns"))))</f>
        <v>ns</v>
      </c>
      <c r="CS190" s="186" t="str">
        <f aca="1">IF(CS$4&gt;$BV190,"",IF($BR$175&gt;$BS$175,"ns",IF($BN$182&gt;$BO$182,"ns",IF(ABS($BX190-INDEX(RTO1CF_ORD,CS$4,2))&gt;$BN$190,"s","ns"))))</f>
        <v/>
      </c>
      <c r="CT190" s="186" t="str">
        <f aca="1">IF(CT$4&gt;$BV190,"",IF($BR$175&gt;$BS$175,"ns",IF($BN$182&gt;$BO$182,"ns",IF(ABS($BX190-INDEX(RTO1CF_ORD,CT$4,2))&gt;$BN$190,"s","ns"))))</f>
        <v/>
      </c>
      <c r="CU190" s="186" t="str">
        <f aca="1">IF(CU$4&gt;$BV190,"",IF($BR$175&gt;$BS$175,"ns",IF($BN$182&gt;$BO$182,"ns",IF(ABS($BX190-INDEX(RTO1CF_ORD,CU$4,2))&gt;$BN$190,"s","ns"))))</f>
        <v/>
      </c>
      <c r="CV190" s="186" t="str">
        <f aca="1">IF(CV$4&gt;$BV190,"",IF($BR$175&gt;$BS$175,"ns",IF($BN$182&gt;$BO$182,"ns",IF(ABS($BX190-INDEX(RTO1CF_ORD,CV$4,2))&gt;$BN$190,"s","ns"))))</f>
        <v/>
      </c>
      <c r="CW190" s="186" t="str">
        <f aca="1">IF(CW$4&gt;$BV190,"",IF($BR$175&gt;$BS$175,"ns",IF($BN$182&gt;$BO$182,"ns",IF(ABS($BX190-INDEX(RTO1CF_ORD,CW$4,2))&gt;$BN$190,"s","ns"))))</f>
        <v/>
      </c>
      <c r="CX190" s="186" t="str">
        <f aca="1">IF(CX$4&gt;$BV190,"",IF($BR$175&gt;$BS$175,"ns",IF($BN$182&gt;$BO$182,"ns",IF(ABS($BX190-INDEX(RTO1CF_ORD,CX$4,2))&gt;$BN$190,"s","ns"))))</f>
        <v/>
      </c>
      <c r="CY190" s="186" t="str">
        <f aca="1">IF(CY$4&gt;$BV190,"",IF($BR$175&gt;$BS$175,"ns",IF($BN$182&gt;$BO$182,"ns",IF(ABS($BX190-INDEX(RTO1CF_ORD,CY$4,2))&gt;$BN$190,"s","ns"))))</f>
        <v/>
      </c>
      <c r="CZ190" s="186" t="str">
        <f aca="1">IF(CZ$4&gt;$BV190,"",IF($BR$175&gt;$BS$175,"ns",IF($BN$182&gt;$BO$182,"ns",IF(ABS($BX190-INDEX(RTO1CF_ORD,CZ$4,2))&gt;$BN$190,"s","ns"))))</f>
        <v/>
      </c>
      <c r="DA190" s="186" t="str">
        <f aca="1">IF(DA$4&gt;$BV190,"",IF($BR$175&gt;$BS$175,"ns",IF($BN$182&gt;$BO$182,"ns",IF(ABS($BX190-INDEX(RTO1CF_ORD,DA$4,2))&gt;$BN$190,"s","ns"))))</f>
        <v/>
      </c>
      <c r="DB190" s="186" t="str">
        <f aca="1">IF(DB$4&gt;$BV190,"",IF($BR$175&gt;$BS$175,"ns",IF($BN$182&gt;$BO$182,"ns",IF(ABS($BX190-INDEX(RTO1CF_ORD,DB$4,2))&gt;$BN$190,"s","ns"))))</f>
        <v/>
      </c>
      <c r="DC190" s="186" t="str">
        <f aca="1">IF(DC$4&gt;$BV190,"",IF($BR$175&gt;$BS$175,"ns",IF($BN$182&gt;$BO$182,"ns",IF(ABS($BX190-INDEX(RTO1CF_ORD,DC$4,2))&gt;$BN$190,"s","ns"))))</f>
        <v/>
      </c>
      <c r="DD190" s="186" t="str">
        <f aca="1">IF(DD$4&gt;$BV190,"",IF($BR$175&gt;$BS$175,"ns",IF($BN$182&gt;$BO$182,"ns",IF(ABS($BX190-INDEX(RTO1CF_ORD,DD$4,2))&gt;$BN$190,"s","ns"))))</f>
        <v/>
      </c>
      <c r="DE190" s="186" t="str">
        <f aca="1">IF(DE$4&gt;$BV190,"",IF($BR$175&gt;$BS$175,"ns",IF($BN$182&gt;$BO$182,"ns",IF(ABS($BX190-INDEX(RTO1CF_ORD,DE$4,2))&gt;$BN$190,"s","ns"))))</f>
        <v/>
      </c>
      <c r="DF190" s="186" t="str">
        <f aca="1">IF(DF$4&gt;$BV190,"",IF($BR$175&gt;$BS$175,"ns",IF($BN$182&gt;$BO$182,"ns",IF(ABS($BX190-INDEX(RTO1CF_ORD,DF$4,2))&gt;$BN$190,"s","ns"))))</f>
        <v/>
      </c>
      <c r="DG190" s="186" t="str">
        <f aca="1">IF(DG$4&gt;$BV190,"",IF($BR$175&gt;$BS$175,"ns",IF($BN$182&gt;$BO$182,"ns",IF(ABS($BX190-INDEX(RTO1CF_ORD,DG$4,2))&gt;$BN$190,"s","ns"))))</f>
        <v/>
      </c>
      <c r="DH190" s="186" t="str">
        <f aca="1">IF(DH$4&gt;$BV190,"",IF($BR$175&gt;$BS$175,"ns",IF($BN$182&gt;$BO$182,"ns",IF(ABS($BX190-INDEX(RTO1CF_ORD,DH$4,2))&gt;$BN$190,"s","ns"))))</f>
        <v/>
      </c>
      <c r="DI190" s="186" t="str">
        <f aca="1">IF(DI$4&gt;$BV190,"",IF($BR$175&gt;$BS$175,"ns",IF($BN$182&gt;$BO$182,"ns",IF(ABS($BX190-INDEX(RTO1CF_ORD,DI$4,2))&gt;$BN$190,"s","ns"))))</f>
        <v/>
      </c>
      <c r="DJ190" s="186" t="str">
        <f aca="1">IF(DJ$4&gt;$BV190,"",IF($BR$175&gt;$BS$175,"ns",IF($BN$182&gt;$BO$182,"ns",IF(ABS($BX190-INDEX(RTO1CF_ORD,DJ$4,2))&gt;$BN$190,"s","ns"))))</f>
        <v/>
      </c>
      <c r="DK190" s="186" t="str">
        <f aca="1">IF(DK$4&gt;$BV190,"",IF($BR$175&gt;$BS$175,"ns",IF($BN$182&gt;$BO$182,"ns",IF(ABS($BX190-INDEX(RTO1CF_ORD,DK$4,2))&gt;$BN$190,"s","ns"))))</f>
        <v/>
      </c>
      <c r="DL190" s="186" t="str">
        <f aca="1">IF(DL$4&gt;$BV190,"",IF($BR$175&gt;$BS$175,"ns",IF($BN$182&gt;$BO$182,"ns",IF(ABS($BX190-INDEX(RTO1CF_ORD,DL$4,2))&gt;$BN$190,"s","ns"))))</f>
        <v/>
      </c>
      <c r="DM190" s="186" t="str">
        <f aca="1">IF(DM$4&gt;$BV190,"",IF($BR$175&gt;$BS$175,"ns",IF($BN$182&gt;$BO$182,"ns",IF(ABS($BX190-INDEX(RTO1CF_ORD,DM$4,2))&gt;$BN$190,"s","ns"))))</f>
        <v/>
      </c>
      <c r="DN190" s="186" t="str">
        <f aca="1">IF(DN$4&gt;$BV190,"",IF($BR$175&gt;$BS$175,"ns",IF($BN$182&gt;$BO$182,"ns",IF(ABS($BX190-INDEX(RTO1CF_ORD,DN$4,2))&gt;$BN$190,"s","ns"))))</f>
        <v/>
      </c>
      <c r="DO190" s="186" t="str">
        <f aca="1">IF(DO$4&gt;$BV190,"",IF($BR$175&gt;$BS$175,"ns",IF($BN$182&gt;$BO$182,"ns",IF(ABS($BX190-INDEX(RTO1CF_ORD,DO$4,2))&gt;$BN$190,"s","ns"))))</f>
        <v/>
      </c>
      <c r="DP190" s="186" t="str">
        <f aca="1">IF(DP$4&gt;$BV190,"",IF($BR$175&gt;$BS$175,"ns",IF($BN$182&gt;$BO$182,"ns",IF(ABS($BX190-INDEX(RTO1CF_ORD,DP$4,2))&gt;$BN$190,"s","ns"))))</f>
        <v/>
      </c>
      <c r="DQ190" s="186" t="str">
        <f aca="1">IF(DQ$4&gt;$BV190,"",IF($BR$175&gt;$BS$175,"ns",IF($BN$182&gt;$BO$182,"ns",IF(ABS($BX190-INDEX(RTO1CF_ORD,DQ$4,2))&gt;$BN$190,"s","ns"))))</f>
        <v/>
      </c>
      <c r="DR190" s="186" t="str">
        <f aca="1">IF(DR$4&gt;$BV190,"",IF($BR$175&gt;$BS$175,"ns",IF($BN$182&gt;$BO$182,"ns",IF(ABS($BX190-INDEX(RTO1CF_ORD,DR$4,2))&gt;$BN$190,"s","ns"))))</f>
        <v/>
      </c>
      <c r="DS190" s="186" t="str">
        <f aca="1">IF(DS$4&gt;$BV190,"",IF($BR$175&gt;$BS$175,"ns",IF($BN$182&gt;$BO$182,"ns",IF(ABS($BX190-INDEX(RTO1CF_ORD,DS$4,2))&gt;$BN$190,"s","ns"))))</f>
        <v/>
      </c>
      <c r="DT190" s="186" t="str">
        <f aca="1">IF(DT$4&gt;$BV190,"",IF($BR$175&gt;$BS$175,"ns",IF($BN$182&gt;$BO$182,"ns",IF(ABS($BX190-INDEX(RTO1CF_ORD,DT$4,2))&gt;$BN$190,"s","ns"))))</f>
        <v/>
      </c>
      <c r="DU190" s="186" t="str">
        <f aca="1">IF(DU$4&gt;$BV190,"",IF($BR$175&gt;$BS$175,"ns",IF($BN$182&gt;$BO$182,"ns",IF(ABS($BX190-INDEX(RTO1CF_ORD,DU$4,2))&gt;$BN$190,"s","ns"))))</f>
        <v/>
      </c>
      <c r="DV190" s="186" t="str">
        <f aca="1">IF(DV$4&gt;$BV190,"",IF($BR$175&gt;$BS$175,"ns",IF($BN$182&gt;$BO$182,"ns",IF(ABS($BX190-INDEX(RTO1CF_ORD,DV$4,2))&gt;$BN$190,"s","ns"))))</f>
        <v/>
      </c>
      <c r="DW190" s="158"/>
      <c r="DX190" s="158"/>
      <c r="DZ190" s="176">
        <f>DZ189+1</f>
        <v>21</v>
      </c>
      <c r="EA190" s="178" t="str">
        <f aca="1">IFERROR(INDEX(RTO4CV,$DZ190,1),0)</f>
        <v>KLEIN NUTRIA</v>
      </c>
      <c r="EB190" s="179">
        <f aca="1">IFERROR(INDEX(RTO4SF,$DZ190,EB$3),0)</f>
        <v>0</v>
      </c>
      <c r="EC190" s="179">
        <f aca="1">IFERROR(INDEX(RTO4SF,$DZ190,EC$3),0)</f>
        <v>0</v>
      </c>
      <c r="ED190" s="179">
        <f aca="1">IFERROR(INDEX(RTO4SF,$DZ190,ED$3),0)</f>
        <v>0</v>
      </c>
      <c r="EE190" s="179">
        <f aca="1">IFERROR(INDEX(RTO4SF,$DZ190,EE$3),0)</f>
        <v>0</v>
      </c>
      <c r="EF190" s="179">
        <f>_xlfn.COUNTIFS(EB190:EE190,"&gt;1")</f>
        <v>0</v>
      </c>
      <c r="EG190" s="179">
        <f>IFERROR(_xlfn.SUMIFS(EB190:EE190,EB190:EE190,"&gt;1"),0)</f>
        <v>0</v>
      </c>
      <c r="EH190" s="176"/>
      <c r="EI190" s="177"/>
      <c r="EJ190" s="177"/>
      <c r="EK190" s="177"/>
      <c r="EL190" s="176">
        <f>EL189+1</f>
        <v>21</v>
      </c>
      <c r="EM190" s="178" t="str">
        <f aca="1">IFERROR(INDEX(RTO4CV,$EL190,1),0)</f>
        <v>KLEIN NUTRIA</v>
      </c>
      <c r="EN190" s="179">
        <f aca="1">IFERROR(INDEX(RTO4CF,$EL190,'ANVA-MDS'!EB$3),0)</f>
        <v>4319.05760000000009</v>
      </c>
      <c r="EO190" s="179">
        <f aca="1">IFERROR(INDEX(RTO4CF,$EL190,'ANVA-MDS'!EC$3),0)</f>
        <v>4682.24818285713991</v>
      </c>
      <c r="EP190" s="179">
        <f aca="1">IFERROR(INDEX(RTO4CF,$EL190,'ANVA-MDS'!ED$3),0)</f>
        <v>2981.32937142857008</v>
      </c>
      <c r="EQ190" s="179">
        <f aca="1">IFERROR(INDEX(RTO4CF,$EL190,'ANVA-MDS'!EE$3),0)</f>
        <v>0</v>
      </c>
      <c r="ER190" s="179">
        <f>_xlfn.COUNTIFS(EN190:EQ190,"&gt;1")</f>
        <v>3</v>
      </c>
      <c r="ES190" s="179">
        <f>IFERROR(_xlfn.SUMIFS(EN190:EQ190,EN190:EQ190,"&gt;1"),0)</f>
        <v>11982.6351542856992</v>
      </c>
      <c r="ET190" s="176"/>
      <c r="EU190" s="177"/>
      <c r="EV190" s="177"/>
      <c r="EW190" s="177"/>
      <c r="EX190" s="179">
        <f>EG190+ES190</f>
        <v>11982.6351542856992</v>
      </c>
    </row>
    <row r="191" spans="1:154" ht="12.75" customHeight="1">
      <c r="A191" s="9" t="s">
        <v>350</v>
      </c>
      <c r="J191" s="89" t="n">
        <v>21</v>
      </c>
      <c r="K191" s="187" t="str">
        <f aca="1">IFERROR(INDEX(RTO4SF_ORD,J191,1),"sd")</f>
        <v>KLEIN NUTRIA</v>
      </c>
      <c r="L191" s="188">
        <f aca="1">IFERROR(INDEX(RTO4SF_ORD,J191,2),"sd")</f>
        <v>0.00029</v>
      </c>
      <c r="M191" s="188" t="str">
        <f aca="1">IF(M$4&gt;$J191,"",IF($F$175&gt;$G$175,"ns",IF($B$182&gt;$C$182,"ns",IF(ABS($L191-INDEX(RTO1SF_ORD,M$4,2))&gt;$B$190,"s","ns"))))</f>
        <v>ns</v>
      </c>
      <c r="N191" s="188" t="str">
        <f aca="1">IF(N$4&gt;$J191,"",IF($F$175&gt;$G$175,"ns",IF($B$182&gt;$C$182,"ns",IF(ABS($L191-INDEX(RTO1SF_ORD,N$4,2))&gt;$B$190,"s","ns"))))</f>
        <v>ns</v>
      </c>
      <c r="O191" s="188" t="str">
        <f aca="1">IF(O$4&gt;$J191,"",IF($F$175&gt;$G$175,"ns",IF($B$182&gt;$C$182,"ns",IF(ABS($L191-INDEX(RTO1SF_ORD,O$4,2))&gt;$B$190,"s","ns"))))</f>
        <v>ns</v>
      </c>
      <c r="P191" s="188" t="str">
        <f aca="1">IF(P$4&gt;$J191,"",IF($F$175&gt;$G$175,"ns",IF($B$182&gt;$C$182,"ns",IF(ABS($L191-INDEX(RTO1SF_ORD,P$4,2))&gt;$B$190,"s","ns"))))</f>
        <v>ns</v>
      </c>
      <c r="Q191" s="188" t="str">
        <f aca="1">IF(Q$4&gt;$J191,"",IF($F$175&gt;$G$175,"ns",IF($B$182&gt;$C$182,"ns",IF(ABS($L191-INDEX(RTO1SF_ORD,Q$4,2))&gt;$B$190,"s","ns"))))</f>
        <v>ns</v>
      </c>
      <c r="R191" s="188" t="str">
        <f aca="1">IF(R$4&gt;$J191,"",IF($F$175&gt;$G$175,"ns",IF($B$182&gt;$C$182,"ns",IF(ABS($L191-INDEX(RTO1SF_ORD,R$4,2))&gt;$B$190,"s","ns"))))</f>
        <v>ns</v>
      </c>
      <c r="S191" s="188" t="str">
        <f aca="1">IF(S$4&gt;$J191,"",IF($F$175&gt;$G$175,"ns",IF($B$182&gt;$C$182,"ns",IF(ABS($L191-INDEX(RTO1SF_ORD,S$4,2))&gt;$B$190,"s","ns"))))</f>
        <v>ns</v>
      </c>
      <c r="T191" s="188" t="str">
        <f aca="1">IF(T$4&gt;$J191,"",IF($F$175&gt;$G$175,"ns",IF($B$182&gt;$C$182,"ns",IF(ABS($L191-INDEX(RTO1SF_ORD,T$4,2))&gt;$B$190,"s","ns"))))</f>
        <v>ns</v>
      </c>
      <c r="U191" s="188" t="str">
        <f aca="1">IF(U$4&gt;$J191,"",IF($F$175&gt;$G$175,"ns",IF($B$182&gt;$C$182,"ns",IF(ABS($L191-INDEX(RTO1SF_ORD,U$4,2))&gt;$B$190,"s","ns"))))</f>
        <v>ns</v>
      </c>
      <c r="V191" s="188" t="str">
        <f aca="1">IF(V$4&gt;$J191,"",IF($F$175&gt;$G$175,"ns",IF($B$182&gt;$C$182,"ns",IF(ABS($L191-INDEX(RTO1SF_ORD,V$4,2))&gt;$B$190,"s","ns"))))</f>
        <v>ns</v>
      </c>
      <c r="W191" s="188" t="str">
        <f aca="1">IF(W$4&gt;$J191,"",IF($F$175&gt;$G$175,"ns",IF($B$182&gt;$C$182,"ns",IF(ABS($L191-INDEX(RTO1SF_ORD,W$4,2))&gt;$B$190,"s","ns"))))</f>
        <v>ns</v>
      </c>
      <c r="X191" s="188" t="str">
        <f aca="1">IF(X$4&gt;$J191,"",IF($F$175&gt;$G$175,"ns",IF($B$182&gt;$C$182,"ns",IF(ABS($L191-INDEX(RTO1SF_ORD,X$4,2))&gt;$B$190,"s","ns"))))</f>
        <v>ns</v>
      </c>
      <c r="Y191" s="188" t="str">
        <f aca="1">IF(Y$4&gt;$J191,"",IF($F$175&gt;$G$175,"ns",IF($B$182&gt;$C$182,"ns",IF(ABS($L191-INDEX(RTO1SF_ORD,Y$4,2))&gt;$B$190,"s","ns"))))</f>
        <v>ns</v>
      </c>
      <c r="Z191" s="188" t="str">
        <f aca="1">IF(Z$4&gt;$J191,"",IF($F$175&gt;$G$175,"ns",IF($B$182&gt;$C$182,"ns",IF(ABS($L191-INDEX(RTO1SF_ORD,Z$4,2))&gt;$B$190,"s","ns"))))</f>
        <v>ns</v>
      </c>
      <c r="AA191" s="188" t="str">
        <f aca="1">IF(AA$4&gt;$J191,"",IF($F$175&gt;$G$175,"ns",IF($B$182&gt;$C$182,"ns",IF(ABS($L191-INDEX(RTO1SF_ORD,AA$4,2))&gt;$B$190,"s","ns"))))</f>
        <v>ns</v>
      </c>
      <c r="AB191" s="188" t="str">
        <f aca="1">IF(AB$4&gt;$J191,"",IF($F$175&gt;$G$175,"ns",IF($B$182&gt;$C$182,"ns",IF(ABS($L191-INDEX(RTO1SF_ORD,AB$4,2))&gt;$B$190,"s","ns"))))</f>
        <v>ns</v>
      </c>
      <c r="AC191" s="188" t="str">
        <f aca="1">IF(AC$4&gt;$J191,"",IF($F$175&gt;$G$175,"ns",IF($B$182&gt;$C$182,"ns",IF(ABS($L191-INDEX(RTO1SF_ORD,AC$4,2))&gt;$B$190,"s","ns"))))</f>
        <v>ns</v>
      </c>
      <c r="AD191" s="188" t="str">
        <f aca="1">IF(AD$4&gt;$J191,"",IF($F$175&gt;$G$175,"ns",IF($B$182&gt;$C$182,"ns",IF(ABS($L191-INDEX(RTO1SF_ORD,AD$4,2))&gt;$B$190,"s","ns"))))</f>
        <v>ns</v>
      </c>
      <c r="AE191" s="188" t="str">
        <f aca="1">IF(AE$4&gt;$J191,"",IF($F$175&gt;$G$175,"ns",IF($B$182&gt;$C$182,"ns",IF(ABS($L191-INDEX(RTO1SF_ORD,AE$4,2))&gt;$B$190,"s","ns"))))</f>
        <v>ns</v>
      </c>
      <c r="AF191" s="188" t="str">
        <f aca="1">IF(AF$4&gt;$J191,"",IF($F$175&gt;$G$175,"ns",IF($B$182&gt;$C$182,"ns",IF(ABS($L191-INDEX(RTO1SF_ORD,AF$4,2))&gt;$B$190,"s","ns"))))</f>
        <v>ns</v>
      </c>
      <c r="AG191" s="188" t="str">
        <f aca="1">IF(AG$4&gt;$J191,"",IF($F$175&gt;$G$175,"ns",IF($B$182&gt;$C$182,"ns",IF(ABS($L191-INDEX(RTO1SF_ORD,AG$4,2))&gt;$B$190,"s","ns"))))</f>
        <v>ns</v>
      </c>
      <c r="AH191" s="188" t="str">
        <f aca="1">IF(AH$4&gt;$J191,"",IF($F$175&gt;$G$175,"ns",IF($B$182&gt;$C$182,"ns",IF(ABS($L191-INDEX(RTO1SF_ORD,AH$4,2))&gt;$B$190,"s","ns"))))</f>
        <v/>
      </c>
      <c r="AI191" s="188" t="str">
        <f aca="1">IF(AI$4&gt;$J191,"",IF($F$175&gt;$G$175,"ns",IF($B$182&gt;$C$182,"ns",IF(ABS($L191-INDEX(RTO1SF_ORD,AI$4,2))&gt;$B$190,"s","ns"))))</f>
        <v/>
      </c>
      <c r="AJ191" s="188" t="str">
        <f aca="1">IF(AJ$4&gt;$J191,"",IF($F$175&gt;$G$175,"ns",IF($B$182&gt;$C$182,"ns",IF(ABS($L191-INDEX(RTO1SF_ORD,AJ$4,2))&gt;$B$190,"s","ns"))))</f>
        <v/>
      </c>
      <c r="AK191" s="188" t="str">
        <f aca="1">IF(AK$4&gt;$J191,"",IF($F$175&gt;$G$175,"ns",IF($B$182&gt;$C$182,"ns",IF(ABS($L191-INDEX(RTO1SF_ORD,AK$4,2))&gt;$B$190,"s","ns"))))</f>
        <v/>
      </c>
      <c r="AL191" s="188" t="str">
        <f aca="1">IF(AL$4&gt;$J191,"",IF($F$175&gt;$G$175,"ns",IF($B$182&gt;$C$182,"ns",IF(ABS($L191-INDEX(RTO1SF_ORD,AL$4,2))&gt;$B$190,"s","ns"))))</f>
        <v/>
      </c>
      <c r="AM191" s="188" t="str">
        <f aca="1">IF(AM$4&gt;$J191,"",IF($F$175&gt;$G$175,"ns",IF($B$182&gt;$C$182,"ns",IF(ABS($L191-INDEX(RTO1SF_ORD,AM$4,2))&gt;$B$190,"s","ns"))))</f>
        <v/>
      </c>
      <c r="AN191" s="188" t="str">
        <f aca="1">IF(AN$4&gt;$J191,"",IF($F$175&gt;$G$175,"ns",IF($B$182&gt;$C$182,"ns",IF(ABS($L191-INDEX(RTO1SF_ORD,AN$4,2))&gt;$B$190,"s","ns"))))</f>
        <v/>
      </c>
      <c r="AO191" s="188" t="str">
        <f aca="1">IF(AO$4&gt;$J191,"",IF($F$175&gt;$G$175,"ns",IF($B$182&gt;$C$182,"ns",IF(ABS($L191-INDEX(RTO1SF_ORD,AO$4,2))&gt;$B$190,"s","ns"))))</f>
        <v/>
      </c>
      <c r="AP191" s="188" t="str">
        <f aca="1">IF(AP$4&gt;$J191,"",IF($F$175&gt;$G$175,"ns",IF($B$182&gt;$C$182,"ns",IF(ABS($L191-INDEX(RTO1SF_ORD,AP$4,2))&gt;$B$190,"s","ns"))))</f>
        <v/>
      </c>
      <c r="AQ191" s="188" t="str">
        <f aca="1">IF(AQ$4&gt;$J191,"",IF($F$175&gt;$G$175,"ns",IF($B$182&gt;$C$182,"ns",IF(ABS($L191-INDEX(RTO1SF_ORD,AQ$4,2))&gt;$B$190,"s","ns"))))</f>
        <v/>
      </c>
      <c r="AR191" s="188" t="str">
        <f aca="1">IF(AR$4&gt;$J191,"",IF($F$175&gt;$G$175,"ns",IF($B$182&gt;$C$182,"ns",IF(ABS($L191-INDEX(RTO1SF_ORD,AR$4,2))&gt;$B$190,"s","ns"))))</f>
        <v/>
      </c>
      <c r="AS191" s="188" t="str">
        <f aca="1">IF(AS$4&gt;$J191,"",IF($F$175&gt;$G$175,"ns",IF($B$182&gt;$C$182,"ns",IF(ABS($L191-INDEX(RTO1SF_ORD,AS$4,2))&gt;$B$190,"s","ns"))))</f>
        <v/>
      </c>
      <c r="AT191" s="188" t="str">
        <f aca="1">IF(AT$4&gt;$J191,"",IF($F$175&gt;$G$175,"ns",IF($B$182&gt;$C$182,"ns",IF(ABS($L191-INDEX(RTO1SF_ORD,AT$4,2))&gt;$B$190,"s","ns"))))</f>
        <v/>
      </c>
      <c r="AU191" s="188" t="str">
        <f aca="1">IF(AU$4&gt;$J191,"",IF($F$175&gt;$G$175,"ns",IF($B$182&gt;$C$182,"ns",IF(ABS($L191-INDEX(RTO1SF_ORD,AU$4,2))&gt;$B$190,"s","ns"))))</f>
        <v/>
      </c>
      <c r="AV191" s="188" t="str">
        <f aca="1">IF(AV$4&gt;$J191,"",IF($F$175&gt;$G$175,"ns",IF($B$182&gt;$C$182,"ns",IF(ABS($L191-INDEX(RTO1SF_ORD,AV$4,2))&gt;$B$190,"s","ns"))))</f>
        <v/>
      </c>
      <c r="AW191" s="188" t="str">
        <f aca="1">IF(AW$4&gt;$J191,"",IF($F$175&gt;$G$175,"ns",IF($B$182&gt;$C$182,"ns",IF(ABS($L191-INDEX(RTO1SF_ORD,AW$4,2))&gt;$B$190,"s","ns"))))</f>
        <v/>
      </c>
      <c r="AX191" s="188" t="str">
        <f aca="1">IF(AX$4&gt;$J191,"",IF($F$175&gt;$G$175,"ns",IF($B$182&gt;$C$182,"ns",IF(ABS($L191-INDEX(RTO1SF_ORD,AX$4,2))&gt;$B$190,"s","ns"))))</f>
        <v/>
      </c>
      <c r="AY191" s="188" t="str">
        <f aca="1">IF(AY$4&gt;$J191,"",IF($F$175&gt;$G$175,"ns",IF($B$182&gt;$C$182,"ns",IF(ABS($L191-INDEX(RTO1SF_ORD,AY$4,2))&gt;$B$190,"s","ns"))))</f>
        <v/>
      </c>
      <c r="AZ191" s="188" t="str">
        <f aca="1">IF(AZ$4&gt;$J191,"",IF($F$175&gt;$G$175,"ns",IF($B$182&gt;$C$182,"ns",IF(ABS($L191-INDEX(RTO1SF_ORD,AZ$4,2))&gt;$B$190,"s","ns"))))</f>
        <v/>
      </c>
      <c r="BA191" s="188" t="str">
        <f aca="1">IF(BA$4&gt;$J191,"",IF($F$175&gt;$G$175,"ns",IF($B$182&gt;$C$182,"ns",IF(ABS($L191-INDEX(RTO1SF_ORD,BA$4,2))&gt;$B$190,"s","ns"))))</f>
        <v/>
      </c>
      <c r="BB191" s="188" t="str">
        <f aca="1">IF(BB$4&gt;$J191,"",IF($F$175&gt;$G$175,"ns",IF($B$182&gt;$C$182,"ns",IF(ABS($L191-INDEX(RTO1SF_ORD,BB$4,2))&gt;$B$190,"s","ns"))))</f>
        <v/>
      </c>
      <c r="BC191" s="188" t="str">
        <f aca="1">IF(BC$4&gt;$J191,"",IF($F$175&gt;$G$175,"ns",IF($B$182&gt;$C$182,"ns",IF(ABS($L191-INDEX(RTO1SF_ORD,BC$4,2))&gt;$B$190,"s","ns"))))</f>
        <v/>
      </c>
      <c r="BD191" s="188" t="str">
        <f aca="1">IF(BD$4&gt;$J191,"",IF($F$175&gt;$G$175,"ns",IF($B$182&gt;$C$182,"ns",IF(ABS($L191-INDEX(RTO1SF_ORD,BD$4,2))&gt;$B$190,"s","ns"))))</f>
        <v/>
      </c>
      <c r="BE191" s="188" t="str">
        <f aca="1">IF(BE$4&gt;$J191,"",IF($F$175&gt;$G$175,"ns",IF($B$182&gt;$C$182,"ns",IF(ABS($L191-INDEX(RTO1SF_ORD,BE$4,2))&gt;$B$190,"s","ns"))))</f>
        <v/>
      </c>
      <c r="BF191" s="188" t="str">
        <f aca="1">IF(BF$4&gt;$J191,"",IF($F$175&gt;$G$175,"ns",IF($B$182&gt;$C$182,"ns",IF(ABS($L191-INDEX(RTO1SF_ORD,BF$4,2))&gt;$B$190,"s","ns"))))</f>
        <v/>
      </c>
      <c r="BG191" s="188" t="str">
        <f aca="1">IF(BG$4&gt;$J191,"",IF($F$175&gt;$G$175,"ns",IF($B$182&gt;$C$182,"ns",IF(ABS($L191-INDEX(RTO1SF_ORD,BG$4,2))&gt;$B$190,"s","ns"))))</f>
        <v/>
      </c>
      <c r="BH191" s="188" t="str">
        <f aca="1">IF(BH$4&gt;$J191,"",IF($F$175&gt;$G$175,"ns",IF($B$182&gt;$C$182,"ns",IF(ABS($L191-INDEX(RTO1SF_ORD,BH$4,2))&gt;$B$190,"s","ns"))))</f>
        <v/>
      </c>
      <c r="BI191" s="188" t="str">
        <f aca="1">IF(BI$4&gt;$J191,"",IF($F$175&gt;$G$175,"ns",IF($B$182&gt;$C$182,"ns",IF(ABS($L191-INDEX(RTO1SF_ORD,BI$4,2))&gt;$B$190,"s","ns"))))</f>
        <v/>
      </c>
      <c r="BJ191" s="188" t="str">
        <f aca="1">IF(BJ$4&gt;$J191,"",IF($F$175&gt;$G$175,"ns",IF($B$182&gt;$C$182,"ns",IF(ABS($L191-INDEX(RTO1SF_ORD,BJ$4,2))&gt;$B$190,"s","ns"))))</f>
        <v/>
      </c>
      <c r="BM191" s="9" t="s">
        <v>350</v>
      </c>
      <c r="BS191" s="10"/>
      <c r="BT191" s="10"/>
      <c r="BV191" s="89" t="n">
        <v>21</v>
      </c>
      <c r="BW191" s="187" t="str">
        <f aca="1">IFERROR(INDEX(RTO4CF_ORD,BV191,1),"sd")</f>
        <v>MS INTA  817</v>
      </c>
      <c r="BX191" s="188">
        <f aca="1">IFERROR(INDEX(RTO4CF_ORD,BV191,2),"sd")</f>
        <v>3973.22531047618986</v>
      </c>
      <c r="BY191" s="186" t="str">
        <f aca="1">IF(BY$4&gt;$BV191,"",IF($BR$175&gt;$BS$175,"ns",IF($BN$182&gt;$BO$182,"ns",IF(ABS($BX191-INDEX(RTO1CF_ORD,BY$4,2))&gt;$BN$190,"s","ns"))))</f>
        <v>ns</v>
      </c>
      <c r="BZ191" s="186" t="str">
        <f aca="1">IF(BZ$4&gt;$BV191,"",IF($BR$175&gt;$BS$175,"ns",IF($BN$182&gt;$BO$182,"ns",IF(ABS($BX191-INDEX(RTO1CF_ORD,BZ$4,2))&gt;$BN$190,"s","ns"))))</f>
        <v>ns</v>
      </c>
      <c r="CA191" s="186" t="str">
        <f aca="1">IF(CA$4&gt;$BV191,"",IF($BR$175&gt;$BS$175,"ns",IF($BN$182&gt;$BO$182,"ns",IF(ABS($BX191-INDEX(RTO1CF_ORD,CA$4,2))&gt;$BN$190,"s","ns"))))</f>
        <v>ns</v>
      </c>
      <c r="CB191" s="186" t="str">
        <f aca="1">IF(CB$4&gt;$BV191,"",IF($BR$175&gt;$BS$175,"ns",IF($BN$182&gt;$BO$182,"ns",IF(ABS($BX191-INDEX(RTO1CF_ORD,CB$4,2))&gt;$BN$190,"s","ns"))))</f>
        <v>ns</v>
      </c>
      <c r="CC191" s="186" t="str">
        <f aca="1">IF(CC$4&gt;$BV191,"",IF($BR$175&gt;$BS$175,"ns",IF($BN$182&gt;$BO$182,"ns",IF(ABS($BX191-INDEX(RTO1CF_ORD,CC$4,2))&gt;$BN$190,"s","ns"))))</f>
        <v>ns</v>
      </c>
      <c r="CD191" s="186" t="str">
        <f aca="1">IF(CD$4&gt;$BV191,"",IF($BR$175&gt;$BS$175,"ns",IF($BN$182&gt;$BO$182,"ns",IF(ABS($BX191-INDEX(RTO1CF_ORD,CD$4,2))&gt;$BN$190,"s","ns"))))</f>
        <v>ns</v>
      </c>
      <c r="CE191" s="186" t="str">
        <f aca="1">IF(CE$4&gt;$BV191,"",IF($BR$175&gt;$BS$175,"ns",IF($BN$182&gt;$BO$182,"ns",IF(ABS($BX191-INDEX(RTO1CF_ORD,CE$4,2))&gt;$BN$190,"s","ns"))))</f>
        <v>ns</v>
      </c>
      <c r="CF191" s="186" t="str">
        <f aca="1">IF(CF$4&gt;$BV191,"",IF($BR$175&gt;$BS$175,"ns",IF($BN$182&gt;$BO$182,"ns",IF(ABS($BX191-INDEX(RTO1CF_ORD,CF$4,2))&gt;$BN$190,"s","ns"))))</f>
        <v>ns</v>
      </c>
      <c r="CG191" s="186" t="str">
        <f aca="1">IF(CG$4&gt;$BV191,"",IF($BR$175&gt;$BS$175,"ns",IF($BN$182&gt;$BO$182,"ns",IF(ABS($BX191-INDEX(RTO1CF_ORD,CG$4,2))&gt;$BN$190,"s","ns"))))</f>
        <v>ns</v>
      </c>
      <c r="CH191" s="186" t="str">
        <f aca="1">IF(CH$4&gt;$BV191,"",IF($BR$175&gt;$BS$175,"ns",IF($BN$182&gt;$BO$182,"ns",IF(ABS($BX191-INDEX(RTO1CF_ORD,CH$4,2))&gt;$BN$190,"s","ns"))))</f>
        <v>ns</v>
      </c>
      <c r="CI191" s="186" t="str">
        <f aca="1">IF(CI$4&gt;$BV191,"",IF($BR$175&gt;$BS$175,"ns",IF($BN$182&gt;$BO$182,"ns",IF(ABS($BX191-INDEX(RTO1CF_ORD,CI$4,2))&gt;$BN$190,"s","ns"))))</f>
        <v>ns</v>
      </c>
      <c r="CJ191" s="186" t="str">
        <f aca="1">IF(CJ$4&gt;$BV191,"",IF($BR$175&gt;$BS$175,"ns",IF($BN$182&gt;$BO$182,"ns",IF(ABS($BX191-INDEX(RTO1CF_ORD,CJ$4,2))&gt;$BN$190,"s","ns"))))</f>
        <v>ns</v>
      </c>
      <c r="CK191" s="186" t="str">
        <f aca="1">IF(CK$4&gt;$BV191,"",IF($BR$175&gt;$BS$175,"ns",IF($BN$182&gt;$BO$182,"ns",IF(ABS($BX191-INDEX(RTO1CF_ORD,CK$4,2))&gt;$BN$190,"s","ns"))))</f>
        <v>ns</v>
      </c>
      <c r="CL191" s="186" t="str">
        <f aca="1">IF(CL$4&gt;$BV191,"",IF($BR$175&gt;$BS$175,"ns",IF($BN$182&gt;$BO$182,"ns",IF(ABS($BX191-INDEX(RTO1CF_ORD,CL$4,2))&gt;$BN$190,"s","ns"))))</f>
        <v>ns</v>
      </c>
      <c r="CM191" s="186" t="str">
        <f aca="1">IF(CM$4&gt;$BV191,"",IF($BR$175&gt;$BS$175,"ns",IF($BN$182&gt;$BO$182,"ns",IF(ABS($BX191-INDEX(RTO1CF_ORD,CM$4,2))&gt;$BN$190,"s","ns"))))</f>
        <v>ns</v>
      </c>
      <c r="CN191" s="186" t="str">
        <f aca="1">IF(CN$4&gt;$BV191,"",IF($BR$175&gt;$BS$175,"ns",IF($BN$182&gt;$BO$182,"ns",IF(ABS($BX191-INDEX(RTO1CF_ORD,CN$4,2))&gt;$BN$190,"s","ns"))))</f>
        <v>ns</v>
      </c>
      <c r="CO191" s="186" t="str">
        <f aca="1">IF(CO$4&gt;$BV191,"",IF($BR$175&gt;$BS$175,"ns",IF($BN$182&gt;$BO$182,"ns",IF(ABS($BX191-INDEX(RTO1CF_ORD,CO$4,2))&gt;$BN$190,"s","ns"))))</f>
        <v>ns</v>
      </c>
      <c r="CP191" s="186" t="str">
        <f aca="1">IF(CP$4&gt;$BV191,"",IF($BR$175&gt;$BS$175,"ns",IF($BN$182&gt;$BO$182,"ns",IF(ABS($BX191-INDEX(RTO1CF_ORD,CP$4,2))&gt;$BN$190,"s","ns"))))</f>
        <v>ns</v>
      </c>
      <c r="CQ191" s="186" t="str">
        <f aca="1">IF(CQ$4&gt;$BV191,"",IF($BR$175&gt;$BS$175,"ns",IF($BN$182&gt;$BO$182,"ns",IF(ABS($BX191-INDEX(RTO1CF_ORD,CQ$4,2))&gt;$BN$190,"s","ns"))))</f>
        <v>ns</v>
      </c>
      <c r="CR191" s="186" t="str">
        <f aca="1">IF(CR$4&gt;$BV191,"",IF($BR$175&gt;$BS$175,"ns",IF($BN$182&gt;$BO$182,"ns",IF(ABS($BX191-INDEX(RTO1CF_ORD,CR$4,2))&gt;$BN$190,"s","ns"))))</f>
        <v>ns</v>
      </c>
      <c r="CS191" s="186" t="str">
        <f aca="1">IF(CS$4&gt;$BV191,"",IF($BR$175&gt;$BS$175,"ns",IF($BN$182&gt;$BO$182,"ns",IF(ABS($BX191-INDEX(RTO1CF_ORD,CS$4,2))&gt;$BN$190,"s","ns"))))</f>
        <v>ns</v>
      </c>
      <c r="CT191" s="186" t="str">
        <f aca="1">IF(CT$4&gt;$BV191,"",IF($BR$175&gt;$BS$175,"ns",IF($BN$182&gt;$BO$182,"ns",IF(ABS($BX191-INDEX(RTO1CF_ORD,CT$4,2))&gt;$BN$190,"s","ns"))))</f>
        <v/>
      </c>
      <c r="CU191" s="186" t="str">
        <f aca="1">IF(CU$4&gt;$BV191,"",IF($BR$175&gt;$BS$175,"ns",IF($BN$182&gt;$BO$182,"ns",IF(ABS($BX191-INDEX(RTO1CF_ORD,CU$4,2))&gt;$BN$190,"s","ns"))))</f>
        <v/>
      </c>
      <c r="CV191" s="186" t="str">
        <f aca="1">IF(CV$4&gt;$BV191,"",IF($BR$175&gt;$BS$175,"ns",IF($BN$182&gt;$BO$182,"ns",IF(ABS($BX191-INDEX(RTO1CF_ORD,CV$4,2))&gt;$BN$190,"s","ns"))))</f>
        <v/>
      </c>
      <c r="CW191" s="186" t="str">
        <f aca="1">IF(CW$4&gt;$BV191,"",IF($BR$175&gt;$BS$175,"ns",IF($BN$182&gt;$BO$182,"ns",IF(ABS($BX191-INDEX(RTO1CF_ORD,CW$4,2))&gt;$BN$190,"s","ns"))))</f>
        <v/>
      </c>
      <c r="CX191" s="186" t="str">
        <f aca="1">IF(CX$4&gt;$BV191,"",IF($BR$175&gt;$BS$175,"ns",IF($BN$182&gt;$BO$182,"ns",IF(ABS($BX191-INDEX(RTO1CF_ORD,CX$4,2))&gt;$BN$190,"s","ns"))))</f>
        <v/>
      </c>
      <c r="CY191" s="186" t="str">
        <f aca="1">IF(CY$4&gt;$BV191,"",IF($BR$175&gt;$BS$175,"ns",IF($BN$182&gt;$BO$182,"ns",IF(ABS($BX191-INDEX(RTO1CF_ORD,CY$4,2))&gt;$BN$190,"s","ns"))))</f>
        <v/>
      </c>
      <c r="CZ191" s="186" t="str">
        <f aca="1">IF(CZ$4&gt;$BV191,"",IF($BR$175&gt;$BS$175,"ns",IF($BN$182&gt;$BO$182,"ns",IF(ABS($BX191-INDEX(RTO1CF_ORD,CZ$4,2))&gt;$BN$190,"s","ns"))))</f>
        <v/>
      </c>
      <c r="DA191" s="186" t="str">
        <f aca="1">IF(DA$4&gt;$BV191,"",IF($BR$175&gt;$BS$175,"ns",IF($BN$182&gt;$BO$182,"ns",IF(ABS($BX191-INDEX(RTO1CF_ORD,DA$4,2))&gt;$BN$190,"s","ns"))))</f>
        <v/>
      </c>
      <c r="DB191" s="186" t="str">
        <f aca="1">IF(DB$4&gt;$BV191,"",IF($BR$175&gt;$BS$175,"ns",IF($BN$182&gt;$BO$182,"ns",IF(ABS($BX191-INDEX(RTO1CF_ORD,DB$4,2))&gt;$BN$190,"s","ns"))))</f>
        <v/>
      </c>
      <c r="DC191" s="186" t="str">
        <f aca="1">IF(DC$4&gt;$BV191,"",IF($BR$175&gt;$BS$175,"ns",IF($BN$182&gt;$BO$182,"ns",IF(ABS($BX191-INDEX(RTO1CF_ORD,DC$4,2))&gt;$BN$190,"s","ns"))))</f>
        <v/>
      </c>
      <c r="DD191" s="186" t="str">
        <f aca="1">IF(DD$4&gt;$BV191,"",IF($BR$175&gt;$BS$175,"ns",IF($BN$182&gt;$BO$182,"ns",IF(ABS($BX191-INDEX(RTO1CF_ORD,DD$4,2))&gt;$BN$190,"s","ns"))))</f>
        <v/>
      </c>
      <c r="DE191" s="186" t="str">
        <f aca="1">IF(DE$4&gt;$BV191,"",IF($BR$175&gt;$BS$175,"ns",IF($BN$182&gt;$BO$182,"ns",IF(ABS($BX191-INDEX(RTO1CF_ORD,DE$4,2))&gt;$BN$190,"s","ns"))))</f>
        <v/>
      </c>
      <c r="DF191" s="186" t="str">
        <f aca="1">IF(DF$4&gt;$BV191,"",IF($BR$175&gt;$BS$175,"ns",IF($BN$182&gt;$BO$182,"ns",IF(ABS($BX191-INDEX(RTO1CF_ORD,DF$4,2))&gt;$BN$190,"s","ns"))))</f>
        <v/>
      </c>
      <c r="DG191" s="186" t="str">
        <f aca="1">IF(DG$4&gt;$BV191,"",IF($BR$175&gt;$BS$175,"ns",IF($BN$182&gt;$BO$182,"ns",IF(ABS($BX191-INDEX(RTO1CF_ORD,DG$4,2))&gt;$BN$190,"s","ns"))))</f>
        <v/>
      </c>
      <c r="DH191" s="186" t="str">
        <f aca="1">IF(DH$4&gt;$BV191,"",IF($BR$175&gt;$BS$175,"ns",IF($BN$182&gt;$BO$182,"ns",IF(ABS($BX191-INDEX(RTO1CF_ORD,DH$4,2))&gt;$BN$190,"s","ns"))))</f>
        <v/>
      </c>
      <c r="DI191" s="186" t="str">
        <f aca="1">IF(DI$4&gt;$BV191,"",IF($BR$175&gt;$BS$175,"ns",IF($BN$182&gt;$BO$182,"ns",IF(ABS($BX191-INDEX(RTO1CF_ORD,DI$4,2))&gt;$BN$190,"s","ns"))))</f>
        <v/>
      </c>
      <c r="DJ191" s="186" t="str">
        <f aca="1">IF(DJ$4&gt;$BV191,"",IF($BR$175&gt;$BS$175,"ns",IF($BN$182&gt;$BO$182,"ns",IF(ABS($BX191-INDEX(RTO1CF_ORD,DJ$4,2))&gt;$BN$190,"s","ns"))))</f>
        <v/>
      </c>
      <c r="DK191" s="186" t="str">
        <f aca="1">IF(DK$4&gt;$BV191,"",IF($BR$175&gt;$BS$175,"ns",IF($BN$182&gt;$BO$182,"ns",IF(ABS($BX191-INDEX(RTO1CF_ORD,DK$4,2))&gt;$BN$190,"s","ns"))))</f>
        <v/>
      </c>
      <c r="DL191" s="186" t="str">
        <f aca="1">IF(DL$4&gt;$BV191,"",IF($BR$175&gt;$BS$175,"ns",IF($BN$182&gt;$BO$182,"ns",IF(ABS($BX191-INDEX(RTO1CF_ORD,DL$4,2))&gt;$BN$190,"s","ns"))))</f>
        <v/>
      </c>
      <c r="DM191" s="186" t="str">
        <f aca="1">IF(DM$4&gt;$BV191,"",IF($BR$175&gt;$BS$175,"ns",IF($BN$182&gt;$BO$182,"ns",IF(ABS($BX191-INDEX(RTO1CF_ORD,DM$4,2))&gt;$BN$190,"s","ns"))))</f>
        <v/>
      </c>
      <c r="DN191" s="186" t="str">
        <f aca="1">IF(DN$4&gt;$BV191,"",IF($BR$175&gt;$BS$175,"ns",IF($BN$182&gt;$BO$182,"ns",IF(ABS($BX191-INDEX(RTO1CF_ORD,DN$4,2))&gt;$BN$190,"s","ns"))))</f>
        <v/>
      </c>
      <c r="DO191" s="186" t="str">
        <f aca="1">IF(DO$4&gt;$BV191,"",IF($BR$175&gt;$BS$175,"ns",IF($BN$182&gt;$BO$182,"ns",IF(ABS($BX191-INDEX(RTO1CF_ORD,DO$4,2))&gt;$BN$190,"s","ns"))))</f>
        <v/>
      </c>
      <c r="DP191" s="186" t="str">
        <f aca="1">IF(DP$4&gt;$BV191,"",IF($BR$175&gt;$BS$175,"ns",IF($BN$182&gt;$BO$182,"ns",IF(ABS($BX191-INDEX(RTO1CF_ORD,DP$4,2))&gt;$BN$190,"s","ns"))))</f>
        <v/>
      </c>
      <c r="DQ191" s="186" t="str">
        <f aca="1">IF(DQ$4&gt;$BV191,"",IF($BR$175&gt;$BS$175,"ns",IF($BN$182&gt;$BO$182,"ns",IF(ABS($BX191-INDEX(RTO1CF_ORD,DQ$4,2))&gt;$BN$190,"s","ns"))))</f>
        <v/>
      </c>
      <c r="DR191" s="186" t="str">
        <f aca="1">IF(DR$4&gt;$BV191,"",IF($BR$175&gt;$BS$175,"ns",IF($BN$182&gt;$BO$182,"ns",IF(ABS($BX191-INDEX(RTO1CF_ORD,DR$4,2))&gt;$BN$190,"s","ns"))))</f>
        <v/>
      </c>
      <c r="DS191" s="186" t="str">
        <f aca="1">IF(DS$4&gt;$BV191,"",IF($BR$175&gt;$BS$175,"ns",IF($BN$182&gt;$BO$182,"ns",IF(ABS($BX191-INDEX(RTO1CF_ORD,DS$4,2))&gt;$BN$190,"s","ns"))))</f>
        <v/>
      </c>
      <c r="DT191" s="186" t="str">
        <f aca="1">IF(DT$4&gt;$BV191,"",IF($BR$175&gt;$BS$175,"ns",IF($BN$182&gt;$BO$182,"ns",IF(ABS($BX191-INDEX(RTO1CF_ORD,DT$4,2))&gt;$BN$190,"s","ns"))))</f>
        <v/>
      </c>
      <c r="DU191" s="186" t="str">
        <f aca="1">IF(DU$4&gt;$BV191,"",IF($BR$175&gt;$BS$175,"ns",IF($BN$182&gt;$BO$182,"ns",IF(ABS($BX191-INDEX(RTO1CF_ORD,DU$4,2))&gt;$BN$190,"s","ns"))))</f>
        <v/>
      </c>
      <c r="DV191" s="186" t="str">
        <f aca="1">IF(DV$4&gt;$BV191,"",IF($BR$175&gt;$BS$175,"ns",IF($BN$182&gt;$BO$182,"ns",IF(ABS($BX191-INDEX(RTO1CF_ORD,DV$4,2))&gt;$BN$190,"s","ns"))))</f>
        <v/>
      </c>
      <c r="DW191" s="158"/>
      <c r="DX191" s="158"/>
      <c r="DZ191" s="176">
        <f>DZ190+1</f>
        <v>22</v>
      </c>
      <c r="EA191" s="178" t="str">
        <f aca="1">IFERROR(INDEX(RTO4CV,$DZ191,1),0)</f>
        <v>LG ZAINO</v>
      </c>
      <c r="EB191" s="179">
        <f aca="1">IFERROR(INDEX(RTO4SF,$DZ191,EB$3),0)</f>
        <v>0</v>
      </c>
      <c r="EC191" s="179">
        <f aca="1">IFERROR(INDEX(RTO4SF,$DZ191,EC$3),0)</f>
        <v>0</v>
      </c>
      <c r="ED191" s="179">
        <f aca="1">IFERROR(INDEX(RTO4SF,$DZ191,ED$3),0)</f>
        <v>0</v>
      </c>
      <c r="EE191" s="179">
        <f aca="1">IFERROR(INDEX(RTO4SF,$DZ191,EE$3),0)</f>
        <v>0</v>
      </c>
      <c r="EF191" s="179">
        <f>_xlfn.COUNTIFS(EB191:EE191,"&gt;1")</f>
        <v>0</v>
      </c>
      <c r="EG191" s="179">
        <f>IFERROR(_xlfn.SUMIFS(EB191:EE191,EB191:EE191,"&gt;1"),0)</f>
        <v>0</v>
      </c>
      <c r="EH191" s="176"/>
      <c r="EI191" s="177"/>
      <c r="EJ191" s="177"/>
      <c r="EK191" s="177"/>
      <c r="EL191" s="176">
        <f>EL190+1</f>
        <v>22</v>
      </c>
      <c r="EM191" s="178" t="str">
        <f aca="1">IFERROR(INDEX(RTO4CV,$EL191,1),0)</f>
        <v>LG ZAINO</v>
      </c>
      <c r="EN191" s="179">
        <f aca="1">IFERROR(INDEX(RTO4CF,$EL191,'ANVA-MDS'!EB$3),0)</f>
        <v>4218.63074285713992</v>
      </c>
      <c r="EO191" s="179">
        <f aca="1">IFERROR(INDEX(RTO4CF,$EL191,'ANVA-MDS'!EC$3),0)</f>
        <v>4657.10633142857023</v>
      </c>
      <c r="EP191" s="179">
        <f aca="1">IFERROR(INDEX(RTO4CF,$EL191,'ANVA-MDS'!ED$3),0)</f>
        <v>2740.81971428570978</v>
      </c>
      <c r="EQ191" s="179">
        <f aca="1">IFERROR(INDEX(RTO4CF,$EL191,'ANVA-MDS'!EE$3),0)</f>
        <v>0</v>
      </c>
      <c r="ER191" s="179">
        <f>_xlfn.COUNTIFS(EN191:EQ191,"&gt;1")</f>
        <v>3</v>
      </c>
      <c r="ES191" s="179">
        <f>IFERROR(_xlfn.SUMIFS(EN191:EQ191,EN191:EQ191,"&gt;1"),0)</f>
        <v>11616.5567885714008</v>
      </c>
      <c r="ET191" s="176"/>
      <c r="EU191" s="177"/>
      <c r="EV191" s="177"/>
      <c r="EW191" s="177"/>
      <c r="EX191" s="179">
        <f>EG191+ES191</f>
        <v>11616.5567885714008</v>
      </c>
    </row>
    <row r="192" spans="1:154" ht="12.75" customHeight="1">
      <c r="A192" s="9" t="s">
        <v>351</v>
      </c>
      <c r="J192" s="89" t="n">
        <v>22</v>
      </c>
      <c r="K192" s="187" t="str">
        <f aca="1">IFERROR(INDEX(RTO4SF_ORD,J192,1),"sd")</f>
        <v>LG ZAINO</v>
      </c>
      <c r="L192" s="188">
        <f aca="1">IFERROR(INDEX(RTO4SF_ORD,J192,2),"sd")</f>
        <v>0.000279999999999999982</v>
      </c>
      <c r="M192" s="188" t="str">
        <f aca="1">IF(M$4&gt;$J192,"",IF($F$175&gt;$G$175,"ns",IF($B$182&gt;$C$182,"ns",IF(ABS($L192-INDEX(RTO1SF_ORD,M$4,2))&gt;$B$190,"s","ns"))))</f>
        <v>ns</v>
      </c>
      <c r="N192" s="188" t="str">
        <f aca="1">IF(N$4&gt;$J192,"",IF($F$175&gt;$G$175,"ns",IF($B$182&gt;$C$182,"ns",IF(ABS($L192-INDEX(RTO1SF_ORD,N$4,2))&gt;$B$190,"s","ns"))))</f>
        <v>ns</v>
      </c>
      <c r="O192" s="188" t="str">
        <f aca="1">IF(O$4&gt;$J192,"",IF($F$175&gt;$G$175,"ns",IF($B$182&gt;$C$182,"ns",IF(ABS($L192-INDEX(RTO1SF_ORD,O$4,2))&gt;$B$190,"s","ns"))))</f>
        <v>ns</v>
      </c>
      <c r="P192" s="188" t="str">
        <f aca="1">IF(P$4&gt;$J192,"",IF($F$175&gt;$G$175,"ns",IF($B$182&gt;$C$182,"ns",IF(ABS($L192-INDEX(RTO1SF_ORD,P$4,2))&gt;$B$190,"s","ns"))))</f>
        <v>ns</v>
      </c>
      <c r="Q192" s="188" t="str">
        <f aca="1">IF(Q$4&gt;$J192,"",IF($F$175&gt;$G$175,"ns",IF($B$182&gt;$C$182,"ns",IF(ABS($L192-INDEX(RTO1SF_ORD,Q$4,2))&gt;$B$190,"s","ns"))))</f>
        <v>ns</v>
      </c>
      <c r="R192" s="188" t="str">
        <f aca="1">IF(R$4&gt;$J192,"",IF($F$175&gt;$G$175,"ns",IF($B$182&gt;$C$182,"ns",IF(ABS($L192-INDEX(RTO1SF_ORD,R$4,2))&gt;$B$190,"s","ns"))))</f>
        <v>ns</v>
      </c>
      <c r="S192" s="188" t="str">
        <f aca="1">IF(S$4&gt;$J192,"",IF($F$175&gt;$G$175,"ns",IF($B$182&gt;$C$182,"ns",IF(ABS($L192-INDEX(RTO1SF_ORD,S$4,2))&gt;$B$190,"s","ns"))))</f>
        <v>ns</v>
      </c>
      <c r="T192" s="188" t="str">
        <f aca="1">IF(T$4&gt;$J192,"",IF($F$175&gt;$G$175,"ns",IF($B$182&gt;$C$182,"ns",IF(ABS($L192-INDEX(RTO1SF_ORD,T$4,2))&gt;$B$190,"s","ns"))))</f>
        <v>ns</v>
      </c>
      <c r="U192" s="188" t="str">
        <f aca="1">IF(U$4&gt;$J192,"",IF($F$175&gt;$G$175,"ns",IF($B$182&gt;$C$182,"ns",IF(ABS($L192-INDEX(RTO1SF_ORD,U$4,2))&gt;$B$190,"s","ns"))))</f>
        <v>ns</v>
      </c>
      <c r="V192" s="188" t="str">
        <f aca="1">IF(V$4&gt;$J192,"",IF($F$175&gt;$G$175,"ns",IF($B$182&gt;$C$182,"ns",IF(ABS($L192-INDEX(RTO1SF_ORD,V$4,2))&gt;$B$190,"s","ns"))))</f>
        <v>ns</v>
      </c>
      <c r="W192" s="188" t="str">
        <f aca="1">IF(W$4&gt;$J192,"",IF($F$175&gt;$G$175,"ns",IF($B$182&gt;$C$182,"ns",IF(ABS($L192-INDEX(RTO1SF_ORD,W$4,2))&gt;$B$190,"s","ns"))))</f>
        <v>ns</v>
      </c>
      <c r="X192" s="188" t="str">
        <f aca="1">IF(X$4&gt;$J192,"",IF($F$175&gt;$G$175,"ns",IF($B$182&gt;$C$182,"ns",IF(ABS($L192-INDEX(RTO1SF_ORD,X$4,2))&gt;$B$190,"s","ns"))))</f>
        <v>ns</v>
      </c>
      <c r="Y192" s="188" t="str">
        <f aca="1">IF(Y$4&gt;$J192,"",IF($F$175&gt;$G$175,"ns",IF($B$182&gt;$C$182,"ns",IF(ABS($L192-INDEX(RTO1SF_ORD,Y$4,2))&gt;$B$190,"s","ns"))))</f>
        <v>ns</v>
      </c>
      <c r="Z192" s="188" t="str">
        <f aca="1">IF(Z$4&gt;$J192,"",IF($F$175&gt;$G$175,"ns",IF($B$182&gt;$C$182,"ns",IF(ABS($L192-INDEX(RTO1SF_ORD,Z$4,2))&gt;$B$190,"s","ns"))))</f>
        <v>ns</v>
      </c>
      <c r="AA192" s="188" t="str">
        <f aca="1">IF(AA$4&gt;$J192,"",IF($F$175&gt;$G$175,"ns",IF($B$182&gt;$C$182,"ns",IF(ABS($L192-INDEX(RTO1SF_ORD,AA$4,2))&gt;$B$190,"s","ns"))))</f>
        <v>ns</v>
      </c>
      <c r="AB192" s="188" t="str">
        <f aca="1">IF(AB$4&gt;$J192,"",IF($F$175&gt;$G$175,"ns",IF($B$182&gt;$C$182,"ns",IF(ABS($L192-INDEX(RTO1SF_ORD,AB$4,2))&gt;$B$190,"s","ns"))))</f>
        <v>ns</v>
      </c>
      <c r="AC192" s="188" t="str">
        <f aca="1">IF(AC$4&gt;$J192,"",IF($F$175&gt;$G$175,"ns",IF($B$182&gt;$C$182,"ns",IF(ABS($L192-INDEX(RTO1SF_ORD,AC$4,2))&gt;$B$190,"s","ns"))))</f>
        <v>ns</v>
      </c>
      <c r="AD192" s="188" t="str">
        <f aca="1">IF(AD$4&gt;$J192,"",IF($F$175&gt;$G$175,"ns",IF($B$182&gt;$C$182,"ns",IF(ABS($L192-INDEX(RTO1SF_ORD,AD$4,2))&gt;$B$190,"s","ns"))))</f>
        <v>ns</v>
      </c>
      <c r="AE192" s="188" t="str">
        <f aca="1">IF(AE$4&gt;$J192,"",IF($F$175&gt;$G$175,"ns",IF($B$182&gt;$C$182,"ns",IF(ABS($L192-INDEX(RTO1SF_ORD,AE$4,2))&gt;$B$190,"s","ns"))))</f>
        <v>ns</v>
      </c>
      <c r="AF192" s="188" t="str">
        <f aca="1">IF(AF$4&gt;$J192,"",IF($F$175&gt;$G$175,"ns",IF($B$182&gt;$C$182,"ns",IF(ABS($L192-INDEX(RTO1SF_ORD,AF$4,2))&gt;$B$190,"s","ns"))))</f>
        <v>ns</v>
      </c>
      <c r="AG192" s="188" t="str">
        <f aca="1">IF(AG$4&gt;$J192,"",IF($F$175&gt;$G$175,"ns",IF($B$182&gt;$C$182,"ns",IF(ABS($L192-INDEX(RTO1SF_ORD,AG$4,2))&gt;$B$190,"s","ns"))))</f>
        <v>ns</v>
      </c>
      <c r="AH192" s="188" t="str">
        <f aca="1">IF(AH$4&gt;$J192,"",IF($F$175&gt;$G$175,"ns",IF($B$182&gt;$C$182,"ns",IF(ABS($L192-INDEX(RTO1SF_ORD,AH$4,2))&gt;$B$190,"s","ns"))))</f>
        <v>ns</v>
      </c>
      <c r="AI192" s="188" t="str">
        <f aca="1">IF(AI$4&gt;$J192,"",IF($F$175&gt;$G$175,"ns",IF($B$182&gt;$C$182,"ns",IF(ABS($L192-INDEX(RTO1SF_ORD,AI$4,2))&gt;$B$190,"s","ns"))))</f>
        <v/>
      </c>
      <c r="AJ192" s="188" t="str">
        <f aca="1">IF(AJ$4&gt;$J192,"",IF($F$175&gt;$G$175,"ns",IF($B$182&gt;$C$182,"ns",IF(ABS($L192-INDEX(RTO1SF_ORD,AJ$4,2))&gt;$B$190,"s","ns"))))</f>
        <v/>
      </c>
      <c r="AK192" s="188" t="str">
        <f aca="1">IF(AK$4&gt;$J192,"",IF($F$175&gt;$G$175,"ns",IF($B$182&gt;$C$182,"ns",IF(ABS($L192-INDEX(RTO1SF_ORD,AK$4,2))&gt;$B$190,"s","ns"))))</f>
        <v/>
      </c>
      <c r="AL192" s="188" t="str">
        <f aca="1">IF(AL$4&gt;$J192,"",IF($F$175&gt;$G$175,"ns",IF($B$182&gt;$C$182,"ns",IF(ABS($L192-INDEX(RTO1SF_ORD,AL$4,2))&gt;$B$190,"s","ns"))))</f>
        <v/>
      </c>
      <c r="AM192" s="188" t="str">
        <f aca="1">IF(AM$4&gt;$J192,"",IF($F$175&gt;$G$175,"ns",IF($B$182&gt;$C$182,"ns",IF(ABS($L192-INDEX(RTO1SF_ORD,AM$4,2))&gt;$B$190,"s","ns"))))</f>
        <v/>
      </c>
      <c r="AN192" s="188" t="str">
        <f aca="1">IF(AN$4&gt;$J192,"",IF($F$175&gt;$G$175,"ns",IF($B$182&gt;$C$182,"ns",IF(ABS($L192-INDEX(RTO1SF_ORD,AN$4,2))&gt;$B$190,"s","ns"))))</f>
        <v/>
      </c>
      <c r="AO192" s="188" t="str">
        <f aca="1">IF(AO$4&gt;$J192,"",IF($F$175&gt;$G$175,"ns",IF($B$182&gt;$C$182,"ns",IF(ABS($L192-INDEX(RTO1SF_ORD,AO$4,2))&gt;$B$190,"s","ns"))))</f>
        <v/>
      </c>
      <c r="AP192" s="188" t="str">
        <f aca="1">IF(AP$4&gt;$J192,"",IF($F$175&gt;$G$175,"ns",IF($B$182&gt;$C$182,"ns",IF(ABS($L192-INDEX(RTO1SF_ORD,AP$4,2))&gt;$B$190,"s","ns"))))</f>
        <v/>
      </c>
      <c r="AQ192" s="188" t="str">
        <f aca="1">IF(AQ$4&gt;$J192,"",IF($F$175&gt;$G$175,"ns",IF($B$182&gt;$C$182,"ns",IF(ABS($L192-INDEX(RTO1SF_ORD,AQ$4,2))&gt;$B$190,"s","ns"))))</f>
        <v/>
      </c>
      <c r="AR192" s="188" t="str">
        <f aca="1">IF(AR$4&gt;$J192,"",IF($F$175&gt;$G$175,"ns",IF($B$182&gt;$C$182,"ns",IF(ABS($L192-INDEX(RTO1SF_ORD,AR$4,2))&gt;$B$190,"s","ns"))))</f>
        <v/>
      </c>
      <c r="AS192" s="188" t="str">
        <f aca="1">IF(AS$4&gt;$J192,"",IF($F$175&gt;$G$175,"ns",IF($B$182&gt;$C$182,"ns",IF(ABS($L192-INDEX(RTO1SF_ORD,AS$4,2))&gt;$B$190,"s","ns"))))</f>
        <v/>
      </c>
      <c r="AT192" s="188" t="str">
        <f aca="1">IF(AT$4&gt;$J192,"",IF($F$175&gt;$G$175,"ns",IF($B$182&gt;$C$182,"ns",IF(ABS($L192-INDEX(RTO1SF_ORD,AT$4,2))&gt;$B$190,"s","ns"))))</f>
        <v/>
      </c>
      <c r="AU192" s="188" t="str">
        <f aca="1">IF(AU$4&gt;$J192,"",IF($F$175&gt;$G$175,"ns",IF($B$182&gt;$C$182,"ns",IF(ABS($L192-INDEX(RTO1SF_ORD,AU$4,2))&gt;$B$190,"s","ns"))))</f>
        <v/>
      </c>
      <c r="AV192" s="188" t="str">
        <f aca="1">IF(AV$4&gt;$J192,"",IF($F$175&gt;$G$175,"ns",IF($B$182&gt;$C$182,"ns",IF(ABS($L192-INDEX(RTO1SF_ORD,AV$4,2))&gt;$B$190,"s","ns"))))</f>
        <v/>
      </c>
      <c r="AW192" s="188" t="str">
        <f aca="1">IF(AW$4&gt;$J192,"",IF($F$175&gt;$G$175,"ns",IF($B$182&gt;$C$182,"ns",IF(ABS($L192-INDEX(RTO1SF_ORD,AW$4,2))&gt;$B$190,"s","ns"))))</f>
        <v/>
      </c>
      <c r="AX192" s="188" t="str">
        <f aca="1">IF(AX$4&gt;$J192,"",IF($F$175&gt;$G$175,"ns",IF($B$182&gt;$C$182,"ns",IF(ABS($L192-INDEX(RTO1SF_ORD,AX$4,2))&gt;$B$190,"s","ns"))))</f>
        <v/>
      </c>
      <c r="AY192" s="188" t="str">
        <f aca="1">IF(AY$4&gt;$J192,"",IF($F$175&gt;$G$175,"ns",IF($B$182&gt;$C$182,"ns",IF(ABS($L192-INDEX(RTO1SF_ORD,AY$4,2))&gt;$B$190,"s","ns"))))</f>
        <v/>
      </c>
      <c r="AZ192" s="188" t="str">
        <f aca="1">IF(AZ$4&gt;$J192,"",IF($F$175&gt;$G$175,"ns",IF($B$182&gt;$C$182,"ns",IF(ABS($L192-INDEX(RTO1SF_ORD,AZ$4,2))&gt;$B$190,"s","ns"))))</f>
        <v/>
      </c>
      <c r="BA192" s="188" t="str">
        <f aca="1">IF(BA$4&gt;$J192,"",IF($F$175&gt;$G$175,"ns",IF($B$182&gt;$C$182,"ns",IF(ABS($L192-INDEX(RTO1SF_ORD,BA$4,2))&gt;$B$190,"s","ns"))))</f>
        <v/>
      </c>
      <c r="BB192" s="188" t="str">
        <f aca="1">IF(BB$4&gt;$J192,"",IF($F$175&gt;$G$175,"ns",IF($B$182&gt;$C$182,"ns",IF(ABS($L192-INDEX(RTO1SF_ORD,BB$4,2))&gt;$B$190,"s","ns"))))</f>
        <v/>
      </c>
      <c r="BC192" s="188" t="str">
        <f aca="1">IF(BC$4&gt;$J192,"",IF($F$175&gt;$G$175,"ns",IF($B$182&gt;$C$182,"ns",IF(ABS($L192-INDEX(RTO1SF_ORD,BC$4,2))&gt;$B$190,"s","ns"))))</f>
        <v/>
      </c>
      <c r="BD192" s="188" t="str">
        <f aca="1">IF(BD$4&gt;$J192,"",IF($F$175&gt;$G$175,"ns",IF($B$182&gt;$C$182,"ns",IF(ABS($L192-INDEX(RTO1SF_ORD,BD$4,2))&gt;$B$190,"s","ns"))))</f>
        <v/>
      </c>
      <c r="BE192" s="188" t="str">
        <f aca="1">IF(BE$4&gt;$J192,"",IF($F$175&gt;$G$175,"ns",IF($B$182&gt;$C$182,"ns",IF(ABS($L192-INDEX(RTO1SF_ORD,BE$4,2))&gt;$B$190,"s","ns"))))</f>
        <v/>
      </c>
      <c r="BF192" s="188" t="str">
        <f aca="1">IF(BF$4&gt;$J192,"",IF($F$175&gt;$G$175,"ns",IF($B$182&gt;$C$182,"ns",IF(ABS($L192-INDEX(RTO1SF_ORD,BF$4,2))&gt;$B$190,"s","ns"))))</f>
        <v/>
      </c>
      <c r="BG192" s="188" t="str">
        <f aca="1">IF(BG$4&gt;$J192,"",IF($F$175&gt;$G$175,"ns",IF($B$182&gt;$C$182,"ns",IF(ABS($L192-INDEX(RTO1SF_ORD,BG$4,2))&gt;$B$190,"s","ns"))))</f>
        <v/>
      </c>
      <c r="BH192" s="188" t="str">
        <f aca="1">IF(BH$4&gt;$J192,"",IF($F$175&gt;$G$175,"ns",IF($B$182&gt;$C$182,"ns",IF(ABS($L192-INDEX(RTO1SF_ORD,BH$4,2))&gt;$B$190,"s","ns"))))</f>
        <v/>
      </c>
      <c r="BI192" s="188" t="str">
        <f aca="1">IF(BI$4&gt;$J192,"",IF($F$175&gt;$G$175,"ns",IF($B$182&gt;$C$182,"ns",IF(ABS($L192-INDEX(RTO1SF_ORD,BI$4,2))&gt;$B$190,"s","ns"))))</f>
        <v/>
      </c>
      <c r="BJ192" s="188" t="str">
        <f aca="1">IF(BJ$4&gt;$J192,"",IF($F$175&gt;$G$175,"ns",IF($B$182&gt;$C$182,"ns",IF(ABS($L192-INDEX(RTO1SF_ORD,BJ$4,2))&gt;$B$190,"s","ns"))))</f>
        <v/>
      </c>
      <c r="BM192" s="9" t="s">
        <v>351</v>
      </c>
      <c r="BS192" s="10"/>
      <c r="BT192" s="10"/>
      <c r="BV192" s="89" t="n">
        <v>22</v>
      </c>
      <c r="BW192" s="187" t="str">
        <f aca="1">IFERROR(INDEX(RTO4CF_ORD,BV192,1),"sd")</f>
        <v>BIOINTA 1006</v>
      </c>
      <c r="BX192" s="188">
        <f aca="1">IFERROR(INDEX(RTO4CF_ORD,BV192,2),"sd")</f>
        <v>3905.49833142857005</v>
      </c>
      <c r="BY192" s="186" t="str">
        <f aca="1">IF(BY$4&gt;$BV192,"",IF($BR$175&gt;$BS$175,"ns",IF($BN$182&gt;$BO$182,"ns",IF(ABS($BX192-INDEX(RTO1CF_ORD,BY$4,2))&gt;$BN$190,"s","ns"))))</f>
        <v>ns</v>
      </c>
      <c r="BZ192" s="186" t="str">
        <f aca="1">IF(BZ$4&gt;$BV192,"",IF($BR$175&gt;$BS$175,"ns",IF($BN$182&gt;$BO$182,"ns",IF(ABS($BX192-INDEX(RTO1CF_ORD,BZ$4,2))&gt;$BN$190,"s","ns"))))</f>
        <v>ns</v>
      </c>
      <c r="CA192" s="186" t="str">
        <f aca="1">IF(CA$4&gt;$BV192,"",IF($BR$175&gt;$BS$175,"ns",IF($BN$182&gt;$BO$182,"ns",IF(ABS($BX192-INDEX(RTO1CF_ORD,CA$4,2))&gt;$BN$190,"s","ns"))))</f>
        <v>ns</v>
      </c>
      <c r="CB192" s="186" t="str">
        <f aca="1">IF(CB$4&gt;$BV192,"",IF($BR$175&gt;$BS$175,"ns",IF($BN$182&gt;$BO$182,"ns",IF(ABS($BX192-INDEX(RTO1CF_ORD,CB$4,2))&gt;$BN$190,"s","ns"))))</f>
        <v>ns</v>
      </c>
      <c r="CC192" s="186" t="str">
        <f aca="1">IF(CC$4&gt;$BV192,"",IF($BR$175&gt;$BS$175,"ns",IF($BN$182&gt;$BO$182,"ns",IF(ABS($BX192-INDEX(RTO1CF_ORD,CC$4,2))&gt;$BN$190,"s","ns"))))</f>
        <v>ns</v>
      </c>
      <c r="CD192" s="186" t="str">
        <f aca="1">IF(CD$4&gt;$BV192,"",IF($BR$175&gt;$BS$175,"ns",IF($BN$182&gt;$BO$182,"ns",IF(ABS($BX192-INDEX(RTO1CF_ORD,CD$4,2))&gt;$BN$190,"s","ns"))))</f>
        <v>ns</v>
      </c>
      <c r="CE192" s="186" t="str">
        <f aca="1">IF(CE$4&gt;$BV192,"",IF($BR$175&gt;$BS$175,"ns",IF($BN$182&gt;$BO$182,"ns",IF(ABS($BX192-INDEX(RTO1CF_ORD,CE$4,2))&gt;$BN$190,"s","ns"))))</f>
        <v>ns</v>
      </c>
      <c r="CF192" s="186" t="str">
        <f aca="1">IF(CF$4&gt;$BV192,"",IF($BR$175&gt;$BS$175,"ns",IF($BN$182&gt;$BO$182,"ns",IF(ABS($BX192-INDEX(RTO1CF_ORD,CF$4,2))&gt;$BN$190,"s","ns"))))</f>
        <v>ns</v>
      </c>
      <c r="CG192" s="186" t="str">
        <f aca="1">IF(CG$4&gt;$BV192,"",IF($BR$175&gt;$BS$175,"ns",IF($BN$182&gt;$BO$182,"ns",IF(ABS($BX192-INDEX(RTO1CF_ORD,CG$4,2))&gt;$BN$190,"s","ns"))))</f>
        <v>ns</v>
      </c>
      <c r="CH192" s="186" t="str">
        <f aca="1">IF(CH$4&gt;$BV192,"",IF($BR$175&gt;$BS$175,"ns",IF($BN$182&gt;$BO$182,"ns",IF(ABS($BX192-INDEX(RTO1CF_ORD,CH$4,2))&gt;$BN$190,"s","ns"))))</f>
        <v>ns</v>
      </c>
      <c r="CI192" s="186" t="str">
        <f aca="1">IF(CI$4&gt;$BV192,"",IF($BR$175&gt;$BS$175,"ns",IF($BN$182&gt;$BO$182,"ns",IF(ABS($BX192-INDEX(RTO1CF_ORD,CI$4,2))&gt;$BN$190,"s","ns"))))</f>
        <v>ns</v>
      </c>
      <c r="CJ192" s="186" t="str">
        <f aca="1">IF(CJ$4&gt;$BV192,"",IF($BR$175&gt;$BS$175,"ns",IF($BN$182&gt;$BO$182,"ns",IF(ABS($BX192-INDEX(RTO1CF_ORD,CJ$4,2))&gt;$BN$190,"s","ns"))))</f>
        <v>ns</v>
      </c>
      <c r="CK192" s="186" t="str">
        <f aca="1">IF(CK$4&gt;$BV192,"",IF($BR$175&gt;$BS$175,"ns",IF($BN$182&gt;$BO$182,"ns",IF(ABS($BX192-INDEX(RTO1CF_ORD,CK$4,2))&gt;$BN$190,"s","ns"))))</f>
        <v>ns</v>
      </c>
      <c r="CL192" s="186" t="str">
        <f aca="1">IF(CL$4&gt;$BV192,"",IF($BR$175&gt;$BS$175,"ns",IF($BN$182&gt;$BO$182,"ns",IF(ABS($BX192-INDEX(RTO1CF_ORD,CL$4,2))&gt;$BN$190,"s","ns"))))</f>
        <v>ns</v>
      </c>
      <c r="CM192" s="186" t="str">
        <f aca="1">IF(CM$4&gt;$BV192,"",IF($BR$175&gt;$BS$175,"ns",IF($BN$182&gt;$BO$182,"ns",IF(ABS($BX192-INDEX(RTO1CF_ORD,CM$4,2))&gt;$BN$190,"s","ns"))))</f>
        <v>ns</v>
      </c>
      <c r="CN192" s="186" t="str">
        <f aca="1">IF(CN$4&gt;$BV192,"",IF($BR$175&gt;$BS$175,"ns",IF($BN$182&gt;$BO$182,"ns",IF(ABS($BX192-INDEX(RTO1CF_ORD,CN$4,2))&gt;$BN$190,"s","ns"))))</f>
        <v>ns</v>
      </c>
      <c r="CO192" s="186" t="str">
        <f aca="1">IF(CO$4&gt;$BV192,"",IF($BR$175&gt;$BS$175,"ns",IF($BN$182&gt;$BO$182,"ns",IF(ABS($BX192-INDEX(RTO1CF_ORD,CO$4,2))&gt;$BN$190,"s","ns"))))</f>
        <v>ns</v>
      </c>
      <c r="CP192" s="186" t="str">
        <f aca="1">IF(CP$4&gt;$BV192,"",IF($BR$175&gt;$BS$175,"ns",IF($BN$182&gt;$BO$182,"ns",IF(ABS($BX192-INDEX(RTO1CF_ORD,CP$4,2))&gt;$BN$190,"s","ns"))))</f>
        <v>ns</v>
      </c>
      <c r="CQ192" s="186" t="str">
        <f aca="1">IF(CQ$4&gt;$BV192,"",IF($BR$175&gt;$BS$175,"ns",IF($BN$182&gt;$BO$182,"ns",IF(ABS($BX192-INDEX(RTO1CF_ORD,CQ$4,2))&gt;$BN$190,"s","ns"))))</f>
        <v>ns</v>
      </c>
      <c r="CR192" s="186" t="str">
        <f aca="1">IF(CR$4&gt;$BV192,"",IF($BR$175&gt;$BS$175,"ns",IF($BN$182&gt;$BO$182,"ns",IF(ABS($BX192-INDEX(RTO1CF_ORD,CR$4,2))&gt;$BN$190,"s","ns"))))</f>
        <v>ns</v>
      </c>
      <c r="CS192" s="186" t="str">
        <f aca="1">IF(CS$4&gt;$BV192,"",IF($BR$175&gt;$BS$175,"ns",IF($BN$182&gt;$BO$182,"ns",IF(ABS($BX192-INDEX(RTO1CF_ORD,CS$4,2))&gt;$BN$190,"s","ns"))))</f>
        <v>ns</v>
      </c>
      <c r="CT192" s="186" t="str">
        <f aca="1">IF(CT$4&gt;$BV192,"",IF($BR$175&gt;$BS$175,"ns",IF($BN$182&gt;$BO$182,"ns",IF(ABS($BX192-INDEX(RTO1CF_ORD,CT$4,2))&gt;$BN$190,"s","ns"))))</f>
        <v>ns</v>
      </c>
      <c r="CU192" s="186" t="str">
        <f aca="1">IF(CU$4&gt;$BV192,"",IF($BR$175&gt;$BS$175,"ns",IF($BN$182&gt;$BO$182,"ns",IF(ABS($BX192-INDEX(RTO1CF_ORD,CU$4,2))&gt;$BN$190,"s","ns"))))</f>
        <v/>
      </c>
      <c r="CV192" s="186" t="str">
        <f aca="1">IF(CV$4&gt;$BV192,"",IF($BR$175&gt;$BS$175,"ns",IF($BN$182&gt;$BO$182,"ns",IF(ABS($BX192-INDEX(RTO1CF_ORD,CV$4,2))&gt;$BN$190,"s","ns"))))</f>
        <v/>
      </c>
      <c r="CW192" s="186" t="str">
        <f aca="1">IF(CW$4&gt;$BV192,"",IF($BR$175&gt;$BS$175,"ns",IF($BN$182&gt;$BO$182,"ns",IF(ABS($BX192-INDEX(RTO1CF_ORD,CW$4,2))&gt;$BN$190,"s","ns"))))</f>
        <v/>
      </c>
      <c r="CX192" s="186" t="str">
        <f aca="1">IF(CX$4&gt;$BV192,"",IF($BR$175&gt;$BS$175,"ns",IF($BN$182&gt;$BO$182,"ns",IF(ABS($BX192-INDEX(RTO1CF_ORD,CX$4,2))&gt;$BN$190,"s","ns"))))</f>
        <v/>
      </c>
      <c r="CY192" s="186" t="str">
        <f aca="1">IF(CY$4&gt;$BV192,"",IF($BR$175&gt;$BS$175,"ns",IF($BN$182&gt;$BO$182,"ns",IF(ABS($BX192-INDEX(RTO1CF_ORD,CY$4,2))&gt;$BN$190,"s","ns"))))</f>
        <v/>
      </c>
      <c r="CZ192" s="186" t="str">
        <f aca="1">IF(CZ$4&gt;$BV192,"",IF($BR$175&gt;$BS$175,"ns",IF($BN$182&gt;$BO$182,"ns",IF(ABS($BX192-INDEX(RTO1CF_ORD,CZ$4,2))&gt;$BN$190,"s","ns"))))</f>
        <v/>
      </c>
      <c r="DA192" s="186" t="str">
        <f aca="1">IF(DA$4&gt;$BV192,"",IF($BR$175&gt;$BS$175,"ns",IF($BN$182&gt;$BO$182,"ns",IF(ABS($BX192-INDEX(RTO1CF_ORD,DA$4,2))&gt;$BN$190,"s","ns"))))</f>
        <v/>
      </c>
      <c r="DB192" s="186" t="str">
        <f aca="1">IF(DB$4&gt;$BV192,"",IF($BR$175&gt;$BS$175,"ns",IF($BN$182&gt;$BO$182,"ns",IF(ABS($BX192-INDEX(RTO1CF_ORD,DB$4,2))&gt;$BN$190,"s","ns"))))</f>
        <v/>
      </c>
      <c r="DC192" s="186" t="str">
        <f aca="1">IF(DC$4&gt;$BV192,"",IF($BR$175&gt;$BS$175,"ns",IF($BN$182&gt;$BO$182,"ns",IF(ABS($BX192-INDEX(RTO1CF_ORD,DC$4,2))&gt;$BN$190,"s","ns"))))</f>
        <v/>
      </c>
      <c r="DD192" s="186" t="str">
        <f aca="1">IF(DD$4&gt;$BV192,"",IF($BR$175&gt;$BS$175,"ns",IF($BN$182&gt;$BO$182,"ns",IF(ABS($BX192-INDEX(RTO1CF_ORD,DD$4,2))&gt;$BN$190,"s","ns"))))</f>
        <v/>
      </c>
      <c r="DE192" s="186" t="str">
        <f aca="1">IF(DE$4&gt;$BV192,"",IF($BR$175&gt;$BS$175,"ns",IF($BN$182&gt;$BO$182,"ns",IF(ABS($BX192-INDEX(RTO1CF_ORD,DE$4,2))&gt;$BN$190,"s","ns"))))</f>
        <v/>
      </c>
      <c r="DF192" s="186" t="str">
        <f aca="1">IF(DF$4&gt;$BV192,"",IF($BR$175&gt;$BS$175,"ns",IF($BN$182&gt;$BO$182,"ns",IF(ABS($BX192-INDEX(RTO1CF_ORD,DF$4,2))&gt;$BN$190,"s","ns"))))</f>
        <v/>
      </c>
      <c r="DG192" s="186" t="str">
        <f aca="1">IF(DG$4&gt;$BV192,"",IF($BR$175&gt;$BS$175,"ns",IF($BN$182&gt;$BO$182,"ns",IF(ABS($BX192-INDEX(RTO1CF_ORD,DG$4,2))&gt;$BN$190,"s","ns"))))</f>
        <v/>
      </c>
      <c r="DH192" s="186" t="str">
        <f aca="1">IF(DH$4&gt;$BV192,"",IF($BR$175&gt;$BS$175,"ns",IF($BN$182&gt;$BO$182,"ns",IF(ABS($BX192-INDEX(RTO1CF_ORD,DH$4,2))&gt;$BN$190,"s","ns"))))</f>
        <v/>
      </c>
      <c r="DI192" s="186" t="str">
        <f aca="1">IF(DI$4&gt;$BV192,"",IF($BR$175&gt;$BS$175,"ns",IF($BN$182&gt;$BO$182,"ns",IF(ABS($BX192-INDEX(RTO1CF_ORD,DI$4,2))&gt;$BN$190,"s","ns"))))</f>
        <v/>
      </c>
      <c r="DJ192" s="186" t="str">
        <f aca="1">IF(DJ$4&gt;$BV192,"",IF($BR$175&gt;$BS$175,"ns",IF($BN$182&gt;$BO$182,"ns",IF(ABS($BX192-INDEX(RTO1CF_ORD,DJ$4,2))&gt;$BN$190,"s","ns"))))</f>
        <v/>
      </c>
      <c r="DK192" s="186" t="str">
        <f aca="1">IF(DK$4&gt;$BV192,"",IF($BR$175&gt;$BS$175,"ns",IF($BN$182&gt;$BO$182,"ns",IF(ABS($BX192-INDEX(RTO1CF_ORD,DK$4,2))&gt;$BN$190,"s","ns"))))</f>
        <v/>
      </c>
      <c r="DL192" s="186" t="str">
        <f aca="1">IF(DL$4&gt;$BV192,"",IF($BR$175&gt;$BS$175,"ns",IF($BN$182&gt;$BO$182,"ns",IF(ABS($BX192-INDEX(RTO1CF_ORD,DL$4,2))&gt;$BN$190,"s","ns"))))</f>
        <v/>
      </c>
      <c r="DM192" s="186" t="str">
        <f aca="1">IF(DM$4&gt;$BV192,"",IF($BR$175&gt;$BS$175,"ns",IF($BN$182&gt;$BO$182,"ns",IF(ABS($BX192-INDEX(RTO1CF_ORD,DM$4,2))&gt;$BN$190,"s","ns"))))</f>
        <v/>
      </c>
      <c r="DN192" s="186" t="str">
        <f aca="1">IF(DN$4&gt;$BV192,"",IF($BR$175&gt;$BS$175,"ns",IF($BN$182&gt;$BO$182,"ns",IF(ABS($BX192-INDEX(RTO1CF_ORD,DN$4,2))&gt;$BN$190,"s","ns"))))</f>
        <v/>
      </c>
      <c r="DO192" s="186" t="str">
        <f aca="1">IF(DO$4&gt;$BV192,"",IF($BR$175&gt;$BS$175,"ns",IF($BN$182&gt;$BO$182,"ns",IF(ABS($BX192-INDEX(RTO1CF_ORD,DO$4,2))&gt;$BN$190,"s","ns"))))</f>
        <v/>
      </c>
      <c r="DP192" s="186" t="str">
        <f aca="1">IF(DP$4&gt;$BV192,"",IF($BR$175&gt;$BS$175,"ns",IF($BN$182&gt;$BO$182,"ns",IF(ABS($BX192-INDEX(RTO1CF_ORD,DP$4,2))&gt;$BN$190,"s","ns"))))</f>
        <v/>
      </c>
      <c r="DQ192" s="186" t="str">
        <f aca="1">IF(DQ$4&gt;$BV192,"",IF($BR$175&gt;$BS$175,"ns",IF($BN$182&gt;$BO$182,"ns",IF(ABS($BX192-INDEX(RTO1CF_ORD,DQ$4,2))&gt;$BN$190,"s","ns"))))</f>
        <v/>
      </c>
      <c r="DR192" s="186" t="str">
        <f aca="1">IF(DR$4&gt;$BV192,"",IF($BR$175&gt;$BS$175,"ns",IF($BN$182&gt;$BO$182,"ns",IF(ABS($BX192-INDEX(RTO1CF_ORD,DR$4,2))&gt;$BN$190,"s","ns"))))</f>
        <v/>
      </c>
      <c r="DS192" s="186" t="str">
        <f aca="1">IF(DS$4&gt;$BV192,"",IF($BR$175&gt;$BS$175,"ns",IF($BN$182&gt;$BO$182,"ns",IF(ABS($BX192-INDEX(RTO1CF_ORD,DS$4,2))&gt;$BN$190,"s","ns"))))</f>
        <v/>
      </c>
      <c r="DT192" s="186" t="str">
        <f aca="1">IF(DT$4&gt;$BV192,"",IF($BR$175&gt;$BS$175,"ns",IF($BN$182&gt;$BO$182,"ns",IF(ABS($BX192-INDEX(RTO1CF_ORD,DT$4,2))&gt;$BN$190,"s","ns"))))</f>
        <v/>
      </c>
      <c r="DU192" s="186" t="str">
        <f aca="1">IF(DU$4&gt;$BV192,"",IF($BR$175&gt;$BS$175,"ns",IF($BN$182&gt;$BO$182,"ns",IF(ABS($BX192-INDEX(RTO1CF_ORD,DU$4,2))&gt;$BN$190,"s","ns"))))</f>
        <v/>
      </c>
      <c r="DV192" s="186" t="str">
        <f aca="1">IF(DV$4&gt;$BV192,"",IF($BR$175&gt;$BS$175,"ns",IF($BN$182&gt;$BO$182,"ns",IF(ABS($BX192-INDEX(RTO1CF_ORD,DV$4,2))&gt;$BN$190,"s","ns"))))</f>
        <v/>
      </c>
      <c r="DW192" s="158"/>
      <c r="DX192" s="158"/>
      <c r="DZ192" s="176">
        <f>DZ191+1</f>
        <v>23</v>
      </c>
      <c r="EA192" s="178" t="str">
        <f aca="1">IFERROR(INDEX(RTO4CV,$DZ192,1),0)</f>
        <v>MS INTA  817</v>
      </c>
      <c r="EB192" s="179">
        <f aca="1">IFERROR(INDEX(RTO4SF,$DZ192,EB$3),0)</f>
        <v>0</v>
      </c>
      <c r="EC192" s="179">
        <f aca="1">IFERROR(INDEX(RTO4SF,$DZ192,EC$3),0)</f>
        <v>0</v>
      </c>
      <c r="ED192" s="179">
        <f aca="1">IFERROR(INDEX(RTO4SF,$DZ192,ED$3),0)</f>
        <v>0</v>
      </c>
      <c r="EE192" s="179">
        <f aca="1">IFERROR(INDEX(RTO4SF,$DZ192,EE$3),0)</f>
        <v>0</v>
      </c>
      <c r="EF192" s="179">
        <f>_xlfn.COUNTIFS(EB192:EE192,"&gt;1")</f>
        <v>0</v>
      </c>
      <c r="EG192" s="179">
        <f>IFERROR(_xlfn.SUMIFS(EB192:EE192,EB192:EE192,"&gt;1"),0)</f>
        <v>0</v>
      </c>
      <c r="EH192" s="176"/>
      <c r="EI192" s="177"/>
      <c r="EJ192" s="177"/>
      <c r="EK192" s="177"/>
      <c r="EL192" s="176">
        <f>EL191+1</f>
        <v>23</v>
      </c>
      <c r="EM192" s="178" t="str">
        <f aca="1">IFERROR(INDEX(RTO4CV,$EL192,1),0)</f>
        <v>MS INTA  817</v>
      </c>
      <c r="EN192" s="179">
        <f aca="1">IFERROR(INDEX(RTO4CF,$EL192,'ANVA-MDS'!EB$3),0)</f>
        <v>4316.78921142856962</v>
      </c>
      <c r="EO192" s="179">
        <f aca="1">IFERROR(INDEX(RTO4CF,$EL192,'ANVA-MDS'!EC$3),0)</f>
        <v>4973.29158857143011</v>
      </c>
      <c r="EP192" s="179">
        <f aca="1">IFERROR(INDEX(RTO4CF,$EL192,'ANVA-MDS'!ED$3),0)</f>
        <v>2629.59513142856986</v>
      </c>
      <c r="EQ192" s="179">
        <f aca="1">IFERROR(INDEX(RTO4CF,$EL192,'ANVA-MDS'!EE$3),0)</f>
        <v>0</v>
      </c>
      <c r="ER192" s="179">
        <f>_xlfn.COUNTIFS(EN192:EQ192,"&gt;1")</f>
        <v>3</v>
      </c>
      <c r="ES192" s="179">
        <f>IFERROR(_xlfn.SUMIFS(EN192:EQ192,EN192:EQ192,"&gt;1"),0)</f>
        <v>11919.6759314285991</v>
      </c>
      <c r="ET192" s="176"/>
      <c r="EU192" s="177"/>
      <c r="EV192" s="177"/>
      <c r="EW192" s="177"/>
      <c r="EX192" s="179">
        <f>EG192+ES192</f>
        <v>11919.6759314285991</v>
      </c>
    </row>
    <row r="193" spans="1:156" ht="12.75" customHeight="1">
      <c r="A193" s="10"/>
      <c r="J193" s="89" t="n">
        <v>23</v>
      </c>
      <c r="K193" s="187" t="str">
        <f aca="1">IFERROR(INDEX(RTO4SF_ORD,J193,1),"sd")</f>
        <v>MS INTA  817</v>
      </c>
      <c r="L193" s="188">
        <f aca="1">IFERROR(INDEX(RTO4SF_ORD,J193,2),"sd")</f>
        <v>0.000270000000000000018</v>
      </c>
      <c r="M193" s="188" t="str">
        <f aca="1">IF(M$4&gt;$J193,"",IF($F$175&gt;$G$175,"ns",IF($B$182&gt;$C$182,"ns",IF(ABS($L193-INDEX(RTO1SF_ORD,M$4,2))&gt;$B$190,"s","ns"))))</f>
        <v>ns</v>
      </c>
      <c r="N193" s="188" t="str">
        <f aca="1">IF(N$4&gt;$J193,"",IF($F$175&gt;$G$175,"ns",IF($B$182&gt;$C$182,"ns",IF(ABS($L193-INDEX(RTO1SF_ORD,N$4,2))&gt;$B$190,"s","ns"))))</f>
        <v>ns</v>
      </c>
      <c r="O193" s="188" t="str">
        <f aca="1">IF(O$4&gt;$J193,"",IF($F$175&gt;$G$175,"ns",IF($B$182&gt;$C$182,"ns",IF(ABS($L193-INDEX(RTO1SF_ORD,O$4,2))&gt;$B$190,"s","ns"))))</f>
        <v>ns</v>
      </c>
      <c r="P193" s="188" t="str">
        <f aca="1">IF(P$4&gt;$J193,"",IF($F$175&gt;$G$175,"ns",IF($B$182&gt;$C$182,"ns",IF(ABS($L193-INDEX(RTO1SF_ORD,P$4,2))&gt;$B$190,"s","ns"))))</f>
        <v>ns</v>
      </c>
      <c r="Q193" s="188" t="str">
        <f aca="1">IF(Q$4&gt;$J193,"",IF($F$175&gt;$G$175,"ns",IF($B$182&gt;$C$182,"ns",IF(ABS($L193-INDEX(RTO1SF_ORD,Q$4,2))&gt;$B$190,"s","ns"))))</f>
        <v>ns</v>
      </c>
      <c r="R193" s="188" t="str">
        <f aca="1">IF(R$4&gt;$J193,"",IF($F$175&gt;$G$175,"ns",IF($B$182&gt;$C$182,"ns",IF(ABS($L193-INDEX(RTO1SF_ORD,R$4,2))&gt;$B$190,"s","ns"))))</f>
        <v>ns</v>
      </c>
      <c r="S193" s="188" t="str">
        <f aca="1">IF(S$4&gt;$J193,"",IF($F$175&gt;$G$175,"ns",IF($B$182&gt;$C$182,"ns",IF(ABS($L193-INDEX(RTO1SF_ORD,S$4,2))&gt;$B$190,"s","ns"))))</f>
        <v>ns</v>
      </c>
      <c r="T193" s="188" t="str">
        <f aca="1">IF(T$4&gt;$J193,"",IF($F$175&gt;$G$175,"ns",IF($B$182&gt;$C$182,"ns",IF(ABS($L193-INDEX(RTO1SF_ORD,T$4,2))&gt;$B$190,"s","ns"))))</f>
        <v>ns</v>
      </c>
      <c r="U193" s="188" t="str">
        <f aca="1">IF(U$4&gt;$J193,"",IF($F$175&gt;$G$175,"ns",IF($B$182&gt;$C$182,"ns",IF(ABS($L193-INDEX(RTO1SF_ORD,U$4,2))&gt;$B$190,"s","ns"))))</f>
        <v>ns</v>
      </c>
      <c r="V193" s="188" t="str">
        <f aca="1">IF(V$4&gt;$J193,"",IF($F$175&gt;$G$175,"ns",IF($B$182&gt;$C$182,"ns",IF(ABS($L193-INDEX(RTO1SF_ORD,V$4,2))&gt;$B$190,"s","ns"))))</f>
        <v>ns</v>
      </c>
      <c r="W193" s="188" t="str">
        <f aca="1">IF(W$4&gt;$J193,"",IF($F$175&gt;$G$175,"ns",IF($B$182&gt;$C$182,"ns",IF(ABS($L193-INDEX(RTO1SF_ORD,W$4,2))&gt;$B$190,"s","ns"))))</f>
        <v>ns</v>
      </c>
      <c r="X193" s="188" t="str">
        <f aca="1">IF(X$4&gt;$J193,"",IF($F$175&gt;$G$175,"ns",IF($B$182&gt;$C$182,"ns",IF(ABS($L193-INDEX(RTO1SF_ORD,X$4,2))&gt;$B$190,"s","ns"))))</f>
        <v>ns</v>
      </c>
      <c r="Y193" s="188" t="str">
        <f aca="1">IF(Y$4&gt;$J193,"",IF($F$175&gt;$G$175,"ns",IF($B$182&gt;$C$182,"ns",IF(ABS($L193-INDEX(RTO1SF_ORD,Y$4,2))&gt;$B$190,"s","ns"))))</f>
        <v>ns</v>
      </c>
      <c r="Z193" s="188" t="str">
        <f aca="1">IF(Z$4&gt;$J193,"",IF($F$175&gt;$G$175,"ns",IF($B$182&gt;$C$182,"ns",IF(ABS($L193-INDEX(RTO1SF_ORD,Z$4,2))&gt;$B$190,"s","ns"))))</f>
        <v>ns</v>
      </c>
      <c r="AA193" s="188" t="str">
        <f aca="1">IF(AA$4&gt;$J193,"",IF($F$175&gt;$G$175,"ns",IF($B$182&gt;$C$182,"ns",IF(ABS($L193-INDEX(RTO1SF_ORD,AA$4,2))&gt;$B$190,"s","ns"))))</f>
        <v>ns</v>
      </c>
      <c r="AB193" s="188" t="str">
        <f aca="1">IF(AB$4&gt;$J193,"",IF($F$175&gt;$G$175,"ns",IF($B$182&gt;$C$182,"ns",IF(ABS($L193-INDEX(RTO1SF_ORD,AB$4,2))&gt;$B$190,"s","ns"))))</f>
        <v>ns</v>
      </c>
      <c r="AC193" s="188" t="str">
        <f aca="1">IF(AC$4&gt;$J193,"",IF($F$175&gt;$G$175,"ns",IF($B$182&gt;$C$182,"ns",IF(ABS($L193-INDEX(RTO1SF_ORD,AC$4,2))&gt;$B$190,"s","ns"))))</f>
        <v>ns</v>
      </c>
      <c r="AD193" s="188" t="str">
        <f aca="1">IF(AD$4&gt;$J193,"",IF($F$175&gt;$G$175,"ns",IF($B$182&gt;$C$182,"ns",IF(ABS($L193-INDEX(RTO1SF_ORD,AD$4,2))&gt;$B$190,"s","ns"))))</f>
        <v>ns</v>
      </c>
      <c r="AE193" s="188" t="str">
        <f aca="1">IF(AE$4&gt;$J193,"",IF($F$175&gt;$G$175,"ns",IF($B$182&gt;$C$182,"ns",IF(ABS($L193-INDEX(RTO1SF_ORD,AE$4,2))&gt;$B$190,"s","ns"))))</f>
        <v>ns</v>
      </c>
      <c r="AF193" s="188" t="str">
        <f aca="1">IF(AF$4&gt;$J193,"",IF($F$175&gt;$G$175,"ns",IF($B$182&gt;$C$182,"ns",IF(ABS($L193-INDEX(RTO1SF_ORD,AF$4,2))&gt;$B$190,"s","ns"))))</f>
        <v>ns</v>
      </c>
      <c r="AG193" s="188" t="str">
        <f aca="1">IF(AG$4&gt;$J193,"",IF($F$175&gt;$G$175,"ns",IF($B$182&gt;$C$182,"ns",IF(ABS($L193-INDEX(RTO1SF_ORD,AG$4,2))&gt;$B$190,"s","ns"))))</f>
        <v>ns</v>
      </c>
      <c r="AH193" s="188" t="str">
        <f aca="1">IF(AH$4&gt;$J193,"",IF($F$175&gt;$G$175,"ns",IF($B$182&gt;$C$182,"ns",IF(ABS($L193-INDEX(RTO1SF_ORD,AH$4,2))&gt;$B$190,"s","ns"))))</f>
        <v>ns</v>
      </c>
      <c r="AI193" s="188" t="str">
        <f aca="1">IF(AI$4&gt;$J193,"",IF($F$175&gt;$G$175,"ns",IF($B$182&gt;$C$182,"ns",IF(ABS($L193-INDEX(RTO1SF_ORD,AI$4,2))&gt;$B$190,"s","ns"))))</f>
        <v>ns</v>
      </c>
      <c r="AJ193" s="188" t="str">
        <f aca="1">IF(AJ$4&gt;$J193,"",IF($F$175&gt;$G$175,"ns",IF($B$182&gt;$C$182,"ns",IF(ABS($L193-INDEX(RTO1SF_ORD,AJ$4,2))&gt;$B$190,"s","ns"))))</f>
        <v/>
      </c>
      <c r="AK193" s="188" t="str">
        <f aca="1">IF(AK$4&gt;$J193,"",IF($F$175&gt;$G$175,"ns",IF($B$182&gt;$C$182,"ns",IF(ABS($L193-INDEX(RTO1SF_ORD,AK$4,2))&gt;$B$190,"s","ns"))))</f>
        <v/>
      </c>
      <c r="AL193" s="188" t="str">
        <f aca="1">IF(AL$4&gt;$J193,"",IF($F$175&gt;$G$175,"ns",IF($B$182&gt;$C$182,"ns",IF(ABS($L193-INDEX(RTO1SF_ORD,AL$4,2))&gt;$B$190,"s","ns"))))</f>
        <v/>
      </c>
      <c r="AM193" s="188" t="str">
        <f aca="1">IF(AM$4&gt;$J193,"",IF($F$175&gt;$G$175,"ns",IF($B$182&gt;$C$182,"ns",IF(ABS($L193-INDEX(RTO1SF_ORD,AM$4,2))&gt;$B$190,"s","ns"))))</f>
        <v/>
      </c>
      <c r="AN193" s="188" t="str">
        <f aca="1">IF(AN$4&gt;$J193,"",IF($F$175&gt;$G$175,"ns",IF($B$182&gt;$C$182,"ns",IF(ABS($L193-INDEX(RTO1SF_ORD,AN$4,2))&gt;$B$190,"s","ns"))))</f>
        <v/>
      </c>
      <c r="AO193" s="188" t="str">
        <f aca="1">IF(AO$4&gt;$J193,"",IF($F$175&gt;$G$175,"ns",IF($B$182&gt;$C$182,"ns",IF(ABS($L193-INDEX(RTO1SF_ORD,AO$4,2))&gt;$B$190,"s","ns"))))</f>
        <v/>
      </c>
      <c r="AP193" s="188" t="str">
        <f aca="1">IF(AP$4&gt;$J193,"",IF($F$175&gt;$G$175,"ns",IF($B$182&gt;$C$182,"ns",IF(ABS($L193-INDEX(RTO1SF_ORD,AP$4,2))&gt;$B$190,"s","ns"))))</f>
        <v/>
      </c>
      <c r="AQ193" s="188" t="str">
        <f aca="1">IF(AQ$4&gt;$J193,"",IF($F$175&gt;$G$175,"ns",IF($B$182&gt;$C$182,"ns",IF(ABS($L193-INDEX(RTO1SF_ORD,AQ$4,2))&gt;$B$190,"s","ns"))))</f>
        <v/>
      </c>
      <c r="AR193" s="188" t="str">
        <f aca="1">IF(AR$4&gt;$J193,"",IF($F$175&gt;$G$175,"ns",IF($B$182&gt;$C$182,"ns",IF(ABS($L193-INDEX(RTO1SF_ORD,AR$4,2))&gt;$B$190,"s","ns"))))</f>
        <v/>
      </c>
      <c r="AS193" s="188" t="str">
        <f aca="1">IF(AS$4&gt;$J193,"",IF($F$175&gt;$G$175,"ns",IF($B$182&gt;$C$182,"ns",IF(ABS($L193-INDEX(RTO1SF_ORD,AS$4,2))&gt;$B$190,"s","ns"))))</f>
        <v/>
      </c>
      <c r="AT193" s="188" t="str">
        <f aca="1">IF(AT$4&gt;$J193,"",IF($F$175&gt;$G$175,"ns",IF($B$182&gt;$C$182,"ns",IF(ABS($L193-INDEX(RTO1SF_ORD,AT$4,2))&gt;$B$190,"s","ns"))))</f>
        <v/>
      </c>
      <c r="AU193" s="188" t="str">
        <f aca="1">IF(AU$4&gt;$J193,"",IF($F$175&gt;$G$175,"ns",IF($B$182&gt;$C$182,"ns",IF(ABS($L193-INDEX(RTO1SF_ORD,AU$4,2))&gt;$B$190,"s","ns"))))</f>
        <v/>
      </c>
      <c r="AV193" s="188" t="str">
        <f aca="1">IF(AV$4&gt;$J193,"",IF($F$175&gt;$G$175,"ns",IF($B$182&gt;$C$182,"ns",IF(ABS($L193-INDEX(RTO1SF_ORD,AV$4,2))&gt;$B$190,"s","ns"))))</f>
        <v/>
      </c>
      <c r="AW193" s="188" t="str">
        <f aca="1">IF(AW$4&gt;$J193,"",IF($F$175&gt;$G$175,"ns",IF($B$182&gt;$C$182,"ns",IF(ABS($L193-INDEX(RTO1SF_ORD,AW$4,2))&gt;$B$190,"s","ns"))))</f>
        <v/>
      </c>
      <c r="AX193" s="188" t="str">
        <f aca="1">IF(AX$4&gt;$J193,"",IF($F$175&gt;$G$175,"ns",IF($B$182&gt;$C$182,"ns",IF(ABS($L193-INDEX(RTO1SF_ORD,AX$4,2))&gt;$B$190,"s","ns"))))</f>
        <v/>
      </c>
      <c r="AY193" s="188" t="str">
        <f aca="1">IF(AY$4&gt;$J193,"",IF($F$175&gt;$G$175,"ns",IF($B$182&gt;$C$182,"ns",IF(ABS($L193-INDEX(RTO1SF_ORD,AY$4,2))&gt;$B$190,"s","ns"))))</f>
        <v/>
      </c>
      <c r="AZ193" s="188" t="str">
        <f aca="1">IF(AZ$4&gt;$J193,"",IF($F$175&gt;$G$175,"ns",IF($B$182&gt;$C$182,"ns",IF(ABS($L193-INDEX(RTO1SF_ORD,AZ$4,2))&gt;$B$190,"s","ns"))))</f>
        <v/>
      </c>
      <c r="BA193" s="188" t="str">
        <f aca="1">IF(BA$4&gt;$J193,"",IF($F$175&gt;$G$175,"ns",IF($B$182&gt;$C$182,"ns",IF(ABS($L193-INDEX(RTO1SF_ORD,BA$4,2))&gt;$B$190,"s","ns"))))</f>
        <v/>
      </c>
      <c r="BB193" s="188" t="str">
        <f aca="1">IF(BB$4&gt;$J193,"",IF($F$175&gt;$G$175,"ns",IF($B$182&gt;$C$182,"ns",IF(ABS($L193-INDEX(RTO1SF_ORD,BB$4,2))&gt;$B$190,"s","ns"))))</f>
        <v/>
      </c>
      <c r="BC193" s="188" t="str">
        <f aca="1">IF(BC$4&gt;$J193,"",IF($F$175&gt;$G$175,"ns",IF($B$182&gt;$C$182,"ns",IF(ABS($L193-INDEX(RTO1SF_ORD,BC$4,2))&gt;$B$190,"s","ns"))))</f>
        <v/>
      </c>
      <c r="BD193" s="188" t="str">
        <f aca="1">IF(BD$4&gt;$J193,"",IF($F$175&gt;$G$175,"ns",IF($B$182&gt;$C$182,"ns",IF(ABS($L193-INDEX(RTO1SF_ORD,BD$4,2))&gt;$B$190,"s","ns"))))</f>
        <v/>
      </c>
      <c r="BE193" s="188" t="str">
        <f aca="1">IF(BE$4&gt;$J193,"",IF($F$175&gt;$G$175,"ns",IF($B$182&gt;$C$182,"ns",IF(ABS($L193-INDEX(RTO1SF_ORD,BE$4,2))&gt;$B$190,"s","ns"))))</f>
        <v/>
      </c>
      <c r="BF193" s="188" t="str">
        <f aca="1">IF(BF$4&gt;$J193,"",IF($F$175&gt;$G$175,"ns",IF($B$182&gt;$C$182,"ns",IF(ABS($L193-INDEX(RTO1SF_ORD,BF$4,2))&gt;$B$190,"s","ns"))))</f>
        <v/>
      </c>
      <c r="BG193" s="188" t="str">
        <f aca="1">IF(BG$4&gt;$J193,"",IF($F$175&gt;$G$175,"ns",IF($B$182&gt;$C$182,"ns",IF(ABS($L193-INDEX(RTO1SF_ORD,BG$4,2))&gt;$B$190,"s","ns"))))</f>
        <v/>
      </c>
      <c r="BH193" s="188" t="str">
        <f aca="1">IF(BH$4&gt;$J193,"",IF($F$175&gt;$G$175,"ns",IF($B$182&gt;$C$182,"ns",IF(ABS($L193-INDEX(RTO1SF_ORD,BH$4,2))&gt;$B$190,"s","ns"))))</f>
        <v/>
      </c>
      <c r="BI193" s="188" t="str">
        <f aca="1">IF(BI$4&gt;$J193,"",IF($F$175&gt;$G$175,"ns",IF($B$182&gt;$C$182,"ns",IF(ABS($L193-INDEX(RTO1SF_ORD,BI$4,2))&gt;$B$190,"s","ns"))))</f>
        <v/>
      </c>
      <c r="BJ193" s="188" t="str">
        <f aca="1">IF(BJ$4&gt;$J193,"",IF($F$175&gt;$G$175,"ns",IF($B$182&gt;$C$182,"ns",IF(ABS($L193-INDEX(RTO1SF_ORD,BJ$4,2))&gt;$B$190,"s","ns"))))</f>
        <v/>
      </c>
      <c r="BM193" s="10"/>
      <c r="BS193" s="10"/>
      <c r="BT193" s="10"/>
      <c r="BU193" s="117"/>
      <c r="BV193" s="89" t="n">
        <v>23</v>
      </c>
      <c r="BW193" s="187" t="str">
        <f aca="1">IFERROR(INDEX(RTO4CF_ORD,BV193,1),"sd")</f>
        <v>LG ZAINO</v>
      </c>
      <c r="BX193" s="188">
        <f aca="1">IFERROR(INDEX(RTO4CF_ORD,BV193,2),"sd")</f>
        <v>3872.18559619047983</v>
      </c>
      <c r="BY193" s="186" t="str">
        <f aca="1">IF(BY$4&gt;$BV193,"",IF($BR$175&gt;$BS$175,"ns",IF($BN$182&gt;$BO$182,"ns",IF(ABS($BX193-INDEX(RTO1CF_ORD,BY$4,2))&gt;$BN$190,"s","ns"))))</f>
        <v>ns</v>
      </c>
      <c r="BZ193" s="186" t="str">
        <f aca="1">IF(BZ$4&gt;$BV193,"",IF($BR$175&gt;$BS$175,"ns",IF($BN$182&gt;$BO$182,"ns",IF(ABS($BX193-INDEX(RTO1CF_ORD,BZ$4,2))&gt;$BN$190,"s","ns"))))</f>
        <v>ns</v>
      </c>
      <c r="CA193" s="186" t="str">
        <f aca="1">IF(CA$4&gt;$BV193,"",IF($BR$175&gt;$BS$175,"ns",IF($BN$182&gt;$BO$182,"ns",IF(ABS($BX193-INDEX(RTO1CF_ORD,CA$4,2))&gt;$BN$190,"s","ns"))))</f>
        <v>ns</v>
      </c>
      <c r="CB193" s="186" t="str">
        <f aca="1">IF(CB$4&gt;$BV193,"",IF($BR$175&gt;$BS$175,"ns",IF($BN$182&gt;$BO$182,"ns",IF(ABS($BX193-INDEX(RTO1CF_ORD,CB$4,2))&gt;$BN$190,"s","ns"))))</f>
        <v>ns</v>
      </c>
      <c r="CC193" s="186" t="str">
        <f aca="1">IF(CC$4&gt;$BV193,"",IF($BR$175&gt;$BS$175,"ns",IF($BN$182&gt;$BO$182,"ns",IF(ABS($BX193-INDEX(RTO1CF_ORD,CC$4,2))&gt;$BN$190,"s","ns"))))</f>
        <v>ns</v>
      </c>
      <c r="CD193" s="186" t="str">
        <f aca="1">IF(CD$4&gt;$BV193,"",IF($BR$175&gt;$BS$175,"ns",IF($BN$182&gt;$BO$182,"ns",IF(ABS($BX193-INDEX(RTO1CF_ORD,CD$4,2))&gt;$BN$190,"s","ns"))))</f>
        <v>ns</v>
      </c>
      <c r="CE193" s="186" t="str">
        <f aca="1">IF(CE$4&gt;$BV193,"",IF($BR$175&gt;$BS$175,"ns",IF($BN$182&gt;$BO$182,"ns",IF(ABS($BX193-INDEX(RTO1CF_ORD,CE$4,2))&gt;$BN$190,"s","ns"))))</f>
        <v>ns</v>
      </c>
      <c r="CF193" s="186" t="str">
        <f aca="1">IF(CF$4&gt;$BV193,"",IF($BR$175&gt;$BS$175,"ns",IF($BN$182&gt;$BO$182,"ns",IF(ABS($BX193-INDEX(RTO1CF_ORD,CF$4,2))&gt;$BN$190,"s","ns"))))</f>
        <v>ns</v>
      </c>
      <c r="CG193" s="186" t="str">
        <f aca="1">IF(CG$4&gt;$BV193,"",IF($BR$175&gt;$BS$175,"ns",IF($BN$182&gt;$BO$182,"ns",IF(ABS($BX193-INDEX(RTO1CF_ORD,CG$4,2))&gt;$BN$190,"s","ns"))))</f>
        <v>ns</v>
      </c>
      <c r="CH193" s="186" t="str">
        <f aca="1">IF(CH$4&gt;$BV193,"",IF($BR$175&gt;$BS$175,"ns",IF($BN$182&gt;$BO$182,"ns",IF(ABS($BX193-INDEX(RTO1CF_ORD,CH$4,2))&gt;$BN$190,"s","ns"))))</f>
        <v>ns</v>
      </c>
      <c r="CI193" s="186" t="str">
        <f aca="1">IF(CI$4&gt;$BV193,"",IF($BR$175&gt;$BS$175,"ns",IF($BN$182&gt;$BO$182,"ns",IF(ABS($BX193-INDEX(RTO1CF_ORD,CI$4,2))&gt;$BN$190,"s","ns"))))</f>
        <v>ns</v>
      </c>
      <c r="CJ193" s="186" t="str">
        <f aca="1">IF(CJ$4&gt;$BV193,"",IF($BR$175&gt;$BS$175,"ns",IF($BN$182&gt;$BO$182,"ns",IF(ABS($BX193-INDEX(RTO1CF_ORD,CJ$4,2))&gt;$BN$190,"s","ns"))))</f>
        <v>ns</v>
      </c>
      <c r="CK193" s="186" t="str">
        <f aca="1">IF(CK$4&gt;$BV193,"",IF($BR$175&gt;$BS$175,"ns",IF($BN$182&gt;$BO$182,"ns",IF(ABS($BX193-INDEX(RTO1CF_ORD,CK$4,2))&gt;$BN$190,"s","ns"))))</f>
        <v>ns</v>
      </c>
      <c r="CL193" s="186" t="str">
        <f aca="1">IF(CL$4&gt;$BV193,"",IF($BR$175&gt;$BS$175,"ns",IF($BN$182&gt;$BO$182,"ns",IF(ABS($BX193-INDEX(RTO1CF_ORD,CL$4,2))&gt;$BN$190,"s","ns"))))</f>
        <v>ns</v>
      </c>
      <c r="CM193" s="186" t="str">
        <f aca="1">IF(CM$4&gt;$BV193,"",IF($BR$175&gt;$BS$175,"ns",IF($BN$182&gt;$BO$182,"ns",IF(ABS($BX193-INDEX(RTO1CF_ORD,CM$4,2))&gt;$BN$190,"s","ns"))))</f>
        <v>ns</v>
      </c>
      <c r="CN193" s="186" t="str">
        <f aca="1">IF(CN$4&gt;$BV193,"",IF($BR$175&gt;$BS$175,"ns",IF($BN$182&gt;$BO$182,"ns",IF(ABS($BX193-INDEX(RTO1CF_ORD,CN$4,2))&gt;$BN$190,"s","ns"))))</f>
        <v>ns</v>
      </c>
      <c r="CO193" s="186" t="str">
        <f aca="1">IF(CO$4&gt;$BV193,"",IF($BR$175&gt;$BS$175,"ns",IF($BN$182&gt;$BO$182,"ns",IF(ABS($BX193-INDEX(RTO1CF_ORD,CO$4,2))&gt;$BN$190,"s","ns"))))</f>
        <v>ns</v>
      </c>
      <c r="CP193" s="186" t="str">
        <f aca="1">IF(CP$4&gt;$BV193,"",IF($BR$175&gt;$BS$175,"ns",IF($BN$182&gt;$BO$182,"ns",IF(ABS($BX193-INDEX(RTO1CF_ORD,CP$4,2))&gt;$BN$190,"s","ns"))))</f>
        <v>ns</v>
      </c>
      <c r="CQ193" s="186" t="str">
        <f aca="1">IF(CQ$4&gt;$BV193,"",IF($BR$175&gt;$BS$175,"ns",IF($BN$182&gt;$BO$182,"ns",IF(ABS($BX193-INDEX(RTO1CF_ORD,CQ$4,2))&gt;$BN$190,"s","ns"))))</f>
        <v>ns</v>
      </c>
      <c r="CR193" s="186" t="str">
        <f aca="1">IF(CR$4&gt;$BV193,"",IF($BR$175&gt;$BS$175,"ns",IF($BN$182&gt;$BO$182,"ns",IF(ABS($BX193-INDEX(RTO1CF_ORD,CR$4,2))&gt;$BN$190,"s","ns"))))</f>
        <v>ns</v>
      </c>
      <c r="CS193" s="186" t="str">
        <f aca="1">IF(CS$4&gt;$BV193,"",IF($BR$175&gt;$BS$175,"ns",IF($BN$182&gt;$BO$182,"ns",IF(ABS($BX193-INDEX(RTO1CF_ORD,CS$4,2))&gt;$BN$190,"s","ns"))))</f>
        <v>ns</v>
      </c>
      <c r="CT193" s="186" t="str">
        <f aca="1">IF(CT$4&gt;$BV193,"",IF($BR$175&gt;$BS$175,"ns",IF($BN$182&gt;$BO$182,"ns",IF(ABS($BX193-INDEX(RTO1CF_ORD,CT$4,2))&gt;$BN$190,"s","ns"))))</f>
        <v>ns</v>
      </c>
      <c r="CU193" s="186" t="str">
        <f aca="1">IF(CU$4&gt;$BV193,"",IF($BR$175&gt;$BS$175,"ns",IF($BN$182&gt;$BO$182,"ns",IF(ABS($BX193-INDEX(RTO1CF_ORD,CU$4,2))&gt;$BN$190,"s","ns"))))</f>
        <v>ns</v>
      </c>
      <c r="CV193" s="186" t="str">
        <f aca="1">IF(CV$4&gt;$BV193,"",IF($BR$175&gt;$BS$175,"ns",IF($BN$182&gt;$BO$182,"ns",IF(ABS($BX193-INDEX(RTO1CF_ORD,CV$4,2))&gt;$BN$190,"s","ns"))))</f>
        <v/>
      </c>
      <c r="CW193" s="186" t="str">
        <f aca="1">IF(CW$4&gt;$BV193,"",IF($BR$175&gt;$BS$175,"ns",IF($BN$182&gt;$BO$182,"ns",IF(ABS($BX193-INDEX(RTO1CF_ORD,CW$4,2))&gt;$BN$190,"s","ns"))))</f>
        <v/>
      </c>
      <c r="CX193" s="186" t="str">
        <f aca="1">IF(CX$4&gt;$BV193,"",IF($BR$175&gt;$BS$175,"ns",IF($BN$182&gt;$BO$182,"ns",IF(ABS($BX193-INDEX(RTO1CF_ORD,CX$4,2))&gt;$BN$190,"s","ns"))))</f>
        <v/>
      </c>
      <c r="CY193" s="186" t="str">
        <f aca="1">IF(CY$4&gt;$BV193,"",IF($BR$175&gt;$BS$175,"ns",IF($BN$182&gt;$BO$182,"ns",IF(ABS($BX193-INDEX(RTO1CF_ORD,CY$4,2))&gt;$BN$190,"s","ns"))))</f>
        <v/>
      </c>
      <c r="CZ193" s="186" t="str">
        <f aca="1">IF(CZ$4&gt;$BV193,"",IF($BR$175&gt;$BS$175,"ns",IF($BN$182&gt;$BO$182,"ns",IF(ABS($BX193-INDEX(RTO1CF_ORD,CZ$4,2))&gt;$BN$190,"s","ns"))))</f>
        <v/>
      </c>
      <c r="DA193" s="186" t="str">
        <f aca="1">IF(DA$4&gt;$BV193,"",IF($BR$175&gt;$BS$175,"ns",IF($BN$182&gt;$BO$182,"ns",IF(ABS($BX193-INDEX(RTO1CF_ORD,DA$4,2))&gt;$BN$190,"s","ns"))))</f>
        <v/>
      </c>
      <c r="DB193" s="186" t="str">
        <f aca="1">IF(DB$4&gt;$BV193,"",IF($BR$175&gt;$BS$175,"ns",IF($BN$182&gt;$BO$182,"ns",IF(ABS($BX193-INDEX(RTO1CF_ORD,DB$4,2))&gt;$BN$190,"s","ns"))))</f>
        <v/>
      </c>
      <c r="DC193" s="186" t="str">
        <f aca="1">IF(DC$4&gt;$BV193,"",IF($BR$175&gt;$BS$175,"ns",IF($BN$182&gt;$BO$182,"ns",IF(ABS($BX193-INDEX(RTO1CF_ORD,DC$4,2))&gt;$BN$190,"s","ns"))))</f>
        <v/>
      </c>
      <c r="DD193" s="186" t="str">
        <f aca="1">IF(DD$4&gt;$BV193,"",IF($BR$175&gt;$BS$175,"ns",IF($BN$182&gt;$BO$182,"ns",IF(ABS($BX193-INDEX(RTO1CF_ORD,DD$4,2))&gt;$BN$190,"s","ns"))))</f>
        <v/>
      </c>
      <c r="DE193" s="186" t="str">
        <f aca="1">IF(DE$4&gt;$BV193,"",IF($BR$175&gt;$BS$175,"ns",IF($BN$182&gt;$BO$182,"ns",IF(ABS($BX193-INDEX(RTO1CF_ORD,DE$4,2))&gt;$BN$190,"s","ns"))))</f>
        <v/>
      </c>
      <c r="DF193" s="186" t="str">
        <f aca="1">IF(DF$4&gt;$BV193,"",IF($BR$175&gt;$BS$175,"ns",IF($BN$182&gt;$BO$182,"ns",IF(ABS($BX193-INDEX(RTO1CF_ORD,DF$4,2))&gt;$BN$190,"s","ns"))))</f>
        <v/>
      </c>
      <c r="DG193" s="186" t="str">
        <f aca="1">IF(DG$4&gt;$BV193,"",IF($BR$175&gt;$BS$175,"ns",IF($BN$182&gt;$BO$182,"ns",IF(ABS($BX193-INDEX(RTO1CF_ORD,DG$4,2))&gt;$BN$190,"s","ns"))))</f>
        <v/>
      </c>
      <c r="DH193" s="186" t="str">
        <f aca="1">IF(DH$4&gt;$BV193,"",IF($BR$175&gt;$BS$175,"ns",IF($BN$182&gt;$BO$182,"ns",IF(ABS($BX193-INDEX(RTO1CF_ORD,DH$4,2))&gt;$BN$190,"s","ns"))))</f>
        <v/>
      </c>
      <c r="DI193" s="186" t="str">
        <f aca="1">IF(DI$4&gt;$BV193,"",IF($BR$175&gt;$BS$175,"ns",IF($BN$182&gt;$BO$182,"ns",IF(ABS($BX193-INDEX(RTO1CF_ORD,DI$4,2))&gt;$BN$190,"s","ns"))))</f>
        <v/>
      </c>
      <c r="DJ193" s="186" t="str">
        <f aca="1">IF(DJ$4&gt;$BV193,"",IF($BR$175&gt;$BS$175,"ns",IF($BN$182&gt;$BO$182,"ns",IF(ABS($BX193-INDEX(RTO1CF_ORD,DJ$4,2))&gt;$BN$190,"s","ns"))))</f>
        <v/>
      </c>
      <c r="DK193" s="186" t="str">
        <f aca="1">IF(DK$4&gt;$BV193,"",IF($BR$175&gt;$BS$175,"ns",IF($BN$182&gt;$BO$182,"ns",IF(ABS($BX193-INDEX(RTO1CF_ORD,DK$4,2))&gt;$BN$190,"s","ns"))))</f>
        <v/>
      </c>
      <c r="DL193" s="186" t="str">
        <f aca="1">IF(DL$4&gt;$BV193,"",IF($BR$175&gt;$BS$175,"ns",IF($BN$182&gt;$BO$182,"ns",IF(ABS($BX193-INDEX(RTO1CF_ORD,DL$4,2))&gt;$BN$190,"s","ns"))))</f>
        <v/>
      </c>
      <c r="DM193" s="186" t="str">
        <f aca="1">IF(DM$4&gt;$BV193,"",IF($BR$175&gt;$BS$175,"ns",IF($BN$182&gt;$BO$182,"ns",IF(ABS($BX193-INDEX(RTO1CF_ORD,DM$4,2))&gt;$BN$190,"s","ns"))))</f>
        <v/>
      </c>
      <c r="DN193" s="186" t="str">
        <f aca="1">IF(DN$4&gt;$BV193,"",IF($BR$175&gt;$BS$175,"ns",IF($BN$182&gt;$BO$182,"ns",IF(ABS($BX193-INDEX(RTO1CF_ORD,DN$4,2))&gt;$BN$190,"s","ns"))))</f>
        <v/>
      </c>
      <c r="DO193" s="186" t="str">
        <f aca="1">IF(DO$4&gt;$BV193,"",IF($BR$175&gt;$BS$175,"ns",IF($BN$182&gt;$BO$182,"ns",IF(ABS($BX193-INDEX(RTO1CF_ORD,DO$4,2))&gt;$BN$190,"s","ns"))))</f>
        <v/>
      </c>
      <c r="DP193" s="186" t="str">
        <f aca="1">IF(DP$4&gt;$BV193,"",IF($BR$175&gt;$BS$175,"ns",IF($BN$182&gt;$BO$182,"ns",IF(ABS($BX193-INDEX(RTO1CF_ORD,DP$4,2))&gt;$BN$190,"s","ns"))))</f>
        <v/>
      </c>
      <c r="DQ193" s="186" t="str">
        <f aca="1">IF(DQ$4&gt;$BV193,"",IF($BR$175&gt;$BS$175,"ns",IF($BN$182&gt;$BO$182,"ns",IF(ABS($BX193-INDEX(RTO1CF_ORD,DQ$4,2))&gt;$BN$190,"s","ns"))))</f>
        <v/>
      </c>
      <c r="DR193" s="186" t="str">
        <f aca="1">IF(DR$4&gt;$BV193,"",IF($BR$175&gt;$BS$175,"ns",IF($BN$182&gt;$BO$182,"ns",IF(ABS($BX193-INDEX(RTO1CF_ORD,DR$4,2))&gt;$BN$190,"s","ns"))))</f>
        <v/>
      </c>
      <c r="DS193" s="186" t="str">
        <f aca="1">IF(DS$4&gt;$BV193,"",IF($BR$175&gt;$BS$175,"ns",IF($BN$182&gt;$BO$182,"ns",IF(ABS($BX193-INDEX(RTO1CF_ORD,DS$4,2))&gt;$BN$190,"s","ns"))))</f>
        <v/>
      </c>
      <c r="DT193" s="186" t="str">
        <f aca="1">IF(DT$4&gt;$BV193,"",IF($BR$175&gt;$BS$175,"ns",IF($BN$182&gt;$BO$182,"ns",IF(ABS($BX193-INDEX(RTO1CF_ORD,DT$4,2))&gt;$BN$190,"s","ns"))))</f>
        <v/>
      </c>
      <c r="DU193" s="186" t="str">
        <f aca="1">IF(DU$4&gt;$BV193,"",IF($BR$175&gt;$BS$175,"ns",IF($BN$182&gt;$BO$182,"ns",IF(ABS($BX193-INDEX(RTO1CF_ORD,DU$4,2))&gt;$BN$190,"s","ns"))))</f>
        <v/>
      </c>
      <c r="DV193" s="186" t="str">
        <f aca="1">IF(DV$4&gt;$BV193,"",IF($BR$175&gt;$BS$175,"ns",IF($BN$182&gt;$BO$182,"ns",IF(ABS($BX193-INDEX(RTO1CF_ORD,DV$4,2))&gt;$BN$190,"s","ns"))))</f>
        <v/>
      </c>
      <c r="DW193" s="158"/>
      <c r="DX193" s="158"/>
      <c r="DZ193" s="176">
        <f>DZ192+1</f>
        <v>24</v>
      </c>
      <c r="EA193" s="178" t="str">
        <f aca="1">IFERROR(INDEX(RTO4CV,$DZ193,1),0)</f>
        <v>B 450</v>
      </c>
      <c r="EB193" s="179">
        <f aca="1">IFERROR(INDEX(RTO4SF,$DZ193,EB$3),0)</f>
        <v>0</v>
      </c>
      <c r="EC193" s="179">
        <f aca="1">IFERROR(INDEX(RTO4SF,$DZ193,EC$3),0)</f>
        <v>0</v>
      </c>
      <c r="ED193" s="179">
        <f aca="1">IFERROR(INDEX(RTO4SF,$DZ193,ED$3),0)</f>
        <v>0</v>
      </c>
      <c r="EE193" s="179">
        <f aca="1">IFERROR(INDEX(RTO4SF,$DZ193,EE$3),0)</f>
        <v>0</v>
      </c>
      <c r="EF193" s="179">
        <f>_xlfn.COUNTIFS(EB193:EE193,"&gt;1")</f>
        <v>0</v>
      </c>
      <c r="EG193" s="179">
        <f>IFERROR(_xlfn.SUMIFS(EB193:EE193,EB193:EE193,"&gt;1"),0)</f>
        <v>0</v>
      </c>
      <c r="EH193" s="176"/>
      <c r="EI193" s="177"/>
      <c r="EJ193" s="177"/>
      <c r="EK193" s="177"/>
      <c r="EL193" s="176">
        <f>EL192+1</f>
        <v>24</v>
      </c>
      <c r="EM193" s="178" t="str">
        <f aca="1">IFERROR(INDEX(RTO4CV,$EL193,1),0)</f>
        <v>B 450</v>
      </c>
      <c r="EN193" s="179">
        <f aca="1">IFERROR(INDEX(RTO4CF,$EL193,'ANVA-MDS'!EB$3),0)</f>
        <v>4077.52978285714016</v>
      </c>
      <c r="EO193" s="179">
        <f aca="1">IFERROR(INDEX(RTO4CF,$EL193,'ANVA-MDS'!EC$3),0)</f>
        <v>4429.54511999999977</v>
      </c>
      <c r="EP193" s="179">
        <f aca="1">IFERROR(INDEX(RTO4CF,$EL193,'ANVA-MDS'!ED$3),0)</f>
        <v>3546.24147428570996</v>
      </c>
      <c r="EQ193" s="179">
        <f aca="1">IFERROR(INDEX(RTO4CF,$EL193,'ANVA-MDS'!EE$3),0)</f>
        <v>0</v>
      </c>
      <c r="ER193" s="179">
        <f>_xlfn.COUNTIFS(EN193:EQ193,"&gt;1")</f>
        <v>3</v>
      </c>
      <c r="ES193" s="179">
        <f>IFERROR(_xlfn.SUMIFS(EN193:EQ193,EN193:EQ193,"&gt;1"),0)</f>
        <v>12053.3163771429008</v>
      </c>
      <c r="ET193" s="176"/>
      <c r="EU193" s="177"/>
      <c r="EV193" s="177"/>
      <c r="EW193" s="177"/>
      <c r="EX193" s="179">
        <f>EG193+ES193</f>
        <v>12053.3163771429008</v>
      </c>
      <c r="EY193" s="180"/>
      <c r="EZ193" s="177"/>
    </row>
    <row r="194" spans="1:154" ht="12.75" customHeight="1">
      <c r="A194" s="284" t="s">
        <v>352</v>
      </c>
      <c r="J194" s="89" t="n">
        <v>24</v>
      </c>
      <c r="K194" s="187" t="str">
        <f aca="1">IFERROR(INDEX(RTO4SF_ORD,J194,1),"sd")</f>
        <v>B 450</v>
      </c>
      <c r="L194" s="188">
        <f aca="1">IFERROR(INDEX(RTO4SF_ORD,J194,2),"sd")</f>
        <v>0.000260000000000000009</v>
      </c>
      <c r="M194" s="188" t="str">
        <f aca="1">IF(M$4&gt;$J194,"",IF($F$175&gt;$G$175,"ns",IF($B$182&gt;$C$182,"ns",IF(ABS($L194-INDEX(RTO1SF_ORD,M$4,2))&gt;$B$190,"s","ns"))))</f>
        <v>ns</v>
      </c>
      <c r="N194" s="188" t="str">
        <f aca="1">IF(N$4&gt;$J194,"",IF($F$175&gt;$G$175,"ns",IF($B$182&gt;$C$182,"ns",IF(ABS($L194-INDEX(RTO1SF_ORD,N$4,2))&gt;$B$190,"s","ns"))))</f>
        <v>ns</v>
      </c>
      <c r="O194" s="188" t="str">
        <f aca="1">IF(O$4&gt;$J194,"",IF($F$175&gt;$G$175,"ns",IF($B$182&gt;$C$182,"ns",IF(ABS($L194-INDEX(RTO1SF_ORD,O$4,2))&gt;$B$190,"s","ns"))))</f>
        <v>ns</v>
      </c>
      <c r="P194" s="188" t="str">
        <f aca="1">IF(P$4&gt;$J194,"",IF($F$175&gt;$G$175,"ns",IF($B$182&gt;$C$182,"ns",IF(ABS($L194-INDEX(RTO1SF_ORD,P$4,2))&gt;$B$190,"s","ns"))))</f>
        <v>ns</v>
      </c>
      <c r="Q194" s="188" t="str">
        <f aca="1">IF(Q$4&gt;$J194,"",IF($F$175&gt;$G$175,"ns",IF($B$182&gt;$C$182,"ns",IF(ABS($L194-INDEX(RTO1SF_ORD,Q$4,2))&gt;$B$190,"s","ns"))))</f>
        <v>ns</v>
      </c>
      <c r="R194" s="188" t="str">
        <f aca="1">IF(R$4&gt;$J194,"",IF($F$175&gt;$G$175,"ns",IF($B$182&gt;$C$182,"ns",IF(ABS($L194-INDEX(RTO1SF_ORD,R$4,2))&gt;$B$190,"s","ns"))))</f>
        <v>ns</v>
      </c>
      <c r="S194" s="188" t="str">
        <f aca="1">IF(S$4&gt;$J194,"",IF($F$175&gt;$G$175,"ns",IF($B$182&gt;$C$182,"ns",IF(ABS($L194-INDEX(RTO1SF_ORD,S$4,2))&gt;$B$190,"s","ns"))))</f>
        <v>ns</v>
      </c>
      <c r="T194" s="188" t="str">
        <f aca="1">IF(T$4&gt;$J194,"",IF($F$175&gt;$G$175,"ns",IF($B$182&gt;$C$182,"ns",IF(ABS($L194-INDEX(RTO1SF_ORD,T$4,2))&gt;$B$190,"s","ns"))))</f>
        <v>ns</v>
      </c>
      <c r="U194" s="188" t="str">
        <f aca="1">IF(U$4&gt;$J194,"",IF($F$175&gt;$G$175,"ns",IF($B$182&gt;$C$182,"ns",IF(ABS($L194-INDEX(RTO1SF_ORD,U$4,2))&gt;$B$190,"s","ns"))))</f>
        <v>ns</v>
      </c>
      <c r="V194" s="188" t="str">
        <f aca="1">IF(V$4&gt;$J194,"",IF($F$175&gt;$G$175,"ns",IF($B$182&gt;$C$182,"ns",IF(ABS($L194-INDEX(RTO1SF_ORD,V$4,2))&gt;$B$190,"s","ns"))))</f>
        <v>ns</v>
      </c>
      <c r="W194" s="188" t="str">
        <f aca="1">IF(W$4&gt;$J194,"",IF($F$175&gt;$G$175,"ns",IF($B$182&gt;$C$182,"ns",IF(ABS($L194-INDEX(RTO1SF_ORD,W$4,2))&gt;$B$190,"s","ns"))))</f>
        <v>ns</v>
      </c>
      <c r="X194" s="188" t="str">
        <f aca="1">IF(X$4&gt;$J194,"",IF($F$175&gt;$G$175,"ns",IF($B$182&gt;$C$182,"ns",IF(ABS($L194-INDEX(RTO1SF_ORD,X$4,2))&gt;$B$190,"s","ns"))))</f>
        <v>ns</v>
      </c>
      <c r="Y194" s="188" t="str">
        <f aca="1">IF(Y$4&gt;$J194,"",IF($F$175&gt;$G$175,"ns",IF($B$182&gt;$C$182,"ns",IF(ABS($L194-INDEX(RTO1SF_ORD,Y$4,2))&gt;$B$190,"s","ns"))))</f>
        <v>ns</v>
      </c>
      <c r="Z194" s="188" t="str">
        <f aca="1">IF(Z$4&gt;$J194,"",IF($F$175&gt;$G$175,"ns",IF($B$182&gt;$C$182,"ns",IF(ABS($L194-INDEX(RTO1SF_ORD,Z$4,2))&gt;$B$190,"s","ns"))))</f>
        <v>ns</v>
      </c>
      <c r="AA194" s="188" t="str">
        <f aca="1">IF(AA$4&gt;$J194,"",IF($F$175&gt;$G$175,"ns",IF($B$182&gt;$C$182,"ns",IF(ABS($L194-INDEX(RTO1SF_ORD,AA$4,2))&gt;$B$190,"s","ns"))))</f>
        <v>ns</v>
      </c>
      <c r="AB194" s="188" t="str">
        <f aca="1">IF(AB$4&gt;$J194,"",IF($F$175&gt;$G$175,"ns",IF($B$182&gt;$C$182,"ns",IF(ABS($L194-INDEX(RTO1SF_ORD,AB$4,2))&gt;$B$190,"s","ns"))))</f>
        <v>ns</v>
      </c>
      <c r="AC194" s="188" t="str">
        <f aca="1">IF(AC$4&gt;$J194,"",IF($F$175&gt;$G$175,"ns",IF($B$182&gt;$C$182,"ns",IF(ABS($L194-INDEX(RTO1SF_ORD,AC$4,2))&gt;$B$190,"s","ns"))))</f>
        <v>ns</v>
      </c>
      <c r="AD194" s="188" t="str">
        <f aca="1">IF(AD$4&gt;$J194,"",IF($F$175&gt;$G$175,"ns",IF($B$182&gt;$C$182,"ns",IF(ABS($L194-INDEX(RTO1SF_ORD,AD$4,2))&gt;$B$190,"s","ns"))))</f>
        <v>ns</v>
      </c>
      <c r="AE194" s="188" t="str">
        <f aca="1">IF(AE$4&gt;$J194,"",IF($F$175&gt;$G$175,"ns",IF($B$182&gt;$C$182,"ns",IF(ABS($L194-INDEX(RTO1SF_ORD,AE$4,2))&gt;$B$190,"s","ns"))))</f>
        <v>ns</v>
      </c>
      <c r="AF194" s="188" t="str">
        <f aca="1">IF(AF$4&gt;$J194,"",IF($F$175&gt;$G$175,"ns",IF($B$182&gt;$C$182,"ns",IF(ABS($L194-INDEX(RTO1SF_ORD,AF$4,2))&gt;$B$190,"s","ns"))))</f>
        <v>ns</v>
      </c>
      <c r="AG194" s="188" t="str">
        <f aca="1">IF(AG$4&gt;$J194,"",IF($F$175&gt;$G$175,"ns",IF($B$182&gt;$C$182,"ns",IF(ABS($L194-INDEX(RTO1SF_ORD,AG$4,2))&gt;$B$190,"s","ns"))))</f>
        <v>ns</v>
      </c>
      <c r="AH194" s="188" t="str">
        <f aca="1">IF(AH$4&gt;$J194,"",IF($F$175&gt;$G$175,"ns",IF($B$182&gt;$C$182,"ns",IF(ABS($L194-INDEX(RTO1SF_ORD,AH$4,2))&gt;$B$190,"s","ns"))))</f>
        <v>ns</v>
      </c>
      <c r="AI194" s="188" t="str">
        <f aca="1">IF(AI$4&gt;$J194,"",IF($F$175&gt;$G$175,"ns",IF($B$182&gt;$C$182,"ns",IF(ABS($L194-INDEX(RTO1SF_ORD,AI$4,2))&gt;$B$190,"s","ns"))))</f>
        <v>ns</v>
      </c>
      <c r="AJ194" s="188" t="str">
        <f aca="1">IF(AJ$4&gt;$J194,"",IF($F$175&gt;$G$175,"ns",IF($B$182&gt;$C$182,"ns",IF(ABS($L194-INDEX(RTO1SF_ORD,AJ$4,2))&gt;$B$190,"s","ns"))))</f>
        <v>ns</v>
      </c>
      <c r="AK194" s="188" t="str">
        <f aca="1">IF(AK$4&gt;$J194,"",IF($F$175&gt;$G$175,"ns",IF($B$182&gt;$C$182,"ns",IF(ABS($L194-INDEX(RTO1SF_ORD,AK$4,2))&gt;$B$190,"s","ns"))))</f>
        <v/>
      </c>
      <c r="AL194" s="188" t="str">
        <f aca="1">IF(AL$4&gt;$J194,"",IF($F$175&gt;$G$175,"ns",IF($B$182&gt;$C$182,"ns",IF(ABS($L194-INDEX(RTO1SF_ORD,AL$4,2))&gt;$B$190,"s","ns"))))</f>
        <v/>
      </c>
      <c r="AM194" s="188" t="str">
        <f aca="1">IF(AM$4&gt;$J194,"",IF($F$175&gt;$G$175,"ns",IF($B$182&gt;$C$182,"ns",IF(ABS($L194-INDEX(RTO1SF_ORD,AM$4,2))&gt;$B$190,"s","ns"))))</f>
        <v/>
      </c>
      <c r="AN194" s="188" t="str">
        <f aca="1">IF(AN$4&gt;$J194,"",IF($F$175&gt;$G$175,"ns",IF($B$182&gt;$C$182,"ns",IF(ABS($L194-INDEX(RTO1SF_ORD,AN$4,2))&gt;$B$190,"s","ns"))))</f>
        <v/>
      </c>
      <c r="AO194" s="188" t="str">
        <f aca="1">IF(AO$4&gt;$J194,"",IF($F$175&gt;$G$175,"ns",IF($B$182&gt;$C$182,"ns",IF(ABS($L194-INDEX(RTO1SF_ORD,AO$4,2))&gt;$B$190,"s","ns"))))</f>
        <v/>
      </c>
      <c r="AP194" s="188" t="str">
        <f aca="1">IF(AP$4&gt;$J194,"",IF($F$175&gt;$G$175,"ns",IF($B$182&gt;$C$182,"ns",IF(ABS($L194-INDEX(RTO1SF_ORD,AP$4,2))&gt;$B$190,"s","ns"))))</f>
        <v/>
      </c>
      <c r="AQ194" s="188" t="str">
        <f aca="1">IF(AQ$4&gt;$J194,"",IF($F$175&gt;$G$175,"ns",IF($B$182&gt;$C$182,"ns",IF(ABS($L194-INDEX(RTO1SF_ORD,AQ$4,2))&gt;$B$190,"s","ns"))))</f>
        <v/>
      </c>
      <c r="AR194" s="188" t="str">
        <f aca="1">IF(AR$4&gt;$J194,"",IF($F$175&gt;$G$175,"ns",IF($B$182&gt;$C$182,"ns",IF(ABS($L194-INDEX(RTO1SF_ORD,AR$4,2))&gt;$B$190,"s","ns"))))</f>
        <v/>
      </c>
      <c r="AS194" s="188" t="str">
        <f aca="1">IF(AS$4&gt;$J194,"",IF($F$175&gt;$G$175,"ns",IF($B$182&gt;$C$182,"ns",IF(ABS($L194-INDEX(RTO1SF_ORD,AS$4,2))&gt;$B$190,"s","ns"))))</f>
        <v/>
      </c>
      <c r="AT194" s="188" t="str">
        <f aca="1">IF(AT$4&gt;$J194,"",IF($F$175&gt;$G$175,"ns",IF($B$182&gt;$C$182,"ns",IF(ABS($L194-INDEX(RTO1SF_ORD,AT$4,2))&gt;$B$190,"s","ns"))))</f>
        <v/>
      </c>
      <c r="AU194" s="188" t="str">
        <f aca="1">IF(AU$4&gt;$J194,"",IF($F$175&gt;$G$175,"ns",IF($B$182&gt;$C$182,"ns",IF(ABS($L194-INDEX(RTO1SF_ORD,AU$4,2))&gt;$B$190,"s","ns"))))</f>
        <v/>
      </c>
      <c r="AV194" s="188" t="str">
        <f aca="1">IF(AV$4&gt;$J194,"",IF($F$175&gt;$G$175,"ns",IF($B$182&gt;$C$182,"ns",IF(ABS($L194-INDEX(RTO1SF_ORD,AV$4,2))&gt;$B$190,"s","ns"))))</f>
        <v/>
      </c>
      <c r="AW194" s="188" t="str">
        <f aca="1">IF(AW$4&gt;$J194,"",IF($F$175&gt;$G$175,"ns",IF($B$182&gt;$C$182,"ns",IF(ABS($L194-INDEX(RTO1SF_ORD,AW$4,2))&gt;$B$190,"s","ns"))))</f>
        <v/>
      </c>
      <c r="AX194" s="188" t="str">
        <f aca="1">IF(AX$4&gt;$J194,"",IF($F$175&gt;$G$175,"ns",IF($B$182&gt;$C$182,"ns",IF(ABS($L194-INDEX(RTO1SF_ORD,AX$4,2))&gt;$B$190,"s","ns"))))</f>
        <v/>
      </c>
      <c r="AY194" s="188" t="str">
        <f aca="1">IF(AY$4&gt;$J194,"",IF($F$175&gt;$G$175,"ns",IF($B$182&gt;$C$182,"ns",IF(ABS($L194-INDEX(RTO1SF_ORD,AY$4,2))&gt;$B$190,"s","ns"))))</f>
        <v/>
      </c>
      <c r="AZ194" s="188" t="str">
        <f aca="1">IF(AZ$4&gt;$J194,"",IF($F$175&gt;$G$175,"ns",IF($B$182&gt;$C$182,"ns",IF(ABS($L194-INDEX(RTO1SF_ORD,AZ$4,2))&gt;$B$190,"s","ns"))))</f>
        <v/>
      </c>
      <c r="BA194" s="188" t="str">
        <f aca="1">IF(BA$4&gt;$J194,"",IF($F$175&gt;$G$175,"ns",IF($B$182&gt;$C$182,"ns",IF(ABS($L194-INDEX(RTO1SF_ORD,BA$4,2))&gt;$B$190,"s","ns"))))</f>
        <v/>
      </c>
      <c r="BB194" s="188" t="str">
        <f aca="1">IF(BB$4&gt;$J194,"",IF($F$175&gt;$G$175,"ns",IF($B$182&gt;$C$182,"ns",IF(ABS($L194-INDEX(RTO1SF_ORD,BB$4,2))&gt;$B$190,"s","ns"))))</f>
        <v/>
      </c>
      <c r="BC194" s="188" t="str">
        <f aca="1">IF(BC$4&gt;$J194,"",IF($F$175&gt;$G$175,"ns",IF($B$182&gt;$C$182,"ns",IF(ABS($L194-INDEX(RTO1SF_ORD,BC$4,2))&gt;$B$190,"s","ns"))))</f>
        <v/>
      </c>
      <c r="BD194" s="188" t="str">
        <f aca="1">IF(BD$4&gt;$J194,"",IF($F$175&gt;$G$175,"ns",IF($B$182&gt;$C$182,"ns",IF(ABS($L194-INDEX(RTO1SF_ORD,BD$4,2))&gt;$B$190,"s","ns"))))</f>
        <v/>
      </c>
      <c r="BE194" s="188" t="str">
        <f aca="1">IF(BE$4&gt;$J194,"",IF($F$175&gt;$G$175,"ns",IF($B$182&gt;$C$182,"ns",IF(ABS($L194-INDEX(RTO1SF_ORD,BE$4,2))&gt;$B$190,"s","ns"))))</f>
        <v/>
      </c>
      <c r="BF194" s="188" t="str">
        <f aca="1">IF(BF$4&gt;$J194,"",IF($F$175&gt;$G$175,"ns",IF($B$182&gt;$C$182,"ns",IF(ABS($L194-INDEX(RTO1SF_ORD,BF$4,2))&gt;$B$190,"s","ns"))))</f>
        <v/>
      </c>
      <c r="BG194" s="188" t="str">
        <f aca="1">IF(BG$4&gt;$J194,"",IF($F$175&gt;$G$175,"ns",IF($B$182&gt;$C$182,"ns",IF(ABS($L194-INDEX(RTO1SF_ORD,BG$4,2))&gt;$B$190,"s","ns"))))</f>
        <v/>
      </c>
      <c r="BH194" s="188" t="str">
        <f aca="1">IF(BH$4&gt;$J194,"",IF($F$175&gt;$G$175,"ns",IF($B$182&gt;$C$182,"ns",IF(ABS($L194-INDEX(RTO1SF_ORD,BH$4,2))&gt;$B$190,"s","ns"))))</f>
        <v/>
      </c>
      <c r="BI194" s="188" t="str">
        <f aca="1">IF(BI$4&gt;$J194,"",IF($F$175&gt;$G$175,"ns",IF($B$182&gt;$C$182,"ns",IF(ABS($L194-INDEX(RTO1SF_ORD,BI$4,2))&gt;$B$190,"s","ns"))))</f>
        <v/>
      </c>
      <c r="BJ194" s="188" t="str">
        <f aca="1">IF(BJ$4&gt;$J194,"",IF($F$175&gt;$G$175,"ns",IF($B$182&gt;$C$182,"ns",IF(ABS($L194-INDEX(RTO1SF_ORD,BJ$4,2))&gt;$B$190,"s","ns"))))</f>
        <v/>
      </c>
      <c r="BM194" s="284" t="s">
        <v>352</v>
      </c>
      <c r="BS194" s="10"/>
      <c r="BT194" s="10"/>
      <c r="BU194" s="10"/>
      <c r="BV194" s="89" t="n">
        <v>24</v>
      </c>
      <c r="BW194" s="187" t="str">
        <f aca="1">IFERROR(INDEX(RTO4CF_ORD,BV194,1),"sd")</f>
        <v>B MUTISIA</v>
      </c>
      <c r="BX194" s="188">
        <f aca="1">IFERROR(INDEX(RTO4CF_ORD,BV194,2),"sd")</f>
        <v>3813.97179428572008</v>
      </c>
      <c r="BY194" s="186" t="str">
        <f aca="1">IF(BY$4&gt;$BV194,"",IF($BR$175&gt;$BS$175,"ns",IF($BN$182&gt;$BO$182,"ns",IF(ABS($BX194-INDEX(RTO1CF_ORD,BY$4,2))&gt;$BN$190,"s","ns"))))</f>
        <v>ns</v>
      </c>
      <c r="BZ194" s="186" t="str">
        <f aca="1">IF(BZ$4&gt;$BV194,"",IF($BR$175&gt;$BS$175,"ns",IF($BN$182&gt;$BO$182,"ns",IF(ABS($BX194-INDEX(RTO1CF_ORD,BZ$4,2))&gt;$BN$190,"s","ns"))))</f>
        <v>ns</v>
      </c>
      <c r="CA194" s="186" t="str">
        <f aca="1">IF(CA$4&gt;$BV194,"",IF($BR$175&gt;$BS$175,"ns",IF($BN$182&gt;$BO$182,"ns",IF(ABS($BX194-INDEX(RTO1CF_ORD,CA$4,2))&gt;$BN$190,"s","ns"))))</f>
        <v>ns</v>
      </c>
      <c r="CB194" s="186" t="str">
        <f aca="1">IF(CB$4&gt;$BV194,"",IF($BR$175&gt;$BS$175,"ns",IF($BN$182&gt;$BO$182,"ns",IF(ABS($BX194-INDEX(RTO1CF_ORD,CB$4,2))&gt;$BN$190,"s","ns"))))</f>
        <v>ns</v>
      </c>
      <c r="CC194" s="186" t="str">
        <f aca="1">IF(CC$4&gt;$BV194,"",IF($BR$175&gt;$BS$175,"ns",IF($BN$182&gt;$BO$182,"ns",IF(ABS($BX194-INDEX(RTO1CF_ORD,CC$4,2))&gt;$BN$190,"s","ns"))))</f>
        <v>ns</v>
      </c>
      <c r="CD194" s="186" t="str">
        <f aca="1">IF(CD$4&gt;$BV194,"",IF($BR$175&gt;$BS$175,"ns",IF($BN$182&gt;$BO$182,"ns",IF(ABS($BX194-INDEX(RTO1CF_ORD,CD$4,2))&gt;$BN$190,"s","ns"))))</f>
        <v>ns</v>
      </c>
      <c r="CE194" s="186" t="str">
        <f aca="1">IF(CE$4&gt;$BV194,"",IF($BR$175&gt;$BS$175,"ns",IF($BN$182&gt;$BO$182,"ns",IF(ABS($BX194-INDEX(RTO1CF_ORD,CE$4,2))&gt;$BN$190,"s","ns"))))</f>
        <v>ns</v>
      </c>
      <c r="CF194" s="186" t="str">
        <f aca="1">IF(CF$4&gt;$BV194,"",IF($BR$175&gt;$BS$175,"ns",IF($BN$182&gt;$BO$182,"ns",IF(ABS($BX194-INDEX(RTO1CF_ORD,CF$4,2))&gt;$BN$190,"s","ns"))))</f>
        <v>ns</v>
      </c>
      <c r="CG194" s="186" t="str">
        <f aca="1">IF(CG$4&gt;$BV194,"",IF($BR$175&gt;$BS$175,"ns",IF($BN$182&gt;$BO$182,"ns",IF(ABS($BX194-INDEX(RTO1CF_ORD,CG$4,2))&gt;$BN$190,"s","ns"))))</f>
        <v>ns</v>
      </c>
      <c r="CH194" s="186" t="str">
        <f aca="1">IF(CH$4&gt;$BV194,"",IF($BR$175&gt;$BS$175,"ns",IF($BN$182&gt;$BO$182,"ns",IF(ABS($BX194-INDEX(RTO1CF_ORD,CH$4,2))&gt;$BN$190,"s","ns"))))</f>
        <v>ns</v>
      </c>
      <c r="CI194" s="186" t="str">
        <f aca="1">IF(CI$4&gt;$BV194,"",IF($BR$175&gt;$BS$175,"ns",IF($BN$182&gt;$BO$182,"ns",IF(ABS($BX194-INDEX(RTO1CF_ORD,CI$4,2))&gt;$BN$190,"s","ns"))))</f>
        <v>ns</v>
      </c>
      <c r="CJ194" s="186" t="str">
        <f aca="1">IF(CJ$4&gt;$BV194,"",IF($BR$175&gt;$BS$175,"ns",IF($BN$182&gt;$BO$182,"ns",IF(ABS($BX194-INDEX(RTO1CF_ORD,CJ$4,2))&gt;$BN$190,"s","ns"))))</f>
        <v>ns</v>
      </c>
      <c r="CK194" s="186" t="str">
        <f aca="1">IF(CK$4&gt;$BV194,"",IF($BR$175&gt;$BS$175,"ns",IF($BN$182&gt;$BO$182,"ns",IF(ABS($BX194-INDEX(RTO1CF_ORD,CK$4,2))&gt;$BN$190,"s","ns"))))</f>
        <v>ns</v>
      </c>
      <c r="CL194" s="186" t="str">
        <f aca="1">IF(CL$4&gt;$BV194,"",IF($BR$175&gt;$BS$175,"ns",IF($BN$182&gt;$BO$182,"ns",IF(ABS($BX194-INDEX(RTO1CF_ORD,CL$4,2))&gt;$BN$190,"s","ns"))))</f>
        <v>ns</v>
      </c>
      <c r="CM194" s="186" t="str">
        <f aca="1">IF(CM$4&gt;$BV194,"",IF($BR$175&gt;$BS$175,"ns",IF($BN$182&gt;$BO$182,"ns",IF(ABS($BX194-INDEX(RTO1CF_ORD,CM$4,2))&gt;$BN$190,"s","ns"))))</f>
        <v>ns</v>
      </c>
      <c r="CN194" s="186" t="str">
        <f aca="1">IF(CN$4&gt;$BV194,"",IF($BR$175&gt;$BS$175,"ns",IF($BN$182&gt;$BO$182,"ns",IF(ABS($BX194-INDEX(RTO1CF_ORD,CN$4,2))&gt;$BN$190,"s","ns"))))</f>
        <v>ns</v>
      </c>
      <c r="CO194" s="186" t="str">
        <f aca="1">IF(CO$4&gt;$BV194,"",IF($BR$175&gt;$BS$175,"ns",IF($BN$182&gt;$BO$182,"ns",IF(ABS($BX194-INDEX(RTO1CF_ORD,CO$4,2))&gt;$BN$190,"s","ns"))))</f>
        <v>ns</v>
      </c>
      <c r="CP194" s="186" t="str">
        <f aca="1">IF(CP$4&gt;$BV194,"",IF($BR$175&gt;$BS$175,"ns",IF($BN$182&gt;$BO$182,"ns",IF(ABS($BX194-INDEX(RTO1CF_ORD,CP$4,2))&gt;$BN$190,"s","ns"))))</f>
        <v>ns</v>
      </c>
      <c r="CQ194" s="186" t="str">
        <f aca="1">IF(CQ$4&gt;$BV194,"",IF($BR$175&gt;$BS$175,"ns",IF($BN$182&gt;$BO$182,"ns",IF(ABS($BX194-INDEX(RTO1CF_ORD,CQ$4,2))&gt;$BN$190,"s","ns"))))</f>
        <v>ns</v>
      </c>
      <c r="CR194" s="186" t="str">
        <f aca="1">IF(CR$4&gt;$BV194,"",IF($BR$175&gt;$BS$175,"ns",IF($BN$182&gt;$BO$182,"ns",IF(ABS($BX194-INDEX(RTO1CF_ORD,CR$4,2))&gt;$BN$190,"s","ns"))))</f>
        <v>ns</v>
      </c>
      <c r="CS194" s="186" t="str">
        <f aca="1">IF(CS$4&gt;$BV194,"",IF($BR$175&gt;$BS$175,"ns",IF($BN$182&gt;$BO$182,"ns",IF(ABS($BX194-INDEX(RTO1CF_ORD,CS$4,2))&gt;$BN$190,"s","ns"))))</f>
        <v>ns</v>
      </c>
      <c r="CT194" s="186" t="str">
        <f aca="1">IF(CT$4&gt;$BV194,"",IF($BR$175&gt;$BS$175,"ns",IF($BN$182&gt;$BO$182,"ns",IF(ABS($BX194-INDEX(RTO1CF_ORD,CT$4,2))&gt;$BN$190,"s","ns"))))</f>
        <v>ns</v>
      </c>
      <c r="CU194" s="186" t="str">
        <f aca="1">IF(CU$4&gt;$BV194,"",IF($BR$175&gt;$BS$175,"ns",IF($BN$182&gt;$BO$182,"ns",IF(ABS($BX194-INDEX(RTO1CF_ORD,CU$4,2))&gt;$BN$190,"s","ns"))))</f>
        <v>ns</v>
      </c>
      <c r="CV194" s="186" t="str">
        <f aca="1">IF(CV$4&gt;$BV194,"",IF($BR$175&gt;$BS$175,"ns",IF($BN$182&gt;$BO$182,"ns",IF(ABS($BX194-INDEX(RTO1CF_ORD,CV$4,2))&gt;$BN$190,"s","ns"))))</f>
        <v>ns</v>
      </c>
      <c r="CW194" s="186" t="str">
        <f aca="1">IF(CW$4&gt;$BV194,"",IF($BR$175&gt;$BS$175,"ns",IF($BN$182&gt;$BO$182,"ns",IF(ABS($BX194-INDEX(RTO1CF_ORD,CW$4,2))&gt;$BN$190,"s","ns"))))</f>
        <v/>
      </c>
      <c r="CX194" s="186" t="str">
        <f aca="1">IF(CX$4&gt;$BV194,"",IF($BR$175&gt;$BS$175,"ns",IF($BN$182&gt;$BO$182,"ns",IF(ABS($BX194-INDEX(RTO1CF_ORD,CX$4,2))&gt;$BN$190,"s","ns"))))</f>
        <v/>
      </c>
      <c r="CY194" s="186" t="str">
        <f aca="1">IF(CY$4&gt;$BV194,"",IF($BR$175&gt;$BS$175,"ns",IF($BN$182&gt;$BO$182,"ns",IF(ABS($BX194-INDEX(RTO1CF_ORD,CY$4,2))&gt;$BN$190,"s","ns"))))</f>
        <v/>
      </c>
      <c r="CZ194" s="186" t="str">
        <f aca="1">IF(CZ$4&gt;$BV194,"",IF($BR$175&gt;$BS$175,"ns",IF($BN$182&gt;$BO$182,"ns",IF(ABS($BX194-INDEX(RTO1CF_ORD,CZ$4,2))&gt;$BN$190,"s","ns"))))</f>
        <v/>
      </c>
      <c r="DA194" s="186" t="str">
        <f aca="1">IF(DA$4&gt;$BV194,"",IF($BR$175&gt;$BS$175,"ns",IF($BN$182&gt;$BO$182,"ns",IF(ABS($BX194-INDEX(RTO1CF_ORD,DA$4,2))&gt;$BN$190,"s","ns"))))</f>
        <v/>
      </c>
      <c r="DB194" s="186" t="str">
        <f aca="1">IF(DB$4&gt;$BV194,"",IF($BR$175&gt;$BS$175,"ns",IF($BN$182&gt;$BO$182,"ns",IF(ABS($BX194-INDEX(RTO1CF_ORD,DB$4,2))&gt;$BN$190,"s","ns"))))</f>
        <v/>
      </c>
      <c r="DC194" s="186" t="str">
        <f aca="1">IF(DC$4&gt;$BV194,"",IF($BR$175&gt;$BS$175,"ns",IF($BN$182&gt;$BO$182,"ns",IF(ABS($BX194-INDEX(RTO1CF_ORD,DC$4,2))&gt;$BN$190,"s","ns"))))</f>
        <v/>
      </c>
      <c r="DD194" s="186" t="str">
        <f aca="1">IF(DD$4&gt;$BV194,"",IF($BR$175&gt;$BS$175,"ns",IF($BN$182&gt;$BO$182,"ns",IF(ABS($BX194-INDEX(RTO1CF_ORD,DD$4,2))&gt;$BN$190,"s","ns"))))</f>
        <v/>
      </c>
      <c r="DE194" s="186" t="str">
        <f aca="1">IF(DE$4&gt;$BV194,"",IF($BR$175&gt;$BS$175,"ns",IF($BN$182&gt;$BO$182,"ns",IF(ABS($BX194-INDEX(RTO1CF_ORD,DE$4,2))&gt;$BN$190,"s","ns"))))</f>
        <v/>
      </c>
      <c r="DF194" s="186" t="str">
        <f aca="1">IF(DF$4&gt;$BV194,"",IF($BR$175&gt;$BS$175,"ns",IF($BN$182&gt;$BO$182,"ns",IF(ABS($BX194-INDEX(RTO1CF_ORD,DF$4,2))&gt;$BN$190,"s","ns"))))</f>
        <v/>
      </c>
      <c r="DG194" s="186" t="str">
        <f aca="1">IF(DG$4&gt;$BV194,"",IF($BR$175&gt;$BS$175,"ns",IF($BN$182&gt;$BO$182,"ns",IF(ABS($BX194-INDEX(RTO1CF_ORD,DG$4,2))&gt;$BN$190,"s","ns"))))</f>
        <v/>
      </c>
      <c r="DH194" s="186" t="str">
        <f aca="1">IF(DH$4&gt;$BV194,"",IF($BR$175&gt;$BS$175,"ns",IF($BN$182&gt;$BO$182,"ns",IF(ABS($BX194-INDEX(RTO1CF_ORD,DH$4,2))&gt;$BN$190,"s","ns"))))</f>
        <v/>
      </c>
      <c r="DI194" s="186" t="str">
        <f aca="1">IF(DI$4&gt;$BV194,"",IF($BR$175&gt;$BS$175,"ns",IF($BN$182&gt;$BO$182,"ns",IF(ABS($BX194-INDEX(RTO1CF_ORD,DI$4,2))&gt;$BN$190,"s","ns"))))</f>
        <v/>
      </c>
      <c r="DJ194" s="186" t="str">
        <f aca="1">IF(DJ$4&gt;$BV194,"",IF($BR$175&gt;$BS$175,"ns",IF($BN$182&gt;$BO$182,"ns",IF(ABS($BX194-INDEX(RTO1CF_ORD,DJ$4,2))&gt;$BN$190,"s","ns"))))</f>
        <v/>
      </c>
      <c r="DK194" s="186" t="str">
        <f aca="1">IF(DK$4&gt;$BV194,"",IF($BR$175&gt;$BS$175,"ns",IF($BN$182&gt;$BO$182,"ns",IF(ABS($BX194-INDEX(RTO1CF_ORD,DK$4,2))&gt;$BN$190,"s","ns"))))</f>
        <v/>
      </c>
      <c r="DL194" s="186" t="str">
        <f aca="1">IF(DL$4&gt;$BV194,"",IF($BR$175&gt;$BS$175,"ns",IF($BN$182&gt;$BO$182,"ns",IF(ABS($BX194-INDEX(RTO1CF_ORD,DL$4,2))&gt;$BN$190,"s","ns"))))</f>
        <v/>
      </c>
      <c r="DM194" s="186" t="str">
        <f aca="1">IF(DM$4&gt;$BV194,"",IF($BR$175&gt;$BS$175,"ns",IF($BN$182&gt;$BO$182,"ns",IF(ABS($BX194-INDEX(RTO1CF_ORD,DM$4,2))&gt;$BN$190,"s","ns"))))</f>
        <v/>
      </c>
      <c r="DN194" s="186" t="str">
        <f aca="1">IF(DN$4&gt;$BV194,"",IF($BR$175&gt;$BS$175,"ns",IF($BN$182&gt;$BO$182,"ns",IF(ABS($BX194-INDEX(RTO1CF_ORD,DN$4,2))&gt;$BN$190,"s","ns"))))</f>
        <v/>
      </c>
      <c r="DO194" s="186" t="str">
        <f aca="1">IF(DO$4&gt;$BV194,"",IF($BR$175&gt;$BS$175,"ns",IF($BN$182&gt;$BO$182,"ns",IF(ABS($BX194-INDEX(RTO1CF_ORD,DO$4,2))&gt;$BN$190,"s","ns"))))</f>
        <v/>
      </c>
      <c r="DP194" s="186" t="str">
        <f aca="1">IF(DP$4&gt;$BV194,"",IF($BR$175&gt;$BS$175,"ns",IF($BN$182&gt;$BO$182,"ns",IF(ABS($BX194-INDEX(RTO1CF_ORD,DP$4,2))&gt;$BN$190,"s","ns"))))</f>
        <v/>
      </c>
      <c r="DQ194" s="186" t="str">
        <f aca="1">IF(DQ$4&gt;$BV194,"",IF($BR$175&gt;$BS$175,"ns",IF($BN$182&gt;$BO$182,"ns",IF(ABS($BX194-INDEX(RTO1CF_ORD,DQ$4,2))&gt;$BN$190,"s","ns"))))</f>
        <v/>
      </c>
      <c r="DR194" s="186" t="str">
        <f aca="1">IF(DR$4&gt;$BV194,"",IF($BR$175&gt;$BS$175,"ns",IF($BN$182&gt;$BO$182,"ns",IF(ABS($BX194-INDEX(RTO1CF_ORD,DR$4,2))&gt;$BN$190,"s","ns"))))</f>
        <v/>
      </c>
      <c r="DS194" s="186" t="str">
        <f aca="1">IF(DS$4&gt;$BV194,"",IF($BR$175&gt;$BS$175,"ns",IF($BN$182&gt;$BO$182,"ns",IF(ABS($BX194-INDEX(RTO1CF_ORD,DS$4,2))&gt;$BN$190,"s","ns"))))</f>
        <v/>
      </c>
      <c r="DT194" s="186" t="str">
        <f aca="1">IF(DT$4&gt;$BV194,"",IF($BR$175&gt;$BS$175,"ns",IF($BN$182&gt;$BO$182,"ns",IF(ABS($BX194-INDEX(RTO1CF_ORD,DT$4,2))&gt;$BN$190,"s","ns"))))</f>
        <v/>
      </c>
      <c r="DU194" s="186" t="str">
        <f aca="1">IF(DU$4&gt;$BV194,"",IF($BR$175&gt;$BS$175,"ns",IF($BN$182&gt;$BO$182,"ns",IF(ABS($BX194-INDEX(RTO1CF_ORD,DU$4,2))&gt;$BN$190,"s","ns"))))</f>
        <v/>
      </c>
      <c r="DV194" s="186" t="str">
        <f aca="1">IF(DV$4&gt;$BV194,"",IF($BR$175&gt;$BS$175,"ns",IF($BN$182&gt;$BO$182,"ns",IF(ABS($BX194-INDEX(RTO1CF_ORD,DV$4,2))&gt;$BN$190,"s","ns"))))</f>
        <v/>
      </c>
      <c r="DW194" s="158"/>
      <c r="DX194" s="158"/>
      <c r="DZ194" s="176">
        <f>DZ193+1</f>
        <v>25</v>
      </c>
      <c r="EA194" s="178" t="str">
        <f aca="1">IFERROR(INDEX(RTO4CV,$DZ194,1),0)</f>
        <v>B 525</v>
      </c>
      <c r="EB194" s="179">
        <f aca="1">IFERROR(INDEX(RTO4SF,$DZ194,EB$3),0)</f>
        <v>0</v>
      </c>
      <c r="EC194" s="179">
        <f aca="1">IFERROR(INDEX(RTO4SF,$DZ194,EC$3),0)</f>
        <v>0</v>
      </c>
      <c r="ED194" s="179">
        <f aca="1">IFERROR(INDEX(RTO4SF,$DZ194,ED$3),0)</f>
        <v>0</v>
      </c>
      <c r="EE194" s="179">
        <f aca="1">IFERROR(INDEX(RTO4SF,$DZ194,EE$3),0)</f>
        <v>0</v>
      </c>
      <c r="EF194" s="179">
        <f>_xlfn.COUNTIFS(EB194:EE194,"&gt;1")</f>
        <v>0</v>
      </c>
      <c r="EG194" s="179">
        <f>IFERROR(_xlfn.SUMIFS(EB194:EE194,EB194:EE194,"&gt;1"),0)</f>
        <v>0</v>
      </c>
      <c r="EH194" s="176"/>
      <c r="EI194" s="177"/>
      <c r="EJ194" s="177"/>
      <c r="EK194" s="177"/>
      <c r="EL194" s="176">
        <f>EL193+1</f>
        <v>25</v>
      </c>
      <c r="EM194" s="178" t="str">
        <f aca="1">IFERROR(INDEX(RTO4CV,$EL194,1),0)</f>
        <v>B 525</v>
      </c>
      <c r="EN194" s="179">
        <f aca="1">IFERROR(INDEX(RTO4CF,$EL194,'ANVA-MDS'!EB$3),0)</f>
        <v>4122.86160000000018</v>
      </c>
      <c r="EO194" s="179">
        <f aca="1">IFERROR(INDEX(RTO4CF,$EL194,'ANVA-MDS'!EC$3),0)</f>
        <v>4795.44534857143026</v>
      </c>
      <c r="EP194" s="179">
        <f aca="1">IFERROR(INDEX(RTO4CF,$EL194,'ANVA-MDS'!ED$3),0)</f>
        <v>3965.03862857142985</v>
      </c>
      <c r="EQ194" s="179">
        <f aca="1">IFERROR(INDEX(RTO4CF,$EL194,'ANVA-MDS'!EE$3),0)</f>
        <v>0</v>
      </c>
      <c r="ER194" s="179">
        <f>_xlfn.COUNTIFS(EN194:EQ194,"&gt;1")</f>
        <v>3</v>
      </c>
      <c r="ES194" s="179">
        <f>IFERROR(_xlfn.SUMIFS(EN194:EQ194,EN194:EQ194,"&gt;1"),0)</f>
        <v>12883.3455771428999</v>
      </c>
      <c r="ET194" s="176"/>
      <c r="EU194" s="177"/>
      <c r="EV194" s="177"/>
      <c r="EW194" s="177"/>
      <c r="EX194" s="179">
        <f>EG194+ES194</f>
        <v>12883.3455771428999</v>
      </c>
    </row>
    <row r="195" spans="2:156" ht="12.75" customHeight="1">
      <c r="B195" s="162" t="str">
        <f>'ANVA-MDS'!EJ174</f>
        <v>sd</v>
      </c>
      <c r="J195" s="89" t="n">
        <v>25</v>
      </c>
      <c r="K195" s="187" t="str">
        <f aca="1">IFERROR(INDEX(RTO4SF_ORD,J195,1),"sd")</f>
        <v>B 525</v>
      </c>
      <c r="L195" s="188">
        <f aca="1">IFERROR(INDEX(RTO4SF_ORD,J195,2),"sd")</f>
        <v>0.00025</v>
      </c>
      <c r="M195" s="188" t="str">
        <f aca="1">IF(M$4&gt;$J195,"",IF($F$175&gt;$G$175,"ns",IF($B$182&gt;$C$182,"ns",IF(ABS($L195-INDEX(RTO1SF_ORD,M$4,2))&gt;$B$190,"s","ns"))))</f>
        <v>ns</v>
      </c>
      <c r="N195" s="188" t="str">
        <f aca="1">IF(N$4&gt;$J195,"",IF($F$175&gt;$G$175,"ns",IF($B$182&gt;$C$182,"ns",IF(ABS($L195-INDEX(RTO1SF_ORD,N$4,2))&gt;$B$190,"s","ns"))))</f>
        <v>ns</v>
      </c>
      <c r="O195" s="188" t="str">
        <f aca="1">IF(O$4&gt;$J195,"",IF($F$175&gt;$G$175,"ns",IF($B$182&gt;$C$182,"ns",IF(ABS($L195-INDEX(RTO1SF_ORD,O$4,2))&gt;$B$190,"s","ns"))))</f>
        <v>ns</v>
      </c>
      <c r="P195" s="188" t="str">
        <f aca="1">IF(P$4&gt;$J195,"",IF($F$175&gt;$G$175,"ns",IF($B$182&gt;$C$182,"ns",IF(ABS($L195-INDEX(RTO1SF_ORD,P$4,2))&gt;$B$190,"s","ns"))))</f>
        <v>ns</v>
      </c>
      <c r="Q195" s="188" t="str">
        <f aca="1">IF(Q$4&gt;$J195,"",IF($F$175&gt;$G$175,"ns",IF($B$182&gt;$C$182,"ns",IF(ABS($L195-INDEX(RTO1SF_ORD,Q$4,2))&gt;$B$190,"s","ns"))))</f>
        <v>ns</v>
      </c>
      <c r="R195" s="188" t="str">
        <f aca="1">IF(R$4&gt;$J195,"",IF($F$175&gt;$G$175,"ns",IF($B$182&gt;$C$182,"ns",IF(ABS($L195-INDEX(RTO1SF_ORD,R$4,2))&gt;$B$190,"s","ns"))))</f>
        <v>ns</v>
      </c>
      <c r="S195" s="188" t="str">
        <f aca="1">IF(S$4&gt;$J195,"",IF($F$175&gt;$G$175,"ns",IF($B$182&gt;$C$182,"ns",IF(ABS($L195-INDEX(RTO1SF_ORD,S$4,2))&gt;$B$190,"s","ns"))))</f>
        <v>ns</v>
      </c>
      <c r="T195" s="188" t="str">
        <f aca="1">IF(T$4&gt;$J195,"",IF($F$175&gt;$G$175,"ns",IF($B$182&gt;$C$182,"ns",IF(ABS($L195-INDEX(RTO1SF_ORD,T$4,2))&gt;$B$190,"s","ns"))))</f>
        <v>ns</v>
      </c>
      <c r="U195" s="188" t="str">
        <f aca="1">IF(U$4&gt;$J195,"",IF($F$175&gt;$G$175,"ns",IF($B$182&gt;$C$182,"ns",IF(ABS($L195-INDEX(RTO1SF_ORD,U$4,2))&gt;$B$190,"s","ns"))))</f>
        <v>ns</v>
      </c>
      <c r="V195" s="188" t="str">
        <f aca="1">IF(V$4&gt;$J195,"",IF($F$175&gt;$G$175,"ns",IF($B$182&gt;$C$182,"ns",IF(ABS($L195-INDEX(RTO1SF_ORD,V$4,2))&gt;$B$190,"s","ns"))))</f>
        <v>ns</v>
      </c>
      <c r="W195" s="188" t="str">
        <f aca="1">IF(W$4&gt;$J195,"",IF($F$175&gt;$G$175,"ns",IF($B$182&gt;$C$182,"ns",IF(ABS($L195-INDEX(RTO1SF_ORD,W$4,2))&gt;$B$190,"s","ns"))))</f>
        <v>ns</v>
      </c>
      <c r="X195" s="188" t="str">
        <f aca="1">IF(X$4&gt;$J195,"",IF($F$175&gt;$G$175,"ns",IF($B$182&gt;$C$182,"ns",IF(ABS($L195-INDEX(RTO1SF_ORD,X$4,2))&gt;$B$190,"s","ns"))))</f>
        <v>ns</v>
      </c>
      <c r="Y195" s="188" t="str">
        <f aca="1">IF(Y$4&gt;$J195,"",IF($F$175&gt;$G$175,"ns",IF($B$182&gt;$C$182,"ns",IF(ABS($L195-INDEX(RTO1SF_ORD,Y$4,2))&gt;$B$190,"s","ns"))))</f>
        <v>ns</v>
      </c>
      <c r="Z195" s="188" t="str">
        <f aca="1">IF(Z$4&gt;$J195,"",IF($F$175&gt;$G$175,"ns",IF($B$182&gt;$C$182,"ns",IF(ABS($L195-INDEX(RTO1SF_ORD,Z$4,2))&gt;$B$190,"s","ns"))))</f>
        <v>ns</v>
      </c>
      <c r="AA195" s="188" t="str">
        <f aca="1">IF(AA$4&gt;$J195,"",IF($F$175&gt;$G$175,"ns",IF($B$182&gt;$C$182,"ns",IF(ABS($L195-INDEX(RTO1SF_ORD,AA$4,2))&gt;$B$190,"s","ns"))))</f>
        <v>ns</v>
      </c>
      <c r="AB195" s="188" t="str">
        <f aca="1">IF(AB$4&gt;$J195,"",IF($F$175&gt;$G$175,"ns",IF($B$182&gt;$C$182,"ns",IF(ABS($L195-INDEX(RTO1SF_ORD,AB$4,2))&gt;$B$190,"s","ns"))))</f>
        <v>ns</v>
      </c>
      <c r="AC195" s="188" t="str">
        <f aca="1">IF(AC$4&gt;$J195,"",IF($F$175&gt;$G$175,"ns",IF($B$182&gt;$C$182,"ns",IF(ABS($L195-INDEX(RTO1SF_ORD,AC$4,2))&gt;$B$190,"s","ns"))))</f>
        <v>ns</v>
      </c>
      <c r="AD195" s="188" t="str">
        <f aca="1">IF(AD$4&gt;$J195,"",IF($F$175&gt;$G$175,"ns",IF($B$182&gt;$C$182,"ns",IF(ABS($L195-INDEX(RTO1SF_ORD,AD$4,2))&gt;$B$190,"s","ns"))))</f>
        <v>ns</v>
      </c>
      <c r="AE195" s="188" t="str">
        <f aca="1">IF(AE$4&gt;$J195,"",IF($F$175&gt;$G$175,"ns",IF($B$182&gt;$C$182,"ns",IF(ABS($L195-INDEX(RTO1SF_ORD,AE$4,2))&gt;$B$190,"s","ns"))))</f>
        <v>ns</v>
      </c>
      <c r="AF195" s="188" t="str">
        <f aca="1">IF(AF$4&gt;$J195,"",IF($F$175&gt;$G$175,"ns",IF($B$182&gt;$C$182,"ns",IF(ABS($L195-INDEX(RTO1SF_ORD,AF$4,2))&gt;$B$190,"s","ns"))))</f>
        <v>ns</v>
      </c>
      <c r="AG195" s="188" t="str">
        <f aca="1">IF(AG$4&gt;$J195,"",IF($F$175&gt;$G$175,"ns",IF($B$182&gt;$C$182,"ns",IF(ABS($L195-INDEX(RTO1SF_ORD,AG$4,2))&gt;$B$190,"s","ns"))))</f>
        <v>ns</v>
      </c>
      <c r="AH195" s="188" t="str">
        <f aca="1">IF(AH$4&gt;$J195,"",IF($F$175&gt;$G$175,"ns",IF($B$182&gt;$C$182,"ns",IF(ABS($L195-INDEX(RTO1SF_ORD,AH$4,2))&gt;$B$190,"s","ns"))))</f>
        <v>ns</v>
      </c>
      <c r="AI195" s="188" t="str">
        <f aca="1">IF(AI$4&gt;$J195,"",IF($F$175&gt;$G$175,"ns",IF($B$182&gt;$C$182,"ns",IF(ABS($L195-INDEX(RTO1SF_ORD,AI$4,2))&gt;$B$190,"s","ns"))))</f>
        <v>ns</v>
      </c>
      <c r="AJ195" s="188" t="str">
        <f aca="1">IF(AJ$4&gt;$J195,"",IF($F$175&gt;$G$175,"ns",IF($B$182&gt;$C$182,"ns",IF(ABS($L195-INDEX(RTO1SF_ORD,AJ$4,2))&gt;$B$190,"s","ns"))))</f>
        <v>ns</v>
      </c>
      <c r="AK195" s="188" t="str">
        <f aca="1">IF(AK$4&gt;$J195,"",IF($F$175&gt;$G$175,"ns",IF($B$182&gt;$C$182,"ns",IF(ABS($L195-INDEX(RTO1SF_ORD,AK$4,2))&gt;$B$190,"s","ns"))))</f>
        <v>ns</v>
      </c>
      <c r="AL195" s="188" t="str">
        <f aca="1">IF(AL$4&gt;$J195,"",IF($F$175&gt;$G$175,"ns",IF($B$182&gt;$C$182,"ns",IF(ABS($L195-INDEX(RTO1SF_ORD,AL$4,2))&gt;$B$190,"s","ns"))))</f>
        <v/>
      </c>
      <c r="AM195" s="188" t="str">
        <f aca="1">IF(AM$4&gt;$J195,"",IF($F$175&gt;$G$175,"ns",IF($B$182&gt;$C$182,"ns",IF(ABS($L195-INDEX(RTO1SF_ORD,AM$4,2))&gt;$B$190,"s","ns"))))</f>
        <v/>
      </c>
      <c r="AN195" s="188" t="str">
        <f aca="1">IF(AN$4&gt;$J195,"",IF($F$175&gt;$G$175,"ns",IF($B$182&gt;$C$182,"ns",IF(ABS($L195-INDEX(RTO1SF_ORD,AN$4,2))&gt;$B$190,"s","ns"))))</f>
        <v/>
      </c>
      <c r="AO195" s="188" t="str">
        <f aca="1">IF(AO$4&gt;$J195,"",IF($F$175&gt;$G$175,"ns",IF($B$182&gt;$C$182,"ns",IF(ABS($L195-INDEX(RTO1SF_ORD,AO$4,2))&gt;$B$190,"s","ns"))))</f>
        <v/>
      </c>
      <c r="AP195" s="188" t="str">
        <f aca="1">IF(AP$4&gt;$J195,"",IF($F$175&gt;$G$175,"ns",IF($B$182&gt;$C$182,"ns",IF(ABS($L195-INDEX(RTO1SF_ORD,AP$4,2))&gt;$B$190,"s","ns"))))</f>
        <v/>
      </c>
      <c r="AQ195" s="188" t="str">
        <f aca="1">IF(AQ$4&gt;$J195,"",IF($F$175&gt;$G$175,"ns",IF($B$182&gt;$C$182,"ns",IF(ABS($L195-INDEX(RTO1SF_ORD,AQ$4,2))&gt;$B$190,"s","ns"))))</f>
        <v/>
      </c>
      <c r="AR195" s="188" t="str">
        <f aca="1">IF(AR$4&gt;$J195,"",IF($F$175&gt;$G$175,"ns",IF($B$182&gt;$C$182,"ns",IF(ABS($L195-INDEX(RTO1SF_ORD,AR$4,2))&gt;$B$190,"s","ns"))))</f>
        <v/>
      </c>
      <c r="AS195" s="188" t="str">
        <f aca="1">IF(AS$4&gt;$J195,"",IF($F$175&gt;$G$175,"ns",IF($B$182&gt;$C$182,"ns",IF(ABS($L195-INDEX(RTO1SF_ORD,AS$4,2))&gt;$B$190,"s","ns"))))</f>
        <v/>
      </c>
      <c r="AT195" s="188" t="str">
        <f aca="1">IF(AT$4&gt;$J195,"",IF($F$175&gt;$G$175,"ns",IF($B$182&gt;$C$182,"ns",IF(ABS($L195-INDEX(RTO1SF_ORD,AT$4,2))&gt;$B$190,"s","ns"))))</f>
        <v/>
      </c>
      <c r="AU195" s="188" t="str">
        <f aca="1">IF(AU$4&gt;$J195,"",IF($F$175&gt;$G$175,"ns",IF($B$182&gt;$C$182,"ns",IF(ABS($L195-INDEX(RTO1SF_ORD,AU$4,2))&gt;$B$190,"s","ns"))))</f>
        <v/>
      </c>
      <c r="AV195" s="188" t="str">
        <f aca="1">IF(AV$4&gt;$J195,"",IF($F$175&gt;$G$175,"ns",IF($B$182&gt;$C$182,"ns",IF(ABS($L195-INDEX(RTO1SF_ORD,AV$4,2))&gt;$B$190,"s","ns"))))</f>
        <v/>
      </c>
      <c r="AW195" s="188" t="str">
        <f aca="1">IF(AW$4&gt;$J195,"",IF($F$175&gt;$G$175,"ns",IF($B$182&gt;$C$182,"ns",IF(ABS($L195-INDEX(RTO1SF_ORD,AW$4,2))&gt;$B$190,"s","ns"))))</f>
        <v/>
      </c>
      <c r="AX195" s="188" t="str">
        <f aca="1">IF(AX$4&gt;$J195,"",IF($F$175&gt;$G$175,"ns",IF($B$182&gt;$C$182,"ns",IF(ABS($L195-INDEX(RTO1SF_ORD,AX$4,2))&gt;$B$190,"s","ns"))))</f>
        <v/>
      </c>
      <c r="AY195" s="188" t="str">
        <f aca="1">IF(AY$4&gt;$J195,"",IF($F$175&gt;$G$175,"ns",IF($B$182&gt;$C$182,"ns",IF(ABS($L195-INDEX(RTO1SF_ORD,AY$4,2))&gt;$B$190,"s","ns"))))</f>
        <v/>
      </c>
      <c r="AZ195" s="188" t="str">
        <f aca="1">IF(AZ$4&gt;$J195,"",IF($F$175&gt;$G$175,"ns",IF($B$182&gt;$C$182,"ns",IF(ABS($L195-INDEX(RTO1SF_ORD,AZ$4,2))&gt;$B$190,"s","ns"))))</f>
        <v/>
      </c>
      <c r="BA195" s="188" t="str">
        <f aca="1">IF(BA$4&gt;$J195,"",IF($F$175&gt;$G$175,"ns",IF($B$182&gt;$C$182,"ns",IF(ABS($L195-INDEX(RTO1SF_ORD,BA$4,2))&gt;$B$190,"s","ns"))))</f>
        <v/>
      </c>
      <c r="BB195" s="188" t="str">
        <f aca="1">IF(BB$4&gt;$J195,"",IF($F$175&gt;$G$175,"ns",IF($B$182&gt;$C$182,"ns",IF(ABS($L195-INDEX(RTO1SF_ORD,BB$4,2))&gt;$B$190,"s","ns"))))</f>
        <v/>
      </c>
      <c r="BC195" s="188" t="str">
        <f aca="1">IF(BC$4&gt;$J195,"",IF($F$175&gt;$G$175,"ns",IF($B$182&gt;$C$182,"ns",IF(ABS($L195-INDEX(RTO1SF_ORD,BC$4,2))&gt;$B$190,"s","ns"))))</f>
        <v/>
      </c>
      <c r="BD195" s="188" t="str">
        <f aca="1">IF(BD$4&gt;$J195,"",IF($F$175&gt;$G$175,"ns",IF($B$182&gt;$C$182,"ns",IF(ABS($L195-INDEX(RTO1SF_ORD,BD$4,2))&gt;$B$190,"s","ns"))))</f>
        <v/>
      </c>
      <c r="BE195" s="188" t="str">
        <f aca="1">IF(BE$4&gt;$J195,"",IF($F$175&gt;$G$175,"ns",IF($B$182&gt;$C$182,"ns",IF(ABS($L195-INDEX(RTO1SF_ORD,BE$4,2))&gt;$B$190,"s","ns"))))</f>
        <v/>
      </c>
      <c r="BF195" s="188" t="str">
        <f aca="1">IF(BF$4&gt;$J195,"",IF($F$175&gt;$G$175,"ns",IF($B$182&gt;$C$182,"ns",IF(ABS($L195-INDEX(RTO1SF_ORD,BF$4,2))&gt;$B$190,"s","ns"))))</f>
        <v/>
      </c>
      <c r="BG195" s="188" t="str">
        <f aca="1">IF(BG$4&gt;$J195,"",IF($F$175&gt;$G$175,"ns",IF($B$182&gt;$C$182,"ns",IF(ABS($L195-INDEX(RTO1SF_ORD,BG$4,2))&gt;$B$190,"s","ns"))))</f>
        <v/>
      </c>
      <c r="BH195" s="188" t="str">
        <f aca="1">IF(BH$4&gt;$J195,"",IF($F$175&gt;$G$175,"ns",IF($B$182&gt;$C$182,"ns",IF(ABS($L195-INDEX(RTO1SF_ORD,BH$4,2))&gt;$B$190,"s","ns"))))</f>
        <v/>
      </c>
      <c r="BI195" s="188" t="str">
        <f aca="1">IF(BI$4&gt;$J195,"",IF($F$175&gt;$G$175,"ns",IF($B$182&gt;$C$182,"ns",IF(ABS($L195-INDEX(RTO1SF_ORD,BI$4,2))&gt;$B$190,"s","ns"))))</f>
        <v/>
      </c>
      <c r="BJ195" s="188" t="str">
        <f aca="1">IF(BJ$4&gt;$J195,"",IF($F$175&gt;$G$175,"ns",IF($B$182&gt;$C$182,"ns",IF(ABS($L195-INDEX(RTO1SF_ORD,BJ$4,2))&gt;$B$190,"s","ns"))))</f>
        <v/>
      </c>
      <c r="BN195" s="162">
        <f>'ANVA-MDS'!EV174</f>
        <v>4196.47019900952</v>
      </c>
      <c r="BS195" s="10"/>
      <c r="BT195" s="10"/>
      <c r="BV195" s="89" t="n">
        <v>25</v>
      </c>
      <c r="BW195" s="187" t="str">
        <f aca="1">IFERROR(INDEX(RTO4CF_ORD,BV195,1),"sd")</f>
        <v>B AMANCAY</v>
      </c>
      <c r="BX195" s="188">
        <f aca="1">IFERROR(INDEX(RTO4CF_ORD,BV195,2),"sd")</f>
        <v>3656.49910476190007</v>
      </c>
      <c r="BY195" s="186" t="str">
        <f aca="1">IF(BY$4&gt;$BV195,"",IF($BR$175&gt;$BS$175,"ns",IF($BN$182&gt;$BO$182,"ns",IF(ABS($BX195-INDEX(RTO1CF_ORD,BY$4,2))&gt;$BN$190,"s","ns"))))</f>
        <v>ns</v>
      </c>
      <c r="BZ195" s="186" t="str">
        <f aca="1">IF(BZ$4&gt;$BV195,"",IF($BR$175&gt;$BS$175,"ns",IF($BN$182&gt;$BO$182,"ns",IF(ABS($BX195-INDEX(RTO1CF_ORD,BZ$4,2))&gt;$BN$190,"s","ns"))))</f>
        <v>ns</v>
      </c>
      <c r="CA195" s="186" t="str">
        <f aca="1">IF(CA$4&gt;$BV195,"",IF($BR$175&gt;$BS$175,"ns",IF($BN$182&gt;$BO$182,"ns",IF(ABS($BX195-INDEX(RTO1CF_ORD,CA$4,2))&gt;$BN$190,"s","ns"))))</f>
        <v>ns</v>
      </c>
      <c r="CB195" s="186" t="str">
        <f aca="1">IF(CB$4&gt;$BV195,"",IF($BR$175&gt;$BS$175,"ns",IF($BN$182&gt;$BO$182,"ns",IF(ABS($BX195-INDEX(RTO1CF_ORD,CB$4,2))&gt;$BN$190,"s","ns"))))</f>
        <v>ns</v>
      </c>
      <c r="CC195" s="186" t="str">
        <f aca="1">IF(CC$4&gt;$BV195,"",IF($BR$175&gt;$BS$175,"ns",IF($BN$182&gt;$BO$182,"ns",IF(ABS($BX195-INDEX(RTO1CF_ORD,CC$4,2))&gt;$BN$190,"s","ns"))))</f>
        <v>ns</v>
      </c>
      <c r="CD195" s="186" t="str">
        <f aca="1">IF(CD$4&gt;$BV195,"",IF($BR$175&gt;$BS$175,"ns",IF($BN$182&gt;$BO$182,"ns",IF(ABS($BX195-INDEX(RTO1CF_ORD,CD$4,2))&gt;$BN$190,"s","ns"))))</f>
        <v>ns</v>
      </c>
      <c r="CE195" s="186" t="str">
        <f aca="1">IF(CE$4&gt;$BV195,"",IF($BR$175&gt;$BS$175,"ns",IF($BN$182&gt;$BO$182,"ns",IF(ABS($BX195-INDEX(RTO1CF_ORD,CE$4,2))&gt;$BN$190,"s","ns"))))</f>
        <v>ns</v>
      </c>
      <c r="CF195" s="186" t="str">
        <f aca="1">IF(CF$4&gt;$BV195,"",IF($BR$175&gt;$BS$175,"ns",IF($BN$182&gt;$BO$182,"ns",IF(ABS($BX195-INDEX(RTO1CF_ORD,CF$4,2))&gt;$BN$190,"s","ns"))))</f>
        <v>ns</v>
      </c>
      <c r="CG195" s="186" t="str">
        <f aca="1">IF(CG$4&gt;$BV195,"",IF($BR$175&gt;$BS$175,"ns",IF($BN$182&gt;$BO$182,"ns",IF(ABS($BX195-INDEX(RTO1CF_ORD,CG$4,2))&gt;$BN$190,"s","ns"))))</f>
        <v>ns</v>
      </c>
      <c r="CH195" s="186" t="str">
        <f aca="1">IF(CH$4&gt;$BV195,"",IF($BR$175&gt;$BS$175,"ns",IF($BN$182&gt;$BO$182,"ns",IF(ABS($BX195-INDEX(RTO1CF_ORD,CH$4,2))&gt;$BN$190,"s","ns"))))</f>
        <v>ns</v>
      </c>
      <c r="CI195" s="186" t="str">
        <f aca="1">IF(CI$4&gt;$BV195,"",IF($BR$175&gt;$BS$175,"ns",IF($BN$182&gt;$BO$182,"ns",IF(ABS($BX195-INDEX(RTO1CF_ORD,CI$4,2))&gt;$BN$190,"s","ns"))))</f>
        <v>ns</v>
      </c>
      <c r="CJ195" s="186" t="str">
        <f aca="1">IF(CJ$4&gt;$BV195,"",IF($BR$175&gt;$BS$175,"ns",IF($BN$182&gt;$BO$182,"ns",IF(ABS($BX195-INDEX(RTO1CF_ORD,CJ$4,2))&gt;$BN$190,"s","ns"))))</f>
        <v>ns</v>
      </c>
      <c r="CK195" s="186" t="str">
        <f aca="1">IF(CK$4&gt;$BV195,"",IF($BR$175&gt;$BS$175,"ns",IF($BN$182&gt;$BO$182,"ns",IF(ABS($BX195-INDEX(RTO1CF_ORD,CK$4,2))&gt;$BN$190,"s","ns"))))</f>
        <v>ns</v>
      </c>
      <c r="CL195" s="186" t="str">
        <f aca="1">IF(CL$4&gt;$BV195,"",IF($BR$175&gt;$BS$175,"ns",IF($BN$182&gt;$BO$182,"ns",IF(ABS($BX195-INDEX(RTO1CF_ORD,CL$4,2))&gt;$BN$190,"s","ns"))))</f>
        <v>ns</v>
      </c>
      <c r="CM195" s="186" t="str">
        <f aca="1">IF(CM$4&gt;$BV195,"",IF($BR$175&gt;$BS$175,"ns",IF($BN$182&gt;$BO$182,"ns",IF(ABS($BX195-INDEX(RTO1CF_ORD,CM$4,2))&gt;$BN$190,"s","ns"))))</f>
        <v>ns</v>
      </c>
      <c r="CN195" s="186" t="str">
        <f aca="1">IF(CN$4&gt;$BV195,"",IF($BR$175&gt;$BS$175,"ns",IF($BN$182&gt;$BO$182,"ns",IF(ABS($BX195-INDEX(RTO1CF_ORD,CN$4,2))&gt;$BN$190,"s","ns"))))</f>
        <v>ns</v>
      </c>
      <c r="CO195" s="186" t="str">
        <f aca="1">IF(CO$4&gt;$BV195,"",IF($BR$175&gt;$BS$175,"ns",IF($BN$182&gt;$BO$182,"ns",IF(ABS($BX195-INDEX(RTO1CF_ORD,CO$4,2))&gt;$BN$190,"s","ns"))))</f>
        <v>ns</v>
      </c>
      <c r="CP195" s="186" t="str">
        <f aca="1">IF(CP$4&gt;$BV195,"",IF($BR$175&gt;$BS$175,"ns",IF($BN$182&gt;$BO$182,"ns",IF(ABS($BX195-INDEX(RTO1CF_ORD,CP$4,2))&gt;$BN$190,"s","ns"))))</f>
        <v>ns</v>
      </c>
      <c r="CQ195" s="186" t="str">
        <f aca="1">IF(CQ$4&gt;$BV195,"",IF($BR$175&gt;$BS$175,"ns",IF($BN$182&gt;$BO$182,"ns",IF(ABS($BX195-INDEX(RTO1CF_ORD,CQ$4,2))&gt;$BN$190,"s","ns"))))</f>
        <v>ns</v>
      </c>
      <c r="CR195" s="186" t="str">
        <f aca="1">IF(CR$4&gt;$BV195,"",IF($BR$175&gt;$BS$175,"ns",IF($BN$182&gt;$BO$182,"ns",IF(ABS($BX195-INDEX(RTO1CF_ORD,CR$4,2))&gt;$BN$190,"s","ns"))))</f>
        <v>ns</v>
      </c>
      <c r="CS195" s="186" t="str">
        <f aca="1">IF(CS$4&gt;$BV195,"",IF($BR$175&gt;$BS$175,"ns",IF($BN$182&gt;$BO$182,"ns",IF(ABS($BX195-INDEX(RTO1CF_ORD,CS$4,2))&gt;$BN$190,"s","ns"))))</f>
        <v>ns</v>
      </c>
      <c r="CT195" s="186" t="str">
        <f aca="1">IF(CT$4&gt;$BV195,"",IF($BR$175&gt;$BS$175,"ns",IF($BN$182&gt;$BO$182,"ns",IF(ABS($BX195-INDEX(RTO1CF_ORD,CT$4,2))&gt;$BN$190,"s","ns"))))</f>
        <v>ns</v>
      </c>
      <c r="CU195" s="186" t="str">
        <f aca="1">IF(CU$4&gt;$BV195,"",IF($BR$175&gt;$BS$175,"ns",IF($BN$182&gt;$BO$182,"ns",IF(ABS($BX195-INDEX(RTO1CF_ORD,CU$4,2))&gt;$BN$190,"s","ns"))))</f>
        <v>ns</v>
      </c>
      <c r="CV195" s="186" t="str">
        <f aca="1">IF(CV$4&gt;$BV195,"",IF($BR$175&gt;$BS$175,"ns",IF($BN$182&gt;$BO$182,"ns",IF(ABS($BX195-INDEX(RTO1CF_ORD,CV$4,2))&gt;$BN$190,"s","ns"))))</f>
        <v>ns</v>
      </c>
      <c r="CW195" s="186" t="str">
        <f aca="1">IF(CW$4&gt;$BV195,"",IF($BR$175&gt;$BS$175,"ns",IF($BN$182&gt;$BO$182,"ns",IF(ABS($BX195-INDEX(RTO1CF_ORD,CW$4,2))&gt;$BN$190,"s","ns"))))</f>
        <v>ns</v>
      </c>
      <c r="CX195" s="186" t="str">
        <f aca="1">IF(CX$4&gt;$BV195,"",IF($BR$175&gt;$BS$175,"ns",IF($BN$182&gt;$BO$182,"ns",IF(ABS($BX195-INDEX(RTO1CF_ORD,CX$4,2))&gt;$BN$190,"s","ns"))))</f>
        <v/>
      </c>
      <c r="CY195" s="186" t="str">
        <f aca="1">IF(CY$4&gt;$BV195,"",IF($BR$175&gt;$BS$175,"ns",IF($BN$182&gt;$BO$182,"ns",IF(ABS($BX195-INDEX(RTO1CF_ORD,CY$4,2))&gt;$BN$190,"s","ns"))))</f>
        <v/>
      </c>
      <c r="CZ195" s="186" t="str">
        <f aca="1">IF(CZ$4&gt;$BV195,"",IF($BR$175&gt;$BS$175,"ns",IF($BN$182&gt;$BO$182,"ns",IF(ABS($BX195-INDEX(RTO1CF_ORD,CZ$4,2))&gt;$BN$190,"s","ns"))))</f>
        <v/>
      </c>
      <c r="DA195" s="186" t="str">
        <f aca="1">IF(DA$4&gt;$BV195,"",IF($BR$175&gt;$BS$175,"ns",IF($BN$182&gt;$BO$182,"ns",IF(ABS($BX195-INDEX(RTO1CF_ORD,DA$4,2))&gt;$BN$190,"s","ns"))))</f>
        <v/>
      </c>
      <c r="DB195" s="186" t="str">
        <f aca="1">IF(DB$4&gt;$BV195,"",IF($BR$175&gt;$BS$175,"ns",IF($BN$182&gt;$BO$182,"ns",IF(ABS($BX195-INDEX(RTO1CF_ORD,DB$4,2))&gt;$BN$190,"s","ns"))))</f>
        <v/>
      </c>
      <c r="DC195" s="186" t="str">
        <f aca="1">IF(DC$4&gt;$BV195,"",IF($BR$175&gt;$BS$175,"ns",IF($BN$182&gt;$BO$182,"ns",IF(ABS($BX195-INDEX(RTO1CF_ORD,DC$4,2))&gt;$BN$190,"s","ns"))))</f>
        <v/>
      </c>
      <c r="DD195" s="186" t="str">
        <f aca="1">IF(DD$4&gt;$BV195,"",IF($BR$175&gt;$BS$175,"ns",IF($BN$182&gt;$BO$182,"ns",IF(ABS($BX195-INDEX(RTO1CF_ORD,DD$4,2))&gt;$BN$190,"s","ns"))))</f>
        <v/>
      </c>
      <c r="DE195" s="186" t="str">
        <f aca="1">IF(DE$4&gt;$BV195,"",IF($BR$175&gt;$BS$175,"ns",IF($BN$182&gt;$BO$182,"ns",IF(ABS($BX195-INDEX(RTO1CF_ORD,DE$4,2))&gt;$BN$190,"s","ns"))))</f>
        <v/>
      </c>
      <c r="DF195" s="186" t="str">
        <f aca="1">IF(DF$4&gt;$BV195,"",IF($BR$175&gt;$BS$175,"ns",IF($BN$182&gt;$BO$182,"ns",IF(ABS($BX195-INDEX(RTO1CF_ORD,DF$4,2))&gt;$BN$190,"s","ns"))))</f>
        <v/>
      </c>
      <c r="DG195" s="186" t="str">
        <f aca="1">IF(DG$4&gt;$BV195,"",IF($BR$175&gt;$BS$175,"ns",IF($BN$182&gt;$BO$182,"ns",IF(ABS($BX195-INDEX(RTO1CF_ORD,DG$4,2))&gt;$BN$190,"s","ns"))))</f>
        <v/>
      </c>
      <c r="DH195" s="186" t="str">
        <f aca="1">IF(DH$4&gt;$BV195,"",IF($BR$175&gt;$BS$175,"ns",IF($BN$182&gt;$BO$182,"ns",IF(ABS($BX195-INDEX(RTO1CF_ORD,DH$4,2))&gt;$BN$190,"s","ns"))))</f>
        <v/>
      </c>
      <c r="DI195" s="186" t="str">
        <f aca="1">IF(DI$4&gt;$BV195,"",IF($BR$175&gt;$BS$175,"ns",IF($BN$182&gt;$BO$182,"ns",IF(ABS($BX195-INDEX(RTO1CF_ORD,DI$4,2))&gt;$BN$190,"s","ns"))))</f>
        <v/>
      </c>
      <c r="DJ195" s="186" t="str">
        <f aca="1">IF(DJ$4&gt;$BV195,"",IF($BR$175&gt;$BS$175,"ns",IF($BN$182&gt;$BO$182,"ns",IF(ABS($BX195-INDEX(RTO1CF_ORD,DJ$4,2))&gt;$BN$190,"s","ns"))))</f>
        <v/>
      </c>
      <c r="DK195" s="186" t="str">
        <f aca="1">IF(DK$4&gt;$BV195,"",IF($BR$175&gt;$BS$175,"ns",IF($BN$182&gt;$BO$182,"ns",IF(ABS($BX195-INDEX(RTO1CF_ORD,DK$4,2))&gt;$BN$190,"s","ns"))))</f>
        <v/>
      </c>
      <c r="DL195" s="186" t="str">
        <f aca="1">IF(DL$4&gt;$BV195,"",IF($BR$175&gt;$BS$175,"ns",IF($BN$182&gt;$BO$182,"ns",IF(ABS($BX195-INDEX(RTO1CF_ORD,DL$4,2))&gt;$BN$190,"s","ns"))))</f>
        <v/>
      </c>
      <c r="DM195" s="186" t="str">
        <f aca="1">IF(DM$4&gt;$BV195,"",IF($BR$175&gt;$BS$175,"ns",IF($BN$182&gt;$BO$182,"ns",IF(ABS($BX195-INDEX(RTO1CF_ORD,DM$4,2))&gt;$BN$190,"s","ns"))))</f>
        <v/>
      </c>
      <c r="DN195" s="186" t="str">
        <f aca="1">IF(DN$4&gt;$BV195,"",IF($BR$175&gt;$BS$175,"ns",IF($BN$182&gt;$BO$182,"ns",IF(ABS($BX195-INDEX(RTO1CF_ORD,DN$4,2))&gt;$BN$190,"s","ns"))))</f>
        <v/>
      </c>
      <c r="DO195" s="186" t="str">
        <f aca="1">IF(DO$4&gt;$BV195,"",IF($BR$175&gt;$BS$175,"ns",IF($BN$182&gt;$BO$182,"ns",IF(ABS($BX195-INDEX(RTO1CF_ORD,DO$4,2))&gt;$BN$190,"s","ns"))))</f>
        <v/>
      </c>
      <c r="DP195" s="186" t="str">
        <f aca="1">IF(DP$4&gt;$BV195,"",IF($BR$175&gt;$BS$175,"ns",IF($BN$182&gt;$BO$182,"ns",IF(ABS($BX195-INDEX(RTO1CF_ORD,DP$4,2))&gt;$BN$190,"s","ns"))))</f>
        <v/>
      </c>
      <c r="DQ195" s="186" t="str">
        <f aca="1">IF(DQ$4&gt;$BV195,"",IF($BR$175&gt;$BS$175,"ns",IF($BN$182&gt;$BO$182,"ns",IF(ABS($BX195-INDEX(RTO1CF_ORD,DQ$4,2))&gt;$BN$190,"s","ns"))))</f>
        <v/>
      </c>
      <c r="DR195" s="186" t="str">
        <f aca="1">IF(DR$4&gt;$BV195,"",IF($BR$175&gt;$BS$175,"ns",IF($BN$182&gt;$BO$182,"ns",IF(ABS($BX195-INDEX(RTO1CF_ORD,DR$4,2))&gt;$BN$190,"s","ns"))))</f>
        <v/>
      </c>
      <c r="DS195" s="186" t="str">
        <f aca="1">IF(DS$4&gt;$BV195,"",IF($BR$175&gt;$BS$175,"ns",IF($BN$182&gt;$BO$182,"ns",IF(ABS($BX195-INDEX(RTO1CF_ORD,DS$4,2))&gt;$BN$190,"s","ns"))))</f>
        <v/>
      </c>
      <c r="DT195" s="186" t="str">
        <f aca="1">IF(DT$4&gt;$BV195,"",IF($BR$175&gt;$BS$175,"ns",IF($BN$182&gt;$BO$182,"ns",IF(ABS($BX195-INDEX(RTO1CF_ORD,DT$4,2))&gt;$BN$190,"s","ns"))))</f>
        <v/>
      </c>
      <c r="DU195" s="186" t="str">
        <f aca="1">IF(DU$4&gt;$BV195,"",IF($BR$175&gt;$BS$175,"ns",IF($BN$182&gt;$BO$182,"ns",IF(ABS($BX195-INDEX(RTO1CF_ORD,DU$4,2))&gt;$BN$190,"s","ns"))))</f>
        <v/>
      </c>
      <c r="DV195" s="186" t="str">
        <f aca="1">IF(DV$4&gt;$BV195,"",IF($BR$175&gt;$BS$175,"ns",IF($BN$182&gt;$BO$182,"ns",IF(ABS($BX195-INDEX(RTO1CF_ORD,DV$4,2))&gt;$BN$190,"s","ns"))))</f>
        <v/>
      </c>
      <c r="DW195" s="158"/>
      <c r="DX195" s="158"/>
      <c r="DZ195" s="176">
        <f>DZ194+1</f>
        <v>26</v>
      </c>
      <c r="EA195" s="283">
        <f aca="1">IFERROR(INDEX(RTO4CV,$DZ195,1),0)</f>
        <v>0</v>
      </c>
      <c r="EB195" s="179">
        <f aca="1">IFERROR(INDEX(RTO4SF,$DZ195,EB$3),0)</f>
        <v>0</v>
      </c>
      <c r="EC195" s="179">
        <f aca="1">IFERROR(INDEX(RTO4SF,$DZ195,EC$3),0)</f>
        <v>0</v>
      </c>
      <c r="ED195" s="179">
        <f aca="1">IFERROR(INDEX(RTO4SF,$DZ195,ED$3),0)</f>
        <v>0</v>
      </c>
      <c r="EE195" s="179">
        <f aca="1">IFERROR(INDEX(RTO4SF,$DZ195,EE$3),0)</f>
        <v>0</v>
      </c>
      <c r="EF195" s="179">
        <f>_xlfn.COUNTIFS(EB195:EE195,"&gt;1")</f>
        <v>0</v>
      </c>
      <c r="EG195" s="179">
        <f>IFERROR(_xlfn.SUMIFS(EB195:EE195,EB195:EE195,"&gt;1"),0)</f>
        <v>0</v>
      </c>
      <c r="EH195" s="176"/>
      <c r="EI195" s="177"/>
      <c r="EJ195" s="177"/>
      <c r="EK195" s="177"/>
      <c r="EL195" s="176">
        <f>EL194+1</f>
        <v>26</v>
      </c>
      <c r="EM195" s="283">
        <f aca="1">IFERROR(INDEX(RTO4CV,$EL195,1),0)</f>
        <v>0</v>
      </c>
      <c r="EN195" s="179">
        <f aca="1">IFERROR(INDEX(RTO4CF,$EL195,'ANVA-MDS'!EB$3),0)</f>
        <v>0</v>
      </c>
      <c r="EO195" s="179">
        <f aca="1">IFERROR(INDEX(RTO4CF,$EL195,'ANVA-MDS'!EC$3),0)</f>
        <v>0</v>
      </c>
      <c r="EP195" s="179">
        <f aca="1">IFERROR(INDEX(RTO4CF,$EL195,'ANVA-MDS'!ED$3),0)</f>
        <v>0</v>
      </c>
      <c r="EQ195" s="179">
        <f aca="1">IFERROR(INDEX(RTO4CF,$EL195,'ANVA-MDS'!EE$3),0)</f>
        <v>0</v>
      </c>
      <c r="ER195" s="179">
        <f>_xlfn.COUNTIFS(EN195:EQ195,"&gt;1")</f>
        <v>0</v>
      </c>
      <c r="ES195" s="179">
        <f>IFERROR(_xlfn.SUMIFS(EN195:EQ195,EN195:EQ195,"&gt;1"),0)</f>
        <v>0</v>
      </c>
      <c r="ET195" s="176"/>
      <c r="EU195" s="177"/>
      <c r="EV195" s="177"/>
      <c r="EW195" s="177"/>
      <c r="EX195" s="179">
        <f>EG195+ES195</f>
        <v>0</v>
      </c>
      <c r="EY195" s="177"/>
      <c r="EZ195" s="177"/>
    </row>
    <row r="196" spans="10:156" ht="12.75" customHeight="1">
      <c r="J196" s="89" t="n">
        <v>26</v>
      </c>
      <c r="K196" s="187">
        <f aca="1">IFERROR(INDEX(RTO4SF_ORD,J196,1),"sd")</f>
        <v>0</v>
      </c>
      <c r="L196" s="188">
        <f aca="1">IFERROR(INDEX(RTO4SF_ORD,J196,2),"sd")</f>
        <v>0.000239999999999999991</v>
      </c>
      <c r="M196" s="188" t="str">
        <f aca="1">IF(M$4&gt;$J196,"",IF($F$175&gt;$G$175,"ns",IF($B$182&gt;$C$182,"ns",IF(ABS($L196-INDEX(RTO1SF_ORD,M$4,2))&gt;$B$190,"s","ns"))))</f>
        <v>ns</v>
      </c>
      <c r="N196" s="188" t="str">
        <f aca="1">IF(N$4&gt;$J196,"",IF($F$175&gt;$G$175,"ns",IF($B$182&gt;$C$182,"ns",IF(ABS($L196-INDEX(RTO1SF_ORD,N$4,2))&gt;$B$190,"s","ns"))))</f>
        <v>ns</v>
      </c>
      <c r="O196" s="188" t="str">
        <f aca="1">IF(O$4&gt;$J196,"",IF($F$175&gt;$G$175,"ns",IF($B$182&gt;$C$182,"ns",IF(ABS($L196-INDEX(RTO1SF_ORD,O$4,2))&gt;$B$190,"s","ns"))))</f>
        <v>ns</v>
      </c>
      <c r="P196" s="188" t="str">
        <f aca="1">IF(P$4&gt;$J196,"",IF($F$175&gt;$G$175,"ns",IF($B$182&gt;$C$182,"ns",IF(ABS($L196-INDEX(RTO1SF_ORD,P$4,2))&gt;$B$190,"s","ns"))))</f>
        <v>ns</v>
      </c>
      <c r="Q196" s="188" t="str">
        <f aca="1">IF(Q$4&gt;$J196,"",IF($F$175&gt;$G$175,"ns",IF($B$182&gt;$C$182,"ns",IF(ABS($L196-INDEX(RTO1SF_ORD,Q$4,2))&gt;$B$190,"s","ns"))))</f>
        <v>ns</v>
      </c>
      <c r="R196" s="188" t="str">
        <f aca="1">IF(R$4&gt;$J196,"",IF($F$175&gt;$G$175,"ns",IF($B$182&gt;$C$182,"ns",IF(ABS($L196-INDEX(RTO1SF_ORD,R$4,2))&gt;$B$190,"s","ns"))))</f>
        <v>ns</v>
      </c>
      <c r="S196" s="188" t="str">
        <f aca="1">IF(S$4&gt;$J196,"",IF($F$175&gt;$G$175,"ns",IF($B$182&gt;$C$182,"ns",IF(ABS($L196-INDEX(RTO1SF_ORD,S$4,2))&gt;$B$190,"s","ns"))))</f>
        <v>ns</v>
      </c>
      <c r="T196" s="188" t="str">
        <f aca="1">IF(T$4&gt;$J196,"",IF($F$175&gt;$G$175,"ns",IF($B$182&gt;$C$182,"ns",IF(ABS($L196-INDEX(RTO1SF_ORD,T$4,2))&gt;$B$190,"s","ns"))))</f>
        <v>ns</v>
      </c>
      <c r="U196" s="188" t="str">
        <f aca="1">IF(U$4&gt;$J196,"",IF($F$175&gt;$G$175,"ns",IF($B$182&gt;$C$182,"ns",IF(ABS($L196-INDEX(RTO1SF_ORD,U$4,2))&gt;$B$190,"s","ns"))))</f>
        <v>ns</v>
      </c>
      <c r="V196" s="188" t="str">
        <f aca="1">IF(V$4&gt;$J196,"",IF($F$175&gt;$G$175,"ns",IF($B$182&gt;$C$182,"ns",IF(ABS($L196-INDEX(RTO1SF_ORD,V$4,2))&gt;$B$190,"s","ns"))))</f>
        <v>ns</v>
      </c>
      <c r="W196" s="188" t="str">
        <f aca="1">IF(W$4&gt;$J196,"",IF($F$175&gt;$G$175,"ns",IF($B$182&gt;$C$182,"ns",IF(ABS($L196-INDEX(RTO1SF_ORD,W$4,2))&gt;$B$190,"s","ns"))))</f>
        <v>ns</v>
      </c>
      <c r="X196" s="188" t="str">
        <f aca="1">IF(X$4&gt;$J196,"",IF($F$175&gt;$G$175,"ns",IF($B$182&gt;$C$182,"ns",IF(ABS($L196-INDEX(RTO1SF_ORD,X$4,2))&gt;$B$190,"s","ns"))))</f>
        <v>ns</v>
      </c>
      <c r="Y196" s="188" t="str">
        <f aca="1">IF(Y$4&gt;$J196,"",IF($F$175&gt;$G$175,"ns",IF($B$182&gt;$C$182,"ns",IF(ABS($L196-INDEX(RTO1SF_ORD,Y$4,2))&gt;$B$190,"s","ns"))))</f>
        <v>ns</v>
      </c>
      <c r="Z196" s="188" t="str">
        <f aca="1">IF(Z$4&gt;$J196,"",IF($F$175&gt;$G$175,"ns",IF($B$182&gt;$C$182,"ns",IF(ABS($L196-INDEX(RTO1SF_ORD,Z$4,2))&gt;$B$190,"s","ns"))))</f>
        <v>ns</v>
      </c>
      <c r="AA196" s="188" t="str">
        <f aca="1">IF(AA$4&gt;$J196,"",IF($F$175&gt;$G$175,"ns",IF($B$182&gt;$C$182,"ns",IF(ABS($L196-INDEX(RTO1SF_ORD,AA$4,2))&gt;$B$190,"s","ns"))))</f>
        <v>ns</v>
      </c>
      <c r="AB196" s="188" t="str">
        <f aca="1">IF(AB$4&gt;$J196,"",IF($F$175&gt;$G$175,"ns",IF($B$182&gt;$C$182,"ns",IF(ABS($L196-INDEX(RTO1SF_ORD,AB$4,2))&gt;$B$190,"s","ns"))))</f>
        <v>ns</v>
      </c>
      <c r="AC196" s="188" t="str">
        <f aca="1">IF(AC$4&gt;$J196,"",IF($F$175&gt;$G$175,"ns",IF($B$182&gt;$C$182,"ns",IF(ABS($L196-INDEX(RTO1SF_ORD,AC$4,2))&gt;$B$190,"s","ns"))))</f>
        <v>ns</v>
      </c>
      <c r="AD196" s="188" t="str">
        <f aca="1">IF(AD$4&gt;$J196,"",IF($F$175&gt;$G$175,"ns",IF($B$182&gt;$C$182,"ns",IF(ABS($L196-INDEX(RTO1SF_ORD,AD$4,2))&gt;$B$190,"s","ns"))))</f>
        <v>ns</v>
      </c>
      <c r="AE196" s="188" t="str">
        <f aca="1">IF(AE$4&gt;$J196,"",IF($F$175&gt;$G$175,"ns",IF($B$182&gt;$C$182,"ns",IF(ABS($L196-INDEX(RTO1SF_ORD,AE$4,2))&gt;$B$190,"s","ns"))))</f>
        <v>ns</v>
      </c>
      <c r="AF196" s="188" t="str">
        <f aca="1">IF(AF$4&gt;$J196,"",IF($F$175&gt;$G$175,"ns",IF($B$182&gt;$C$182,"ns",IF(ABS($L196-INDEX(RTO1SF_ORD,AF$4,2))&gt;$B$190,"s","ns"))))</f>
        <v>ns</v>
      </c>
      <c r="AG196" s="188" t="str">
        <f aca="1">IF(AG$4&gt;$J196,"",IF($F$175&gt;$G$175,"ns",IF($B$182&gt;$C$182,"ns",IF(ABS($L196-INDEX(RTO1SF_ORD,AG$4,2))&gt;$B$190,"s","ns"))))</f>
        <v>ns</v>
      </c>
      <c r="AH196" s="188" t="str">
        <f aca="1">IF(AH$4&gt;$J196,"",IF($F$175&gt;$G$175,"ns",IF($B$182&gt;$C$182,"ns",IF(ABS($L196-INDEX(RTO1SF_ORD,AH$4,2))&gt;$B$190,"s","ns"))))</f>
        <v>ns</v>
      </c>
      <c r="AI196" s="188" t="str">
        <f aca="1">IF(AI$4&gt;$J196,"",IF($F$175&gt;$G$175,"ns",IF($B$182&gt;$C$182,"ns",IF(ABS($L196-INDEX(RTO1SF_ORD,AI$4,2))&gt;$B$190,"s","ns"))))</f>
        <v>ns</v>
      </c>
      <c r="AJ196" s="188" t="str">
        <f aca="1">IF(AJ$4&gt;$J196,"",IF($F$175&gt;$G$175,"ns",IF($B$182&gt;$C$182,"ns",IF(ABS($L196-INDEX(RTO1SF_ORD,AJ$4,2))&gt;$B$190,"s","ns"))))</f>
        <v>ns</v>
      </c>
      <c r="AK196" s="188" t="str">
        <f aca="1">IF(AK$4&gt;$J196,"",IF($F$175&gt;$G$175,"ns",IF($B$182&gt;$C$182,"ns",IF(ABS($L196-INDEX(RTO1SF_ORD,AK$4,2))&gt;$B$190,"s","ns"))))</f>
        <v>ns</v>
      </c>
      <c r="AL196" s="188" t="str">
        <f aca="1">IF(AL$4&gt;$J196,"",IF($F$175&gt;$G$175,"ns",IF($B$182&gt;$C$182,"ns",IF(ABS($L196-INDEX(RTO1SF_ORD,AL$4,2))&gt;$B$190,"s","ns"))))</f>
        <v>ns</v>
      </c>
      <c r="AM196" s="188" t="str">
        <f aca="1">IF(AM$4&gt;$J196,"",IF($F$175&gt;$G$175,"ns",IF($B$182&gt;$C$182,"ns",IF(ABS($L196-INDEX(RTO1SF_ORD,AM$4,2))&gt;$B$190,"s","ns"))))</f>
        <v/>
      </c>
      <c r="AN196" s="188" t="str">
        <f aca="1">IF(AN$4&gt;$J196,"",IF($F$175&gt;$G$175,"ns",IF($B$182&gt;$C$182,"ns",IF(ABS($L196-INDEX(RTO1SF_ORD,AN$4,2))&gt;$B$190,"s","ns"))))</f>
        <v/>
      </c>
      <c r="AO196" s="188" t="str">
        <f aca="1">IF(AO$4&gt;$J196,"",IF($F$175&gt;$G$175,"ns",IF($B$182&gt;$C$182,"ns",IF(ABS($L196-INDEX(RTO1SF_ORD,AO$4,2))&gt;$B$190,"s","ns"))))</f>
        <v/>
      </c>
      <c r="AP196" s="188" t="str">
        <f aca="1">IF(AP$4&gt;$J196,"",IF($F$175&gt;$G$175,"ns",IF($B$182&gt;$C$182,"ns",IF(ABS($L196-INDEX(RTO1SF_ORD,AP$4,2))&gt;$B$190,"s","ns"))))</f>
        <v/>
      </c>
      <c r="AQ196" s="188" t="str">
        <f aca="1">IF(AQ$4&gt;$J196,"",IF($F$175&gt;$G$175,"ns",IF($B$182&gt;$C$182,"ns",IF(ABS($L196-INDEX(RTO1SF_ORD,AQ$4,2))&gt;$B$190,"s","ns"))))</f>
        <v/>
      </c>
      <c r="AR196" s="188" t="str">
        <f aca="1">IF(AR$4&gt;$J196,"",IF($F$175&gt;$G$175,"ns",IF($B$182&gt;$C$182,"ns",IF(ABS($L196-INDEX(RTO1SF_ORD,AR$4,2))&gt;$B$190,"s","ns"))))</f>
        <v/>
      </c>
      <c r="AS196" s="188" t="str">
        <f aca="1">IF(AS$4&gt;$J196,"",IF($F$175&gt;$G$175,"ns",IF($B$182&gt;$C$182,"ns",IF(ABS($L196-INDEX(RTO1SF_ORD,AS$4,2))&gt;$B$190,"s","ns"))))</f>
        <v/>
      </c>
      <c r="AT196" s="188" t="str">
        <f aca="1">IF(AT$4&gt;$J196,"",IF($F$175&gt;$G$175,"ns",IF($B$182&gt;$C$182,"ns",IF(ABS($L196-INDEX(RTO1SF_ORD,AT$4,2))&gt;$B$190,"s","ns"))))</f>
        <v/>
      </c>
      <c r="AU196" s="188" t="str">
        <f aca="1">IF(AU$4&gt;$J196,"",IF($F$175&gt;$G$175,"ns",IF($B$182&gt;$C$182,"ns",IF(ABS($L196-INDEX(RTO1SF_ORD,AU$4,2))&gt;$B$190,"s","ns"))))</f>
        <v/>
      </c>
      <c r="AV196" s="188" t="str">
        <f aca="1">IF(AV$4&gt;$J196,"",IF($F$175&gt;$G$175,"ns",IF($B$182&gt;$C$182,"ns",IF(ABS($L196-INDEX(RTO1SF_ORD,AV$4,2))&gt;$B$190,"s","ns"))))</f>
        <v/>
      </c>
      <c r="AW196" s="188" t="str">
        <f aca="1">IF(AW$4&gt;$J196,"",IF($F$175&gt;$G$175,"ns",IF($B$182&gt;$C$182,"ns",IF(ABS($L196-INDEX(RTO1SF_ORD,AW$4,2))&gt;$B$190,"s","ns"))))</f>
        <v/>
      </c>
      <c r="AX196" s="188" t="str">
        <f aca="1">IF(AX$4&gt;$J196,"",IF($F$175&gt;$G$175,"ns",IF($B$182&gt;$C$182,"ns",IF(ABS($L196-INDEX(RTO1SF_ORD,AX$4,2))&gt;$B$190,"s","ns"))))</f>
        <v/>
      </c>
      <c r="AY196" s="188" t="str">
        <f aca="1">IF(AY$4&gt;$J196,"",IF($F$175&gt;$G$175,"ns",IF($B$182&gt;$C$182,"ns",IF(ABS($L196-INDEX(RTO1SF_ORD,AY$4,2))&gt;$B$190,"s","ns"))))</f>
        <v/>
      </c>
      <c r="AZ196" s="188" t="str">
        <f aca="1">IF(AZ$4&gt;$J196,"",IF($F$175&gt;$G$175,"ns",IF($B$182&gt;$C$182,"ns",IF(ABS($L196-INDEX(RTO1SF_ORD,AZ$4,2))&gt;$B$190,"s","ns"))))</f>
        <v/>
      </c>
      <c r="BA196" s="188" t="str">
        <f aca="1">IF(BA$4&gt;$J196,"",IF($F$175&gt;$G$175,"ns",IF($B$182&gt;$C$182,"ns",IF(ABS($L196-INDEX(RTO1SF_ORD,BA$4,2))&gt;$B$190,"s","ns"))))</f>
        <v/>
      </c>
      <c r="BB196" s="188" t="str">
        <f aca="1">IF(BB$4&gt;$J196,"",IF($F$175&gt;$G$175,"ns",IF($B$182&gt;$C$182,"ns",IF(ABS($L196-INDEX(RTO1SF_ORD,BB$4,2))&gt;$B$190,"s","ns"))))</f>
        <v/>
      </c>
      <c r="BC196" s="188" t="str">
        <f aca="1">IF(BC$4&gt;$J196,"",IF($F$175&gt;$G$175,"ns",IF($B$182&gt;$C$182,"ns",IF(ABS($L196-INDEX(RTO1SF_ORD,BC$4,2))&gt;$B$190,"s","ns"))))</f>
        <v/>
      </c>
      <c r="BD196" s="188" t="str">
        <f aca="1">IF(BD$4&gt;$J196,"",IF($F$175&gt;$G$175,"ns",IF($B$182&gt;$C$182,"ns",IF(ABS($L196-INDEX(RTO1SF_ORD,BD$4,2))&gt;$B$190,"s","ns"))))</f>
        <v/>
      </c>
      <c r="BE196" s="188" t="str">
        <f aca="1">IF(BE$4&gt;$J196,"",IF($F$175&gt;$G$175,"ns",IF($B$182&gt;$C$182,"ns",IF(ABS($L196-INDEX(RTO1SF_ORD,BE$4,2))&gt;$B$190,"s","ns"))))</f>
        <v/>
      </c>
      <c r="BF196" s="188" t="str">
        <f aca="1">IF(BF$4&gt;$J196,"",IF($F$175&gt;$G$175,"ns",IF($B$182&gt;$C$182,"ns",IF(ABS($L196-INDEX(RTO1SF_ORD,BF$4,2))&gt;$B$190,"s","ns"))))</f>
        <v/>
      </c>
      <c r="BG196" s="188" t="str">
        <f aca="1">IF(BG$4&gt;$J196,"",IF($F$175&gt;$G$175,"ns",IF($B$182&gt;$C$182,"ns",IF(ABS($L196-INDEX(RTO1SF_ORD,BG$4,2))&gt;$B$190,"s","ns"))))</f>
        <v/>
      </c>
      <c r="BH196" s="188" t="str">
        <f aca="1">IF(BH$4&gt;$J196,"",IF($F$175&gt;$G$175,"ns",IF($B$182&gt;$C$182,"ns",IF(ABS($L196-INDEX(RTO1SF_ORD,BH$4,2))&gt;$B$190,"s","ns"))))</f>
        <v/>
      </c>
      <c r="BI196" s="188" t="str">
        <f aca="1">IF(BI$4&gt;$J196,"",IF($F$175&gt;$G$175,"ns",IF($B$182&gt;$C$182,"ns",IF(ABS($L196-INDEX(RTO1SF_ORD,BI$4,2))&gt;$B$190,"s","ns"))))</f>
        <v/>
      </c>
      <c r="BJ196" s="188" t="str">
        <f aca="1">IF(BJ$4&gt;$J196,"",IF($F$175&gt;$G$175,"ns",IF($B$182&gt;$C$182,"ns",IF(ABS($L196-INDEX(RTO1SF_ORD,BJ$4,2))&gt;$B$190,"s","ns"))))</f>
        <v/>
      </c>
      <c r="BS196" s="10"/>
      <c r="BT196" s="10"/>
      <c r="BV196" s="89" t="n">
        <v>26</v>
      </c>
      <c r="BW196" s="187">
        <f aca="1">IFERROR(INDEX(RTO4CF_ORD,BV196,1),"sd")</f>
        <v>0</v>
      </c>
      <c r="BX196" s="188">
        <f aca="1">IFERROR(INDEX(RTO4CF_ORD,BV196,2),"sd")</f>
        <v>0.000239999999999999991</v>
      </c>
      <c r="BY196" s="186" t="str">
        <f aca="1">IF(BY$4&gt;$BV196,"",IF($BR$175&gt;$BS$175,"ns",IF($BN$182&gt;$BO$182,"ns",IF(ABS($BX196-INDEX(RTO1CF_ORD,BY$4,2))&gt;$BN$190,"s","ns"))))</f>
        <v>ns</v>
      </c>
      <c r="BZ196" s="186" t="str">
        <f aca="1">IF(BZ$4&gt;$BV196,"",IF($BR$175&gt;$BS$175,"ns",IF($BN$182&gt;$BO$182,"ns",IF(ABS($BX196-INDEX(RTO1CF_ORD,BZ$4,2))&gt;$BN$190,"s","ns"))))</f>
        <v>ns</v>
      </c>
      <c r="CA196" s="186" t="str">
        <f aca="1">IF(CA$4&gt;$BV196,"",IF($BR$175&gt;$BS$175,"ns",IF($BN$182&gt;$BO$182,"ns",IF(ABS($BX196-INDEX(RTO1CF_ORD,CA$4,2))&gt;$BN$190,"s","ns"))))</f>
        <v>ns</v>
      </c>
      <c r="CB196" s="186" t="str">
        <f aca="1">IF(CB$4&gt;$BV196,"",IF($BR$175&gt;$BS$175,"ns",IF($BN$182&gt;$BO$182,"ns",IF(ABS($BX196-INDEX(RTO1CF_ORD,CB$4,2))&gt;$BN$190,"s","ns"))))</f>
        <v>ns</v>
      </c>
      <c r="CC196" s="186" t="str">
        <f aca="1">IF(CC$4&gt;$BV196,"",IF($BR$175&gt;$BS$175,"ns",IF($BN$182&gt;$BO$182,"ns",IF(ABS($BX196-INDEX(RTO1CF_ORD,CC$4,2))&gt;$BN$190,"s","ns"))))</f>
        <v>ns</v>
      </c>
      <c r="CD196" s="186" t="str">
        <f aca="1">IF(CD$4&gt;$BV196,"",IF($BR$175&gt;$BS$175,"ns",IF($BN$182&gt;$BO$182,"ns",IF(ABS($BX196-INDEX(RTO1CF_ORD,CD$4,2))&gt;$BN$190,"s","ns"))))</f>
        <v>ns</v>
      </c>
      <c r="CE196" s="186" t="str">
        <f aca="1">IF(CE$4&gt;$BV196,"",IF($BR$175&gt;$BS$175,"ns",IF($BN$182&gt;$BO$182,"ns",IF(ABS($BX196-INDEX(RTO1CF_ORD,CE$4,2))&gt;$BN$190,"s","ns"))))</f>
        <v>ns</v>
      </c>
      <c r="CF196" s="186" t="str">
        <f aca="1">IF(CF$4&gt;$BV196,"",IF($BR$175&gt;$BS$175,"ns",IF($BN$182&gt;$BO$182,"ns",IF(ABS($BX196-INDEX(RTO1CF_ORD,CF$4,2))&gt;$BN$190,"s","ns"))))</f>
        <v>ns</v>
      </c>
      <c r="CG196" s="186" t="str">
        <f aca="1">IF(CG$4&gt;$BV196,"",IF($BR$175&gt;$BS$175,"ns",IF($BN$182&gt;$BO$182,"ns",IF(ABS($BX196-INDEX(RTO1CF_ORD,CG$4,2))&gt;$BN$190,"s","ns"))))</f>
        <v>ns</v>
      </c>
      <c r="CH196" s="186" t="str">
        <f aca="1">IF(CH$4&gt;$BV196,"",IF($BR$175&gt;$BS$175,"ns",IF($BN$182&gt;$BO$182,"ns",IF(ABS($BX196-INDEX(RTO1CF_ORD,CH$4,2))&gt;$BN$190,"s","ns"))))</f>
        <v>ns</v>
      </c>
      <c r="CI196" s="186" t="str">
        <f aca="1">IF(CI$4&gt;$BV196,"",IF($BR$175&gt;$BS$175,"ns",IF($BN$182&gt;$BO$182,"ns",IF(ABS($BX196-INDEX(RTO1CF_ORD,CI$4,2))&gt;$BN$190,"s","ns"))))</f>
        <v>ns</v>
      </c>
      <c r="CJ196" s="186" t="str">
        <f aca="1">IF(CJ$4&gt;$BV196,"",IF($BR$175&gt;$BS$175,"ns",IF($BN$182&gt;$BO$182,"ns",IF(ABS($BX196-INDEX(RTO1CF_ORD,CJ$4,2))&gt;$BN$190,"s","ns"))))</f>
        <v>ns</v>
      </c>
      <c r="CK196" s="186" t="str">
        <f aca="1">IF(CK$4&gt;$BV196,"",IF($BR$175&gt;$BS$175,"ns",IF($BN$182&gt;$BO$182,"ns",IF(ABS($BX196-INDEX(RTO1CF_ORD,CK$4,2))&gt;$BN$190,"s","ns"))))</f>
        <v>ns</v>
      </c>
      <c r="CL196" s="186" t="str">
        <f aca="1">IF(CL$4&gt;$BV196,"",IF($BR$175&gt;$BS$175,"ns",IF($BN$182&gt;$BO$182,"ns",IF(ABS($BX196-INDEX(RTO1CF_ORD,CL$4,2))&gt;$BN$190,"s","ns"))))</f>
        <v>ns</v>
      </c>
      <c r="CM196" s="186" t="str">
        <f aca="1">IF(CM$4&gt;$BV196,"",IF($BR$175&gt;$BS$175,"ns",IF($BN$182&gt;$BO$182,"ns",IF(ABS($BX196-INDEX(RTO1CF_ORD,CM$4,2))&gt;$BN$190,"s","ns"))))</f>
        <v>ns</v>
      </c>
      <c r="CN196" s="186" t="str">
        <f aca="1">IF(CN$4&gt;$BV196,"",IF($BR$175&gt;$BS$175,"ns",IF($BN$182&gt;$BO$182,"ns",IF(ABS($BX196-INDEX(RTO1CF_ORD,CN$4,2))&gt;$BN$190,"s","ns"))))</f>
        <v>ns</v>
      </c>
      <c r="CO196" s="186" t="str">
        <f aca="1">IF(CO$4&gt;$BV196,"",IF($BR$175&gt;$BS$175,"ns",IF($BN$182&gt;$BO$182,"ns",IF(ABS($BX196-INDEX(RTO1CF_ORD,CO$4,2))&gt;$BN$190,"s","ns"))))</f>
        <v>ns</v>
      </c>
      <c r="CP196" s="186" t="str">
        <f aca="1">IF(CP$4&gt;$BV196,"",IF($BR$175&gt;$BS$175,"ns",IF($BN$182&gt;$BO$182,"ns",IF(ABS($BX196-INDEX(RTO1CF_ORD,CP$4,2))&gt;$BN$190,"s","ns"))))</f>
        <v>ns</v>
      </c>
      <c r="CQ196" s="186" t="str">
        <f aca="1">IF(CQ$4&gt;$BV196,"",IF($BR$175&gt;$BS$175,"ns",IF($BN$182&gt;$BO$182,"ns",IF(ABS($BX196-INDEX(RTO1CF_ORD,CQ$4,2))&gt;$BN$190,"s","ns"))))</f>
        <v>ns</v>
      </c>
      <c r="CR196" s="186" t="str">
        <f aca="1">IF(CR$4&gt;$BV196,"",IF($BR$175&gt;$BS$175,"ns",IF($BN$182&gt;$BO$182,"ns",IF(ABS($BX196-INDEX(RTO1CF_ORD,CR$4,2))&gt;$BN$190,"s","ns"))))</f>
        <v>ns</v>
      </c>
      <c r="CS196" s="186" t="str">
        <f aca="1">IF(CS$4&gt;$BV196,"",IF($BR$175&gt;$BS$175,"ns",IF($BN$182&gt;$BO$182,"ns",IF(ABS($BX196-INDEX(RTO1CF_ORD,CS$4,2))&gt;$BN$190,"s","ns"))))</f>
        <v>ns</v>
      </c>
      <c r="CT196" s="186" t="str">
        <f aca="1">IF(CT$4&gt;$BV196,"",IF($BR$175&gt;$BS$175,"ns",IF($BN$182&gt;$BO$182,"ns",IF(ABS($BX196-INDEX(RTO1CF_ORD,CT$4,2))&gt;$BN$190,"s","ns"))))</f>
        <v>ns</v>
      </c>
      <c r="CU196" s="186" t="str">
        <f aca="1">IF(CU$4&gt;$BV196,"",IF($BR$175&gt;$BS$175,"ns",IF($BN$182&gt;$BO$182,"ns",IF(ABS($BX196-INDEX(RTO1CF_ORD,CU$4,2))&gt;$BN$190,"s","ns"))))</f>
        <v>ns</v>
      </c>
      <c r="CV196" s="186" t="str">
        <f aca="1">IF(CV$4&gt;$BV196,"",IF($BR$175&gt;$BS$175,"ns",IF($BN$182&gt;$BO$182,"ns",IF(ABS($BX196-INDEX(RTO1CF_ORD,CV$4,2))&gt;$BN$190,"s","ns"))))</f>
        <v>ns</v>
      </c>
      <c r="CW196" s="186" t="str">
        <f aca="1">IF(CW$4&gt;$BV196,"",IF($BR$175&gt;$BS$175,"ns",IF($BN$182&gt;$BO$182,"ns",IF(ABS($BX196-INDEX(RTO1CF_ORD,CW$4,2))&gt;$BN$190,"s","ns"))))</f>
        <v>ns</v>
      </c>
      <c r="CX196" s="186" t="str">
        <f aca="1">IF(CX$4&gt;$BV196,"",IF($BR$175&gt;$BS$175,"ns",IF($BN$182&gt;$BO$182,"ns",IF(ABS($BX196-INDEX(RTO1CF_ORD,CX$4,2))&gt;$BN$190,"s","ns"))))</f>
        <v>ns</v>
      </c>
      <c r="CY196" s="186" t="str">
        <f aca="1">IF(CY$4&gt;$BV196,"",IF($BR$175&gt;$BS$175,"ns",IF($BN$182&gt;$BO$182,"ns",IF(ABS($BX196-INDEX(RTO1CF_ORD,CY$4,2))&gt;$BN$190,"s","ns"))))</f>
        <v/>
      </c>
      <c r="CZ196" s="186" t="str">
        <f aca="1">IF(CZ$4&gt;$BV196,"",IF($BR$175&gt;$BS$175,"ns",IF($BN$182&gt;$BO$182,"ns",IF(ABS($BX196-INDEX(RTO1CF_ORD,CZ$4,2))&gt;$BN$190,"s","ns"))))</f>
        <v/>
      </c>
      <c r="DA196" s="186" t="str">
        <f aca="1">IF(DA$4&gt;$BV196,"",IF($BR$175&gt;$BS$175,"ns",IF($BN$182&gt;$BO$182,"ns",IF(ABS($BX196-INDEX(RTO1CF_ORD,DA$4,2))&gt;$BN$190,"s","ns"))))</f>
        <v/>
      </c>
      <c r="DB196" s="186" t="str">
        <f aca="1">IF(DB$4&gt;$BV196,"",IF($BR$175&gt;$BS$175,"ns",IF($BN$182&gt;$BO$182,"ns",IF(ABS($BX196-INDEX(RTO1CF_ORD,DB$4,2))&gt;$BN$190,"s","ns"))))</f>
        <v/>
      </c>
      <c r="DC196" s="186" t="str">
        <f aca="1">IF(DC$4&gt;$BV196,"",IF($BR$175&gt;$BS$175,"ns",IF($BN$182&gt;$BO$182,"ns",IF(ABS($BX196-INDEX(RTO1CF_ORD,DC$4,2))&gt;$BN$190,"s","ns"))))</f>
        <v/>
      </c>
      <c r="DD196" s="186" t="str">
        <f aca="1">IF(DD$4&gt;$BV196,"",IF($BR$175&gt;$BS$175,"ns",IF($BN$182&gt;$BO$182,"ns",IF(ABS($BX196-INDEX(RTO1CF_ORD,DD$4,2))&gt;$BN$190,"s","ns"))))</f>
        <v/>
      </c>
      <c r="DE196" s="186" t="str">
        <f aca="1">IF(DE$4&gt;$BV196,"",IF($BR$175&gt;$BS$175,"ns",IF($BN$182&gt;$BO$182,"ns",IF(ABS($BX196-INDEX(RTO1CF_ORD,DE$4,2))&gt;$BN$190,"s","ns"))))</f>
        <v/>
      </c>
      <c r="DF196" s="186" t="str">
        <f aca="1">IF(DF$4&gt;$BV196,"",IF($BR$175&gt;$BS$175,"ns",IF($BN$182&gt;$BO$182,"ns",IF(ABS($BX196-INDEX(RTO1CF_ORD,DF$4,2))&gt;$BN$190,"s","ns"))))</f>
        <v/>
      </c>
      <c r="DG196" s="186" t="str">
        <f aca="1">IF(DG$4&gt;$BV196,"",IF($BR$175&gt;$BS$175,"ns",IF($BN$182&gt;$BO$182,"ns",IF(ABS($BX196-INDEX(RTO1CF_ORD,DG$4,2))&gt;$BN$190,"s","ns"))))</f>
        <v/>
      </c>
      <c r="DH196" s="186" t="str">
        <f aca="1">IF(DH$4&gt;$BV196,"",IF($BR$175&gt;$BS$175,"ns",IF($BN$182&gt;$BO$182,"ns",IF(ABS($BX196-INDEX(RTO1CF_ORD,DH$4,2))&gt;$BN$190,"s","ns"))))</f>
        <v/>
      </c>
      <c r="DI196" s="186" t="str">
        <f aca="1">IF(DI$4&gt;$BV196,"",IF($BR$175&gt;$BS$175,"ns",IF($BN$182&gt;$BO$182,"ns",IF(ABS($BX196-INDEX(RTO1CF_ORD,DI$4,2))&gt;$BN$190,"s","ns"))))</f>
        <v/>
      </c>
      <c r="DJ196" s="186" t="str">
        <f aca="1">IF(DJ$4&gt;$BV196,"",IF($BR$175&gt;$BS$175,"ns",IF($BN$182&gt;$BO$182,"ns",IF(ABS($BX196-INDEX(RTO1CF_ORD,DJ$4,2))&gt;$BN$190,"s","ns"))))</f>
        <v/>
      </c>
      <c r="DK196" s="186" t="str">
        <f aca="1">IF(DK$4&gt;$BV196,"",IF($BR$175&gt;$BS$175,"ns",IF($BN$182&gt;$BO$182,"ns",IF(ABS($BX196-INDEX(RTO1CF_ORD,DK$4,2))&gt;$BN$190,"s","ns"))))</f>
        <v/>
      </c>
      <c r="DL196" s="186" t="str">
        <f aca="1">IF(DL$4&gt;$BV196,"",IF($BR$175&gt;$BS$175,"ns",IF($BN$182&gt;$BO$182,"ns",IF(ABS($BX196-INDEX(RTO1CF_ORD,DL$4,2))&gt;$BN$190,"s","ns"))))</f>
        <v/>
      </c>
      <c r="DM196" s="186" t="str">
        <f aca="1">IF(DM$4&gt;$BV196,"",IF($BR$175&gt;$BS$175,"ns",IF($BN$182&gt;$BO$182,"ns",IF(ABS($BX196-INDEX(RTO1CF_ORD,DM$4,2))&gt;$BN$190,"s","ns"))))</f>
        <v/>
      </c>
      <c r="DN196" s="186" t="str">
        <f aca="1">IF(DN$4&gt;$BV196,"",IF($BR$175&gt;$BS$175,"ns",IF($BN$182&gt;$BO$182,"ns",IF(ABS($BX196-INDEX(RTO1CF_ORD,DN$4,2))&gt;$BN$190,"s","ns"))))</f>
        <v/>
      </c>
      <c r="DO196" s="186" t="str">
        <f aca="1">IF(DO$4&gt;$BV196,"",IF($BR$175&gt;$BS$175,"ns",IF($BN$182&gt;$BO$182,"ns",IF(ABS($BX196-INDEX(RTO1CF_ORD,DO$4,2))&gt;$BN$190,"s","ns"))))</f>
        <v/>
      </c>
      <c r="DP196" s="186" t="str">
        <f aca="1">IF(DP$4&gt;$BV196,"",IF($BR$175&gt;$BS$175,"ns",IF($BN$182&gt;$BO$182,"ns",IF(ABS($BX196-INDEX(RTO1CF_ORD,DP$4,2))&gt;$BN$190,"s","ns"))))</f>
        <v/>
      </c>
      <c r="DQ196" s="186" t="str">
        <f aca="1">IF(DQ$4&gt;$BV196,"",IF($BR$175&gt;$BS$175,"ns",IF($BN$182&gt;$BO$182,"ns",IF(ABS($BX196-INDEX(RTO1CF_ORD,DQ$4,2))&gt;$BN$190,"s","ns"))))</f>
        <v/>
      </c>
      <c r="DR196" s="186" t="str">
        <f aca="1">IF(DR$4&gt;$BV196,"",IF($BR$175&gt;$BS$175,"ns",IF($BN$182&gt;$BO$182,"ns",IF(ABS($BX196-INDEX(RTO1CF_ORD,DR$4,2))&gt;$BN$190,"s","ns"))))</f>
        <v/>
      </c>
      <c r="DS196" s="186" t="str">
        <f aca="1">IF(DS$4&gt;$BV196,"",IF($BR$175&gt;$BS$175,"ns",IF($BN$182&gt;$BO$182,"ns",IF(ABS($BX196-INDEX(RTO1CF_ORD,DS$4,2))&gt;$BN$190,"s","ns"))))</f>
        <v/>
      </c>
      <c r="DT196" s="186" t="str">
        <f aca="1">IF(DT$4&gt;$BV196,"",IF($BR$175&gt;$BS$175,"ns",IF($BN$182&gt;$BO$182,"ns",IF(ABS($BX196-INDEX(RTO1CF_ORD,DT$4,2))&gt;$BN$190,"s","ns"))))</f>
        <v/>
      </c>
      <c r="DU196" s="186" t="str">
        <f aca="1">IF(DU$4&gt;$BV196,"",IF($BR$175&gt;$BS$175,"ns",IF($BN$182&gt;$BO$182,"ns",IF(ABS($BX196-INDEX(RTO1CF_ORD,DU$4,2))&gt;$BN$190,"s","ns"))))</f>
        <v/>
      </c>
      <c r="DV196" s="186" t="str">
        <f aca="1">IF(DV$4&gt;$BV196,"",IF($BR$175&gt;$BS$175,"ns",IF($BN$182&gt;$BO$182,"ns",IF(ABS($BX196-INDEX(RTO1CF_ORD,DV$4,2))&gt;$BN$190,"s","ns"))))</f>
        <v/>
      </c>
      <c r="DW196" s="158"/>
      <c r="DX196" s="158"/>
      <c r="DY196" s="9"/>
      <c r="DZ196" s="176">
        <f>DZ195+1</f>
        <v>27</v>
      </c>
      <c r="EA196" s="283">
        <f aca="1">IFERROR(INDEX(RTO4CV,$DZ196,1),0)</f>
        <v>0</v>
      </c>
      <c r="EB196" s="179">
        <f aca="1">IFERROR(INDEX(RTO4SF,$DZ196,EB$3),0)</f>
        <v>0</v>
      </c>
      <c r="EC196" s="179">
        <f aca="1">IFERROR(INDEX(RTO4SF,$DZ196,EC$3),0)</f>
        <v>0</v>
      </c>
      <c r="ED196" s="179">
        <f aca="1">IFERROR(INDEX(RTO4SF,$DZ196,ED$3),0)</f>
        <v>0</v>
      </c>
      <c r="EE196" s="179">
        <f aca="1">IFERROR(INDEX(RTO4SF,$DZ196,EE$3),0)</f>
        <v>0</v>
      </c>
      <c r="EF196" s="179">
        <f>_xlfn.COUNTIFS(EB196:EE196,"&gt;1")</f>
        <v>0</v>
      </c>
      <c r="EG196" s="179">
        <f>IFERROR(_xlfn.SUMIFS(EB196:EE196,EB196:EE196,"&gt;1"),0)</f>
        <v>0</v>
      </c>
      <c r="EH196" s="176"/>
      <c r="EI196" s="177"/>
      <c r="EJ196" s="177"/>
      <c r="EK196" s="177"/>
      <c r="EL196" s="176">
        <f>EL195+1</f>
        <v>27</v>
      </c>
      <c r="EM196" s="283">
        <f aca="1">IFERROR(INDEX(RTO4CV,$EL196,1),0)</f>
        <v>0</v>
      </c>
      <c r="EN196" s="179">
        <f aca="1">IFERROR(INDEX(RTO4CF,$EL196,'ANVA-MDS'!EB$3),0)</f>
        <v>0</v>
      </c>
      <c r="EO196" s="179">
        <f aca="1">IFERROR(INDEX(RTO4CF,$EL196,'ANVA-MDS'!EC$3),0)</f>
        <v>0</v>
      </c>
      <c r="EP196" s="179">
        <f aca="1">IFERROR(INDEX(RTO4CF,$EL196,'ANVA-MDS'!ED$3),0)</f>
        <v>0</v>
      </c>
      <c r="EQ196" s="179">
        <f aca="1">IFERROR(INDEX(RTO4CF,$EL196,'ANVA-MDS'!EE$3),0)</f>
        <v>0</v>
      </c>
      <c r="ER196" s="179">
        <f>_xlfn.COUNTIFS(EN196:EQ196,"&gt;1")</f>
        <v>0</v>
      </c>
      <c r="ES196" s="179">
        <f>IFERROR(_xlfn.SUMIFS(EN196:EQ196,EN196:EQ196,"&gt;1"),0)</f>
        <v>0</v>
      </c>
      <c r="ET196" s="176"/>
      <c r="EU196" s="177"/>
      <c r="EV196" s="177"/>
      <c r="EW196" s="177"/>
      <c r="EX196" s="179">
        <f>EG196+ES196</f>
        <v>0</v>
      </c>
      <c r="EY196" s="177"/>
      <c r="EZ196" s="177"/>
    </row>
    <row r="197" spans="10:156" ht="12.75" customHeight="1">
      <c r="J197" s="89" t="n">
        <v>27</v>
      </c>
      <c r="K197" s="187">
        <f aca="1">IFERROR(INDEX(RTO4SF_ORD,J197,1),"sd")</f>
        <v>0</v>
      </c>
      <c r="L197" s="188">
        <f aca="1">IFERROR(INDEX(RTO4SF_ORD,J197,2),"sd")</f>
        <v>0.000229999999999999982</v>
      </c>
      <c r="M197" s="188" t="str">
        <f aca="1">IF(M$4&gt;$J197,"",IF($F$175&gt;$G$175,"ns",IF($B$182&gt;$C$182,"ns",IF(ABS($L197-INDEX(RTO1SF_ORD,M$4,2))&gt;$B$190,"s","ns"))))</f>
        <v>ns</v>
      </c>
      <c r="N197" s="188" t="str">
        <f aca="1">IF(N$4&gt;$J197,"",IF($F$175&gt;$G$175,"ns",IF($B$182&gt;$C$182,"ns",IF(ABS($L197-INDEX(RTO1SF_ORD,N$4,2))&gt;$B$190,"s","ns"))))</f>
        <v>ns</v>
      </c>
      <c r="O197" s="188" t="str">
        <f aca="1">IF(O$4&gt;$J197,"",IF($F$175&gt;$G$175,"ns",IF($B$182&gt;$C$182,"ns",IF(ABS($L197-INDEX(RTO1SF_ORD,O$4,2))&gt;$B$190,"s","ns"))))</f>
        <v>ns</v>
      </c>
      <c r="P197" s="188" t="str">
        <f aca="1">IF(P$4&gt;$J197,"",IF($F$175&gt;$G$175,"ns",IF($B$182&gt;$C$182,"ns",IF(ABS($L197-INDEX(RTO1SF_ORD,P$4,2))&gt;$B$190,"s","ns"))))</f>
        <v>ns</v>
      </c>
      <c r="Q197" s="188" t="str">
        <f aca="1">IF(Q$4&gt;$J197,"",IF($F$175&gt;$G$175,"ns",IF($B$182&gt;$C$182,"ns",IF(ABS($L197-INDEX(RTO1SF_ORD,Q$4,2))&gt;$B$190,"s","ns"))))</f>
        <v>ns</v>
      </c>
      <c r="R197" s="188" t="str">
        <f aca="1">IF(R$4&gt;$J197,"",IF($F$175&gt;$G$175,"ns",IF($B$182&gt;$C$182,"ns",IF(ABS($L197-INDEX(RTO1SF_ORD,R$4,2))&gt;$B$190,"s","ns"))))</f>
        <v>ns</v>
      </c>
      <c r="S197" s="188" t="str">
        <f aca="1">IF(S$4&gt;$J197,"",IF($F$175&gt;$G$175,"ns",IF($B$182&gt;$C$182,"ns",IF(ABS($L197-INDEX(RTO1SF_ORD,S$4,2))&gt;$B$190,"s","ns"))))</f>
        <v>ns</v>
      </c>
      <c r="T197" s="188" t="str">
        <f aca="1">IF(T$4&gt;$J197,"",IF($F$175&gt;$G$175,"ns",IF($B$182&gt;$C$182,"ns",IF(ABS($L197-INDEX(RTO1SF_ORD,T$4,2))&gt;$B$190,"s","ns"))))</f>
        <v>ns</v>
      </c>
      <c r="U197" s="188" t="str">
        <f aca="1">IF(U$4&gt;$J197,"",IF($F$175&gt;$G$175,"ns",IF($B$182&gt;$C$182,"ns",IF(ABS($L197-INDEX(RTO1SF_ORD,U$4,2))&gt;$B$190,"s","ns"))))</f>
        <v>ns</v>
      </c>
      <c r="V197" s="188" t="str">
        <f aca="1">IF(V$4&gt;$J197,"",IF($F$175&gt;$G$175,"ns",IF($B$182&gt;$C$182,"ns",IF(ABS($L197-INDEX(RTO1SF_ORD,V$4,2))&gt;$B$190,"s","ns"))))</f>
        <v>ns</v>
      </c>
      <c r="W197" s="188" t="str">
        <f aca="1">IF(W$4&gt;$J197,"",IF($F$175&gt;$G$175,"ns",IF($B$182&gt;$C$182,"ns",IF(ABS($L197-INDEX(RTO1SF_ORD,W$4,2))&gt;$B$190,"s","ns"))))</f>
        <v>ns</v>
      </c>
      <c r="X197" s="188" t="str">
        <f aca="1">IF(X$4&gt;$J197,"",IF($F$175&gt;$G$175,"ns",IF($B$182&gt;$C$182,"ns",IF(ABS($L197-INDEX(RTO1SF_ORD,X$4,2))&gt;$B$190,"s","ns"))))</f>
        <v>ns</v>
      </c>
      <c r="Y197" s="188" t="str">
        <f aca="1">IF(Y$4&gt;$J197,"",IF($F$175&gt;$G$175,"ns",IF($B$182&gt;$C$182,"ns",IF(ABS($L197-INDEX(RTO1SF_ORD,Y$4,2))&gt;$B$190,"s","ns"))))</f>
        <v>ns</v>
      </c>
      <c r="Z197" s="188" t="str">
        <f aca="1">IF(Z$4&gt;$J197,"",IF($F$175&gt;$G$175,"ns",IF($B$182&gt;$C$182,"ns",IF(ABS($L197-INDEX(RTO1SF_ORD,Z$4,2))&gt;$B$190,"s","ns"))))</f>
        <v>ns</v>
      </c>
      <c r="AA197" s="188" t="str">
        <f aca="1">IF(AA$4&gt;$J197,"",IF($F$175&gt;$G$175,"ns",IF($B$182&gt;$C$182,"ns",IF(ABS($L197-INDEX(RTO1SF_ORD,AA$4,2))&gt;$B$190,"s","ns"))))</f>
        <v>ns</v>
      </c>
      <c r="AB197" s="188" t="str">
        <f aca="1">IF(AB$4&gt;$J197,"",IF($F$175&gt;$G$175,"ns",IF($B$182&gt;$C$182,"ns",IF(ABS($L197-INDEX(RTO1SF_ORD,AB$4,2))&gt;$B$190,"s","ns"))))</f>
        <v>ns</v>
      </c>
      <c r="AC197" s="188" t="str">
        <f aca="1">IF(AC$4&gt;$J197,"",IF($F$175&gt;$G$175,"ns",IF($B$182&gt;$C$182,"ns",IF(ABS($L197-INDEX(RTO1SF_ORD,AC$4,2))&gt;$B$190,"s","ns"))))</f>
        <v>ns</v>
      </c>
      <c r="AD197" s="188" t="str">
        <f aca="1">IF(AD$4&gt;$J197,"",IF($F$175&gt;$G$175,"ns",IF($B$182&gt;$C$182,"ns",IF(ABS($L197-INDEX(RTO1SF_ORD,AD$4,2))&gt;$B$190,"s","ns"))))</f>
        <v>ns</v>
      </c>
      <c r="AE197" s="188" t="str">
        <f aca="1">IF(AE$4&gt;$J197,"",IF($F$175&gt;$G$175,"ns",IF($B$182&gt;$C$182,"ns",IF(ABS($L197-INDEX(RTO1SF_ORD,AE$4,2))&gt;$B$190,"s","ns"))))</f>
        <v>ns</v>
      </c>
      <c r="AF197" s="188" t="str">
        <f aca="1">IF(AF$4&gt;$J197,"",IF($F$175&gt;$G$175,"ns",IF($B$182&gt;$C$182,"ns",IF(ABS($L197-INDEX(RTO1SF_ORD,AF$4,2))&gt;$B$190,"s","ns"))))</f>
        <v>ns</v>
      </c>
      <c r="AG197" s="188" t="str">
        <f aca="1">IF(AG$4&gt;$J197,"",IF($F$175&gt;$G$175,"ns",IF($B$182&gt;$C$182,"ns",IF(ABS($L197-INDEX(RTO1SF_ORD,AG$4,2))&gt;$B$190,"s","ns"))))</f>
        <v>ns</v>
      </c>
      <c r="AH197" s="188" t="str">
        <f aca="1">IF(AH$4&gt;$J197,"",IF($F$175&gt;$G$175,"ns",IF($B$182&gt;$C$182,"ns",IF(ABS($L197-INDEX(RTO1SF_ORD,AH$4,2))&gt;$B$190,"s","ns"))))</f>
        <v>ns</v>
      </c>
      <c r="AI197" s="188" t="str">
        <f aca="1">IF(AI$4&gt;$J197,"",IF($F$175&gt;$G$175,"ns",IF($B$182&gt;$C$182,"ns",IF(ABS($L197-INDEX(RTO1SF_ORD,AI$4,2))&gt;$B$190,"s","ns"))))</f>
        <v>ns</v>
      </c>
      <c r="AJ197" s="188" t="str">
        <f aca="1">IF(AJ$4&gt;$J197,"",IF($F$175&gt;$G$175,"ns",IF($B$182&gt;$C$182,"ns",IF(ABS($L197-INDEX(RTO1SF_ORD,AJ$4,2))&gt;$B$190,"s","ns"))))</f>
        <v>ns</v>
      </c>
      <c r="AK197" s="188" t="str">
        <f aca="1">IF(AK$4&gt;$J197,"",IF($F$175&gt;$G$175,"ns",IF($B$182&gt;$C$182,"ns",IF(ABS($L197-INDEX(RTO1SF_ORD,AK$4,2))&gt;$B$190,"s","ns"))))</f>
        <v>ns</v>
      </c>
      <c r="AL197" s="188" t="str">
        <f aca="1">IF(AL$4&gt;$J197,"",IF($F$175&gt;$G$175,"ns",IF($B$182&gt;$C$182,"ns",IF(ABS($L197-INDEX(RTO1SF_ORD,AL$4,2))&gt;$B$190,"s","ns"))))</f>
        <v>ns</v>
      </c>
      <c r="AM197" s="188" t="str">
        <f aca="1">IF(AM$4&gt;$J197,"",IF($F$175&gt;$G$175,"ns",IF($B$182&gt;$C$182,"ns",IF(ABS($L197-INDEX(RTO1SF_ORD,AM$4,2))&gt;$B$190,"s","ns"))))</f>
        <v>ns</v>
      </c>
      <c r="AN197" s="188" t="str">
        <f aca="1">IF(AN$4&gt;$J197,"",IF($F$175&gt;$G$175,"ns",IF($B$182&gt;$C$182,"ns",IF(ABS($L197-INDEX(RTO1SF_ORD,AN$4,2))&gt;$B$190,"s","ns"))))</f>
        <v/>
      </c>
      <c r="AO197" s="188" t="str">
        <f aca="1">IF(AO$4&gt;$J197,"",IF($F$175&gt;$G$175,"ns",IF($B$182&gt;$C$182,"ns",IF(ABS($L197-INDEX(RTO1SF_ORD,AO$4,2))&gt;$B$190,"s","ns"))))</f>
        <v/>
      </c>
      <c r="AP197" s="188" t="str">
        <f aca="1">IF(AP$4&gt;$J197,"",IF($F$175&gt;$G$175,"ns",IF($B$182&gt;$C$182,"ns",IF(ABS($L197-INDEX(RTO1SF_ORD,AP$4,2))&gt;$B$190,"s","ns"))))</f>
        <v/>
      </c>
      <c r="AQ197" s="188" t="str">
        <f aca="1">IF(AQ$4&gt;$J197,"",IF($F$175&gt;$G$175,"ns",IF($B$182&gt;$C$182,"ns",IF(ABS($L197-INDEX(RTO1SF_ORD,AQ$4,2))&gt;$B$190,"s","ns"))))</f>
        <v/>
      </c>
      <c r="AR197" s="188" t="str">
        <f aca="1">IF(AR$4&gt;$J197,"",IF($F$175&gt;$G$175,"ns",IF($B$182&gt;$C$182,"ns",IF(ABS($L197-INDEX(RTO1SF_ORD,AR$4,2))&gt;$B$190,"s","ns"))))</f>
        <v/>
      </c>
      <c r="AS197" s="188" t="str">
        <f aca="1">IF(AS$4&gt;$J197,"",IF($F$175&gt;$G$175,"ns",IF($B$182&gt;$C$182,"ns",IF(ABS($L197-INDEX(RTO1SF_ORD,AS$4,2))&gt;$B$190,"s","ns"))))</f>
        <v/>
      </c>
      <c r="AT197" s="188" t="str">
        <f aca="1">IF(AT$4&gt;$J197,"",IF($F$175&gt;$G$175,"ns",IF($B$182&gt;$C$182,"ns",IF(ABS($L197-INDEX(RTO1SF_ORD,AT$4,2))&gt;$B$190,"s","ns"))))</f>
        <v/>
      </c>
      <c r="AU197" s="188" t="str">
        <f aca="1">IF(AU$4&gt;$J197,"",IF($F$175&gt;$G$175,"ns",IF($B$182&gt;$C$182,"ns",IF(ABS($L197-INDEX(RTO1SF_ORD,AU$4,2))&gt;$B$190,"s","ns"))))</f>
        <v/>
      </c>
      <c r="AV197" s="188" t="str">
        <f aca="1">IF(AV$4&gt;$J197,"",IF($F$175&gt;$G$175,"ns",IF($B$182&gt;$C$182,"ns",IF(ABS($L197-INDEX(RTO1SF_ORD,AV$4,2))&gt;$B$190,"s","ns"))))</f>
        <v/>
      </c>
      <c r="AW197" s="188" t="str">
        <f aca="1">IF(AW$4&gt;$J197,"",IF($F$175&gt;$G$175,"ns",IF($B$182&gt;$C$182,"ns",IF(ABS($L197-INDEX(RTO1SF_ORD,AW$4,2))&gt;$B$190,"s","ns"))))</f>
        <v/>
      </c>
      <c r="AX197" s="188" t="str">
        <f aca="1">IF(AX$4&gt;$J197,"",IF($F$175&gt;$G$175,"ns",IF($B$182&gt;$C$182,"ns",IF(ABS($L197-INDEX(RTO1SF_ORD,AX$4,2))&gt;$B$190,"s","ns"))))</f>
        <v/>
      </c>
      <c r="AY197" s="188" t="str">
        <f aca="1">IF(AY$4&gt;$J197,"",IF($F$175&gt;$G$175,"ns",IF($B$182&gt;$C$182,"ns",IF(ABS($L197-INDEX(RTO1SF_ORD,AY$4,2))&gt;$B$190,"s","ns"))))</f>
        <v/>
      </c>
      <c r="AZ197" s="188" t="str">
        <f aca="1">IF(AZ$4&gt;$J197,"",IF($F$175&gt;$G$175,"ns",IF($B$182&gt;$C$182,"ns",IF(ABS($L197-INDEX(RTO1SF_ORD,AZ$4,2))&gt;$B$190,"s","ns"))))</f>
        <v/>
      </c>
      <c r="BA197" s="188" t="str">
        <f aca="1">IF(BA$4&gt;$J197,"",IF($F$175&gt;$G$175,"ns",IF($B$182&gt;$C$182,"ns",IF(ABS($L197-INDEX(RTO1SF_ORD,BA$4,2))&gt;$B$190,"s","ns"))))</f>
        <v/>
      </c>
      <c r="BB197" s="188" t="str">
        <f aca="1">IF(BB$4&gt;$J197,"",IF($F$175&gt;$G$175,"ns",IF($B$182&gt;$C$182,"ns",IF(ABS($L197-INDEX(RTO1SF_ORD,BB$4,2))&gt;$B$190,"s","ns"))))</f>
        <v/>
      </c>
      <c r="BC197" s="188" t="str">
        <f aca="1">IF(BC$4&gt;$J197,"",IF($F$175&gt;$G$175,"ns",IF($B$182&gt;$C$182,"ns",IF(ABS($L197-INDEX(RTO1SF_ORD,BC$4,2))&gt;$B$190,"s","ns"))))</f>
        <v/>
      </c>
      <c r="BD197" s="188" t="str">
        <f aca="1">IF(BD$4&gt;$J197,"",IF($F$175&gt;$G$175,"ns",IF($B$182&gt;$C$182,"ns",IF(ABS($L197-INDEX(RTO1SF_ORD,BD$4,2))&gt;$B$190,"s","ns"))))</f>
        <v/>
      </c>
      <c r="BE197" s="188" t="str">
        <f aca="1">IF(BE$4&gt;$J197,"",IF($F$175&gt;$G$175,"ns",IF($B$182&gt;$C$182,"ns",IF(ABS($L197-INDEX(RTO1SF_ORD,BE$4,2))&gt;$B$190,"s","ns"))))</f>
        <v/>
      </c>
      <c r="BF197" s="188" t="str">
        <f aca="1">IF(BF$4&gt;$J197,"",IF($F$175&gt;$G$175,"ns",IF($B$182&gt;$C$182,"ns",IF(ABS($L197-INDEX(RTO1SF_ORD,BF$4,2))&gt;$B$190,"s","ns"))))</f>
        <v/>
      </c>
      <c r="BG197" s="188" t="str">
        <f aca="1">IF(BG$4&gt;$J197,"",IF($F$175&gt;$G$175,"ns",IF($B$182&gt;$C$182,"ns",IF(ABS($L197-INDEX(RTO1SF_ORD,BG$4,2))&gt;$B$190,"s","ns"))))</f>
        <v/>
      </c>
      <c r="BH197" s="188" t="str">
        <f aca="1">IF(BH$4&gt;$J197,"",IF($F$175&gt;$G$175,"ns",IF($B$182&gt;$C$182,"ns",IF(ABS($L197-INDEX(RTO1SF_ORD,BH$4,2))&gt;$B$190,"s","ns"))))</f>
        <v/>
      </c>
      <c r="BI197" s="188" t="str">
        <f aca="1">IF(BI$4&gt;$J197,"",IF($F$175&gt;$G$175,"ns",IF($B$182&gt;$C$182,"ns",IF(ABS($L197-INDEX(RTO1SF_ORD,BI$4,2))&gt;$B$190,"s","ns"))))</f>
        <v/>
      </c>
      <c r="BJ197" s="188" t="str">
        <f aca="1">IF(BJ$4&gt;$J197,"",IF($F$175&gt;$G$175,"ns",IF($B$182&gt;$C$182,"ns",IF(ABS($L197-INDEX(RTO1SF_ORD,BJ$4,2))&gt;$B$190,"s","ns"))))</f>
        <v/>
      </c>
      <c r="BS197" s="10"/>
      <c r="BT197" s="10"/>
      <c r="BV197" s="89" t="n">
        <v>27</v>
      </c>
      <c r="BW197" s="187">
        <f aca="1">IFERROR(INDEX(RTO4CF_ORD,BV197,1),"sd")</f>
        <v>0</v>
      </c>
      <c r="BX197" s="188">
        <f aca="1">IFERROR(INDEX(RTO4CF_ORD,BV197,2),"sd")</f>
        <v>0.000229999999999999982</v>
      </c>
      <c r="BY197" s="186" t="str">
        <f aca="1">IF(BY$4&gt;$BV197,"",IF($BR$175&gt;$BS$175,"ns",IF($BN$182&gt;$BO$182,"ns",IF(ABS($BX197-INDEX(RTO1CF_ORD,BY$4,2))&gt;$BN$190,"s","ns"))))</f>
        <v>ns</v>
      </c>
      <c r="BZ197" s="186" t="str">
        <f aca="1">IF(BZ$4&gt;$BV197,"",IF($BR$175&gt;$BS$175,"ns",IF($BN$182&gt;$BO$182,"ns",IF(ABS($BX197-INDEX(RTO1CF_ORD,BZ$4,2))&gt;$BN$190,"s","ns"))))</f>
        <v>ns</v>
      </c>
      <c r="CA197" s="186" t="str">
        <f aca="1">IF(CA$4&gt;$BV197,"",IF($BR$175&gt;$BS$175,"ns",IF($BN$182&gt;$BO$182,"ns",IF(ABS($BX197-INDEX(RTO1CF_ORD,CA$4,2))&gt;$BN$190,"s","ns"))))</f>
        <v>ns</v>
      </c>
      <c r="CB197" s="186" t="str">
        <f aca="1">IF(CB$4&gt;$BV197,"",IF($BR$175&gt;$BS$175,"ns",IF($BN$182&gt;$BO$182,"ns",IF(ABS($BX197-INDEX(RTO1CF_ORD,CB$4,2))&gt;$BN$190,"s","ns"))))</f>
        <v>ns</v>
      </c>
      <c r="CC197" s="186" t="str">
        <f aca="1">IF(CC$4&gt;$BV197,"",IF($BR$175&gt;$BS$175,"ns",IF($BN$182&gt;$BO$182,"ns",IF(ABS($BX197-INDEX(RTO1CF_ORD,CC$4,2))&gt;$BN$190,"s","ns"))))</f>
        <v>ns</v>
      </c>
      <c r="CD197" s="186" t="str">
        <f aca="1">IF(CD$4&gt;$BV197,"",IF($BR$175&gt;$BS$175,"ns",IF($BN$182&gt;$BO$182,"ns",IF(ABS($BX197-INDEX(RTO1CF_ORD,CD$4,2))&gt;$BN$190,"s","ns"))))</f>
        <v>ns</v>
      </c>
      <c r="CE197" s="186" t="str">
        <f aca="1">IF(CE$4&gt;$BV197,"",IF($BR$175&gt;$BS$175,"ns",IF($BN$182&gt;$BO$182,"ns",IF(ABS($BX197-INDEX(RTO1CF_ORD,CE$4,2))&gt;$BN$190,"s","ns"))))</f>
        <v>ns</v>
      </c>
      <c r="CF197" s="186" t="str">
        <f aca="1">IF(CF$4&gt;$BV197,"",IF($BR$175&gt;$BS$175,"ns",IF($BN$182&gt;$BO$182,"ns",IF(ABS($BX197-INDEX(RTO1CF_ORD,CF$4,2))&gt;$BN$190,"s","ns"))))</f>
        <v>ns</v>
      </c>
      <c r="CG197" s="186" t="str">
        <f aca="1">IF(CG$4&gt;$BV197,"",IF($BR$175&gt;$BS$175,"ns",IF($BN$182&gt;$BO$182,"ns",IF(ABS($BX197-INDEX(RTO1CF_ORD,CG$4,2))&gt;$BN$190,"s","ns"))))</f>
        <v>ns</v>
      </c>
      <c r="CH197" s="186" t="str">
        <f aca="1">IF(CH$4&gt;$BV197,"",IF($BR$175&gt;$BS$175,"ns",IF($BN$182&gt;$BO$182,"ns",IF(ABS($BX197-INDEX(RTO1CF_ORD,CH$4,2))&gt;$BN$190,"s","ns"))))</f>
        <v>ns</v>
      </c>
      <c r="CI197" s="186" t="str">
        <f aca="1">IF(CI$4&gt;$BV197,"",IF($BR$175&gt;$BS$175,"ns",IF($BN$182&gt;$BO$182,"ns",IF(ABS($BX197-INDEX(RTO1CF_ORD,CI$4,2))&gt;$BN$190,"s","ns"))))</f>
        <v>ns</v>
      </c>
      <c r="CJ197" s="186" t="str">
        <f aca="1">IF(CJ$4&gt;$BV197,"",IF($BR$175&gt;$BS$175,"ns",IF($BN$182&gt;$BO$182,"ns",IF(ABS($BX197-INDEX(RTO1CF_ORD,CJ$4,2))&gt;$BN$190,"s","ns"))))</f>
        <v>ns</v>
      </c>
      <c r="CK197" s="186" t="str">
        <f aca="1">IF(CK$4&gt;$BV197,"",IF($BR$175&gt;$BS$175,"ns",IF($BN$182&gt;$BO$182,"ns",IF(ABS($BX197-INDEX(RTO1CF_ORD,CK$4,2))&gt;$BN$190,"s","ns"))))</f>
        <v>ns</v>
      </c>
      <c r="CL197" s="186" t="str">
        <f aca="1">IF(CL$4&gt;$BV197,"",IF($BR$175&gt;$BS$175,"ns",IF($BN$182&gt;$BO$182,"ns",IF(ABS($BX197-INDEX(RTO1CF_ORD,CL$4,2))&gt;$BN$190,"s","ns"))))</f>
        <v>ns</v>
      </c>
      <c r="CM197" s="186" t="str">
        <f aca="1">IF(CM$4&gt;$BV197,"",IF($BR$175&gt;$BS$175,"ns",IF($BN$182&gt;$BO$182,"ns",IF(ABS($BX197-INDEX(RTO1CF_ORD,CM$4,2))&gt;$BN$190,"s","ns"))))</f>
        <v>ns</v>
      </c>
      <c r="CN197" s="186" t="str">
        <f aca="1">IF(CN$4&gt;$BV197,"",IF($BR$175&gt;$BS$175,"ns",IF($BN$182&gt;$BO$182,"ns",IF(ABS($BX197-INDEX(RTO1CF_ORD,CN$4,2))&gt;$BN$190,"s","ns"))))</f>
        <v>ns</v>
      </c>
      <c r="CO197" s="186" t="str">
        <f aca="1">IF(CO$4&gt;$BV197,"",IF($BR$175&gt;$BS$175,"ns",IF($BN$182&gt;$BO$182,"ns",IF(ABS($BX197-INDEX(RTO1CF_ORD,CO$4,2))&gt;$BN$190,"s","ns"))))</f>
        <v>ns</v>
      </c>
      <c r="CP197" s="186" t="str">
        <f aca="1">IF(CP$4&gt;$BV197,"",IF($BR$175&gt;$BS$175,"ns",IF($BN$182&gt;$BO$182,"ns",IF(ABS($BX197-INDEX(RTO1CF_ORD,CP$4,2))&gt;$BN$190,"s","ns"))))</f>
        <v>ns</v>
      </c>
      <c r="CQ197" s="186" t="str">
        <f aca="1">IF(CQ$4&gt;$BV197,"",IF($BR$175&gt;$BS$175,"ns",IF($BN$182&gt;$BO$182,"ns",IF(ABS($BX197-INDEX(RTO1CF_ORD,CQ$4,2))&gt;$BN$190,"s","ns"))))</f>
        <v>ns</v>
      </c>
      <c r="CR197" s="186" t="str">
        <f aca="1">IF(CR$4&gt;$BV197,"",IF($BR$175&gt;$BS$175,"ns",IF($BN$182&gt;$BO$182,"ns",IF(ABS($BX197-INDEX(RTO1CF_ORD,CR$4,2))&gt;$BN$190,"s","ns"))))</f>
        <v>ns</v>
      </c>
      <c r="CS197" s="186" t="str">
        <f aca="1">IF(CS$4&gt;$BV197,"",IF($BR$175&gt;$BS$175,"ns",IF($BN$182&gt;$BO$182,"ns",IF(ABS($BX197-INDEX(RTO1CF_ORD,CS$4,2))&gt;$BN$190,"s","ns"))))</f>
        <v>ns</v>
      </c>
      <c r="CT197" s="186" t="str">
        <f aca="1">IF(CT$4&gt;$BV197,"",IF($BR$175&gt;$BS$175,"ns",IF($BN$182&gt;$BO$182,"ns",IF(ABS($BX197-INDEX(RTO1CF_ORD,CT$4,2))&gt;$BN$190,"s","ns"))))</f>
        <v>ns</v>
      </c>
      <c r="CU197" s="186" t="str">
        <f aca="1">IF(CU$4&gt;$BV197,"",IF($BR$175&gt;$BS$175,"ns",IF($BN$182&gt;$BO$182,"ns",IF(ABS($BX197-INDEX(RTO1CF_ORD,CU$4,2))&gt;$BN$190,"s","ns"))))</f>
        <v>ns</v>
      </c>
      <c r="CV197" s="186" t="str">
        <f aca="1">IF(CV$4&gt;$BV197,"",IF($BR$175&gt;$BS$175,"ns",IF($BN$182&gt;$BO$182,"ns",IF(ABS($BX197-INDEX(RTO1CF_ORD,CV$4,2))&gt;$BN$190,"s","ns"))))</f>
        <v>ns</v>
      </c>
      <c r="CW197" s="186" t="str">
        <f aca="1">IF(CW$4&gt;$BV197,"",IF($BR$175&gt;$BS$175,"ns",IF($BN$182&gt;$BO$182,"ns",IF(ABS($BX197-INDEX(RTO1CF_ORD,CW$4,2))&gt;$BN$190,"s","ns"))))</f>
        <v>ns</v>
      </c>
      <c r="CX197" s="186" t="str">
        <f aca="1">IF(CX$4&gt;$BV197,"",IF($BR$175&gt;$BS$175,"ns",IF($BN$182&gt;$BO$182,"ns",IF(ABS($BX197-INDEX(RTO1CF_ORD,CX$4,2))&gt;$BN$190,"s","ns"))))</f>
        <v>ns</v>
      </c>
      <c r="CY197" s="186" t="str">
        <f aca="1">IF(CY$4&gt;$BV197,"",IF($BR$175&gt;$BS$175,"ns",IF($BN$182&gt;$BO$182,"ns",IF(ABS($BX197-INDEX(RTO1CF_ORD,CY$4,2))&gt;$BN$190,"s","ns"))))</f>
        <v>ns</v>
      </c>
      <c r="CZ197" s="186" t="str">
        <f aca="1">IF(CZ$4&gt;$BV197,"",IF($BR$175&gt;$BS$175,"ns",IF($BN$182&gt;$BO$182,"ns",IF(ABS($BX197-INDEX(RTO1CF_ORD,CZ$4,2))&gt;$BN$190,"s","ns"))))</f>
        <v/>
      </c>
      <c r="DA197" s="186" t="str">
        <f aca="1">IF(DA$4&gt;$BV197,"",IF($BR$175&gt;$BS$175,"ns",IF($BN$182&gt;$BO$182,"ns",IF(ABS($BX197-INDEX(RTO1CF_ORD,DA$4,2))&gt;$BN$190,"s","ns"))))</f>
        <v/>
      </c>
      <c r="DB197" s="186" t="str">
        <f aca="1">IF(DB$4&gt;$BV197,"",IF($BR$175&gt;$BS$175,"ns",IF($BN$182&gt;$BO$182,"ns",IF(ABS($BX197-INDEX(RTO1CF_ORD,DB$4,2))&gt;$BN$190,"s","ns"))))</f>
        <v/>
      </c>
      <c r="DC197" s="186" t="str">
        <f aca="1">IF(DC$4&gt;$BV197,"",IF($BR$175&gt;$BS$175,"ns",IF($BN$182&gt;$BO$182,"ns",IF(ABS($BX197-INDEX(RTO1CF_ORD,DC$4,2))&gt;$BN$190,"s","ns"))))</f>
        <v/>
      </c>
      <c r="DD197" s="186" t="str">
        <f aca="1">IF(DD$4&gt;$BV197,"",IF($BR$175&gt;$BS$175,"ns",IF($BN$182&gt;$BO$182,"ns",IF(ABS($BX197-INDEX(RTO1CF_ORD,DD$4,2))&gt;$BN$190,"s","ns"))))</f>
        <v/>
      </c>
      <c r="DE197" s="186" t="str">
        <f aca="1">IF(DE$4&gt;$BV197,"",IF($BR$175&gt;$BS$175,"ns",IF($BN$182&gt;$BO$182,"ns",IF(ABS($BX197-INDEX(RTO1CF_ORD,DE$4,2))&gt;$BN$190,"s","ns"))))</f>
        <v/>
      </c>
      <c r="DF197" s="186" t="str">
        <f aca="1">IF(DF$4&gt;$BV197,"",IF($BR$175&gt;$BS$175,"ns",IF($BN$182&gt;$BO$182,"ns",IF(ABS($BX197-INDEX(RTO1CF_ORD,DF$4,2))&gt;$BN$190,"s","ns"))))</f>
        <v/>
      </c>
      <c r="DG197" s="186" t="str">
        <f aca="1">IF(DG$4&gt;$BV197,"",IF($BR$175&gt;$BS$175,"ns",IF($BN$182&gt;$BO$182,"ns",IF(ABS($BX197-INDEX(RTO1CF_ORD,DG$4,2))&gt;$BN$190,"s","ns"))))</f>
        <v/>
      </c>
      <c r="DH197" s="186" t="str">
        <f aca="1">IF(DH$4&gt;$BV197,"",IF($BR$175&gt;$BS$175,"ns",IF($BN$182&gt;$BO$182,"ns",IF(ABS($BX197-INDEX(RTO1CF_ORD,DH$4,2))&gt;$BN$190,"s","ns"))))</f>
        <v/>
      </c>
      <c r="DI197" s="186" t="str">
        <f aca="1">IF(DI$4&gt;$BV197,"",IF($BR$175&gt;$BS$175,"ns",IF($BN$182&gt;$BO$182,"ns",IF(ABS($BX197-INDEX(RTO1CF_ORD,DI$4,2))&gt;$BN$190,"s","ns"))))</f>
        <v/>
      </c>
      <c r="DJ197" s="186" t="str">
        <f aca="1">IF(DJ$4&gt;$BV197,"",IF($BR$175&gt;$BS$175,"ns",IF($BN$182&gt;$BO$182,"ns",IF(ABS($BX197-INDEX(RTO1CF_ORD,DJ$4,2))&gt;$BN$190,"s","ns"))))</f>
        <v/>
      </c>
      <c r="DK197" s="186" t="str">
        <f aca="1">IF(DK$4&gt;$BV197,"",IF($BR$175&gt;$BS$175,"ns",IF($BN$182&gt;$BO$182,"ns",IF(ABS($BX197-INDEX(RTO1CF_ORD,DK$4,2))&gt;$BN$190,"s","ns"))))</f>
        <v/>
      </c>
      <c r="DL197" s="186" t="str">
        <f aca="1">IF(DL$4&gt;$BV197,"",IF($BR$175&gt;$BS$175,"ns",IF($BN$182&gt;$BO$182,"ns",IF(ABS($BX197-INDEX(RTO1CF_ORD,DL$4,2))&gt;$BN$190,"s","ns"))))</f>
        <v/>
      </c>
      <c r="DM197" s="186" t="str">
        <f aca="1">IF(DM$4&gt;$BV197,"",IF($BR$175&gt;$BS$175,"ns",IF($BN$182&gt;$BO$182,"ns",IF(ABS($BX197-INDEX(RTO1CF_ORD,DM$4,2))&gt;$BN$190,"s","ns"))))</f>
        <v/>
      </c>
      <c r="DN197" s="186" t="str">
        <f aca="1">IF(DN$4&gt;$BV197,"",IF($BR$175&gt;$BS$175,"ns",IF($BN$182&gt;$BO$182,"ns",IF(ABS($BX197-INDEX(RTO1CF_ORD,DN$4,2))&gt;$BN$190,"s","ns"))))</f>
        <v/>
      </c>
      <c r="DO197" s="186" t="str">
        <f aca="1">IF(DO$4&gt;$BV197,"",IF($BR$175&gt;$BS$175,"ns",IF($BN$182&gt;$BO$182,"ns",IF(ABS($BX197-INDEX(RTO1CF_ORD,DO$4,2))&gt;$BN$190,"s","ns"))))</f>
        <v/>
      </c>
      <c r="DP197" s="186" t="str">
        <f aca="1">IF(DP$4&gt;$BV197,"",IF($BR$175&gt;$BS$175,"ns",IF($BN$182&gt;$BO$182,"ns",IF(ABS($BX197-INDEX(RTO1CF_ORD,DP$4,2))&gt;$BN$190,"s","ns"))))</f>
        <v/>
      </c>
      <c r="DQ197" s="186" t="str">
        <f aca="1">IF(DQ$4&gt;$BV197,"",IF($BR$175&gt;$BS$175,"ns",IF($BN$182&gt;$BO$182,"ns",IF(ABS($BX197-INDEX(RTO1CF_ORD,DQ$4,2))&gt;$BN$190,"s","ns"))))</f>
        <v/>
      </c>
      <c r="DR197" s="186" t="str">
        <f aca="1">IF(DR$4&gt;$BV197,"",IF($BR$175&gt;$BS$175,"ns",IF($BN$182&gt;$BO$182,"ns",IF(ABS($BX197-INDEX(RTO1CF_ORD,DR$4,2))&gt;$BN$190,"s","ns"))))</f>
        <v/>
      </c>
      <c r="DS197" s="186" t="str">
        <f aca="1">IF(DS$4&gt;$BV197,"",IF($BR$175&gt;$BS$175,"ns",IF($BN$182&gt;$BO$182,"ns",IF(ABS($BX197-INDEX(RTO1CF_ORD,DS$4,2))&gt;$BN$190,"s","ns"))))</f>
        <v/>
      </c>
      <c r="DT197" s="186" t="str">
        <f aca="1">IF(DT$4&gt;$BV197,"",IF($BR$175&gt;$BS$175,"ns",IF($BN$182&gt;$BO$182,"ns",IF(ABS($BX197-INDEX(RTO1CF_ORD,DT$4,2))&gt;$BN$190,"s","ns"))))</f>
        <v/>
      </c>
      <c r="DU197" s="186" t="str">
        <f aca="1">IF(DU$4&gt;$BV197,"",IF($BR$175&gt;$BS$175,"ns",IF($BN$182&gt;$BO$182,"ns",IF(ABS($BX197-INDEX(RTO1CF_ORD,DU$4,2))&gt;$BN$190,"s","ns"))))</f>
        <v/>
      </c>
      <c r="DV197" s="186" t="str">
        <f aca="1">IF(DV$4&gt;$BV197,"",IF($BR$175&gt;$BS$175,"ns",IF($BN$182&gt;$BO$182,"ns",IF(ABS($BX197-INDEX(RTO1CF_ORD,DV$4,2))&gt;$BN$190,"s","ns"))))</f>
        <v/>
      </c>
      <c r="DW197" s="158"/>
      <c r="DX197" s="158"/>
      <c r="DZ197" s="176">
        <f>DZ196+1</f>
        <v>28</v>
      </c>
      <c r="EA197" s="283">
        <f aca="1">IFERROR(INDEX(RTO4CV,$DZ197,1),0)</f>
        <v>0</v>
      </c>
      <c r="EB197" s="179">
        <f aca="1">IFERROR(INDEX(RTO4SF,$DZ197,EB$3),0)</f>
        <v>0</v>
      </c>
      <c r="EC197" s="179">
        <f aca="1">IFERROR(INDEX(RTO4SF,$DZ197,EC$3),0)</f>
        <v>0</v>
      </c>
      <c r="ED197" s="179">
        <f aca="1">IFERROR(INDEX(RTO4SF,$DZ197,ED$3),0)</f>
        <v>0</v>
      </c>
      <c r="EE197" s="179">
        <f aca="1">IFERROR(INDEX(RTO4SF,$DZ197,EE$3),0)</f>
        <v>0</v>
      </c>
      <c r="EF197" s="179">
        <f>_xlfn.COUNTIFS(EB197:EE197,"&gt;1")</f>
        <v>0</v>
      </c>
      <c r="EG197" s="179">
        <f>IFERROR(_xlfn.SUMIFS(EB197:EE197,EB197:EE197,"&gt;1"),0)</f>
        <v>0</v>
      </c>
      <c r="EH197" s="176"/>
      <c r="EI197" s="176"/>
      <c r="EJ197" s="176"/>
      <c r="EK197" s="177"/>
      <c r="EL197" s="176">
        <f>EL196+1</f>
        <v>28</v>
      </c>
      <c r="EM197" s="283">
        <f aca="1">IFERROR(INDEX(RTO4CV,$EL197,1),0)</f>
        <v>0</v>
      </c>
      <c r="EN197" s="179">
        <f aca="1">IFERROR(INDEX(RTO4CF,$EL197,'ANVA-MDS'!EB$3),0)</f>
        <v>0</v>
      </c>
      <c r="EO197" s="179">
        <f aca="1">IFERROR(INDEX(RTO4CF,$EL197,'ANVA-MDS'!EC$3),0)</f>
        <v>0</v>
      </c>
      <c r="EP197" s="179">
        <f aca="1">IFERROR(INDEX(RTO4CF,$EL197,'ANVA-MDS'!ED$3),0)</f>
        <v>0</v>
      </c>
      <c r="EQ197" s="179">
        <f aca="1">IFERROR(INDEX(RTO4CF,$EL197,'ANVA-MDS'!EE$3),0)</f>
        <v>0</v>
      </c>
      <c r="ER197" s="179">
        <f>_xlfn.COUNTIFS(EN197:EQ197,"&gt;1")</f>
        <v>0</v>
      </c>
      <c r="ES197" s="179">
        <f>IFERROR(_xlfn.SUMIFS(EN197:EQ197,EN197:EQ197,"&gt;1"),0)</f>
        <v>0</v>
      </c>
      <c r="ET197" s="176"/>
      <c r="EU197" s="176"/>
      <c r="EV197" s="176"/>
      <c r="EW197" s="177"/>
      <c r="EX197" s="179">
        <f>EG197+ES197</f>
        <v>0</v>
      </c>
      <c r="EY197" s="177"/>
      <c r="EZ197" s="177"/>
    </row>
    <row r="198" spans="10:156" ht="12.75" customHeight="1">
      <c r="J198" s="89" t="n">
        <v>28</v>
      </c>
      <c r="K198" s="187">
        <f aca="1">IFERROR(INDEX(RTO4SF_ORD,J198,1),"sd")</f>
        <v>0</v>
      </c>
      <c r="L198" s="188">
        <f aca="1">IFERROR(INDEX(RTO4SF_ORD,J198,2),"sd")</f>
        <v>0.000220000000000000018</v>
      </c>
      <c r="M198" s="188" t="str">
        <f aca="1">IF(M$4&gt;$J198,"",IF($F$175&gt;$G$175,"ns",IF($B$182&gt;$C$182,"ns",IF(ABS($L198-INDEX(RTO1SF_ORD,M$4,2))&gt;$B$190,"s","ns"))))</f>
        <v>ns</v>
      </c>
      <c r="N198" s="188" t="str">
        <f aca="1">IF(N$4&gt;$J198,"",IF($F$175&gt;$G$175,"ns",IF($B$182&gt;$C$182,"ns",IF(ABS($L198-INDEX(RTO1SF_ORD,N$4,2))&gt;$B$190,"s","ns"))))</f>
        <v>ns</v>
      </c>
      <c r="O198" s="188" t="str">
        <f aca="1">IF(O$4&gt;$J198,"",IF($F$175&gt;$G$175,"ns",IF($B$182&gt;$C$182,"ns",IF(ABS($L198-INDEX(RTO1SF_ORD,O$4,2))&gt;$B$190,"s","ns"))))</f>
        <v>ns</v>
      </c>
      <c r="P198" s="188" t="str">
        <f aca="1">IF(P$4&gt;$J198,"",IF($F$175&gt;$G$175,"ns",IF($B$182&gt;$C$182,"ns",IF(ABS($L198-INDEX(RTO1SF_ORD,P$4,2))&gt;$B$190,"s","ns"))))</f>
        <v>ns</v>
      </c>
      <c r="Q198" s="188" t="str">
        <f aca="1">IF(Q$4&gt;$J198,"",IF($F$175&gt;$G$175,"ns",IF($B$182&gt;$C$182,"ns",IF(ABS($L198-INDEX(RTO1SF_ORD,Q$4,2))&gt;$B$190,"s","ns"))))</f>
        <v>ns</v>
      </c>
      <c r="R198" s="188" t="str">
        <f aca="1">IF(R$4&gt;$J198,"",IF($F$175&gt;$G$175,"ns",IF($B$182&gt;$C$182,"ns",IF(ABS($L198-INDEX(RTO1SF_ORD,R$4,2))&gt;$B$190,"s","ns"))))</f>
        <v>ns</v>
      </c>
      <c r="S198" s="188" t="str">
        <f aca="1">IF(S$4&gt;$J198,"",IF($F$175&gt;$G$175,"ns",IF($B$182&gt;$C$182,"ns",IF(ABS($L198-INDEX(RTO1SF_ORD,S$4,2))&gt;$B$190,"s","ns"))))</f>
        <v>ns</v>
      </c>
      <c r="T198" s="188" t="str">
        <f aca="1">IF(T$4&gt;$J198,"",IF($F$175&gt;$G$175,"ns",IF($B$182&gt;$C$182,"ns",IF(ABS($L198-INDEX(RTO1SF_ORD,T$4,2))&gt;$B$190,"s","ns"))))</f>
        <v>ns</v>
      </c>
      <c r="U198" s="188" t="str">
        <f aca="1">IF(U$4&gt;$J198,"",IF($F$175&gt;$G$175,"ns",IF($B$182&gt;$C$182,"ns",IF(ABS($L198-INDEX(RTO1SF_ORD,U$4,2))&gt;$B$190,"s","ns"))))</f>
        <v>ns</v>
      </c>
      <c r="V198" s="188" t="str">
        <f aca="1">IF(V$4&gt;$J198,"",IF($F$175&gt;$G$175,"ns",IF($B$182&gt;$C$182,"ns",IF(ABS($L198-INDEX(RTO1SF_ORD,V$4,2))&gt;$B$190,"s","ns"))))</f>
        <v>ns</v>
      </c>
      <c r="W198" s="188" t="str">
        <f aca="1">IF(W$4&gt;$J198,"",IF($F$175&gt;$G$175,"ns",IF($B$182&gt;$C$182,"ns",IF(ABS($L198-INDEX(RTO1SF_ORD,W$4,2))&gt;$B$190,"s","ns"))))</f>
        <v>ns</v>
      </c>
      <c r="X198" s="188" t="str">
        <f aca="1">IF(X$4&gt;$J198,"",IF($F$175&gt;$G$175,"ns",IF($B$182&gt;$C$182,"ns",IF(ABS($L198-INDEX(RTO1SF_ORD,X$4,2))&gt;$B$190,"s","ns"))))</f>
        <v>ns</v>
      </c>
      <c r="Y198" s="188" t="str">
        <f aca="1">IF(Y$4&gt;$J198,"",IF($F$175&gt;$G$175,"ns",IF($B$182&gt;$C$182,"ns",IF(ABS($L198-INDEX(RTO1SF_ORD,Y$4,2))&gt;$B$190,"s","ns"))))</f>
        <v>ns</v>
      </c>
      <c r="Z198" s="188" t="str">
        <f aca="1">IF(Z$4&gt;$J198,"",IF($F$175&gt;$G$175,"ns",IF($B$182&gt;$C$182,"ns",IF(ABS($L198-INDEX(RTO1SF_ORD,Z$4,2))&gt;$B$190,"s","ns"))))</f>
        <v>ns</v>
      </c>
      <c r="AA198" s="188" t="str">
        <f aca="1">IF(AA$4&gt;$J198,"",IF($F$175&gt;$G$175,"ns",IF($B$182&gt;$C$182,"ns",IF(ABS($L198-INDEX(RTO1SF_ORD,AA$4,2))&gt;$B$190,"s","ns"))))</f>
        <v>ns</v>
      </c>
      <c r="AB198" s="188" t="str">
        <f aca="1">IF(AB$4&gt;$J198,"",IF($F$175&gt;$G$175,"ns",IF($B$182&gt;$C$182,"ns",IF(ABS($L198-INDEX(RTO1SF_ORD,AB$4,2))&gt;$B$190,"s","ns"))))</f>
        <v>ns</v>
      </c>
      <c r="AC198" s="188" t="str">
        <f aca="1">IF(AC$4&gt;$J198,"",IF($F$175&gt;$G$175,"ns",IF($B$182&gt;$C$182,"ns",IF(ABS($L198-INDEX(RTO1SF_ORD,AC$4,2))&gt;$B$190,"s","ns"))))</f>
        <v>ns</v>
      </c>
      <c r="AD198" s="188" t="str">
        <f aca="1">IF(AD$4&gt;$J198,"",IF($F$175&gt;$G$175,"ns",IF($B$182&gt;$C$182,"ns",IF(ABS($L198-INDEX(RTO1SF_ORD,AD$4,2))&gt;$B$190,"s","ns"))))</f>
        <v>ns</v>
      </c>
      <c r="AE198" s="188" t="str">
        <f aca="1">IF(AE$4&gt;$J198,"",IF($F$175&gt;$G$175,"ns",IF($B$182&gt;$C$182,"ns",IF(ABS($L198-INDEX(RTO1SF_ORD,AE$4,2))&gt;$B$190,"s","ns"))))</f>
        <v>ns</v>
      </c>
      <c r="AF198" s="188" t="str">
        <f aca="1">IF(AF$4&gt;$J198,"",IF($F$175&gt;$G$175,"ns",IF($B$182&gt;$C$182,"ns",IF(ABS($L198-INDEX(RTO1SF_ORD,AF$4,2))&gt;$B$190,"s","ns"))))</f>
        <v>ns</v>
      </c>
      <c r="AG198" s="188" t="str">
        <f aca="1">IF(AG$4&gt;$J198,"",IF($F$175&gt;$G$175,"ns",IF($B$182&gt;$C$182,"ns",IF(ABS($L198-INDEX(RTO1SF_ORD,AG$4,2))&gt;$B$190,"s","ns"))))</f>
        <v>ns</v>
      </c>
      <c r="AH198" s="188" t="str">
        <f aca="1">IF(AH$4&gt;$J198,"",IF($F$175&gt;$G$175,"ns",IF($B$182&gt;$C$182,"ns",IF(ABS($L198-INDEX(RTO1SF_ORD,AH$4,2))&gt;$B$190,"s","ns"))))</f>
        <v>ns</v>
      </c>
      <c r="AI198" s="188" t="str">
        <f aca="1">IF(AI$4&gt;$J198,"",IF($F$175&gt;$G$175,"ns",IF($B$182&gt;$C$182,"ns",IF(ABS($L198-INDEX(RTO1SF_ORD,AI$4,2))&gt;$B$190,"s","ns"))))</f>
        <v>ns</v>
      </c>
      <c r="AJ198" s="188" t="str">
        <f aca="1">IF(AJ$4&gt;$J198,"",IF($F$175&gt;$G$175,"ns",IF($B$182&gt;$C$182,"ns",IF(ABS($L198-INDEX(RTO1SF_ORD,AJ$4,2))&gt;$B$190,"s","ns"))))</f>
        <v>ns</v>
      </c>
      <c r="AK198" s="188" t="str">
        <f aca="1">IF(AK$4&gt;$J198,"",IF($F$175&gt;$G$175,"ns",IF($B$182&gt;$C$182,"ns",IF(ABS($L198-INDEX(RTO1SF_ORD,AK$4,2))&gt;$B$190,"s","ns"))))</f>
        <v>ns</v>
      </c>
      <c r="AL198" s="188" t="str">
        <f aca="1">IF(AL$4&gt;$J198,"",IF($F$175&gt;$G$175,"ns",IF($B$182&gt;$C$182,"ns",IF(ABS($L198-INDEX(RTO1SF_ORD,AL$4,2))&gt;$B$190,"s","ns"))))</f>
        <v>ns</v>
      </c>
      <c r="AM198" s="188" t="str">
        <f aca="1">IF(AM$4&gt;$J198,"",IF($F$175&gt;$G$175,"ns",IF($B$182&gt;$C$182,"ns",IF(ABS($L198-INDEX(RTO1SF_ORD,AM$4,2))&gt;$B$190,"s","ns"))))</f>
        <v>ns</v>
      </c>
      <c r="AN198" s="188" t="str">
        <f aca="1">IF(AN$4&gt;$J198,"",IF($F$175&gt;$G$175,"ns",IF($B$182&gt;$C$182,"ns",IF(ABS($L198-INDEX(RTO1SF_ORD,AN$4,2))&gt;$B$190,"s","ns"))))</f>
        <v>ns</v>
      </c>
      <c r="AO198" s="188" t="str">
        <f aca="1">IF(AO$4&gt;$J198,"",IF($F$175&gt;$G$175,"ns",IF($B$182&gt;$C$182,"ns",IF(ABS($L198-INDEX(RTO1SF_ORD,AO$4,2))&gt;$B$190,"s","ns"))))</f>
        <v/>
      </c>
      <c r="AP198" s="188" t="str">
        <f aca="1">IF(AP$4&gt;$J198,"",IF($F$175&gt;$G$175,"ns",IF($B$182&gt;$C$182,"ns",IF(ABS($L198-INDEX(RTO1SF_ORD,AP$4,2))&gt;$B$190,"s","ns"))))</f>
        <v/>
      </c>
      <c r="AQ198" s="188" t="str">
        <f aca="1">IF(AQ$4&gt;$J198,"",IF($F$175&gt;$G$175,"ns",IF($B$182&gt;$C$182,"ns",IF(ABS($L198-INDEX(RTO1SF_ORD,AQ$4,2))&gt;$B$190,"s","ns"))))</f>
        <v/>
      </c>
      <c r="AR198" s="188" t="str">
        <f aca="1">IF(AR$4&gt;$J198,"",IF($F$175&gt;$G$175,"ns",IF($B$182&gt;$C$182,"ns",IF(ABS($L198-INDEX(RTO1SF_ORD,AR$4,2))&gt;$B$190,"s","ns"))))</f>
        <v/>
      </c>
      <c r="AS198" s="188" t="str">
        <f aca="1">IF(AS$4&gt;$J198,"",IF($F$175&gt;$G$175,"ns",IF($B$182&gt;$C$182,"ns",IF(ABS($L198-INDEX(RTO1SF_ORD,AS$4,2))&gt;$B$190,"s","ns"))))</f>
        <v/>
      </c>
      <c r="AT198" s="188" t="str">
        <f aca="1">IF(AT$4&gt;$J198,"",IF($F$175&gt;$G$175,"ns",IF($B$182&gt;$C$182,"ns",IF(ABS($L198-INDEX(RTO1SF_ORD,AT$4,2))&gt;$B$190,"s","ns"))))</f>
        <v/>
      </c>
      <c r="AU198" s="188" t="str">
        <f aca="1">IF(AU$4&gt;$J198,"",IF($F$175&gt;$G$175,"ns",IF($B$182&gt;$C$182,"ns",IF(ABS($L198-INDEX(RTO1SF_ORD,AU$4,2))&gt;$B$190,"s","ns"))))</f>
        <v/>
      </c>
      <c r="AV198" s="188" t="str">
        <f aca="1">IF(AV$4&gt;$J198,"",IF($F$175&gt;$G$175,"ns",IF($B$182&gt;$C$182,"ns",IF(ABS($L198-INDEX(RTO1SF_ORD,AV$4,2))&gt;$B$190,"s","ns"))))</f>
        <v/>
      </c>
      <c r="AW198" s="188" t="str">
        <f aca="1">IF(AW$4&gt;$J198,"",IF($F$175&gt;$G$175,"ns",IF($B$182&gt;$C$182,"ns",IF(ABS($L198-INDEX(RTO1SF_ORD,AW$4,2))&gt;$B$190,"s","ns"))))</f>
        <v/>
      </c>
      <c r="AX198" s="188" t="str">
        <f aca="1">IF(AX$4&gt;$J198,"",IF($F$175&gt;$G$175,"ns",IF($B$182&gt;$C$182,"ns",IF(ABS($L198-INDEX(RTO1SF_ORD,AX$4,2))&gt;$B$190,"s","ns"))))</f>
        <v/>
      </c>
      <c r="AY198" s="188" t="str">
        <f aca="1">IF(AY$4&gt;$J198,"",IF($F$175&gt;$G$175,"ns",IF($B$182&gt;$C$182,"ns",IF(ABS($L198-INDEX(RTO1SF_ORD,AY$4,2))&gt;$B$190,"s","ns"))))</f>
        <v/>
      </c>
      <c r="AZ198" s="188" t="str">
        <f aca="1">IF(AZ$4&gt;$J198,"",IF($F$175&gt;$G$175,"ns",IF($B$182&gt;$C$182,"ns",IF(ABS($L198-INDEX(RTO1SF_ORD,AZ$4,2))&gt;$B$190,"s","ns"))))</f>
        <v/>
      </c>
      <c r="BA198" s="188" t="str">
        <f aca="1">IF(BA$4&gt;$J198,"",IF($F$175&gt;$G$175,"ns",IF($B$182&gt;$C$182,"ns",IF(ABS($L198-INDEX(RTO1SF_ORD,BA$4,2))&gt;$B$190,"s","ns"))))</f>
        <v/>
      </c>
      <c r="BB198" s="188" t="str">
        <f aca="1">IF(BB$4&gt;$J198,"",IF($F$175&gt;$G$175,"ns",IF($B$182&gt;$C$182,"ns",IF(ABS($L198-INDEX(RTO1SF_ORD,BB$4,2))&gt;$B$190,"s","ns"))))</f>
        <v/>
      </c>
      <c r="BC198" s="188" t="str">
        <f aca="1">IF(BC$4&gt;$J198,"",IF($F$175&gt;$G$175,"ns",IF($B$182&gt;$C$182,"ns",IF(ABS($L198-INDEX(RTO1SF_ORD,BC$4,2))&gt;$B$190,"s","ns"))))</f>
        <v/>
      </c>
      <c r="BD198" s="188" t="str">
        <f aca="1">IF(BD$4&gt;$J198,"",IF($F$175&gt;$G$175,"ns",IF($B$182&gt;$C$182,"ns",IF(ABS($L198-INDEX(RTO1SF_ORD,BD$4,2))&gt;$B$190,"s","ns"))))</f>
        <v/>
      </c>
      <c r="BE198" s="188" t="str">
        <f aca="1">IF(BE$4&gt;$J198,"",IF($F$175&gt;$G$175,"ns",IF($B$182&gt;$C$182,"ns",IF(ABS($L198-INDEX(RTO1SF_ORD,BE$4,2))&gt;$B$190,"s","ns"))))</f>
        <v/>
      </c>
      <c r="BF198" s="188" t="str">
        <f aca="1">IF(BF$4&gt;$J198,"",IF($F$175&gt;$G$175,"ns",IF($B$182&gt;$C$182,"ns",IF(ABS($L198-INDEX(RTO1SF_ORD,BF$4,2))&gt;$B$190,"s","ns"))))</f>
        <v/>
      </c>
      <c r="BG198" s="188" t="str">
        <f aca="1">IF(BG$4&gt;$J198,"",IF($F$175&gt;$G$175,"ns",IF($B$182&gt;$C$182,"ns",IF(ABS($L198-INDEX(RTO1SF_ORD,BG$4,2))&gt;$B$190,"s","ns"))))</f>
        <v/>
      </c>
      <c r="BH198" s="188" t="str">
        <f aca="1">IF(BH$4&gt;$J198,"",IF($F$175&gt;$G$175,"ns",IF($B$182&gt;$C$182,"ns",IF(ABS($L198-INDEX(RTO1SF_ORD,BH$4,2))&gt;$B$190,"s","ns"))))</f>
        <v/>
      </c>
      <c r="BI198" s="188" t="str">
        <f aca="1">IF(BI$4&gt;$J198,"",IF($F$175&gt;$G$175,"ns",IF($B$182&gt;$C$182,"ns",IF(ABS($L198-INDEX(RTO1SF_ORD,BI$4,2))&gt;$B$190,"s","ns"))))</f>
        <v/>
      </c>
      <c r="BJ198" s="188" t="str">
        <f aca="1">IF(BJ$4&gt;$J198,"",IF($F$175&gt;$G$175,"ns",IF($B$182&gt;$C$182,"ns",IF(ABS($L198-INDEX(RTO1SF_ORD,BJ$4,2))&gt;$B$190,"s","ns"))))</f>
        <v/>
      </c>
      <c r="BS198" s="10"/>
      <c r="BT198" s="10"/>
      <c r="BV198" s="89" t="n">
        <v>28</v>
      </c>
      <c r="BW198" s="187">
        <f aca="1">IFERROR(INDEX(RTO4CF_ORD,BV198,1),"sd")</f>
        <v>0</v>
      </c>
      <c r="BX198" s="188">
        <f aca="1">IFERROR(INDEX(RTO4CF_ORD,BV198,2),"sd")</f>
        <v>0.000220000000000000018</v>
      </c>
      <c r="BY198" s="186" t="str">
        <f aca="1">IF(BY$4&gt;$BV198,"",IF($BR$175&gt;$BS$175,"ns",IF($BN$182&gt;$BO$182,"ns",IF(ABS($BX198-INDEX(RTO1CF_ORD,BY$4,2))&gt;$BN$190,"s","ns"))))</f>
        <v>ns</v>
      </c>
      <c r="BZ198" s="186" t="str">
        <f aca="1">IF(BZ$4&gt;$BV198,"",IF($BR$175&gt;$BS$175,"ns",IF($BN$182&gt;$BO$182,"ns",IF(ABS($BX198-INDEX(RTO1CF_ORD,BZ$4,2))&gt;$BN$190,"s","ns"))))</f>
        <v>ns</v>
      </c>
      <c r="CA198" s="186" t="str">
        <f aca="1">IF(CA$4&gt;$BV198,"",IF($BR$175&gt;$BS$175,"ns",IF($BN$182&gt;$BO$182,"ns",IF(ABS($BX198-INDEX(RTO1CF_ORD,CA$4,2))&gt;$BN$190,"s","ns"))))</f>
        <v>ns</v>
      </c>
      <c r="CB198" s="186" t="str">
        <f aca="1">IF(CB$4&gt;$BV198,"",IF($BR$175&gt;$BS$175,"ns",IF($BN$182&gt;$BO$182,"ns",IF(ABS($BX198-INDEX(RTO1CF_ORD,CB$4,2))&gt;$BN$190,"s","ns"))))</f>
        <v>ns</v>
      </c>
      <c r="CC198" s="186" t="str">
        <f aca="1">IF(CC$4&gt;$BV198,"",IF($BR$175&gt;$BS$175,"ns",IF($BN$182&gt;$BO$182,"ns",IF(ABS($BX198-INDEX(RTO1CF_ORD,CC$4,2))&gt;$BN$190,"s","ns"))))</f>
        <v>ns</v>
      </c>
      <c r="CD198" s="186" t="str">
        <f aca="1">IF(CD$4&gt;$BV198,"",IF($BR$175&gt;$BS$175,"ns",IF($BN$182&gt;$BO$182,"ns",IF(ABS($BX198-INDEX(RTO1CF_ORD,CD$4,2))&gt;$BN$190,"s","ns"))))</f>
        <v>ns</v>
      </c>
      <c r="CE198" s="186" t="str">
        <f aca="1">IF(CE$4&gt;$BV198,"",IF($BR$175&gt;$BS$175,"ns",IF($BN$182&gt;$BO$182,"ns",IF(ABS($BX198-INDEX(RTO1CF_ORD,CE$4,2))&gt;$BN$190,"s","ns"))))</f>
        <v>ns</v>
      </c>
      <c r="CF198" s="186" t="str">
        <f aca="1">IF(CF$4&gt;$BV198,"",IF($BR$175&gt;$BS$175,"ns",IF($BN$182&gt;$BO$182,"ns",IF(ABS($BX198-INDEX(RTO1CF_ORD,CF$4,2))&gt;$BN$190,"s","ns"))))</f>
        <v>ns</v>
      </c>
      <c r="CG198" s="186" t="str">
        <f aca="1">IF(CG$4&gt;$BV198,"",IF($BR$175&gt;$BS$175,"ns",IF($BN$182&gt;$BO$182,"ns",IF(ABS($BX198-INDEX(RTO1CF_ORD,CG$4,2))&gt;$BN$190,"s","ns"))))</f>
        <v>ns</v>
      </c>
      <c r="CH198" s="186" t="str">
        <f aca="1">IF(CH$4&gt;$BV198,"",IF($BR$175&gt;$BS$175,"ns",IF($BN$182&gt;$BO$182,"ns",IF(ABS($BX198-INDEX(RTO1CF_ORD,CH$4,2))&gt;$BN$190,"s","ns"))))</f>
        <v>ns</v>
      </c>
      <c r="CI198" s="186" t="str">
        <f aca="1">IF(CI$4&gt;$BV198,"",IF($BR$175&gt;$BS$175,"ns",IF($BN$182&gt;$BO$182,"ns",IF(ABS($BX198-INDEX(RTO1CF_ORD,CI$4,2))&gt;$BN$190,"s","ns"))))</f>
        <v>ns</v>
      </c>
      <c r="CJ198" s="186" t="str">
        <f aca="1">IF(CJ$4&gt;$BV198,"",IF($BR$175&gt;$BS$175,"ns",IF($BN$182&gt;$BO$182,"ns",IF(ABS($BX198-INDEX(RTO1CF_ORD,CJ$4,2))&gt;$BN$190,"s","ns"))))</f>
        <v>ns</v>
      </c>
      <c r="CK198" s="186" t="str">
        <f aca="1">IF(CK$4&gt;$BV198,"",IF($BR$175&gt;$BS$175,"ns",IF($BN$182&gt;$BO$182,"ns",IF(ABS($BX198-INDEX(RTO1CF_ORD,CK$4,2))&gt;$BN$190,"s","ns"))))</f>
        <v>ns</v>
      </c>
      <c r="CL198" s="186" t="str">
        <f aca="1">IF(CL$4&gt;$BV198,"",IF($BR$175&gt;$BS$175,"ns",IF($BN$182&gt;$BO$182,"ns",IF(ABS($BX198-INDEX(RTO1CF_ORD,CL$4,2))&gt;$BN$190,"s","ns"))))</f>
        <v>ns</v>
      </c>
      <c r="CM198" s="186" t="str">
        <f aca="1">IF(CM$4&gt;$BV198,"",IF($BR$175&gt;$BS$175,"ns",IF($BN$182&gt;$BO$182,"ns",IF(ABS($BX198-INDEX(RTO1CF_ORD,CM$4,2))&gt;$BN$190,"s","ns"))))</f>
        <v>ns</v>
      </c>
      <c r="CN198" s="186" t="str">
        <f aca="1">IF(CN$4&gt;$BV198,"",IF($BR$175&gt;$BS$175,"ns",IF($BN$182&gt;$BO$182,"ns",IF(ABS($BX198-INDEX(RTO1CF_ORD,CN$4,2))&gt;$BN$190,"s","ns"))))</f>
        <v>ns</v>
      </c>
      <c r="CO198" s="186" t="str">
        <f aca="1">IF(CO$4&gt;$BV198,"",IF($BR$175&gt;$BS$175,"ns",IF($BN$182&gt;$BO$182,"ns",IF(ABS($BX198-INDEX(RTO1CF_ORD,CO$4,2))&gt;$BN$190,"s","ns"))))</f>
        <v>ns</v>
      </c>
      <c r="CP198" s="186" t="str">
        <f aca="1">IF(CP$4&gt;$BV198,"",IF($BR$175&gt;$BS$175,"ns",IF($BN$182&gt;$BO$182,"ns",IF(ABS($BX198-INDEX(RTO1CF_ORD,CP$4,2))&gt;$BN$190,"s","ns"))))</f>
        <v>ns</v>
      </c>
      <c r="CQ198" s="186" t="str">
        <f aca="1">IF(CQ$4&gt;$BV198,"",IF($BR$175&gt;$BS$175,"ns",IF($BN$182&gt;$BO$182,"ns",IF(ABS($BX198-INDEX(RTO1CF_ORD,CQ$4,2))&gt;$BN$190,"s","ns"))))</f>
        <v>ns</v>
      </c>
      <c r="CR198" s="186" t="str">
        <f aca="1">IF(CR$4&gt;$BV198,"",IF($BR$175&gt;$BS$175,"ns",IF($BN$182&gt;$BO$182,"ns",IF(ABS($BX198-INDEX(RTO1CF_ORD,CR$4,2))&gt;$BN$190,"s","ns"))))</f>
        <v>ns</v>
      </c>
      <c r="CS198" s="186" t="str">
        <f aca="1">IF(CS$4&gt;$BV198,"",IF($BR$175&gt;$BS$175,"ns",IF($BN$182&gt;$BO$182,"ns",IF(ABS($BX198-INDEX(RTO1CF_ORD,CS$4,2))&gt;$BN$190,"s","ns"))))</f>
        <v>ns</v>
      </c>
      <c r="CT198" s="186" t="str">
        <f aca="1">IF(CT$4&gt;$BV198,"",IF($BR$175&gt;$BS$175,"ns",IF($BN$182&gt;$BO$182,"ns",IF(ABS($BX198-INDEX(RTO1CF_ORD,CT$4,2))&gt;$BN$190,"s","ns"))))</f>
        <v>ns</v>
      </c>
      <c r="CU198" s="186" t="str">
        <f aca="1">IF(CU$4&gt;$BV198,"",IF($BR$175&gt;$BS$175,"ns",IF($BN$182&gt;$BO$182,"ns",IF(ABS($BX198-INDEX(RTO1CF_ORD,CU$4,2))&gt;$BN$190,"s","ns"))))</f>
        <v>ns</v>
      </c>
      <c r="CV198" s="186" t="str">
        <f aca="1">IF(CV$4&gt;$BV198,"",IF($BR$175&gt;$BS$175,"ns",IF($BN$182&gt;$BO$182,"ns",IF(ABS($BX198-INDEX(RTO1CF_ORD,CV$4,2))&gt;$BN$190,"s","ns"))))</f>
        <v>ns</v>
      </c>
      <c r="CW198" s="186" t="str">
        <f aca="1">IF(CW$4&gt;$BV198,"",IF($BR$175&gt;$BS$175,"ns",IF($BN$182&gt;$BO$182,"ns",IF(ABS($BX198-INDEX(RTO1CF_ORD,CW$4,2))&gt;$BN$190,"s","ns"))))</f>
        <v>ns</v>
      </c>
      <c r="CX198" s="186" t="str">
        <f aca="1">IF(CX$4&gt;$BV198,"",IF($BR$175&gt;$BS$175,"ns",IF($BN$182&gt;$BO$182,"ns",IF(ABS($BX198-INDEX(RTO1CF_ORD,CX$4,2))&gt;$BN$190,"s","ns"))))</f>
        <v>ns</v>
      </c>
      <c r="CY198" s="186" t="str">
        <f aca="1">IF(CY$4&gt;$BV198,"",IF($BR$175&gt;$BS$175,"ns",IF($BN$182&gt;$BO$182,"ns",IF(ABS($BX198-INDEX(RTO1CF_ORD,CY$4,2))&gt;$BN$190,"s","ns"))))</f>
        <v>ns</v>
      </c>
      <c r="CZ198" s="186" t="str">
        <f aca="1">IF(CZ$4&gt;$BV198,"",IF($BR$175&gt;$BS$175,"ns",IF($BN$182&gt;$BO$182,"ns",IF(ABS($BX198-INDEX(RTO1CF_ORD,CZ$4,2))&gt;$BN$190,"s","ns"))))</f>
        <v>ns</v>
      </c>
      <c r="DA198" s="186" t="str">
        <f aca="1">IF(DA$4&gt;$BV198,"",IF($BR$175&gt;$BS$175,"ns",IF($BN$182&gt;$BO$182,"ns",IF(ABS($BX198-INDEX(RTO1CF_ORD,DA$4,2))&gt;$BN$190,"s","ns"))))</f>
        <v/>
      </c>
      <c r="DB198" s="186" t="str">
        <f aca="1">IF(DB$4&gt;$BV198,"",IF($BR$175&gt;$BS$175,"ns",IF($BN$182&gt;$BO$182,"ns",IF(ABS($BX198-INDEX(RTO1CF_ORD,DB$4,2))&gt;$BN$190,"s","ns"))))</f>
        <v/>
      </c>
      <c r="DC198" s="186" t="str">
        <f aca="1">IF(DC$4&gt;$BV198,"",IF($BR$175&gt;$BS$175,"ns",IF($BN$182&gt;$BO$182,"ns",IF(ABS($BX198-INDEX(RTO1CF_ORD,DC$4,2))&gt;$BN$190,"s","ns"))))</f>
        <v/>
      </c>
      <c r="DD198" s="186" t="str">
        <f aca="1">IF(DD$4&gt;$BV198,"",IF($BR$175&gt;$BS$175,"ns",IF($BN$182&gt;$BO$182,"ns",IF(ABS($BX198-INDEX(RTO1CF_ORD,DD$4,2))&gt;$BN$190,"s","ns"))))</f>
        <v/>
      </c>
      <c r="DE198" s="186" t="str">
        <f aca="1">IF(DE$4&gt;$BV198,"",IF($BR$175&gt;$BS$175,"ns",IF($BN$182&gt;$BO$182,"ns",IF(ABS($BX198-INDEX(RTO1CF_ORD,DE$4,2))&gt;$BN$190,"s","ns"))))</f>
        <v/>
      </c>
      <c r="DF198" s="186" t="str">
        <f aca="1">IF(DF$4&gt;$BV198,"",IF($BR$175&gt;$BS$175,"ns",IF($BN$182&gt;$BO$182,"ns",IF(ABS($BX198-INDEX(RTO1CF_ORD,DF$4,2))&gt;$BN$190,"s","ns"))))</f>
        <v/>
      </c>
      <c r="DG198" s="186" t="str">
        <f aca="1">IF(DG$4&gt;$BV198,"",IF($BR$175&gt;$BS$175,"ns",IF($BN$182&gt;$BO$182,"ns",IF(ABS($BX198-INDEX(RTO1CF_ORD,DG$4,2))&gt;$BN$190,"s","ns"))))</f>
        <v/>
      </c>
      <c r="DH198" s="186" t="str">
        <f aca="1">IF(DH$4&gt;$BV198,"",IF($BR$175&gt;$BS$175,"ns",IF($BN$182&gt;$BO$182,"ns",IF(ABS($BX198-INDEX(RTO1CF_ORD,DH$4,2))&gt;$BN$190,"s","ns"))))</f>
        <v/>
      </c>
      <c r="DI198" s="186" t="str">
        <f aca="1">IF(DI$4&gt;$BV198,"",IF($BR$175&gt;$BS$175,"ns",IF($BN$182&gt;$BO$182,"ns",IF(ABS($BX198-INDEX(RTO1CF_ORD,DI$4,2))&gt;$BN$190,"s","ns"))))</f>
        <v/>
      </c>
      <c r="DJ198" s="186" t="str">
        <f aca="1">IF(DJ$4&gt;$BV198,"",IF($BR$175&gt;$BS$175,"ns",IF($BN$182&gt;$BO$182,"ns",IF(ABS($BX198-INDEX(RTO1CF_ORD,DJ$4,2))&gt;$BN$190,"s","ns"))))</f>
        <v/>
      </c>
      <c r="DK198" s="186" t="str">
        <f aca="1">IF(DK$4&gt;$BV198,"",IF($BR$175&gt;$BS$175,"ns",IF($BN$182&gt;$BO$182,"ns",IF(ABS($BX198-INDEX(RTO1CF_ORD,DK$4,2))&gt;$BN$190,"s","ns"))))</f>
        <v/>
      </c>
      <c r="DL198" s="186" t="str">
        <f aca="1">IF(DL$4&gt;$BV198,"",IF($BR$175&gt;$BS$175,"ns",IF($BN$182&gt;$BO$182,"ns",IF(ABS($BX198-INDEX(RTO1CF_ORD,DL$4,2))&gt;$BN$190,"s","ns"))))</f>
        <v/>
      </c>
      <c r="DM198" s="186" t="str">
        <f aca="1">IF(DM$4&gt;$BV198,"",IF($BR$175&gt;$BS$175,"ns",IF($BN$182&gt;$BO$182,"ns",IF(ABS($BX198-INDEX(RTO1CF_ORD,DM$4,2))&gt;$BN$190,"s","ns"))))</f>
        <v/>
      </c>
      <c r="DN198" s="186" t="str">
        <f aca="1">IF(DN$4&gt;$BV198,"",IF($BR$175&gt;$BS$175,"ns",IF($BN$182&gt;$BO$182,"ns",IF(ABS($BX198-INDEX(RTO1CF_ORD,DN$4,2))&gt;$BN$190,"s","ns"))))</f>
        <v/>
      </c>
      <c r="DO198" s="186" t="str">
        <f aca="1">IF(DO$4&gt;$BV198,"",IF($BR$175&gt;$BS$175,"ns",IF($BN$182&gt;$BO$182,"ns",IF(ABS($BX198-INDEX(RTO1CF_ORD,DO$4,2))&gt;$BN$190,"s","ns"))))</f>
        <v/>
      </c>
      <c r="DP198" s="186" t="str">
        <f aca="1">IF(DP$4&gt;$BV198,"",IF($BR$175&gt;$BS$175,"ns",IF($BN$182&gt;$BO$182,"ns",IF(ABS($BX198-INDEX(RTO1CF_ORD,DP$4,2))&gt;$BN$190,"s","ns"))))</f>
        <v/>
      </c>
      <c r="DQ198" s="186" t="str">
        <f aca="1">IF(DQ$4&gt;$BV198,"",IF($BR$175&gt;$BS$175,"ns",IF($BN$182&gt;$BO$182,"ns",IF(ABS($BX198-INDEX(RTO1CF_ORD,DQ$4,2))&gt;$BN$190,"s","ns"))))</f>
        <v/>
      </c>
      <c r="DR198" s="186" t="str">
        <f aca="1">IF(DR$4&gt;$BV198,"",IF($BR$175&gt;$BS$175,"ns",IF($BN$182&gt;$BO$182,"ns",IF(ABS($BX198-INDEX(RTO1CF_ORD,DR$4,2))&gt;$BN$190,"s","ns"))))</f>
        <v/>
      </c>
      <c r="DS198" s="186" t="str">
        <f aca="1">IF(DS$4&gt;$BV198,"",IF($BR$175&gt;$BS$175,"ns",IF($BN$182&gt;$BO$182,"ns",IF(ABS($BX198-INDEX(RTO1CF_ORD,DS$4,2))&gt;$BN$190,"s","ns"))))</f>
        <v/>
      </c>
      <c r="DT198" s="186" t="str">
        <f aca="1">IF(DT$4&gt;$BV198,"",IF($BR$175&gt;$BS$175,"ns",IF($BN$182&gt;$BO$182,"ns",IF(ABS($BX198-INDEX(RTO1CF_ORD,DT$4,2))&gt;$BN$190,"s","ns"))))</f>
        <v/>
      </c>
      <c r="DU198" s="186" t="str">
        <f aca="1">IF(DU$4&gt;$BV198,"",IF($BR$175&gt;$BS$175,"ns",IF($BN$182&gt;$BO$182,"ns",IF(ABS($BX198-INDEX(RTO1CF_ORD,DU$4,2))&gt;$BN$190,"s","ns"))))</f>
        <v/>
      </c>
      <c r="DV198" s="186" t="str">
        <f aca="1">IF(DV$4&gt;$BV198,"",IF($BR$175&gt;$BS$175,"ns",IF($BN$182&gt;$BO$182,"ns",IF(ABS($BX198-INDEX(RTO1CF_ORD,DV$4,2))&gt;$BN$190,"s","ns"))))</f>
        <v/>
      </c>
      <c r="DW198" s="158"/>
      <c r="DX198" s="158"/>
      <c r="DZ198" s="176">
        <f>DZ197+1</f>
        <v>29</v>
      </c>
      <c r="EA198" s="283">
        <f aca="1">IFERROR(INDEX(RTO4CV,$DZ198,1),0)</f>
        <v>0</v>
      </c>
      <c r="EB198" s="179">
        <f aca="1">IFERROR(INDEX(RTO4SF,$DZ198,EB$3),0)</f>
        <v>0</v>
      </c>
      <c r="EC198" s="179">
        <f aca="1">IFERROR(INDEX(RTO4SF,$DZ198,EC$3),0)</f>
        <v>0</v>
      </c>
      <c r="ED198" s="179">
        <f aca="1">IFERROR(INDEX(RTO4SF,$DZ198,ED$3),0)</f>
        <v>0</v>
      </c>
      <c r="EE198" s="179">
        <f aca="1">IFERROR(INDEX(RTO4SF,$DZ198,EE$3),0)</f>
        <v>0</v>
      </c>
      <c r="EF198" s="179">
        <f>_xlfn.COUNTIFS(EB198:EE198,"&gt;1")</f>
        <v>0</v>
      </c>
      <c r="EG198" s="179">
        <f>IFERROR(_xlfn.SUMIFS(EB198:EE198,EB198:EE198,"&gt;1"),0)</f>
        <v>0</v>
      </c>
      <c r="EH198" s="176"/>
      <c r="EI198" s="176"/>
      <c r="EJ198" s="176"/>
      <c r="EK198" s="177"/>
      <c r="EL198" s="176">
        <f>EL197+1</f>
        <v>29</v>
      </c>
      <c r="EM198" s="283">
        <f aca="1">IFERROR(INDEX(RTO4CV,$EL198,1),0)</f>
        <v>0</v>
      </c>
      <c r="EN198" s="179">
        <f aca="1">IFERROR(INDEX(RTO4CF,$EL198,'ANVA-MDS'!EB$3),0)</f>
        <v>0</v>
      </c>
      <c r="EO198" s="179">
        <f aca="1">IFERROR(INDEX(RTO4CF,$EL198,'ANVA-MDS'!EC$3),0)</f>
        <v>0</v>
      </c>
      <c r="EP198" s="179">
        <f aca="1">IFERROR(INDEX(RTO4CF,$EL198,'ANVA-MDS'!ED$3),0)</f>
        <v>0</v>
      </c>
      <c r="EQ198" s="179">
        <f aca="1">IFERROR(INDEX(RTO4CF,$EL198,'ANVA-MDS'!EE$3),0)</f>
        <v>0</v>
      </c>
      <c r="ER198" s="179">
        <f>_xlfn.COUNTIFS(EN198:EQ198,"&gt;1")</f>
        <v>0</v>
      </c>
      <c r="ES198" s="179">
        <f>IFERROR(_xlfn.SUMIFS(EN198:EQ198,EN198:EQ198,"&gt;1"),0)</f>
        <v>0</v>
      </c>
      <c r="ET198" s="176"/>
      <c r="EU198" s="176"/>
      <c r="EV198" s="176"/>
      <c r="EW198" s="177"/>
      <c r="EX198" s="179">
        <f>EG198+ES198</f>
        <v>0</v>
      </c>
      <c r="EY198" s="177"/>
      <c r="EZ198" s="177"/>
    </row>
    <row r="199" spans="10:156" ht="12.75" customHeight="1">
      <c r="J199" s="89" t="n">
        <v>29</v>
      </c>
      <c r="K199" s="187">
        <f aca="1">IFERROR(INDEX(RTO4SF_ORD,J199,1),"sd")</f>
        <v>0</v>
      </c>
      <c r="L199" s="188">
        <f aca="1">IFERROR(INDEX(RTO4SF_ORD,J199,2),"sd")</f>
        <v>0.000210000000000000053</v>
      </c>
      <c r="M199" s="188" t="str">
        <f aca="1">IF(M$4&gt;$J199,"",IF($F$175&gt;$G$175,"ns",IF($B$182&gt;$C$182,"ns",IF(ABS($L199-INDEX(RTO1SF_ORD,M$4,2))&gt;$B$190,"s","ns"))))</f>
        <v>ns</v>
      </c>
      <c r="N199" s="188" t="str">
        <f aca="1">IF(N$4&gt;$J199,"",IF($F$175&gt;$G$175,"ns",IF($B$182&gt;$C$182,"ns",IF(ABS($L199-INDEX(RTO1SF_ORD,N$4,2))&gt;$B$190,"s","ns"))))</f>
        <v>ns</v>
      </c>
      <c r="O199" s="188" t="str">
        <f aca="1">IF(O$4&gt;$J199,"",IF($F$175&gt;$G$175,"ns",IF($B$182&gt;$C$182,"ns",IF(ABS($L199-INDEX(RTO1SF_ORD,O$4,2))&gt;$B$190,"s","ns"))))</f>
        <v>ns</v>
      </c>
      <c r="P199" s="188" t="str">
        <f aca="1">IF(P$4&gt;$J199,"",IF($F$175&gt;$G$175,"ns",IF($B$182&gt;$C$182,"ns",IF(ABS($L199-INDEX(RTO1SF_ORD,P$4,2))&gt;$B$190,"s","ns"))))</f>
        <v>ns</v>
      </c>
      <c r="Q199" s="188" t="str">
        <f aca="1">IF(Q$4&gt;$J199,"",IF($F$175&gt;$G$175,"ns",IF($B$182&gt;$C$182,"ns",IF(ABS($L199-INDEX(RTO1SF_ORD,Q$4,2))&gt;$B$190,"s","ns"))))</f>
        <v>ns</v>
      </c>
      <c r="R199" s="188" t="str">
        <f aca="1">IF(R$4&gt;$J199,"",IF($F$175&gt;$G$175,"ns",IF($B$182&gt;$C$182,"ns",IF(ABS($L199-INDEX(RTO1SF_ORD,R$4,2))&gt;$B$190,"s","ns"))))</f>
        <v>ns</v>
      </c>
      <c r="S199" s="188" t="str">
        <f aca="1">IF(S$4&gt;$J199,"",IF($F$175&gt;$G$175,"ns",IF($B$182&gt;$C$182,"ns",IF(ABS($L199-INDEX(RTO1SF_ORD,S$4,2))&gt;$B$190,"s","ns"))))</f>
        <v>ns</v>
      </c>
      <c r="T199" s="188" t="str">
        <f aca="1">IF(T$4&gt;$J199,"",IF($F$175&gt;$G$175,"ns",IF($B$182&gt;$C$182,"ns",IF(ABS($L199-INDEX(RTO1SF_ORD,T$4,2))&gt;$B$190,"s","ns"))))</f>
        <v>ns</v>
      </c>
      <c r="U199" s="188" t="str">
        <f aca="1">IF(U$4&gt;$J199,"",IF($F$175&gt;$G$175,"ns",IF($B$182&gt;$C$182,"ns",IF(ABS($L199-INDEX(RTO1SF_ORD,U$4,2))&gt;$B$190,"s","ns"))))</f>
        <v>ns</v>
      </c>
      <c r="V199" s="188" t="str">
        <f aca="1">IF(V$4&gt;$J199,"",IF($F$175&gt;$G$175,"ns",IF($B$182&gt;$C$182,"ns",IF(ABS($L199-INDEX(RTO1SF_ORD,V$4,2))&gt;$B$190,"s","ns"))))</f>
        <v>ns</v>
      </c>
      <c r="W199" s="188" t="str">
        <f aca="1">IF(W$4&gt;$J199,"",IF($F$175&gt;$G$175,"ns",IF($B$182&gt;$C$182,"ns",IF(ABS($L199-INDEX(RTO1SF_ORD,W$4,2))&gt;$B$190,"s","ns"))))</f>
        <v>ns</v>
      </c>
      <c r="X199" s="188" t="str">
        <f aca="1">IF(X$4&gt;$J199,"",IF($F$175&gt;$G$175,"ns",IF($B$182&gt;$C$182,"ns",IF(ABS($L199-INDEX(RTO1SF_ORD,X$4,2))&gt;$B$190,"s","ns"))))</f>
        <v>ns</v>
      </c>
      <c r="Y199" s="188" t="str">
        <f aca="1">IF(Y$4&gt;$J199,"",IF($F$175&gt;$G$175,"ns",IF($B$182&gt;$C$182,"ns",IF(ABS($L199-INDEX(RTO1SF_ORD,Y$4,2))&gt;$B$190,"s","ns"))))</f>
        <v>ns</v>
      </c>
      <c r="Z199" s="188" t="str">
        <f aca="1">IF(Z$4&gt;$J199,"",IF($F$175&gt;$G$175,"ns",IF($B$182&gt;$C$182,"ns",IF(ABS($L199-INDEX(RTO1SF_ORD,Z$4,2))&gt;$B$190,"s","ns"))))</f>
        <v>ns</v>
      </c>
      <c r="AA199" s="188" t="str">
        <f aca="1">IF(AA$4&gt;$J199,"",IF($F$175&gt;$G$175,"ns",IF($B$182&gt;$C$182,"ns",IF(ABS($L199-INDEX(RTO1SF_ORD,AA$4,2))&gt;$B$190,"s","ns"))))</f>
        <v>ns</v>
      </c>
      <c r="AB199" s="188" t="str">
        <f aca="1">IF(AB$4&gt;$J199,"",IF($F$175&gt;$G$175,"ns",IF($B$182&gt;$C$182,"ns",IF(ABS($L199-INDEX(RTO1SF_ORD,AB$4,2))&gt;$B$190,"s","ns"))))</f>
        <v>ns</v>
      </c>
      <c r="AC199" s="188" t="str">
        <f aca="1">IF(AC$4&gt;$J199,"",IF($F$175&gt;$G$175,"ns",IF($B$182&gt;$C$182,"ns",IF(ABS($L199-INDEX(RTO1SF_ORD,AC$4,2))&gt;$B$190,"s","ns"))))</f>
        <v>ns</v>
      </c>
      <c r="AD199" s="188" t="str">
        <f aca="1">IF(AD$4&gt;$J199,"",IF($F$175&gt;$G$175,"ns",IF($B$182&gt;$C$182,"ns",IF(ABS($L199-INDEX(RTO1SF_ORD,AD$4,2))&gt;$B$190,"s","ns"))))</f>
        <v>ns</v>
      </c>
      <c r="AE199" s="188" t="str">
        <f aca="1">IF(AE$4&gt;$J199,"",IF($F$175&gt;$G$175,"ns",IF($B$182&gt;$C$182,"ns",IF(ABS($L199-INDEX(RTO1SF_ORD,AE$4,2))&gt;$B$190,"s","ns"))))</f>
        <v>ns</v>
      </c>
      <c r="AF199" s="188" t="str">
        <f aca="1">IF(AF$4&gt;$J199,"",IF($F$175&gt;$G$175,"ns",IF($B$182&gt;$C$182,"ns",IF(ABS($L199-INDEX(RTO1SF_ORD,AF$4,2))&gt;$B$190,"s","ns"))))</f>
        <v>ns</v>
      </c>
      <c r="AG199" s="188" t="str">
        <f aca="1">IF(AG$4&gt;$J199,"",IF($F$175&gt;$G$175,"ns",IF($B$182&gt;$C$182,"ns",IF(ABS($L199-INDEX(RTO1SF_ORD,AG$4,2))&gt;$B$190,"s","ns"))))</f>
        <v>ns</v>
      </c>
      <c r="AH199" s="188" t="str">
        <f aca="1">IF(AH$4&gt;$J199,"",IF($F$175&gt;$G$175,"ns",IF($B$182&gt;$C$182,"ns",IF(ABS($L199-INDEX(RTO1SF_ORD,AH$4,2))&gt;$B$190,"s","ns"))))</f>
        <v>ns</v>
      </c>
      <c r="AI199" s="188" t="str">
        <f aca="1">IF(AI$4&gt;$J199,"",IF($F$175&gt;$G$175,"ns",IF($B$182&gt;$C$182,"ns",IF(ABS($L199-INDEX(RTO1SF_ORD,AI$4,2))&gt;$B$190,"s","ns"))))</f>
        <v>ns</v>
      </c>
      <c r="AJ199" s="188" t="str">
        <f aca="1">IF(AJ$4&gt;$J199,"",IF($F$175&gt;$G$175,"ns",IF($B$182&gt;$C$182,"ns",IF(ABS($L199-INDEX(RTO1SF_ORD,AJ$4,2))&gt;$B$190,"s","ns"))))</f>
        <v>ns</v>
      </c>
      <c r="AK199" s="188" t="str">
        <f aca="1">IF(AK$4&gt;$J199,"",IF($F$175&gt;$G$175,"ns",IF($B$182&gt;$C$182,"ns",IF(ABS($L199-INDEX(RTO1SF_ORD,AK$4,2))&gt;$B$190,"s","ns"))))</f>
        <v>ns</v>
      </c>
      <c r="AL199" s="188" t="str">
        <f aca="1">IF(AL$4&gt;$J199,"",IF($F$175&gt;$G$175,"ns",IF($B$182&gt;$C$182,"ns",IF(ABS($L199-INDEX(RTO1SF_ORD,AL$4,2))&gt;$B$190,"s","ns"))))</f>
        <v>ns</v>
      </c>
      <c r="AM199" s="188" t="str">
        <f aca="1">IF(AM$4&gt;$J199,"",IF($F$175&gt;$G$175,"ns",IF($B$182&gt;$C$182,"ns",IF(ABS($L199-INDEX(RTO1SF_ORD,AM$4,2))&gt;$B$190,"s","ns"))))</f>
        <v>ns</v>
      </c>
      <c r="AN199" s="188" t="str">
        <f aca="1">IF(AN$4&gt;$J199,"",IF($F$175&gt;$G$175,"ns",IF($B$182&gt;$C$182,"ns",IF(ABS($L199-INDEX(RTO1SF_ORD,AN$4,2))&gt;$B$190,"s","ns"))))</f>
        <v>ns</v>
      </c>
      <c r="AO199" s="188" t="str">
        <f aca="1">IF(AO$4&gt;$J199,"",IF($F$175&gt;$G$175,"ns",IF($B$182&gt;$C$182,"ns",IF(ABS($L199-INDEX(RTO1SF_ORD,AO$4,2))&gt;$B$190,"s","ns"))))</f>
        <v>ns</v>
      </c>
      <c r="AP199" s="188" t="str">
        <f aca="1">IF(AP$4&gt;$J199,"",IF($F$175&gt;$G$175,"ns",IF($B$182&gt;$C$182,"ns",IF(ABS($L199-INDEX(RTO1SF_ORD,AP$4,2))&gt;$B$190,"s","ns"))))</f>
        <v/>
      </c>
      <c r="AQ199" s="188" t="str">
        <f aca="1">IF(AQ$4&gt;$J199,"",IF($F$175&gt;$G$175,"ns",IF($B$182&gt;$C$182,"ns",IF(ABS($L199-INDEX(RTO1SF_ORD,AQ$4,2))&gt;$B$190,"s","ns"))))</f>
        <v/>
      </c>
      <c r="AR199" s="188" t="str">
        <f aca="1">IF(AR$4&gt;$J199,"",IF($F$175&gt;$G$175,"ns",IF($B$182&gt;$C$182,"ns",IF(ABS($L199-INDEX(RTO1SF_ORD,AR$4,2))&gt;$B$190,"s","ns"))))</f>
        <v/>
      </c>
      <c r="AS199" s="188" t="str">
        <f aca="1">IF(AS$4&gt;$J199,"",IF($F$175&gt;$G$175,"ns",IF($B$182&gt;$C$182,"ns",IF(ABS($L199-INDEX(RTO1SF_ORD,AS$4,2))&gt;$B$190,"s","ns"))))</f>
        <v/>
      </c>
      <c r="AT199" s="188" t="str">
        <f aca="1">IF(AT$4&gt;$J199,"",IF($F$175&gt;$G$175,"ns",IF($B$182&gt;$C$182,"ns",IF(ABS($L199-INDEX(RTO1SF_ORD,AT$4,2))&gt;$B$190,"s","ns"))))</f>
        <v/>
      </c>
      <c r="AU199" s="188" t="str">
        <f aca="1">IF(AU$4&gt;$J199,"",IF($F$175&gt;$G$175,"ns",IF($B$182&gt;$C$182,"ns",IF(ABS($L199-INDEX(RTO1SF_ORD,AU$4,2))&gt;$B$190,"s","ns"))))</f>
        <v/>
      </c>
      <c r="AV199" s="188" t="str">
        <f aca="1">IF(AV$4&gt;$J199,"",IF($F$175&gt;$G$175,"ns",IF($B$182&gt;$C$182,"ns",IF(ABS($L199-INDEX(RTO1SF_ORD,AV$4,2))&gt;$B$190,"s","ns"))))</f>
        <v/>
      </c>
      <c r="AW199" s="188" t="str">
        <f aca="1">IF(AW$4&gt;$J199,"",IF($F$175&gt;$G$175,"ns",IF($B$182&gt;$C$182,"ns",IF(ABS($L199-INDEX(RTO1SF_ORD,AW$4,2))&gt;$B$190,"s","ns"))))</f>
        <v/>
      </c>
      <c r="AX199" s="188" t="str">
        <f aca="1">IF(AX$4&gt;$J199,"",IF($F$175&gt;$G$175,"ns",IF($B$182&gt;$C$182,"ns",IF(ABS($L199-INDEX(RTO1SF_ORD,AX$4,2))&gt;$B$190,"s","ns"))))</f>
        <v/>
      </c>
      <c r="AY199" s="188" t="str">
        <f aca="1">IF(AY$4&gt;$J199,"",IF($F$175&gt;$G$175,"ns",IF($B$182&gt;$C$182,"ns",IF(ABS($L199-INDEX(RTO1SF_ORD,AY$4,2))&gt;$B$190,"s","ns"))))</f>
        <v/>
      </c>
      <c r="AZ199" s="188" t="str">
        <f aca="1">IF(AZ$4&gt;$J199,"",IF($F$175&gt;$G$175,"ns",IF($B$182&gt;$C$182,"ns",IF(ABS($L199-INDEX(RTO1SF_ORD,AZ$4,2))&gt;$B$190,"s","ns"))))</f>
        <v/>
      </c>
      <c r="BA199" s="188" t="str">
        <f aca="1">IF(BA$4&gt;$J199,"",IF($F$175&gt;$G$175,"ns",IF($B$182&gt;$C$182,"ns",IF(ABS($L199-INDEX(RTO1SF_ORD,BA$4,2))&gt;$B$190,"s","ns"))))</f>
        <v/>
      </c>
      <c r="BB199" s="188" t="str">
        <f aca="1">IF(BB$4&gt;$J199,"",IF($F$175&gt;$G$175,"ns",IF($B$182&gt;$C$182,"ns",IF(ABS($L199-INDEX(RTO1SF_ORD,BB$4,2))&gt;$B$190,"s","ns"))))</f>
        <v/>
      </c>
      <c r="BC199" s="188" t="str">
        <f aca="1">IF(BC$4&gt;$J199,"",IF($F$175&gt;$G$175,"ns",IF($B$182&gt;$C$182,"ns",IF(ABS($L199-INDEX(RTO1SF_ORD,BC$4,2))&gt;$B$190,"s","ns"))))</f>
        <v/>
      </c>
      <c r="BD199" s="188" t="str">
        <f aca="1">IF(BD$4&gt;$J199,"",IF($F$175&gt;$G$175,"ns",IF($B$182&gt;$C$182,"ns",IF(ABS($L199-INDEX(RTO1SF_ORD,BD$4,2))&gt;$B$190,"s","ns"))))</f>
        <v/>
      </c>
      <c r="BE199" s="188" t="str">
        <f aca="1">IF(BE$4&gt;$J199,"",IF($F$175&gt;$G$175,"ns",IF($B$182&gt;$C$182,"ns",IF(ABS($L199-INDEX(RTO1SF_ORD,BE$4,2))&gt;$B$190,"s","ns"))))</f>
        <v/>
      </c>
      <c r="BF199" s="188" t="str">
        <f aca="1">IF(BF$4&gt;$J199,"",IF($F$175&gt;$G$175,"ns",IF($B$182&gt;$C$182,"ns",IF(ABS($L199-INDEX(RTO1SF_ORD,BF$4,2))&gt;$B$190,"s","ns"))))</f>
        <v/>
      </c>
      <c r="BG199" s="188" t="str">
        <f aca="1">IF(BG$4&gt;$J199,"",IF($F$175&gt;$G$175,"ns",IF($B$182&gt;$C$182,"ns",IF(ABS($L199-INDEX(RTO1SF_ORD,BG$4,2))&gt;$B$190,"s","ns"))))</f>
        <v/>
      </c>
      <c r="BH199" s="188" t="str">
        <f aca="1">IF(BH$4&gt;$J199,"",IF($F$175&gt;$G$175,"ns",IF($B$182&gt;$C$182,"ns",IF(ABS($L199-INDEX(RTO1SF_ORD,BH$4,2))&gt;$B$190,"s","ns"))))</f>
        <v/>
      </c>
      <c r="BI199" s="188" t="str">
        <f aca="1">IF(BI$4&gt;$J199,"",IF($F$175&gt;$G$175,"ns",IF($B$182&gt;$C$182,"ns",IF(ABS($L199-INDEX(RTO1SF_ORD,BI$4,2))&gt;$B$190,"s","ns"))))</f>
        <v/>
      </c>
      <c r="BJ199" s="188" t="str">
        <f aca="1">IF(BJ$4&gt;$J199,"",IF($F$175&gt;$G$175,"ns",IF($B$182&gt;$C$182,"ns",IF(ABS($L199-INDEX(RTO1SF_ORD,BJ$4,2))&gt;$B$190,"s","ns"))))</f>
        <v/>
      </c>
      <c r="BS199" s="10"/>
      <c r="BT199" s="10"/>
      <c r="BV199" s="89" t="n">
        <v>29</v>
      </c>
      <c r="BW199" s="187">
        <f aca="1">IFERROR(INDEX(RTO4CF_ORD,BV199,1),"sd")</f>
        <v>0</v>
      </c>
      <c r="BX199" s="188">
        <f aca="1">IFERROR(INDEX(RTO4CF_ORD,BV199,2),"sd")</f>
        <v>0.000210000000000000053</v>
      </c>
      <c r="BY199" s="186" t="str">
        <f aca="1">IF(BY$4&gt;$BV199,"",IF($BR$175&gt;$BS$175,"ns",IF($BN$182&gt;$BO$182,"ns",IF(ABS($BX199-INDEX(RTO1CF_ORD,BY$4,2))&gt;$BN$190,"s","ns"))))</f>
        <v>ns</v>
      </c>
      <c r="BZ199" s="186" t="str">
        <f aca="1">IF(BZ$4&gt;$BV199,"",IF($BR$175&gt;$BS$175,"ns",IF($BN$182&gt;$BO$182,"ns",IF(ABS($BX199-INDEX(RTO1CF_ORD,BZ$4,2))&gt;$BN$190,"s","ns"))))</f>
        <v>ns</v>
      </c>
      <c r="CA199" s="186" t="str">
        <f aca="1">IF(CA$4&gt;$BV199,"",IF($BR$175&gt;$BS$175,"ns",IF($BN$182&gt;$BO$182,"ns",IF(ABS($BX199-INDEX(RTO1CF_ORD,CA$4,2))&gt;$BN$190,"s","ns"))))</f>
        <v>ns</v>
      </c>
      <c r="CB199" s="186" t="str">
        <f aca="1">IF(CB$4&gt;$BV199,"",IF($BR$175&gt;$BS$175,"ns",IF($BN$182&gt;$BO$182,"ns",IF(ABS($BX199-INDEX(RTO1CF_ORD,CB$4,2))&gt;$BN$190,"s","ns"))))</f>
        <v>ns</v>
      </c>
      <c r="CC199" s="186" t="str">
        <f aca="1">IF(CC$4&gt;$BV199,"",IF($BR$175&gt;$BS$175,"ns",IF($BN$182&gt;$BO$182,"ns",IF(ABS($BX199-INDEX(RTO1CF_ORD,CC$4,2))&gt;$BN$190,"s","ns"))))</f>
        <v>ns</v>
      </c>
      <c r="CD199" s="186" t="str">
        <f aca="1">IF(CD$4&gt;$BV199,"",IF($BR$175&gt;$BS$175,"ns",IF($BN$182&gt;$BO$182,"ns",IF(ABS($BX199-INDEX(RTO1CF_ORD,CD$4,2))&gt;$BN$190,"s","ns"))))</f>
        <v>ns</v>
      </c>
      <c r="CE199" s="186" t="str">
        <f aca="1">IF(CE$4&gt;$BV199,"",IF($BR$175&gt;$BS$175,"ns",IF($BN$182&gt;$BO$182,"ns",IF(ABS($BX199-INDEX(RTO1CF_ORD,CE$4,2))&gt;$BN$190,"s","ns"))))</f>
        <v>ns</v>
      </c>
      <c r="CF199" s="186" t="str">
        <f aca="1">IF(CF$4&gt;$BV199,"",IF($BR$175&gt;$BS$175,"ns",IF($BN$182&gt;$BO$182,"ns",IF(ABS($BX199-INDEX(RTO1CF_ORD,CF$4,2))&gt;$BN$190,"s","ns"))))</f>
        <v>ns</v>
      </c>
      <c r="CG199" s="186" t="str">
        <f aca="1">IF(CG$4&gt;$BV199,"",IF($BR$175&gt;$BS$175,"ns",IF($BN$182&gt;$BO$182,"ns",IF(ABS($BX199-INDEX(RTO1CF_ORD,CG$4,2))&gt;$BN$190,"s","ns"))))</f>
        <v>ns</v>
      </c>
      <c r="CH199" s="186" t="str">
        <f aca="1">IF(CH$4&gt;$BV199,"",IF($BR$175&gt;$BS$175,"ns",IF($BN$182&gt;$BO$182,"ns",IF(ABS($BX199-INDEX(RTO1CF_ORD,CH$4,2))&gt;$BN$190,"s","ns"))))</f>
        <v>ns</v>
      </c>
      <c r="CI199" s="186" t="str">
        <f aca="1">IF(CI$4&gt;$BV199,"",IF($BR$175&gt;$BS$175,"ns",IF($BN$182&gt;$BO$182,"ns",IF(ABS($BX199-INDEX(RTO1CF_ORD,CI$4,2))&gt;$BN$190,"s","ns"))))</f>
        <v>ns</v>
      </c>
      <c r="CJ199" s="186" t="str">
        <f aca="1">IF(CJ$4&gt;$BV199,"",IF($BR$175&gt;$BS$175,"ns",IF($BN$182&gt;$BO$182,"ns",IF(ABS($BX199-INDEX(RTO1CF_ORD,CJ$4,2))&gt;$BN$190,"s","ns"))))</f>
        <v>ns</v>
      </c>
      <c r="CK199" s="186" t="str">
        <f aca="1">IF(CK$4&gt;$BV199,"",IF($BR$175&gt;$BS$175,"ns",IF($BN$182&gt;$BO$182,"ns",IF(ABS($BX199-INDEX(RTO1CF_ORD,CK$4,2))&gt;$BN$190,"s","ns"))))</f>
        <v>ns</v>
      </c>
      <c r="CL199" s="186" t="str">
        <f aca="1">IF(CL$4&gt;$BV199,"",IF($BR$175&gt;$BS$175,"ns",IF($BN$182&gt;$BO$182,"ns",IF(ABS($BX199-INDEX(RTO1CF_ORD,CL$4,2))&gt;$BN$190,"s","ns"))))</f>
        <v>ns</v>
      </c>
      <c r="CM199" s="186" t="str">
        <f aca="1">IF(CM$4&gt;$BV199,"",IF($BR$175&gt;$BS$175,"ns",IF($BN$182&gt;$BO$182,"ns",IF(ABS($BX199-INDEX(RTO1CF_ORD,CM$4,2))&gt;$BN$190,"s","ns"))))</f>
        <v>ns</v>
      </c>
      <c r="CN199" s="186" t="str">
        <f aca="1">IF(CN$4&gt;$BV199,"",IF($BR$175&gt;$BS$175,"ns",IF($BN$182&gt;$BO$182,"ns",IF(ABS($BX199-INDEX(RTO1CF_ORD,CN$4,2))&gt;$BN$190,"s","ns"))))</f>
        <v>ns</v>
      </c>
      <c r="CO199" s="186" t="str">
        <f aca="1">IF(CO$4&gt;$BV199,"",IF($BR$175&gt;$BS$175,"ns",IF($BN$182&gt;$BO$182,"ns",IF(ABS($BX199-INDEX(RTO1CF_ORD,CO$4,2))&gt;$BN$190,"s","ns"))))</f>
        <v>ns</v>
      </c>
      <c r="CP199" s="186" t="str">
        <f aca="1">IF(CP$4&gt;$BV199,"",IF($BR$175&gt;$BS$175,"ns",IF($BN$182&gt;$BO$182,"ns",IF(ABS($BX199-INDEX(RTO1CF_ORD,CP$4,2))&gt;$BN$190,"s","ns"))))</f>
        <v>ns</v>
      </c>
      <c r="CQ199" s="186" t="str">
        <f aca="1">IF(CQ$4&gt;$BV199,"",IF($BR$175&gt;$BS$175,"ns",IF($BN$182&gt;$BO$182,"ns",IF(ABS($BX199-INDEX(RTO1CF_ORD,CQ$4,2))&gt;$BN$190,"s","ns"))))</f>
        <v>ns</v>
      </c>
      <c r="CR199" s="186" t="str">
        <f aca="1">IF(CR$4&gt;$BV199,"",IF($BR$175&gt;$BS$175,"ns",IF($BN$182&gt;$BO$182,"ns",IF(ABS($BX199-INDEX(RTO1CF_ORD,CR$4,2))&gt;$BN$190,"s","ns"))))</f>
        <v>ns</v>
      </c>
      <c r="CS199" s="186" t="str">
        <f aca="1">IF(CS$4&gt;$BV199,"",IF($BR$175&gt;$BS$175,"ns",IF($BN$182&gt;$BO$182,"ns",IF(ABS($BX199-INDEX(RTO1CF_ORD,CS$4,2))&gt;$BN$190,"s","ns"))))</f>
        <v>ns</v>
      </c>
      <c r="CT199" s="186" t="str">
        <f aca="1">IF(CT$4&gt;$BV199,"",IF($BR$175&gt;$BS$175,"ns",IF($BN$182&gt;$BO$182,"ns",IF(ABS($BX199-INDEX(RTO1CF_ORD,CT$4,2))&gt;$BN$190,"s","ns"))))</f>
        <v>ns</v>
      </c>
      <c r="CU199" s="186" t="str">
        <f aca="1">IF(CU$4&gt;$BV199,"",IF($BR$175&gt;$BS$175,"ns",IF($BN$182&gt;$BO$182,"ns",IF(ABS($BX199-INDEX(RTO1CF_ORD,CU$4,2))&gt;$BN$190,"s","ns"))))</f>
        <v>ns</v>
      </c>
      <c r="CV199" s="186" t="str">
        <f aca="1">IF(CV$4&gt;$BV199,"",IF($BR$175&gt;$BS$175,"ns",IF($BN$182&gt;$BO$182,"ns",IF(ABS($BX199-INDEX(RTO1CF_ORD,CV$4,2))&gt;$BN$190,"s","ns"))))</f>
        <v>ns</v>
      </c>
      <c r="CW199" s="186" t="str">
        <f aca="1">IF(CW$4&gt;$BV199,"",IF($BR$175&gt;$BS$175,"ns",IF($BN$182&gt;$BO$182,"ns",IF(ABS($BX199-INDEX(RTO1CF_ORD,CW$4,2))&gt;$BN$190,"s","ns"))))</f>
        <v>ns</v>
      </c>
      <c r="CX199" s="186" t="str">
        <f aca="1">IF(CX$4&gt;$BV199,"",IF($BR$175&gt;$BS$175,"ns",IF($BN$182&gt;$BO$182,"ns",IF(ABS($BX199-INDEX(RTO1CF_ORD,CX$4,2))&gt;$BN$190,"s","ns"))))</f>
        <v>ns</v>
      </c>
      <c r="CY199" s="186" t="str">
        <f aca="1">IF(CY$4&gt;$BV199,"",IF($BR$175&gt;$BS$175,"ns",IF($BN$182&gt;$BO$182,"ns",IF(ABS($BX199-INDEX(RTO1CF_ORD,CY$4,2))&gt;$BN$190,"s","ns"))))</f>
        <v>ns</v>
      </c>
      <c r="CZ199" s="186" t="str">
        <f aca="1">IF(CZ$4&gt;$BV199,"",IF($BR$175&gt;$BS$175,"ns",IF($BN$182&gt;$BO$182,"ns",IF(ABS($BX199-INDEX(RTO1CF_ORD,CZ$4,2))&gt;$BN$190,"s","ns"))))</f>
        <v>ns</v>
      </c>
      <c r="DA199" s="186" t="str">
        <f aca="1">IF(DA$4&gt;$BV199,"",IF($BR$175&gt;$BS$175,"ns",IF($BN$182&gt;$BO$182,"ns",IF(ABS($BX199-INDEX(RTO1CF_ORD,DA$4,2))&gt;$BN$190,"s","ns"))))</f>
        <v>ns</v>
      </c>
      <c r="DB199" s="186" t="str">
        <f aca="1">IF(DB$4&gt;$BV199,"",IF($BR$175&gt;$BS$175,"ns",IF($BN$182&gt;$BO$182,"ns",IF(ABS($BX199-INDEX(RTO1CF_ORD,DB$4,2))&gt;$BN$190,"s","ns"))))</f>
        <v/>
      </c>
      <c r="DC199" s="186" t="str">
        <f aca="1">IF(DC$4&gt;$BV199,"",IF($BR$175&gt;$BS$175,"ns",IF($BN$182&gt;$BO$182,"ns",IF(ABS($BX199-INDEX(RTO1CF_ORD,DC$4,2))&gt;$BN$190,"s","ns"))))</f>
        <v/>
      </c>
      <c r="DD199" s="186" t="str">
        <f aca="1">IF(DD$4&gt;$BV199,"",IF($BR$175&gt;$BS$175,"ns",IF($BN$182&gt;$BO$182,"ns",IF(ABS($BX199-INDEX(RTO1CF_ORD,DD$4,2))&gt;$BN$190,"s","ns"))))</f>
        <v/>
      </c>
      <c r="DE199" s="186" t="str">
        <f aca="1">IF(DE$4&gt;$BV199,"",IF($BR$175&gt;$BS$175,"ns",IF($BN$182&gt;$BO$182,"ns",IF(ABS($BX199-INDEX(RTO1CF_ORD,DE$4,2))&gt;$BN$190,"s","ns"))))</f>
        <v/>
      </c>
      <c r="DF199" s="186" t="str">
        <f aca="1">IF(DF$4&gt;$BV199,"",IF($BR$175&gt;$BS$175,"ns",IF($BN$182&gt;$BO$182,"ns",IF(ABS($BX199-INDEX(RTO1CF_ORD,DF$4,2))&gt;$BN$190,"s","ns"))))</f>
        <v/>
      </c>
      <c r="DG199" s="186" t="str">
        <f aca="1">IF(DG$4&gt;$BV199,"",IF($BR$175&gt;$BS$175,"ns",IF($BN$182&gt;$BO$182,"ns",IF(ABS($BX199-INDEX(RTO1CF_ORD,DG$4,2))&gt;$BN$190,"s","ns"))))</f>
        <v/>
      </c>
      <c r="DH199" s="186" t="str">
        <f aca="1">IF(DH$4&gt;$BV199,"",IF($BR$175&gt;$BS$175,"ns",IF($BN$182&gt;$BO$182,"ns",IF(ABS($BX199-INDEX(RTO1CF_ORD,DH$4,2))&gt;$BN$190,"s","ns"))))</f>
        <v/>
      </c>
      <c r="DI199" s="186" t="str">
        <f aca="1">IF(DI$4&gt;$BV199,"",IF($BR$175&gt;$BS$175,"ns",IF($BN$182&gt;$BO$182,"ns",IF(ABS($BX199-INDEX(RTO1CF_ORD,DI$4,2))&gt;$BN$190,"s","ns"))))</f>
        <v/>
      </c>
      <c r="DJ199" s="186" t="str">
        <f aca="1">IF(DJ$4&gt;$BV199,"",IF($BR$175&gt;$BS$175,"ns",IF($BN$182&gt;$BO$182,"ns",IF(ABS($BX199-INDEX(RTO1CF_ORD,DJ$4,2))&gt;$BN$190,"s","ns"))))</f>
        <v/>
      </c>
      <c r="DK199" s="186" t="str">
        <f aca="1">IF(DK$4&gt;$BV199,"",IF($BR$175&gt;$BS$175,"ns",IF($BN$182&gt;$BO$182,"ns",IF(ABS($BX199-INDEX(RTO1CF_ORD,DK$4,2))&gt;$BN$190,"s","ns"))))</f>
        <v/>
      </c>
      <c r="DL199" s="186" t="str">
        <f aca="1">IF(DL$4&gt;$BV199,"",IF($BR$175&gt;$BS$175,"ns",IF($BN$182&gt;$BO$182,"ns",IF(ABS($BX199-INDEX(RTO1CF_ORD,DL$4,2))&gt;$BN$190,"s","ns"))))</f>
        <v/>
      </c>
      <c r="DM199" s="186" t="str">
        <f aca="1">IF(DM$4&gt;$BV199,"",IF($BR$175&gt;$BS$175,"ns",IF($BN$182&gt;$BO$182,"ns",IF(ABS($BX199-INDEX(RTO1CF_ORD,DM$4,2))&gt;$BN$190,"s","ns"))))</f>
        <v/>
      </c>
      <c r="DN199" s="186" t="str">
        <f aca="1">IF(DN$4&gt;$BV199,"",IF($BR$175&gt;$BS$175,"ns",IF($BN$182&gt;$BO$182,"ns",IF(ABS($BX199-INDEX(RTO1CF_ORD,DN$4,2))&gt;$BN$190,"s","ns"))))</f>
        <v/>
      </c>
      <c r="DO199" s="186" t="str">
        <f aca="1">IF(DO$4&gt;$BV199,"",IF($BR$175&gt;$BS$175,"ns",IF($BN$182&gt;$BO$182,"ns",IF(ABS($BX199-INDEX(RTO1CF_ORD,DO$4,2))&gt;$BN$190,"s","ns"))))</f>
        <v/>
      </c>
      <c r="DP199" s="186" t="str">
        <f aca="1">IF(DP$4&gt;$BV199,"",IF($BR$175&gt;$BS$175,"ns",IF($BN$182&gt;$BO$182,"ns",IF(ABS($BX199-INDEX(RTO1CF_ORD,DP$4,2))&gt;$BN$190,"s","ns"))))</f>
        <v/>
      </c>
      <c r="DQ199" s="186" t="str">
        <f aca="1">IF(DQ$4&gt;$BV199,"",IF($BR$175&gt;$BS$175,"ns",IF($BN$182&gt;$BO$182,"ns",IF(ABS($BX199-INDEX(RTO1CF_ORD,DQ$4,2))&gt;$BN$190,"s","ns"))))</f>
        <v/>
      </c>
      <c r="DR199" s="186" t="str">
        <f aca="1">IF(DR$4&gt;$BV199,"",IF($BR$175&gt;$BS$175,"ns",IF($BN$182&gt;$BO$182,"ns",IF(ABS($BX199-INDEX(RTO1CF_ORD,DR$4,2))&gt;$BN$190,"s","ns"))))</f>
        <v/>
      </c>
      <c r="DS199" s="186" t="str">
        <f aca="1">IF(DS$4&gt;$BV199,"",IF($BR$175&gt;$BS$175,"ns",IF($BN$182&gt;$BO$182,"ns",IF(ABS($BX199-INDEX(RTO1CF_ORD,DS$4,2))&gt;$BN$190,"s","ns"))))</f>
        <v/>
      </c>
      <c r="DT199" s="186" t="str">
        <f aca="1">IF(DT$4&gt;$BV199,"",IF($BR$175&gt;$BS$175,"ns",IF($BN$182&gt;$BO$182,"ns",IF(ABS($BX199-INDEX(RTO1CF_ORD,DT$4,2))&gt;$BN$190,"s","ns"))))</f>
        <v/>
      </c>
      <c r="DU199" s="186" t="str">
        <f aca="1">IF(DU$4&gt;$BV199,"",IF($BR$175&gt;$BS$175,"ns",IF($BN$182&gt;$BO$182,"ns",IF(ABS($BX199-INDEX(RTO1CF_ORD,DU$4,2))&gt;$BN$190,"s","ns"))))</f>
        <v/>
      </c>
      <c r="DV199" s="186" t="str">
        <f aca="1">IF(DV$4&gt;$BV199,"",IF($BR$175&gt;$BS$175,"ns",IF($BN$182&gt;$BO$182,"ns",IF(ABS($BX199-INDEX(RTO1CF_ORD,DV$4,2))&gt;$BN$190,"s","ns"))))</f>
        <v/>
      </c>
      <c r="DW199" s="158"/>
      <c r="DX199" s="158"/>
      <c r="DY199" s="10"/>
      <c r="DZ199" s="176">
        <f>DZ198+1</f>
        <v>30</v>
      </c>
      <c r="EA199" s="283">
        <f aca="1">IFERROR(INDEX(RTO4CV,$DZ199,1),0)</f>
        <v>0</v>
      </c>
      <c r="EB199" s="179">
        <f aca="1">IFERROR(INDEX(RTO4SF,$DZ199,EB$3),0)</f>
        <v>0</v>
      </c>
      <c r="EC199" s="179">
        <f aca="1">IFERROR(INDEX(RTO4SF,$DZ199,EC$3),0)</f>
        <v>0</v>
      </c>
      <c r="ED199" s="179">
        <f aca="1">IFERROR(INDEX(RTO4SF,$DZ199,ED$3),0)</f>
        <v>0</v>
      </c>
      <c r="EE199" s="179">
        <f aca="1">IFERROR(INDEX(RTO4SF,$DZ199,EE$3),0)</f>
        <v>0</v>
      </c>
      <c r="EF199" s="179">
        <f>_xlfn.COUNTIFS(EB199:EE199,"&gt;1")</f>
        <v>0</v>
      </c>
      <c r="EG199" s="179">
        <f>IFERROR(_xlfn.SUMIFS(EB199:EE199,EB199:EE199,"&gt;1"),0)</f>
        <v>0</v>
      </c>
      <c r="EH199" s="176"/>
      <c r="EI199" s="176"/>
      <c r="EJ199" s="176"/>
      <c r="EK199" s="177"/>
      <c r="EL199" s="176">
        <f>EL198+1</f>
        <v>30</v>
      </c>
      <c r="EM199" s="283">
        <f aca="1">IFERROR(INDEX(RTO4CV,$EL199,1),0)</f>
        <v>0</v>
      </c>
      <c r="EN199" s="179">
        <f aca="1">IFERROR(INDEX(RTO4CF,$EL199,'ANVA-MDS'!EB$3),0)</f>
        <v>0</v>
      </c>
      <c r="EO199" s="179">
        <f aca="1">IFERROR(INDEX(RTO4CF,$EL199,'ANVA-MDS'!EC$3),0)</f>
        <v>0</v>
      </c>
      <c r="EP199" s="179">
        <f aca="1">IFERROR(INDEX(RTO4CF,$EL199,'ANVA-MDS'!ED$3),0)</f>
        <v>0</v>
      </c>
      <c r="EQ199" s="179">
        <f aca="1">IFERROR(INDEX(RTO4CF,$EL199,'ANVA-MDS'!EE$3),0)</f>
        <v>0</v>
      </c>
      <c r="ER199" s="179">
        <f>_xlfn.COUNTIFS(EN199:EQ199,"&gt;1")</f>
        <v>0</v>
      </c>
      <c r="ES199" s="179">
        <f>IFERROR(_xlfn.SUMIFS(EN199:EQ199,EN199:EQ199,"&gt;1"),0)</f>
        <v>0</v>
      </c>
      <c r="ET199" s="176"/>
      <c r="EU199" s="176"/>
      <c r="EV199" s="176"/>
      <c r="EW199" s="177"/>
      <c r="EX199" s="179">
        <f>EG199+ES199</f>
        <v>0</v>
      </c>
      <c r="EY199" s="177"/>
      <c r="EZ199" s="177"/>
    </row>
    <row r="200" spans="10:156" ht="12.75" customHeight="1">
      <c r="J200" s="89" t="n">
        <v>30</v>
      </c>
      <c r="K200" s="187">
        <f aca="1">IFERROR(INDEX(RTO4SF_ORD,J200,1),"sd")</f>
        <v>0</v>
      </c>
      <c r="L200" s="188">
        <f aca="1">IFERROR(INDEX(RTO4SF_ORD,J200,2),"sd")</f>
        <v>0.0002</v>
      </c>
      <c r="M200" s="188" t="str">
        <f aca="1">IF(M$4&gt;$J200,"",IF($F$175&gt;$G$175,"ns",IF($B$182&gt;$C$182,"ns",IF(ABS($L200-INDEX(RTO1SF_ORD,M$4,2))&gt;$B$190,"s","ns"))))</f>
        <v>ns</v>
      </c>
      <c r="N200" s="188" t="str">
        <f aca="1">IF(N$4&gt;$J200,"",IF($F$175&gt;$G$175,"ns",IF($B$182&gt;$C$182,"ns",IF(ABS($L200-INDEX(RTO1SF_ORD,N$4,2))&gt;$B$190,"s","ns"))))</f>
        <v>ns</v>
      </c>
      <c r="O200" s="188" t="str">
        <f aca="1">IF(O$4&gt;$J200,"",IF($F$175&gt;$G$175,"ns",IF($B$182&gt;$C$182,"ns",IF(ABS($L200-INDEX(RTO1SF_ORD,O$4,2))&gt;$B$190,"s","ns"))))</f>
        <v>ns</v>
      </c>
      <c r="P200" s="188" t="str">
        <f aca="1">IF(P$4&gt;$J200,"",IF($F$175&gt;$G$175,"ns",IF($B$182&gt;$C$182,"ns",IF(ABS($L200-INDEX(RTO1SF_ORD,P$4,2))&gt;$B$190,"s","ns"))))</f>
        <v>ns</v>
      </c>
      <c r="Q200" s="188" t="str">
        <f aca="1">IF(Q$4&gt;$J200,"",IF($F$175&gt;$G$175,"ns",IF($B$182&gt;$C$182,"ns",IF(ABS($L200-INDEX(RTO1SF_ORD,Q$4,2))&gt;$B$190,"s","ns"))))</f>
        <v>ns</v>
      </c>
      <c r="R200" s="188" t="str">
        <f aca="1">IF(R$4&gt;$J200,"",IF($F$175&gt;$G$175,"ns",IF($B$182&gt;$C$182,"ns",IF(ABS($L200-INDEX(RTO1SF_ORD,R$4,2))&gt;$B$190,"s","ns"))))</f>
        <v>ns</v>
      </c>
      <c r="S200" s="188" t="str">
        <f aca="1">IF(S$4&gt;$J200,"",IF($F$175&gt;$G$175,"ns",IF($B$182&gt;$C$182,"ns",IF(ABS($L200-INDEX(RTO1SF_ORD,S$4,2))&gt;$B$190,"s","ns"))))</f>
        <v>ns</v>
      </c>
      <c r="T200" s="188" t="str">
        <f aca="1">IF(T$4&gt;$J200,"",IF($F$175&gt;$G$175,"ns",IF($B$182&gt;$C$182,"ns",IF(ABS($L200-INDEX(RTO1SF_ORD,T$4,2))&gt;$B$190,"s","ns"))))</f>
        <v>ns</v>
      </c>
      <c r="U200" s="188" t="str">
        <f aca="1">IF(U$4&gt;$J200,"",IF($F$175&gt;$G$175,"ns",IF($B$182&gt;$C$182,"ns",IF(ABS($L200-INDEX(RTO1SF_ORD,U$4,2))&gt;$B$190,"s","ns"))))</f>
        <v>ns</v>
      </c>
      <c r="V200" s="188" t="str">
        <f aca="1">IF(V$4&gt;$J200,"",IF($F$175&gt;$G$175,"ns",IF($B$182&gt;$C$182,"ns",IF(ABS($L200-INDEX(RTO1SF_ORD,V$4,2))&gt;$B$190,"s","ns"))))</f>
        <v>ns</v>
      </c>
      <c r="W200" s="188" t="str">
        <f aca="1">IF(W$4&gt;$J200,"",IF($F$175&gt;$G$175,"ns",IF($B$182&gt;$C$182,"ns",IF(ABS($L200-INDEX(RTO1SF_ORD,W$4,2))&gt;$B$190,"s","ns"))))</f>
        <v>ns</v>
      </c>
      <c r="X200" s="188" t="str">
        <f aca="1">IF(X$4&gt;$J200,"",IF($F$175&gt;$G$175,"ns",IF($B$182&gt;$C$182,"ns",IF(ABS($L200-INDEX(RTO1SF_ORD,X$4,2))&gt;$B$190,"s","ns"))))</f>
        <v>ns</v>
      </c>
      <c r="Y200" s="188" t="str">
        <f aca="1">IF(Y$4&gt;$J200,"",IF($F$175&gt;$G$175,"ns",IF($B$182&gt;$C$182,"ns",IF(ABS($L200-INDEX(RTO1SF_ORD,Y$4,2))&gt;$B$190,"s","ns"))))</f>
        <v>ns</v>
      </c>
      <c r="Z200" s="188" t="str">
        <f aca="1">IF(Z$4&gt;$J200,"",IF($F$175&gt;$G$175,"ns",IF($B$182&gt;$C$182,"ns",IF(ABS($L200-INDEX(RTO1SF_ORD,Z$4,2))&gt;$B$190,"s","ns"))))</f>
        <v>ns</v>
      </c>
      <c r="AA200" s="188" t="str">
        <f aca="1">IF(AA$4&gt;$J200,"",IF($F$175&gt;$G$175,"ns",IF($B$182&gt;$C$182,"ns",IF(ABS($L200-INDEX(RTO1SF_ORD,AA$4,2))&gt;$B$190,"s","ns"))))</f>
        <v>ns</v>
      </c>
      <c r="AB200" s="188" t="str">
        <f aca="1">IF(AB$4&gt;$J200,"",IF($F$175&gt;$G$175,"ns",IF($B$182&gt;$C$182,"ns",IF(ABS($L200-INDEX(RTO1SF_ORD,AB$4,2))&gt;$B$190,"s","ns"))))</f>
        <v>ns</v>
      </c>
      <c r="AC200" s="188" t="str">
        <f aca="1">IF(AC$4&gt;$J200,"",IF($F$175&gt;$G$175,"ns",IF($B$182&gt;$C$182,"ns",IF(ABS($L200-INDEX(RTO1SF_ORD,AC$4,2))&gt;$B$190,"s","ns"))))</f>
        <v>ns</v>
      </c>
      <c r="AD200" s="188" t="str">
        <f aca="1">IF(AD$4&gt;$J200,"",IF($F$175&gt;$G$175,"ns",IF($B$182&gt;$C$182,"ns",IF(ABS($L200-INDEX(RTO1SF_ORD,AD$4,2))&gt;$B$190,"s","ns"))))</f>
        <v>ns</v>
      </c>
      <c r="AE200" s="188" t="str">
        <f aca="1">IF(AE$4&gt;$J200,"",IF($F$175&gt;$G$175,"ns",IF($B$182&gt;$C$182,"ns",IF(ABS($L200-INDEX(RTO1SF_ORD,AE$4,2))&gt;$B$190,"s","ns"))))</f>
        <v>ns</v>
      </c>
      <c r="AF200" s="188" t="str">
        <f aca="1">IF(AF$4&gt;$J200,"",IF($F$175&gt;$G$175,"ns",IF($B$182&gt;$C$182,"ns",IF(ABS($L200-INDEX(RTO1SF_ORD,AF$4,2))&gt;$B$190,"s","ns"))))</f>
        <v>ns</v>
      </c>
      <c r="AG200" s="188" t="str">
        <f aca="1">IF(AG$4&gt;$J200,"",IF($F$175&gt;$G$175,"ns",IF($B$182&gt;$C$182,"ns",IF(ABS($L200-INDEX(RTO1SF_ORD,AG$4,2))&gt;$B$190,"s","ns"))))</f>
        <v>ns</v>
      </c>
      <c r="AH200" s="188" t="str">
        <f aca="1">IF(AH$4&gt;$J200,"",IF($F$175&gt;$G$175,"ns",IF($B$182&gt;$C$182,"ns",IF(ABS($L200-INDEX(RTO1SF_ORD,AH$4,2))&gt;$B$190,"s","ns"))))</f>
        <v>ns</v>
      </c>
      <c r="AI200" s="188" t="str">
        <f aca="1">IF(AI$4&gt;$J200,"",IF($F$175&gt;$G$175,"ns",IF($B$182&gt;$C$182,"ns",IF(ABS($L200-INDEX(RTO1SF_ORD,AI$4,2))&gt;$B$190,"s","ns"))))</f>
        <v>ns</v>
      </c>
      <c r="AJ200" s="188" t="str">
        <f aca="1">IF(AJ$4&gt;$J200,"",IF($F$175&gt;$G$175,"ns",IF($B$182&gt;$C$182,"ns",IF(ABS($L200-INDEX(RTO1SF_ORD,AJ$4,2))&gt;$B$190,"s","ns"))))</f>
        <v>ns</v>
      </c>
      <c r="AK200" s="188" t="str">
        <f aca="1">IF(AK$4&gt;$J200,"",IF($F$175&gt;$G$175,"ns",IF($B$182&gt;$C$182,"ns",IF(ABS($L200-INDEX(RTO1SF_ORD,AK$4,2))&gt;$B$190,"s","ns"))))</f>
        <v>ns</v>
      </c>
      <c r="AL200" s="188" t="str">
        <f aca="1">IF(AL$4&gt;$J200,"",IF($F$175&gt;$G$175,"ns",IF($B$182&gt;$C$182,"ns",IF(ABS($L200-INDEX(RTO1SF_ORD,AL$4,2))&gt;$B$190,"s","ns"))))</f>
        <v>ns</v>
      </c>
      <c r="AM200" s="188" t="str">
        <f aca="1">IF(AM$4&gt;$J200,"",IF($F$175&gt;$G$175,"ns",IF($B$182&gt;$C$182,"ns",IF(ABS($L200-INDEX(RTO1SF_ORD,AM$4,2))&gt;$B$190,"s","ns"))))</f>
        <v>ns</v>
      </c>
      <c r="AN200" s="188" t="str">
        <f aca="1">IF(AN$4&gt;$J200,"",IF($F$175&gt;$G$175,"ns",IF($B$182&gt;$C$182,"ns",IF(ABS($L200-INDEX(RTO1SF_ORD,AN$4,2))&gt;$B$190,"s","ns"))))</f>
        <v>ns</v>
      </c>
      <c r="AO200" s="188" t="str">
        <f aca="1">IF(AO$4&gt;$J200,"",IF($F$175&gt;$G$175,"ns",IF($B$182&gt;$C$182,"ns",IF(ABS($L200-INDEX(RTO1SF_ORD,AO$4,2))&gt;$B$190,"s","ns"))))</f>
        <v>ns</v>
      </c>
      <c r="AP200" s="188" t="str">
        <f aca="1">IF(AP$4&gt;$J200,"",IF($F$175&gt;$G$175,"ns",IF($B$182&gt;$C$182,"ns",IF(ABS($L200-INDEX(RTO1SF_ORD,AP$4,2))&gt;$B$190,"s","ns"))))</f>
        <v>ns</v>
      </c>
      <c r="AQ200" s="188" t="str">
        <f aca="1">IF(AQ$4&gt;$J200,"",IF($F$175&gt;$G$175,"ns",IF($B$182&gt;$C$182,"ns",IF(ABS($L200-INDEX(RTO1SF_ORD,AQ$4,2))&gt;$B$190,"s","ns"))))</f>
        <v/>
      </c>
      <c r="AR200" s="188" t="str">
        <f aca="1">IF(AR$4&gt;$J200,"",IF($F$175&gt;$G$175,"ns",IF($B$182&gt;$C$182,"ns",IF(ABS($L200-INDEX(RTO1SF_ORD,AR$4,2))&gt;$B$190,"s","ns"))))</f>
        <v/>
      </c>
      <c r="AS200" s="188" t="str">
        <f aca="1">IF(AS$4&gt;$J200,"",IF($F$175&gt;$G$175,"ns",IF($B$182&gt;$C$182,"ns",IF(ABS($L200-INDEX(RTO1SF_ORD,AS$4,2))&gt;$B$190,"s","ns"))))</f>
        <v/>
      </c>
      <c r="AT200" s="188" t="str">
        <f aca="1">IF(AT$4&gt;$J200,"",IF($F$175&gt;$G$175,"ns",IF($B$182&gt;$C$182,"ns",IF(ABS($L200-INDEX(RTO1SF_ORD,AT$4,2))&gt;$B$190,"s","ns"))))</f>
        <v/>
      </c>
      <c r="AU200" s="188" t="str">
        <f aca="1">IF(AU$4&gt;$J200,"",IF($F$175&gt;$G$175,"ns",IF($B$182&gt;$C$182,"ns",IF(ABS($L200-INDEX(RTO1SF_ORD,AU$4,2))&gt;$B$190,"s","ns"))))</f>
        <v/>
      </c>
      <c r="AV200" s="188" t="str">
        <f aca="1">IF(AV$4&gt;$J200,"",IF($F$175&gt;$G$175,"ns",IF($B$182&gt;$C$182,"ns",IF(ABS($L200-INDEX(RTO1SF_ORD,AV$4,2))&gt;$B$190,"s","ns"))))</f>
        <v/>
      </c>
      <c r="AW200" s="188" t="str">
        <f aca="1">IF(AW$4&gt;$J200,"",IF($F$175&gt;$G$175,"ns",IF($B$182&gt;$C$182,"ns",IF(ABS($L200-INDEX(RTO1SF_ORD,AW$4,2))&gt;$B$190,"s","ns"))))</f>
        <v/>
      </c>
      <c r="AX200" s="188" t="str">
        <f aca="1">IF(AX$4&gt;$J200,"",IF($F$175&gt;$G$175,"ns",IF($B$182&gt;$C$182,"ns",IF(ABS($L200-INDEX(RTO1SF_ORD,AX$4,2))&gt;$B$190,"s","ns"))))</f>
        <v/>
      </c>
      <c r="AY200" s="188" t="str">
        <f aca="1">IF(AY$4&gt;$J200,"",IF($F$175&gt;$G$175,"ns",IF($B$182&gt;$C$182,"ns",IF(ABS($L200-INDEX(RTO1SF_ORD,AY$4,2))&gt;$B$190,"s","ns"))))</f>
        <v/>
      </c>
      <c r="AZ200" s="188" t="str">
        <f aca="1">IF(AZ$4&gt;$J200,"",IF($F$175&gt;$G$175,"ns",IF($B$182&gt;$C$182,"ns",IF(ABS($L200-INDEX(RTO1SF_ORD,AZ$4,2))&gt;$B$190,"s","ns"))))</f>
        <v/>
      </c>
      <c r="BA200" s="188" t="str">
        <f aca="1">IF(BA$4&gt;$J200,"",IF($F$175&gt;$G$175,"ns",IF($B$182&gt;$C$182,"ns",IF(ABS($L200-INDEX(RTO1SF_ORD,BA$4,2))&gt;$B$190,"s","ns"))))</f>
        <v/>
      </c>
      <c r="BB200" s="188" t="str">
        <f aca="1">IF(BB$4&gt;$J200,"",IF($F$175&gt;$G$175,"ns",IF($B$182&gt;$C$182,"ns",IF(ABS($L200-INDEX(RTO1SF_ORD,BB$4,2))&gt;$B$190,"s","ns"))))</f>
        <v/>
      </c>
      <c r="BC200" s="188" t="str">
        <f aca="1">IF(BC$4&gt;$J200,"",IF($F$175&gt;$G$175,"ns",IF($B$182&gt;$C$182,"ns",IF(ABS($L200-INDEX(RTO1SF_ORD,BC$4,2))&gt;$B$190,"s","ns"))))</f>
        <v/>
      </c>
      <c r="BD200" s="188" t="str">
        <f aca="1">IF(BD$4&gt;$J200,"",IF($F$175&gt;$G$175,"ns",IF($B$182&gt;$C$182,"ns",IF(ABS($L200-INDEX(RTO1SF_ORD,BD$4,2))&gt;$B$190,"s","ns"))))</f>
        <v/>
      </c>
      <c r="BE200" s="188" t="str">
        <f aca="1">IF(BE$4&gt;$J200,"",IF($F$175&gt;$G$175,"ns",IF($B$182&gt;$C$182,"ns",IF(ABS($L200-INDEX(RTO1SF_ORD,BE$4,2))&gt;$B$190,"s","ns"))))</f>
        <v/>
      </c>
      <c r="BF200" s="188" t="str">
        <f aca="1">IF(BF$4&gt;$J200,"",IF($F$175&gt;$G$175,"ns",IF($B$182&gt;$C$182,"ns",IF(ABS($L200-INDEX(RTO1SF_ORD,BF$4,2))&gt;$B$190,"s","ns"))))</f>
        <v/>
      </c>
      <c r="BG200" s="188" t="str">
        <f aca="1">IF(BG$4&gt;$J200,"",IF($F$175&gt;$G$175,"ns",IF($B$182&gt;$C$182,"ns",IF(ABS($L200-INDEX(RTO1SF_ORD,BG$4,2))&gt;$B$190,"s","ns"))))</f>
        <v/>
      </c>
      <c r="BH200" s="188" t="str">
        <f aca="1">IF(BH$4&gt;$J200,"",IF($F$175&gt;$G$175,"ns",IF($B$182&gt;$C$182,"ns",IF(ABS($L200-INDEX(RTO1SF_ORD,BH$4,2))&gt;$B$190,"s","ns"))))</f>
        <v/>
      </c>
      <c r="BI200" s="188" t="str">
        <f aca="1">IF(BI$4&gt;$J200,"",IF($F$175&gt;$G$175,"ns",IF($B$182&gt;$C$182,"ns",IF(ABS($L200-INDEX(RTO1SF_ORD,BI$4,2))&gt;$B$190,"s","ns"))))</f>
        <v/>
      </c>
      <c r="BJ200" s="188" t="str">
        <f aca="1">IF(BJ$4&gt;$J200,"",IF($F$175&gt;$G$175,"ns",IF($B$182&gt;$C$182,"ns",IF(ABS($L200-INDEX(RTO1SF_ORD,BJ$4,2))&gt;$B$190,"s","ns"))))</f>
        <v/>
      </c>
      <c r="BS200" s="10"/>
      <c r="BT200" s="10"/>
      <c r="BV200" s="89" t="n">
        <v>30</v>
      </c>
      <c r="BW200" s="187">
        <f aca="1">IFERROR(INDEX(RTO4CF_ORD,BV200,1),"sd")</f>
        <v>0</v>
      </c>
      <c r="BX200" s="188">
        <f aca="1">IFERROR(INDEX(RTO4CF_ORD,BV200,2),"sd")</f>
        <v>0.0002</v>
      </c>
      <c r="BY200" s="186" t="str">
        <f aca="1">IF(BY$4&gt;$BV200,"",IF($BR$175&gt;$BS$175,"ns",IF($BN$182&gt;$BO$182,"ns",IF(ABS($BX200-INDEX(RTO1CF_ORD,BY$4,2))&gt;$BN$190,"s","ns"))))</f>
        <v>ns</v>
      </c>
      <c r="BZ200" s="186" t="str">
        <f aca="1">IF(BZ$4&gt;$BV200,"",IF($BR$175&gt;$BS$175,"ns",IF($BN$182&gt;$BO$182,"ns",IF(ABS($BX200-INDEX(RTO1CF_ORD,BZ$4,2))&gt;$BN$190,"s","ns"))))</f>
        <v>ns</v>
      </c>
      <c r="CA200" s="186" t="str">
        <f aca="1">IF(CA$4&gt;$BV200,"",IF($BR$175&gt;$BS$175,"ns",IF($BN$182&gt;$BO$182,"ns",IF(ABS($BX200-INDEX(RTO1CF_ORD,CA$4,2))&gt;$BN$190,"s","ns"))))</f>
        <v>ns</v>
      </c>
      <c r="CB200" s="186" t="str">
        <f aca="1">IF(CB$4&gt;$BV200,"",IF($BR$175&gt;$BS$175,"ns",IF($BN$182&gt;$BO$182,"ns",IF(ABS($BX200-INDEX(RTO1CF_ORD,CB$4,2))&gt;$BN$190,"s","ns"))))</f>
        <v>ns</v>
      </c>
      <c r="CC200" s="186" t="str">
        <f aca="1">IF(CC$4&gt;$BV200,"",IF($BR$175&gt;$BS$175,"ns",IF($BN$182&gt;$BO$182,"ns",IF(ABS($BX200-INDEX(RTO1CF_ORD,CC$4,2))&gt;$BN$190,"s","ns"))))</f>
        <v>ns</v>
      </c>
      <c r="CD200" s="186" t="str">
        <f aca="1">IF(CD$4&gt;$BV200,"",IF($BR$175&gt;$BS$175,"ns",IF($BN$182&gt;$BO$182,"ns",IF(ABS($BX200-INDEX(RTO1CF_ORD,CD$4,2))&gt;$BN$190,"s","ns"))))</f>
        <v>ns</v>
      </c>
      <c r="CE200" s="186" t="str">
        <f aca="1">IF(CE$4&gt;$BV200,"",IF($BR$175&gt;$BS$175,"ns",IF($BN$182&gt;$BO$182,"ns",IF(ABS($BX200-INDEX(RTO1CF_ORD,CE$4,2))&gt;$BN$190,"s","ns"))))</f>
        <v>ns</v>
      </c>
      <c r="CF200" s="186" t="str">
        <f aca="1">IF(CF$4&gt;$BV200,"",IF($BR$175&gt;$BS$175,"ns",IF($BN$182&gt;$BO$182,"ns",IF(ABS($BX200-INDEX(RTO1CF_ORD,CF$4,2))&gt;$BN$190,"s","ns"))))</f>
        <v>ns</v>
      </c>
      <c r="CG200" s="186" t="str">
        <f aca="1">IF(CG$4&gt;$BV200,"",IF($BR$175&gt;$BS$175,"ns",IF($BN$182&gt;$BO$182,"ns",IF(ABS($BX200-INDEX(RTO1CF_ORD,CG$4,2))&gt;$BN$190,"s","ns"))))</f>
        <v>ns</v>
      </c>
      <c r="CH200" s="186" t="str">
        <f aca="1">IF(CH$4&gt;$BV200,"",IF($BR$175&gt;$BS$175,"ns",IF($BN$182&gt;$BO$182,"ns",IF(ABS($BX200-INDEX(RTO1CF_ORD,CH$4,2))&gt;$BN$190,"s","ns"))))</f>
        <v>ns</v>
      </c>
      <c r="CI200" s="186" t="str">
        <f aca="1">IF(CI$4&gt;$BV200,"",IF($BR$175&gt;$BS$175,"ns",IF($BN$182&gt;$BO$182,"ns",IF(ABS($BX200-INDEX(RTO1CF_ORD,CI$4,2))&gt;$BN$190,"s","ns"))))</f>
        <v>ns</v>
      </c>
      <c r="CJ200" s="186" t="str">
        <f aca="1">IF(CJ$4&gt;$BV200,"",IF($BR$175&gt;$BS$175,"ns",IF($BN$182&gt;$BO$182,"ns",IF(ABS($BX200-INDEX(RTO1CF_ORD,CJ$4,2))&gt;$BN$190,"s","ns"))))</f>
        <v>ns</v>
      </c>
      <c r="CK200" s="186" t="str">
        <f aca="1">IF(CK$4&gt;$BV200,"",IF($BR$175&gt;$BS$175,"ns",IF($BN$182&gt;$BO$182,"ns",IF(ABS($BX200-INDEX(RTO1CF_ORD,CK$4,2))&gt;$BN$190,"s","ns"))))</f>
        <v>ns</v>
      </c>
      <c r="CL200" s="186" t="str">
        <f aca="1">IF(CL$4&gt;$BV200,"",IF($BR$175&gt;$BS$175,"ns",IF($BN$182&gt;$BO$182,"ns",IF(ABS($BX200-INDEX(RTO1CF_ORD,CL$4,2))&gt;$BN$190,"s","ns"))))</f>
        <v>ns</v>
      </c>
      <c r="CM200" s="186" t="str">
        <f aca="1">IF(CM$4&gt;$BV200,"",IF($BR$175&gt;$BS$175,"ns",IF($BN$182&gt;$BO$182,"ns",IF(ABS($BX200-INDEX(RTO1CF_ORD,CM$4,2))&gt;$BN$190,"s","ns"))))</f>
        <v>ns</v>
      </c>
      <c r="CN200" s="186" t="str">
        <f aca="1">IF(CN$4&gt;$BV200,"",IF($BR$175&gt;$BS$175,"ns",IF($BN$182&gt;$BO$182,"ns",IF(ABS($BX200-INDEX(RTO1CF_ORD,CN$4,2))&gt;$BN$190,"s","ns"))))</f>
        <v>ns</v>
      </c>
      <c r="CO200" s="186" t="str">
        <f aca="1">IF(CO$4&gt;$BV200,"",IF($BR$175&gt;$BS$175,"ns",IF($BN$182&gt;$BO$182,"ns",IF(ABS($BX200-INDEX(RTO1CF_ORD,CO$4,2))&gt;$BN$190,"s","ns"))))</f>
        <v>ns</v>
      </c>
      <c r="CP200" s="186" t="str">
        <f aca="1">IF(CP$4&gt;$BV200,"",IF($BR$175&gt;$BS$175,"ns",IF($BN$182&gt;$BO$182,"ns",IF(ABS($BX200-INDEX(RTO1CF_ORD,CP$4,2))&gt;$BN$190,"s","ns"))))</f>
        <v>ns</v>
      </c>
      <c r="CQ200" s="186" t="str">
        <f aca="1">IF(CQ$4&gt;$BV200,"",IF($BR$175&gt;$BS$175,"ns",IF($BN$182&gt;$BO$182,"ns",IF(ABS($BX200-INDEX(RTO1CF_ORD,CQ$4,2))&gt;$BN$190,"s","ns"))))</f>
        <v>ns</v>
      </c>
      <c r="CR200" s="186" t="str">
        <f aca="1">IF(CR$4&gt;$BV200,"",IF($BR$175&gt;$BS$175,"ns",IF($BN$182&gt;$BO$182,"ns",IF(ABS($BX200-INDEX(RTO1CF_ORD,CR$4,2))&gt;$BN$190,"s","ns"))))</f>
        <v>ns</v>
      </c>
      <c r="CS200" s="186" t="str">
        <f aca="1">IF(CS$4&gt;$BV200,"",IF($BR$175&gt;$BS$175,"ns",IF($BN$182&gt;$BO$182,"ns",IF(ABS($BX200-INDEX(RTO1CF_ORD,CS$4,2))&gt;$BN$190,"s","ns"))))</f>
        <v>ns</v>
      </c>
      <c r="CT200" s="186" t="str">
        <f aca="1">IF(CT$4&gt;$BV200,"",IF($BR$175&gt;$BS$175,"ns",IF($BN$182&gt;$BO$182,"ns",IF(ABS($BX200-INDEX(RTO1CF_ORD,CT$4,2))&gt;$BN$190,"s","ns"))))</f>
        <v>ns</v>
      </c>
      <c r="CU200" s="186" t="str">
        <f aca="1">IF(CU$4&gt;$BV200,"",IF($BR$175&gt;$BS$175,"ns",IF($BN$182&gt;$BO$182,"ns",IF(ABS($BX200-INDEX(RTO1CF_ORD,CU$4,2))&gt;$BN$190,"s","ns"))))</f>
        <v>ns</v>
      </c>
      <c r="CV200" s="186" t="str">
        <f aca="1">IF(CV$4&gt;$BV200,"",IF($BR$175&gt;$BS$175,"ns",IF($BN$182&gt;$BO$182,"ns",IF(ABS($BX200-INDEX(RTO1CF_ORD,CV$4,2))&gt;$BN$190,"s","ns"))))</f>
        <v>ns</v>
      </c>
      <c r="CW200" s="186" t="str">
        <f aca="1">IF(CW$4&gt;$BV200,"",IF($BR$175&gt;$BS$175,"ns",IF($BN$182&gt;$BO$182,"ns",IF(ABS($BX200-INDEX(RTO1CF_ORD,CW$4,2))&gt;$BN$190,"s","ns"))))</f>
        <v>ns</v>
      </c>
      <c r="CX200" s="186" t="str">
        <f aca="1">IF(CX$4&gt;$BV200,"",IF($BR$175&gt;$BS$175,"ns",IF($BN$182&gt;$BO$182,"ns",IF(ABS($BX200-INDEX(RTO1CF_ORD,CX$4,2))&gt;$BN$190,"s","ns"))))</f>
        <v>ns</v>
      </c>
      <c r="CY200" s="186" t="str">
        <f aca="1">IF(CY$4&gt;$BV200,"",IF($BR$175&gt;$BS$175,"ns",IF($BN$182&gt;$BO$182,"ns",IF(ABS($BX200-INDEX(RTO1CF_ORD,CY$4,2))&gt;$BN$190,"s","ns"))))</f>
        <v>ns</v>
      </c>
      <c r="CZ200" s="186" t="str">
        <f aca="1">IF(CZ$4&gt;$BV200,"",IF($BR$175&gt;$BS$175,"ns",IF($BN$182&gt;$BO$182,"ns",IF(ABS($BX200-INDEX(RTO1CF_ORD,CZ$4,2))&gt;$BN$190,"s","ns"))))</f>
        <v>ns</v>
      </c>
      <c r="DA200" s="186" t="str">
        <f aca="1">IF(DA$4&gt;$BV200,"",IF($BR$175&gt;$BS$175,"ns",IF($BN$182&gt;$BO$182,"ns",IF(ABS($BX200-INDEX(RTO1CF_ORD,DA$4,2))&gt;$BN$190,"s","ns"))))</f>
        <v>ns</v>
      </c>
      <c r="DB200" s="186" t="str">
        <f aca="1">IF(DB$4&gt;$BV200,"",IF($BR$175&gt;$BS$175,"ns",IF($BN$182&gt;$BO$182,"ns",IF(ABS($BX200-INDEX(RTO1CF_ORD,DB$4,2))&gt;$BN$190,"s","ns"))))</f>
        <v>ns</v>
      </c>
      <c r="DC200" s="186" t="str">
        <f aca="1">IF(DC$4&gt;$BV200,"",IF($BR$175&gt;$BS$175,"ns",IF($BN$182&gt;$BO$182,"ns",IF(ABS($BX200-INDEX(RTO1CF_ORD,DC$4,2))&gt;$BN$190,"s","ns"))))</f>
        <v/>
      </c>
      <c r="DD200" s="186" t="str">
        <f aca="1">IF(DD$4&gt;$BV200,"",IF($BR$175&gt;$BS$175,"ns",IF($BN$182&gt;$BO$182,"ns",IF(ABS($BX200-INDEX(RTO1CF_ORD,DD$4,2))&gt;$BN$190,"s","ns"))))</f>
        <v/>
      </c>
      <c r="DE200" s="186" t="str">
        <f aca="1">IF(DE$4&gt;$BV200,"",IF($BR$175&gt;$BS$175,"ns",IF($BN$182&gt;$BO$182,"ns",IF(ABS($BX200-INDEX(RTO1CF_ORD,DE$4,2))&gt;$BN$190,"s","ns"))))</f>
        <v/>
      </c>
      <c r="DF200" s="186" t="str">
        <f aca="1">IF(DF$4&gt;$BV200,"",IF($BR$175&gt;$BS$175,"ns",IF($BN$182&gt;$BO$182,"ns",IF(ABS($BX200-INDEX(RTO1CF_ORD,DF$4,2))&gt;$BN$190,"s","ns"))))</f>
        <v/>
      </c>
      <c r="DG200" s="186" t="str">
        <f aca="1">IF(DG$4&gt;$BV200,"",IF($BR$175&gt;$BS$175,"ns",IF($BN$182&gt;$BO$182,"ns",IF(ABS($BX200-INDEX(RTO1CF_ORD,DG$4,2))&gt;$BN$190,"s","ns"))))</f>
        <v/>
      </c>
      <c r="DH200" s="186" t="str">
        <f aca="1">IF(DH$4&gt;$BV200,"",IF($BR$175&gt;$BS$175,"ns",IF($BN$182&gt;$BO$182,"ns",IF(ABS($BX200-INDEX(RTO1CF_ORD,DH$4,2))&gt;$BN$190,"s","ns"))))</f>
        <v/>
      </c>
      <c r="DI200" s="186" t="str">
        <f aca="1">IF(DI$4&gt;$BV200,"",IF($BR$175&gt;$BS$175,"ns",IF($BN$182&gt;$BO$182,"ns",IF(ABS($BX200-INDEX(RTO1CF_ORD,DI$4,2))&gt;$BN$190,"s","ns"))))</f>
        <v/>
      </c>
      <c r="DJ200" s="186" t="str">
        <f aca="1">IF(DJ$4&gt;$BV200,"",IF($BR$175&gt;$BS$175,"ns",IF($BN$182&gt;$BO$182,"ns",IF(ABS($BX200-INDEX(RTO1CF_ORD,DJ$4,2))&gt;$BN$190,"s","ns"))))</f>
        <v/>
      </c>
      <c r="DK200" s="186" t="str">
        <f aca="1">IF(DK$4&gt;$BV200,"",IF($BR$175&gt;$BS$175,"ns",IF($BN$182&gt;$BO$182,"ns",IF(ABS($BX200-INDEX(RTO1CF_ORD,DK$4,2))&gt;$BN$190,"s","ns"))))</f>
        <v/>
      </c>
      <c r="DL200" s="186" t="str">
        <f aca="1">IF(DL$4&gt;$BV200,"",IF($BR$175&gt;$BS$175,"ns",IF($BN$182&gt;$BO$182,"ns",IF(ABS($BX200-INDEX(RTO1CF_ORD,DL$4,2))&gt;$BN$190,"s","ns"))))</f>
        <v/>
      </c>
      <c r="DM200" s="186" t="str">
        <f aca="1">IF(DM$4&gt;$BV200,"",IF($BR$175&gt;$BS$175,"ns",IF($BN$182&gt;$BO$182,"ns",IF(ABS($BX200-INDEX(RTO1CF_ORD,DM$4,2))&gt;$BN$190,"s","ns"))))</f>
        <v/>
      </c>
      <c r="DN200" s="186" t="str">
        <f aca="1">IF(DN$4&gt;$BV200,"",IF($BR$175&gt;$BS$175,"ns",IF($BN$182&gt;$BO$182,"ns",IF(ABS($BX200-INDEX(RTO1CF_ORD,DN$4,2))&gt;$BN$190,"s","ns"))))</f>
        <v/>
      </c>
      <c r="DO200" s="186" t="str">
        <f aca="1">IF(DO$4&gt;$BV200,"",IF($BR$175&gt;$BS$175,"ns",IF($BN$182&gt;$BO$182,"ns",IF(ABS($BX200-INDEX(RTO1CF_ORD,DO$4,2))&gt;$BN$190,"s","ns"))))</f>
        <v/>
      </c>
      <c r="DP200" s="186" t="str">
        <f aca="1">IF(DP$4&gt;$BV200,"",IF($BR$175&gt;$BS$175,"ns",IF($BN$182&gt;$BO$182,"ns",IF(ABS($BX200-INDEX(RTO1CF_ORD,DP$4,2))&gt;$BN$190,"s","ns"))))</f>
        <v/>
      </c>
      <c r="DQ200" s="186" t="str">
        <f aca="1">IF(DQ$4&gt;$BV200,"",IF($BR$175&gt;$BS$175,"ns",IF($BN$182&gt;$BO$182,"ns",IF(ABS($BX200-INDEX(RTO1CF_ORD,DQ$4,2))&gt;$BN$190,"s","ns"))))</f>
        <v/>
      </c>
      <c r="DR200" s="186" t="str">
        <f aca="1">IF(DR$4&gt;$BV200,"",IF($BR$175&gt;$BS$175,"ns",IF($BN$182&gt;$BO$182,"ns",IF(ABS($BX200-INDEX(RTO1CF_ORD,DR$4,2))&gt;$BN$190,"s","ns"))))</f>
        <v/>
      </c>
      <c r="DS200" s="186" t="str">
        <f aca="1">IF(DS$4&gt;$BV200,"",IF($BR$175&gt;$BS$175,"ns",IF($BN$182&gt;$BO$182,"ns",IF(ABS($BX200-INDEX(RTO1CF_ORD,DS$4,2))&gt;$BN$190,"s","ns"))))</f>
        <v/>
      </c>
      <c r="DT200" s="186" t="str">
        <f aca="1">IF(DT$4&gt;$BV200,"",IF($BR$175&gt;$BS$175,"ns",IF($BN$182&gt;$BO$182,"ns",IF(ABS($BX200-INDEX(RTO1CF_ORD,DT$4,2))&gt;$BN$190,"s","ns"))))</f>
        <v/>
      </c>
      <c r="DU200" s="186" t="str">
        <f aca="1">IF(DU$4&gt;$BV200,"",IF($BR$175&gt;$BS$175,"ns",IF($BN$182&gt;$BO$182,"ns",IF(ABS($BX200-INDEX(RTO1CF_ORD,DU$4,2))&gt;$BN$190,"s","ns"))))</f>
        <v/>
      </c>
      <c r="DV200" s="186" t="str">
        <f aca="1">IF(DV$4&gt;$BV200,"",IF($BR$175&gt;$BS$175,"ns",IF($BN$182&gt;$BO$182,"ns",IF(ABS($BX200-INDEX(RTO1CF_ORD,DV$4,2))&gt;$BN$190,"s","ns"))))</f>
        <v/>
      </c>
      <c r="DW200" s="158"/>
      <c r="DX200" s="158"/>
      <c r="DY200" s="9"/>
      <c r="DZ200" s="176">
        <f>DZ199+1</f>
        <v>31</v>
      </c>
      <c r="EA200" s="283">
        <f aca="1">IFERROR(INDEX(RTO4CV,$DZ200,1),0)</f>
        <v>0</v>
      </c>
      <c r="EB200" s="179">
        <f aca="1">IFERROR(INDEX(RTO4SF,$DZ200,EB$3),0)</f>
        <v>0</v>
      </c>
      <c r="EC200" s="179">
        <f aca="1">IFERROR(INDEX(RTO4SF,$DZ200,EC$3),0)</f>
        <v>0</v>
      </c>
      <c r="ED200" s="179">
        <f aca="1">IFERROR(INDEX(RTO4SF,$DZ200,ED$3),0)</f>
        <v>0</v>
      </c>
      <c r="EE200" s="179">
        <f aca="1">IFERROR(INDEX(RTO4SF,$DZ200,EE$3),0)</f>
        <v>0</v>
      </c>
      <c r="EF200" s="179">
        <f>_xlfn.COUNTIFS(EB200:EE200,"&gt;1")</f>
        <v>0</v>
      </c>
      <c r="EG200" s="179">
        <f>IFERROR(_xlfn.SUMIFS(EB200:EE200,EB200:EE200,"&gt;1"),0)</f>
        <v>0</v>
      </c>
      <c r="EH200" s="176"/>
      <c r="EI200" s="176"/>
      <c r="EJ200" s="176"/>
      <c r="EK200" s="177"/>
      <c r="EL200" s="176">
        <f>EL199+1</f>
        <v>31</v>
      </c>
      <c r="EM200" s="283">
        <f aca="1">IFERROR(INDEX(RTO4CV,$EL200,1),0)</f>
        <v>0</v>
      </c>
      <c r="EN200" s="179">
        <f aca="1">IFERROR(INDEX(RTO4CF,$EL200,'ANVA-MDS'!EB$3),0)</f>
        <v>0</v>
      </c>
      <c r="EO200" s="179">
        <f aca="1">IFERROR(INDEX(RTO4CF,$EL200,'ANVA-MDS'!EC$3),0)</f>
        <v>0</v>
      </c>
      <c r="EP200" s="179">
        <f aca="1">IFERROR(INDEX(RTO4CF,$EL200,'ANVA-MDS'!ED$3),0)</f>
        <v>0</v>
      </c>
      <c r="EQ200" s="179">
        <f aca="1">IFERROR(INDEX(RTO4CF,$EL200,'ANVA-MDS'!EE$3),0)</f>
        <v>0</v>
      </c>
      <c r="ER200" s="179">
        <f>_xlfn.COUNTIFS(EN200:EQ200,"&gt;1")</f>
        <v>0</v>
      </c>
      <c r="ES200" s="179">
        <f>IFERROR(_xlfn.SUMIFS(EN200:EQ200,EN200:EQ200,"&gt;1"),0)</f>
        <v>0</v>
      </c>
      <c r="ET200" s="176"/>
      <c r="EU200" s="176"/>
      <c r="EV200" s="176"/>
      <c r="EW200" s="177"/>
      <c r="EX200" s="179">
        <f>EG200+ES200</f>
        <v>0</v>
      </c>
      <c r="EY200" s="177"/>
      <c r="EZ200" s="177"/>
    </row>
    <row r="201" spans="10:156" ht="12.75" customHeight="1">
      <c r="J201" s="89" t="n">
        <v>31</v>
      </c>
      <c r="K201" s="187">
        <f aca="1">IFERROR(INDEX(RTO4SF_ORD,J201,1),"sd")</f>
        <v>0</v>
      </c>
      <c r="L201" s="188">
        <f aca="1">IFERROR(INDEX(RTO4SF_ORD,J201,2),"sd")</f>
        <v>0.000190000000000000036</v>
      </c>
      <c r="M201" s="188" t="str">
        <f aca="1">IF(M$4&gt;$J201,"",IF($F$175&gt;$G$175,"ns",IF($B$182&gt;$C$182,"ns",IF(ABS($L201-INDEX(RTO1SF_ORD,M$4,2))&gt;$B$190,"s","ns"))))</f>
        <v>ns</v>
      </c>
      <c r="N201" s="188" t="str">
        <f aca="1">IF(N$4&gt;$J201,"",IF($F$175&gt;$G$175,"ns",IF($B$182&gt;$C$182,"ns",IF(ABS($L201-INDEX(RTO1SF_ORD,N$4,2))&gt;$B$190,"s","ns"))))</f>
        <v>ns</v>
      </c>
      <c r="O201" s="188" t="str">
        <f aca="1">IF(O$4&gt;$J201,"",IF($F$175&gt;$G$175,"ns",IF($B$182&gt;$C$182,"ns",IF(ABS($L201-INDEX(RTO1SF_ORD,O$4,2))&gt;$B$190,"s","ns"))))</f>
        <v>ns</v>
      </c>
      <c r="P201" s="188" t="str">
        <f aca="1">IF(P$4&gt;$J201,"",IF($F$175&gt;$G$175,"ns",IF($B$182&gt;$C$182,"ns",IF(ABS($L201-INDEX(RTO1SF_ORD,P$4,2))&gt;$B$190,"s","ns"))))</f>
        <v>ns</v>
      </c>
      <c r="Q201" s="188" t="str">
        <f aca="1">IF(Q$4&gt;$J201,"",IF($F$175&gt;$G$175,"ns",IF($B$182&gt;$C$182,"ns",IF(ABS($L201-INDEX(RTO1SF_ORD,Q$4,2))&gt;$B$190,"s","ns"))))</f>
        <v>ns</v>
      </c>
      <c r="R201" s="188" t="str">
        <f aca="1">IF(R$4&gt;$J201,"",IF($F$175&gt;$G$175,"ns",IF($B$182&gt;$C$182,"ns",IF(ABS($L201-INDEX(RTO1SF_ORD,R$4,2))&gt;$B$190,"s","ns"))))</f>
        <v>ns</v>
      </c>
      <c r="S201" s="188" t="str">
        <f aca="1">IF(S$4&gt;$J201,"",IF($F$175&gt;$G$175,"ns",IF($B$182&gt;$C$182,"ns",IF(ABS($L201-INDEX(RTO1SF_ORD,S$4,2))&gt;$B$190,"s","ns"))))</f>
        <v>ns</v>
      </c>
      <c r="T201" s="188" t="str">
        <f aca="1">IF(T$4&gt;$J201,"",IF($F$175&gt;$G$175,"ns",IF($B$182&gt;$C$182,"ns",IF(ABS($L201-INDEX(RTO1SF_ORD,T$4,2))&gt;$B$190,"s","ns"))))</f>
        <v>ns</v>
      </c>
      <c r="U201" s="188" t="str">
        <f aca="1">IF(U$4&gt;$J201,"",IF($F$175&gt;$G$175,"ns",IF($B$182&gt;$C$182,"ns",IF(ABS($L201-INDEX(RTO1SF_ORD,U$4,2))&gt;$B$190,"s","ns"))))</f>
        <v>ns</v>
      </c>
      <c r="V201" s="188" t="str">
        <f aca="1">IF(V$4&gt;$J201,"",IF($F$175&gt;$G$175,"ns",IF($B$182&gt;$C$182,"ns",IF(ABS($L201-INDEX(RTO1SF_ORD,V$4,2))&gt;$B$190,"s","ns"))))</f>
        <v>ns</v>
      </c>
      <c r="W201" s="188" t="str">
        <f aca="1">IF(W$4&gt;$J201,"",IF($F$175&gt;$G$175,"ns",IF($B$182&gt;$C$182,"ns",IF(ABS($L201-INDEX(RTO1SF_ORD,W$4,2))&gt;$B$190,"s","ns"))))</f>
        <v>ns</v>
      </c>
      <c r="X201" s="188" t="str">
        <f aca="1">IF(X$4&gt;$J201,"",IF($F$175&gt;$G$175,"ns",IF($B$182&gt;$C$182,"ns",IF(ABS($L201-INDEX(RTO1SF_ORD,X$4,2))&gt;$B$190,"s","ns"))))</f>
        <v>ns</v>
      </c>
      <c r="Y201" s="188" t="str">
        <f aca="1">IF(Y$4&gt;$J201,"",IF($F$175&gt;$G$175,"ns",IF($B$182&gt;$C$182,"ns",IF(ABS($L201-INDEX(RTO1SF_ORD,Y$4,2))&gt;$B$190,"s","ns"))))</f>
        <v>ns</v>
      </c>
      <c r="Z201" s="188" t="str">
        <f aca="1">IF(Z$4&gt;$J201,"",IF($F$175&gt;$G$175,"ns",IF($B$182&gt;$C$182,"ns",IF(ABS($L201-INDEX(RTO1SF_ORD,Z$4,2))&gt;$B$190,"s","ns"))))</f>
        <v>ns</v>
      </c>
      <c r="AA201" s="188" t="str">
        <f aca="1">IF(AA$4&gt;$J201,"",IF($F$175&gt;$G$175,"ns",IF($B$182&gt;$C$182,"ns",IF(ABS($L201-INDEX(RTO1SF_ORD,AA$4,2))&gt;$B$190,"s","ns"))))</f>
        <v>ns</v>
      </c>
      <c r="AB201" s="188" t="str">
        <f aca="1">IF(AB$4&gt;$J201,"",IF($F$175&gt;$G$175,"ns",IF($B$182&gt;$C$182,"ns",IF(ABS($L201-INDEX(RTO1SF_ORD,AB$4,2))&gt;$B$190,"s","ns"))))</f>
        <v>ns</v>
      </c>
      <c r="AC201" s="188" t="str">
        <f aca="1">IF(AC$4&gt;$J201,"",IF($F$175&gt;$G$175,"ns",IF($B$182&gt;$C$182,"ns",IF(ABS($L201-INDEX(RTO1SF_ORD,AC$4,2))&gt;$B$190,"s","ns"))))</f>
        <v>ns</v>
      </c>
      <c r="AD201" s="188" t="str">
        <f aca="1">IF(AD$4&gt;$J201,"",IF($F$175&gt;$G$175,"ns",IF($B$182&gt;$C$182,"ns",IF(ABS($L201-INDEX(RTO1SF_ORD,AD$4,2))&gt;$B$190,"s","ns"))))</f>
        <v>ns</v>
      </c>
      <c r="AE201" s="188" t="str">
        <f aca="1">IF(AE$4&gt;$J201,"",IF($F$175&gt;$G$175,"ns",IF($B$182&gt;$C$182,"ns",IF(ABS($L201-INDEX(RTO1SF_ORD,AE$4,2))&gt;$B$190,"s","ns"))))</f>
        <v>ns</v>
      </c>
      <c r="AF201" s="188" t="str">
        <f aca="1">IF(AF$4&gt;$J201,"",IF($F$175&gt;$G$175,"ns",IF($B$182&gt;$C$182,"ns",IF(ABS($L201-INDEX(RTO1SF_ORD,AF$4,2))&gt;$B$190,"s","ns"))))</f>
        <v>ns</v>
      </c>
      <c r="AG201" s="188" t="str">
        <f aca="1">IF(AG$4&gt;$J201,"",IF($F$175&gt;$G$175,"ns",IF($B$182&gt;$C$182,"ns",IF(ABS($L201-INDEX(RTO1SF_ORD,AG$4,2))&gt;$B$190,"s","ns"))))</f>
        <v>ns</v>
      </c>
      <c r="AH201" s="188" t="str">
        <f aca="1">IF(AH$4&gt;$J201,"",IF($F$175&gt;$G$175,"ns",IF($B$182&gt;$C$182,"ns",IF(ABS($L201-INDEX(RTO1SF_ORD,AH$4,2))&gt;$B$190,"s","ns"))))</f>
        <v>ns</v>
      </c>
      <c r="AI201" s="188" t="str">
        <f aca="1">IF(AI$4&gt;$J201,"",IF($F$175&gt;$G$175,"ns",IF($B$182&gt;$C$182,"ns",IF(ABS($L201-INDEX(RTO1SF_ORD,AI$4,2))&gt;$B$190,"s","ns"))))</f>
        <v>ns</v>
      </c>
      <c r="AJ201" s="188" t="str">
        <f aca="1">IF(AJ$4&gt;$J201,"",IF($F$175&gt;$G$175,"ns",IF($B$182&gt;$C$182,"ns",IF(ABS($L201-INDEX(RTO1SF_ORD,AJ$4,2))&gt;$B$190,"s","ns"))))</f>
        <v>ns</v>
      </c>
      <c r="AK201" s="188" t="str">
        <f aca="1">IF(AK$4&gt;$J201,"",IF($F$175&gt;$G$175,"ns",IF($B$182&gt;$C$182,"ns",IF(ABS($L201-INDEX(RTO1SF_ORD,AK$4,2))&gt;$B$190,"s","ns"))))</f>
        <v>ns</v>
      </c>
      <c r="AL201" s="188" t="str">
        <f aca="1">IF(AL$4&gt;$J201,"",IF($F$175&gt;$G$175,"ns",IF($B$182&gt;$C$182,"ns",IF(ABS($L201-INDEX(RTO1SF_ORD,AL$4,2))&gt;$B$190,"s","ns"))))</f>
        <v>ns</v>
      </c>
      <c r="AM201" s="188" t="str">
        <f aca="1">IF(AM$4&gt;$J201,"",IF($F$175&gt;$G$175,"ns",IF($B$182&gt;$C$182,"ns",IF(ABS($L201-INDEX(RTO1SF_ORD,AM$4,2))&gt;$B$190,"s","ns"))))</f>
        <v>ns</v>
      </c>
      <c r="AN201" s="188" t="str">
        <f aca="1">IF(AN$4&gt;$J201,"",IF($F$175&gt;$G$175,"ns",IF($B$182&gt;$C$182,"ns",IF(ABS($L201-INDEX(RTO1SF_ORD,AN$4,2))&gt;$B$190,"s","ns"))))</f>
        <v>ns</v>
      </c>
      <c r="AO201" s="188" t="str">
        <f aca="1">IF(AO$4&gt;$J201,"",IF($F$175&gt;$G$175,"ns",IF($B$182&gt;$C$182,"ns",IF(ABS($L201-INDEX(RTO1SF_ORD,AO$4,2))&gt;$B$190,"s","ns"))))</f>
        <v>ns</v>
      </c>
      <c r="AP201" s="188" t="str">
        <f aca="1">IF(AP$4&gt;$J201,"",IF($F$175&gt;$G$175,"ns",IF($B$182&gt;$C$182,"ns",IF(ABS($L201-INDEX(RTO1SF_ORD,AP$4,2))&gt;$B$190,"s","ns"))))</f>
        <v>ns</v>
      </c>
      <c r="AQ201" s="188" t="str">
        <f aca="1">IF(AQ$4&gt;$J201,"",IF($F$175&gt;$G$175,"ns",IF($B$182&gt;$C$182,"ns",IF(ABS($L201-INDEX(RTO1SF_ORD,AQ$4,2))&gt;$B$190,"s","ns"))))</f>
        <v>ns</v>
      </c>
      <c r="AR201" s="188" t="str">
        <f aca="1">IF(AR$4&gt;$J201,"",IF($F$175&gt;$G$175,"ns",IF($B$182&gt;$C$182,"ns",IF(ABS($L201-INDEX(RTO1SF_ORD,AR$4,2))&gt;$B$190,"s","ns"))))</f>
        <v/>
      </c>
      <c r="AS201" s="188" t="str">
        <f aca="1">IF(AS$4&gt;$J201,"",IF($F$175&gt;$G$175,"ns",IF($B$182&gt;$C$182,"ns",IF(ABS($L201-INDEX(RTO1SF_ORD,AS$4,2))&gt;$B$190,"s","ns"))))</f>
        <v/>
      </c>
      <c r="AT201" s="188" t="str">
        <f aca="1">IF(AT$4&gt;$J201,"",IF($F$175&gt;$G$175,"ns",IF($B$182&gt;$C$182,"ns",IF(ABS($L201-INDEX(RTO1SF_ORD,AT$4,2))&gt;$B$190,"s","ns"))))</f>
        <v/>
      </c>
      <c r="AU201" s="188" t="str">
        <f aca="1">IF(AU$4&gt;$J201,"",IF($F$175&gt;$G$175,"ns",IF($B$182&gt;$C$182,"ns",IF(ABS($L201-INDEX(RTO1SF_ORD,AU$4,2))&gt;$B$190,"s","ns"))))</f>
        <v/>
      </c>
      <c r="AV201" s="188" t="str">
        <f aca="1">IF(AV$4&gt;$J201,"",IF($F$175&gt;$G$175,"ns",IF($B$182&gt;$C$182,"ns",IF(ABS($L201-INDEX(RTO1SF_ORD,AV$4,2))&gt;$B$190,"s","ns"))))</f>
        <v/>
      </c>
      <c r="AW201" s="188" t="str">
        <f aca="1">IF(AW$4&gt;$J201,"",IF($F$175&gt;$G$175,"ns",IF($B$182&gt;$C$182,"ns",IF(ABS($L201-INDEX(RTO1SF_ORD,AW$4,2))&gt;$B$190,"s","ns"))))</f>
        <v/>
      </c>
      <c r="AX201" s="188" t="str">
        <f aca="1">IF(AX$4&gt;$J201,"",IF($F$175&gt;$G$175,"ns",IF($B$182&gt;$C$182,"ns",IF(ABS($L201-INDEX(RTO1SF_ORD,AX$4,2))&gt;$B$190,"s","ns"))))</f>
        <v/>
      </c>
      <c r="AY201" s="188" t="str">
        <f aca="1">IF(AY$4&gt;$J201,"",IF($F$175&gt;$G$175,"ns",IF($B$182&gt;$C$182,"ns",IF(ABS($L201-INDEX(RTO1SF_ORD,AY$4,2))&gt;$B$190,"s","ns"))))</f>
        <v/>
      </c>
      <c r="AZ201" s="188" t="str">
        <f aca="1">IF(AZ$4&gt;$J201,"",IF($F$175&gt;$G$175,"ns",IF($B$182&gt;$C$182,"ns",IF(ABS($L201-INDEX(RTO1SF_ORD,AZ$4,2))&gt;$B$190,"s","ns"))))</f>
        <v/>
      </c>
      <c r="BA201" s="188" t="str">
        <f aca="1">IF(BA$4&gt;$J201,"",IF($F$175&gt;$G$175,"ns",IF($B$182&gt;$C$182,"ns",IF(ABS($L201-INDEX(RTO1SF_ORD,BA$4,2))&gt;$B$190,"s","ns"))))</f>
        <v/>
      </c>
      <c r="BB201" s="188" t="str">
        <f aca="1">IF(BB$4&gt;$J201,"",IF($F$175&gt;$G$175,"ns",IF($B$182&gt;$C$182,"ns",IF(ABS($L201-INDEX(RTO1SF_ORD,BB$4,2))&gt;$B$190,"s","ns"))))</f>
        <v/>
      </c>
      <c r="BC201" s="188" t="str">
        <f aca="1">IF(BC$4&gt;$J201,"",IF($F$175&gt;$G$175,"ns",IF($B$182&gt;$C$182,"ns",IF(ABS($L201-INDEX(RTO1SF_ORD,BC$4,2))&gt;$B$190,"s","ns"))))</f>
        <v/>
      </c>
      <c r="BD201" s="188" t="str">
        <f aca="1">IF(BD$4&gt;$J201,"",IF($F$175&gt;$G$175,"ns",IF($B$182&gt;$C$182,"ns",IF(ABS($L201-INDEX(RTO1SF_ORD,BD$4,2))&gt;$B$190,"s","ns"))))</f>
        <v/>
      </c>
      <c r="BE201" s="188" t="str">
        <f aca="1">IF(BE$4&gt;$J201,"",IF($F$175&gt;$G$175,"ns",IF($B$182&gt;$C$182,"ns",IF(ABS($L201-INDEX(RTO1SF_ORD,BE$4,2))&gt;$B$190,"s","ns"))))</f>
        <v/>
      </c>
      <c r="BF201" s="188" t="str">
        <f aca="1">IF(BF$4&gt;$J201,"",IF($F$175&gt;$G$175,"ns",IF($B$182&gt;$C$182,"ns",IF(ABS($L201-INDEX(RTO1SF_ORD,BF$4,2))&gt;$B$190,"s","ns"))))</f>
        <v/>
      </c>
      <c r="BG201" s="188" t="str">
        <f aca="1">IF(BG$4&gt;$J201,"",IF($F$175&gt;$G$175,"ns",IF($B$182&gt;$C$182,"ns",IF(ABS($L201-INDEX(RTO1SF_ORD,BG$4,2))&gt;$B$190,"s","ns"))))</f>
        <v/>
      </c>
      <c r="BH201" s="188" t="str">
        <f aca="1">IF(BH$4&gt;$J201,"",IF($F$175&gt;$G$175,"ns",IF($B$182&gt;$C$182,"ns",IF(ABS($L201-INDEX(RTO1SF_ORD,BH$4,2))&gt;$B$190,"s","ns"))))</f>
        <v/>
      </c>
      <c r="BI201" s="188" t="str">
        <f aca="1">IF(BI$4&gt;$J201,"",IF($F$175&gt;$G$175,"ns",IF($B$182&gt;$C$182,"ns",IF(ABS($L201-INDEX(RTO1SF_ORD,BI$4,2))&gt;$B$190,"s","ns"))))</f>
        <v/>
      </c>
      <c r="BJ201" s="188" t="str">
        <f aca="1">IF(BJ$4&gt;$J201,"",IF($F$175&gt;$G$175,"ns",IF($B$182&gt;$C$182,"ns",IF(ABS($L201-INDEX(RTO1SF_ORD,BJ$4,2))&gt;$B$190,"s","ns"))))</f>
        <v/>
      </c>
      <c r="BS201" s="10"/>
      <c r="BT201" s="10"/>
      <c r="BV201" s="89" t="n">
        <v>31</v>
      </c>
      <c r="BW201" s="187">
        <f aca="1">IFERROR(INDEX(RTO4CF_ORD,BV201,1),"sd")</f>
        <v>0</v>
      </c>
      <c r="BX201" s="188">
        <f aca="1">IFERROR(INDEX(RTO4CF_ORD,BV201,2),"sd")</f>
        <v>0.000190000000000000036</v>
      </c>
      <c r="BY201" s="186" t="str">
        <f aca="1">IF(BY$4&gt;$BV201,"",IF($BR$175&gt;$BS$175,"ns",IF($BN$182&gt;$BO$182,"ns",IF(ABS($BX201-INDEX(RTO1CF_ORD,BY$4,2))&gt;$BN$190,"s","ns"))))</f>
        <v>ns</v>
      </c>
      <c r="BZ201" s="186" t="str">
        <f aca="1">IF(BZ$4&gt;$BV201,"",IF($BR$175&gt;$BS$175,"ns",IF($BN$182&gt;$BO$182,"ns",IF(ABS($BX201-INDEX(RTO1CF_ORD,BZ$4,2))&gt;$BN$190,"s","ns"))))</f>
        <v>ns</v>
      </c>
      <c r="CA201" s="186" t="str">
        <f aca="1">IF(CA$4&gt;$BV201,"",IF($BR$175&gt;$BS$175,"ns",IF($BN$182&gt;$BO$182,"ns",IF(ABS($BX201-INDEX(RTO1CF_ORD,CA$4,2))&gt;$BN$190,"s","ns"))))</f>
        <v>ns</v>
      </c>
      <c r="CB201" s="186" t="str">
        <f aca="1">IF(CB$4&gt;$BV201,"",IF($BR$175&gt;$BS$175,"ns",IF($BN$182&gt;$BO$182,"ns",IF(ABS($BX201-INDEX(RTO1CF_ORD,CB$4,2))&gt;$BN$190,"s","ns"))))</f>
        <v>ns</v>
      </c>
      <c r="CC201" s="186" t="str">
        <f aca="1">IF(CC$4&gt;$BV201,"",IF($BR$175&gt;$BS$175,"ns",IF($BN$182&gt;$BO$182,"ns",IF(ABS($BX201-INDEX(RTO1CF_ORD,CC$4,2))&gt;$BN$190,"s","ns"))))</f>
        <v>ns</v>
      </c>
      <c r="CD201" s="186" t="str">
        <f aca="1">IF(CD$4&gt;$BV201,"",IF($BR$175&gt;$BS$175,"ns",IF($BN$182&gt;$BO$182,"ns",IF(ABS($BX201-INDEX(RTO1CF_ORD,CD$4,2))&gt;$BN$190,"s","ns"))))</f>
        <v>ns</v>
      </c>
      <c r="CE201" s="186" t="str">
        <f aca="1">IF(CE$4&gt;$BV201,"",IF($BR$175&gt;$BS$175,"ns",IF($BN$182&gt;$BO$182,"ns",IF(ABS($BX201-INDEX(RTO1CF_ORD,CE$4,2))&gt;$BN$190,"s","ns"))))</f>
        <v>ns</v>
      </c>
      <c r="CF201" s="186" t="str">
        <f aca="1">IF(CF$4&gt;$BV201,"",IF($BR$175&gt;$BS$175,"ns",IF($BN$182&gt;$BO$182,"ns",IF(ABS($BX201-INDEX(RTO1CF_ORD,CF$4,2))&gt;$BN$190,"s","ns"))))</f>
        <v>ns</v>
      </c>
      <c r="CG201" s="186" t="str">
        <f aca="1">IF(CG$4&gt;$BV201,"",IF($BR$175&gt;$BS$175,"ns",IF($BN$182&gt;$BO$182,"ns",IF(ABS($BX201-INDEX(RTO1CF_ORD,CG$4,2))&gt;$BN$190,"s","ns"))))</f>
        <v>ns</v>
      </c>
      <c r="CH201" s="186" t="str">
        <f aca="1">IF(CH$4&gt;$BV201,"",IF($BR$175&gt;$BS$175,"ns",IF($BN$182&gt;$BO$182,"ns",IF(ABS($BX201-INDEX(RTO1CF_ORD,CH$4,2))&gt;$BN$190,"s","ns"))))</f>
        <v>ns</v>
      </c>
      <c r="CI201" s="186" t="str">
        <f aca="1">IF(CI$4&gt;$BV201,"",IF($BR$175&gt;$BS$175,"ns",IF($BN$182&gt;$BO$182,"ns",IF(ABS($BX201-INDEX(RTO1CF_ORD,CI$4,2))&gt;$BN$190,"s","ns"))))</f>
        <v>ns</v>
      </c>
      <c r="CJ201" s="186" t="str">
        <f aca="1">IF(CJ$4&gt;$BV201,"",IF($BR$175&gt;$BS$175,"ns",IF($BN$182&gt;$BO$182,"ns",IF(ABS($BX201-INDEX(RTO1CF_ORD,CJ$4,2))&gt;$BN$190,"s","ns"))))</f>
        <v>ns</v>
      </c>
      <c r="CK201" s="186" t="str">
        <f aca="1">IF(CK$4&gt;$BV201,"",IF($BR$175&gt;$BS$175,"ns",IF($BN$182&gt;$BO$182,"ns",IF(ABS($BX201-INDEX(RTO1CF_ORD,CK$4,2))&gt;$BN$190,"s","ns"))))</f>
        <v>ns</v>
      </c>
      <c r="CL201" s="186" t="str">
        <f aca="1">IF(CL$4&gt;$BV201,"",IF($BR$175&gt;$BS$175,"ns",IF($BN$182&gt;$BO$182,"ns",IF(ABS($BX201-INDEX(RTO1CF_ORD,CL$4,2))&gt;$BN$190,"s","ns"))))</f>
        <v>ns</v>
      </c>
      <c r="CM201" s="186" t="str">
        <f aca="1">IF(CM$4&gt;$BV201,"",IF($BR$175&gt;$BS$175,"ns",IF($BN$182&gt;$BO$182,"ns",IF(ABS($BX201-INDEX(RTO1CF_ORD,CM$4,2))&gt;$BN$190,"s","ns"))))</f>
        <v>ns</v>
      </c>
      <c r="CN201" s="186" t="str">
        <f aca="1">IF(CN$4&gt;$BV201,"",IF($BR$175&gt;$BS$175,"ns",IF($BN$182&gt;$BO$182,"ns",IF(ABS($BX201-INDEX(RTO1CF_ORD,CN$4,2))&gt;$BN$190,"s","ns"))))</f>
        <v>ns</v>
      </c>
      <c r="CO201" s="186" t="str">
        <f aca="1">IF(CO$4&gt;$BV201,"",IF($BR$175&gt;$BS$175,"ns",IF($BN$182&gt;$BO$182,"ns",IF(ABS($BX201-INDEX(RTO1CF_ORD,CO$4,2))&gt;$BN$190,"s","ns"))))</f>
        <v>ns</v>
      </c>
      <c r="CP201" s="186" t="str">
        <f aca="1">IF(CP$4&gt;$BV201,"",IF($BR$175&gt;$BS$175,"ns",IF($BN$182&gt;$BO$182,"ns",IF(ABS($BX201-INDEX(RTO1CF_ORD,CP$4,2))&gt;$BN$190,"s","ns"))))</f>
        <v>ns</v>
      </c>
      <c r="CQ201" s="186" t="str">
        <f aca="1">IF(CQ$4&gt;$BV201,"",IF($BR$175&gt;$BS$175,"ns",IF($BN$182&gt;$BO$182,"ns",IF(ABS($BX201-INDEX(RTO1CF_ORD,CQ$4,2))&gt;$BN$190,"s","ns"))))</f>
        <v>ns</v>
      </c>
      <c r="CR201" s="186" t="str">
        <f aca="1">IF(CR$4&gt;$BV201,"",IF($BR$175&gt;$BS$175,"ns",IF($BN$182&gt;$BO$182,"ns",IF(ABS($BX201-INDEX(RTO1CF_ORD,CR$4,2))&gt;$BN$190,"s","ns"))))</f>
        <v>ns</v>
      </c>
      <c r="CS201" s="186" t="str">
        <f aca="1">IF(CS$4&gt;$BV201,"",IF($BR$175&gt;$BS$175,"ns",IF($BN$182&gt;$BO$182,"ns",IF(ABS($BX201-INDEX(RTO1CF_ORD,CS$4,2))&gt;$BN$190,"s","ns"))))</f>
        <v>ns</v>
      </c>
      <c r="CT201" s="186" t="str">
        <f aca="1">IF(CT$4&gt;$BV201,"",IF($BR$175&gt;$BS$175,"ns",IF($BN$182&gt;$BO$182,"ns",IF(ABS($BX201-INDEX(RTO1CF_ORD,CT$4,2))&gt;$BN$190,"s","ns"))))</f>
        <v>ns</v>
      </c>
      <c r="CU201" s="186" t="str">
        <f aca="1">IF(CU$4&gt;$BV201,"",IF($BR$175&gt;$BS$175,"ns",IF($BN$182&gt;$BO$182,"ns",IF(ABS($BX201-INDEX(RTO1CF_ORD,CU$4,2))&gt;$BN$190,"s","ns"))))</f>
        <v>ns</v>
      </c>
      <c r="CV201" s="186" t="str">
        <f aca="1">IF(CV$4&gt;$BV201,"",IF($BR$175&gt;$BS$175,"ns",IF($BN$182&gt;$BO$182,"ns",IF(ABS($BX201-INDEX(RTO1CF_ORD,CV$4,2))&gt;$BN$190,"s","ns"))))</f>
        <v>ns</v>
      </c>
      <c r="CW201" s="186" t="str">
        <f aca="1">IF(CW$4&gt;$BV201,"",IF($BR$175&gt;$BS$175,"ns",IF($BN$182&gt;$BO$182,"ns",IF(ABS($BX201-INDEX(RTO1CF_ORD,CW$4,2))&gt;$BN$190,"s","ns"))))</f>
        <v>ns</v>
      </c>
      <c r="CX201" s="186" t="str">
        <f aca="1">IF(CX$4&gt;$BV201,"",IF($BR$175&gt;$BS$175,"ns",IF($BN$182&gt;$BO$182,"ns",IF(ABS($BX201-INDEX(RTO1CF_ORD,CX$4,2))&gt;$BN$190,"s","ns"))))</f>
        <v>ns</v>
      </c>
      <c r="CY201" s="186" t="str">
        <f aca="1">IF(CY$4&gt;$BV201,"",IF($BR$175&gt;$BS$175,"ns",IF($BN$182&gt;$BO$182,"ns",IF(ABS($BX201-INDEX(RTO1CF_ORD,CY$4,2))&gt;$BN$190,"s","ns"))))</f>
        <v>ns</v>
      </c>
      <c r="CZ201" s="186" t="str">
        <f aca="1">IF(CZ$4&gt;$BV201,"",IF($BR$175&gt;$BS$175,"ns",IF($BN$182&gt;$BO$182,"ns",IF(ABS($BX201-INDEX(RTO1CF_ORD,CZ$4,2))&gt;$BN$190,"s","ns"))))</f>
        <v>ns</v>
      </c>
      <c r="DA201" s="186" t="str">
        <f aca="1">IF(DA$4&gt;$BV201,"",IF($BR$175&gt;$BS$175,"ns",IF($BN$182&gt;$BO$182,"ns",IF(ABS($BX201-INDEX(RTO1CF_ORD,DA$4,2))&gt;$BN$190,"s","ns"))))</f>
        <v>ns</v>
      </c>
      <c r="DB201" s="186" t="str">
        <f aca="1">IF(DB$4&gt;$BV201,"",IF($BR$175&gt;$BS$175,"ns",IF($BN$182&gt;$BO$182,"ns",IF(ABS($BX201-INDEX(RTO1CF_ORD,DB$4,2))&gt;$BN$190,"s","ns"))))</f>
        <v>ns</v>
      </c>
      <c r="DC201" s="186" t="str">
        <f aca="1">IF(DC$4&gt;$BV201,"",IF($BR$175&gt;$BS$175,"ns",IF($BN$182&gt;$BO$182,"ns",IF(ABS($BX201-INDEX(RTO1CF_ORD,DC$4,2))&gt;$BN$190,"s","ns"))))</f>
        <v>ns</v>
      </c>
      <c r="DD201" s="186" t="str">
        <f aca="1">IF(DD$4&gt;$BV201,"",IF($BR$175&gt;$BS$175,"ns",IF($BN$182&gt;$BO$182,"ns",IF(ABS($BX201-INDEX(RTO1CF_ORD,DD$4,2))&gt;$BN$190,"s","ns"))))</f>
        <v/>
      </c>
      <c r="DE201" s="186" t="str">
        <f aca="1">IF(DE$4&gt;$BV201,"",IF($BR$175&gt;$BS$175,"ns",IF($BN$182&gt;$BO$182,"ns",IF(ABS($BX201-INDEX(RTO1CF_ORD,DE$4,2))&gt;$BN$190,"s","ns"))))</f>
        <v/>
      </c>
      <c r="DF201" s="186" t="str">
        <f aca="1">IF(DF$4&gt;$BV201,"",IF($BR$175&gt;$BS$175,"ns",IF($BN$182&gt;$BO$182,"ns",IF(ABS($BX201-INDEX(RTO1CF_ORD,DF$4,2))&gt;$BN$190,"s","ns"))))</f>
        <v/>
      </c>
      <c r="DG201" s="186" t="str">
        <f aca="1">IF(DG$4&gt;$BV201,"",IF($BR$175&gt;$BS$175,"ns",IF($BN$182&gt;$BO$182,"ns",IF(ABS($BX201-INDEX(RTO1CF_ORD,DG$4,2))&gt;$BN$190,"s","ns"))))</f>
        <v/>
      </c>
      <c r="DH201" s="186" t="str">
        <f aca="1">IF(DH$4&gt;$BV201,"",IF($BR$175&gt;$BS$175,"ns",IF($BN$182&gt;$BO$182,"ns",IF(ABS($BX201-INDEX(RTO1CF_ORD,DH$4,2))&gt;$BN$190,"s","ns"))))</f>
        <v/>
      </c>
      <c r="DI201" s="186" t="str">
        <f aca="1">IF(DI$4&gt;$BV201,"",IF($BR$175&gt;$BS$175,"ns",IF($BN$182&gt;$BO$182,"ns",IF(ABS($BX201-INDEX(RTO1CF_ORD,DI$4,2))&gt;$BN$190,"s","ns"))))</f>
        <v/>
      </c>
      <c r="DJ201" s="186" t="str">
        <f aca="1">IF(DJ$4&gt;$BV201,"",IF($BR$175&gt;$BS$175,"ns",IF($BN$182&gt;$BO$182,"ns",IF(ABS($BX201-INDEX(RTO1CF_ORD,DJ$4,2))&gt;$BN$190,"s","ns"))))</f>
        <v/>
      </c>
      <c r="DK201" s="186" t="str">
        <f aca="1">IF(DK$4&gt;$BV201,"",IF($BR$175&gt;$BS$175,"ns",IF($BN$182&gt;$BO$182,"ns",IF(ABS($BX201-INDEX(RTO1CF_ORD,DK$4,2))&gt;$BN$190,"s","ns"))))</f>
        <v/>
      </c>
      <c r="DL201" s="186" t="str">
        <f aca="1">IF(DL$4&gt;$BV201,"",IF($BR$175&gt;$BS$175,"ns",IF($BN$182&gt;$BO$182,"ns",IF(ABS($BX201-INDEX(RTO1CF_ORD,DL$4,2))&gt;$BN$190,"s","ns"))))</f>
        <v/>
      </c>
      <c r="DM201" s="186" t="str">
        <f aca="1">IF(DM$4&gt;$BV201,"",IF($BR$175&gt;$BS$175,"ns",IF($BN$182&gt;$BO$182,"ns",IF(ABS($BX201-INDEX(RTO1CF_ORD,DM$4,2))&gt;$BN$190,"s","ns"))))</f>
        <v/>
      </c>
      <c r="DN201" s="186" t="str">
        <f aca="1">IF(DN$4&gt;$BV201,"",IF($BR$175&gt;$BS$175,"ns",IF($BN$182&gt;$BO$182,"ns",IF(ABS($BX201-INDEX(RTO1CF_ORD,DN$4,2))&gt;$BN$190,"s","ns"))))</f>
        <v/>
      </c>
      <c r="DO201" s="186" t="str">
        <f aca="1">IF(DO$4&gt;$BV201,"",IF($BR$175&gt;$BS$175,"ns",IF($BN$182&gt;$BO$182,"ns",IF(ABS($BX201-INDEX(RTO1CF_ORD,DO$4,2))&gt;$BN$190,"s","ns"))))</f>
        <v/>
      </c>
      <c r="DP201" s="186" t="str">
        <f aca="1">IF(DP$4&gt;$BV201,"",IF($BR$175&gt;$BS$175,"ns",IF($BN$182&gt;$BO$182,"ns",IF(ABS($BX201-INDEX(RTO1CF_ORD,DP$4,2))&gt;$BN$190,"s","ns"))))</f>
        <v/>
      </c>
      <c r="DQ201" s="186" t="str">
        <f aca="1">IF(DQ$4&gt;$BV201,"",IF($BR$175&gt;$BS$175,"ns",IF($BN$182&gt;$BO$182,"ns",IF(ABS($BX201-INDEX(RTO1CF_ORD,DQ$4,2))&gt;$BN$190,"s","ns"))))</f>
        <v/>
      </c>
      <c r="DR201" s="186" t="str">
        <f aca="1">IF(DR$4&gt;$BV201,"",IF($BR$175&gt;$BS$175,"ns",IF($BN$182&gt;$BO$182,"ns",IF(ABS($BX201-INDEX(RTO1CF_ORD,DR$4,2))&gt;$BN$190,"s","ns"))))</f>
        <v/>
      </c>
      <c r="DS201" s="186" t="str">
        <f aca="1">IF(DS$4&gt;$BV201,"",IF($BR$175&gt;$BS$175,"ns",IF($BN$182&gt;$BO$182,"ns",IF(ABS($BX201-INDEX(RTO1CF_ORD,DS$4,2))&gt;$BN$190,"s","ns"))))</f>
        <v/>
      </c>
      <c r="DT201" s="186" t="str">
        <f aca="1">IF(DT$4&gt;$BV201,"",IF($BR$175&gt;$BS$175,"ns",IF($BN$182&gt;$BO$182,"ns",IF(ABS($BX201-INDEX(RTO1CF_ORD,DT$4,2))&gt;$BN$190,"s","ns"))))</f>
        <v/>
      </c>
      <c r="DU201" s="186" t="str">
        <f aca="1">IF(DU$4&gt;$BV201,"",IF($BR$175&gt;$BS$175,"ns",IF($BN$182&gt;$BO$182,"ns",IF(ABS($BX201-INDEX(RTO1CF_ORD,DU$4,2))&gt;$BN$190,"s","ns"))))</f>
        <v/>
      </c>
      <c r="DV201" s="186" t="str">
        <f aca="1">IF(DV$4&gt;$BV201,"",IF($BR$175&gt;$BS$175,"ns",IF($BN$182&gt;$BO$182,"ns",IF(ABS($BX201-INDEX(RTO1CF_ORD,DV$4,2))&gt;$BN$190,"s","ns"))))</f>
        <v/>
      </c>
      <c r="DW201" s="158"/>
      <c r="DX201" s="158"/>
      <c r="DY201" s="9"/>
      <c r="DZ201" s="176">
        <f>DZ200+1</f>
        <v>32</v>
      </c>
      <c r="EA201" s="283">
        <f aca="1">IFERROR(INDEX(RTO4CV,$DZ201,1),0)</f>
        <v>0</v>
      </c>
      <c r="EB201" s="179">
        <f aca="1">IFERROR(INDEX(RTO4SF,$DZ201,EB$3),0)</f>
        <v>0</v>
      </c>
      <c r="EC201" s="179">
        <f aca="1">IFERROR(INDEX(RTO4SF,$DZ201,EC$3),0)</f>
        <v>0</v>
      </c>
      <c r="ED201" s="179">
        <f aca="1">IFERROR(INDEX(RTO4SF,$DZ201,ED$3),0)</f>
        <v>0</v>
      </c>
      <c r="EE201" s="179">
        <f aca="1">IFERROR(INDEX(RTO4SF,$DZ201,EE$3),0)</f>
        <v>0</v>
      </c>
      <c r="EF201" s="179">
        <f>_xlfn.COUNTIFS(EB201:EE201,"&gt;1")</f>
        <v>0</v>
      </c>
      <c r="EG201" s="179">
        <f>IFERROR(_xlfn.SUMIFS(EB201:EE201,EB201:EE201,"&gt;1"),0)</f>
        <v>0</v>
      </c>
      <c r="EH201" s="176"/>
      <c r="EI201" s="176"/>
      <c r="EJ201" s="176"/>
      <c r="EK201" s="177"/>
      <c r="EL201" s="176">
        <f>EL200+1</f>
        <v>32</v>
      </c>
      <c r="EM201" s="283">
        <f aca="1">IFERROR(INDEX(RTO4CV,$EL201,1),0)</f>
        <v>0</v>
      </c>
      <c r="EN201" s="179">
        <f aca="1">IFERROR(INDEX(RTO4CF,$EL201,'ANVA-MDS'!EB$3),0)</f>
        <v>0</v>
      </c>
      <c r="EO201" s="179">
        <f aca="1">IFERROR(INDEX(RTO4CF,$EL201,'ANVA-MDS'!EC$3),0)</f>
        <v>0</v>
      </c>
      <c r="EP201" s="179">
        <f aca="1">IFERROR(INDEX(RTO4CF,$EL201,'ANVA-MDS'!ED$3),0)</f>
        <v>0</v>
      </c>
      <c r="EQ201" s="179">
        <f aca="1">IFERROR(INDEX(RTO4CF,$EL201,'ANVA-MDS'!EE$3),0)</f>
        <v>0</v>
      </c>
      <c r="ER201" s="179">
        <f>_xlfn.COUNTIFS(EN201:EQ201,"&gt;1")</f>
        <v>0</v>
      </c>
      <c r="ES201" s="179">
        <f>IFERROR(_xlfn.SUMIFS(EN201:EQ201,EN201:EQ201,"&gt;1"),0)</f>
        <v>0</v>
      </c>
      <c r="ET201" s="176"/>
      <c r="EU201" s="176"/>
      <c r="EV201" s="176"/>
      <c r="EW201" s="177"/>
      <c r="EX201" s="179">
        <f>EG201+ES201</f>
        <v>0</v>
      </c>
      <c r="EY201" s="177"/>
      <c r="EZ201" s="177"/>
    </row>
    <row r="202" spans="10:156" ht="12.75" customHeight="1">
      <c r="J202" s="89" t="n">
        <v>32</v>
      </c>
      <c r="K202" s="187">
        <f aca="1">IFERROR(INDEX(RTO4SF_ORD,J202,1),"sd")</f>
        <v>0</v>
      </c>
      <c r="L202" s="188">
        <f aca="1">IFERROR(INDEX(RTO4SF_ORD,J202,2),"sd")</f>
        <v>0.000180000000000000036</v>
      </c>
      <c r="M202" s="188" t="str">
        <f aca="1">IF(M$4&gt;$J202,"",IF($F$175&gt;$G$175,"ns",IF($B$182&gt;$C$182,"ns",IF(ABS($L202-INDEX(RTO1SF_ORD,M$4,2))&gt;$B$190,"s","ns"))))</f>
        <v>ns</v>
      </c>
      <c r="N202" s="188" t="str">
        <f aca="1">IF(N$4&gt;$J202,"",IF($F$175&gt;$G$175,"ns",IF($B$182&gt;$C$182,"ns",IF(ABS($L202-INDEX(RTO1SF_ORD,N$4,2))&gt;$B$190,"s","ns"))))</f>
        <v>ns</v>
      </c>
      <c r="O202" s="188" t="str">
        <f aca="1">IF(O$4&gt;$J202,"",IF($F$175&gt;$G$175,"ns",IF($B$182&gt;$C$182,"ns",IF(ABS($L202-INDEX(RTO1SF_ORD,O$4,2))&gt;$B$190,"s","ns"))))</f>
        <v>ns</v>
      </c>
      <c r="P202" s="188" t="str">
        <f aca="1">IF(P$4&gt;$J202,"",IF($F$175&gt;$G$175,"ns",IF($B$182&gt;$C$182,"ns",IF(ABS($L202-INDEX(RTO1SF_ORD,P$4,2))&gt;$B$190,"s","ns"))))</f>
        <v>ns</v>
      </c>
      <c r="Q202" s="188" t="str">
        <f aca="1">IF(Q$4&gt;$J202,"",IF($F$175&gt;$G$175,"ns",IF($B$182&gt;$C$182,"ns",IF(ABS($L202-INDEX(RTO1SF_ORD,Q$4,2))&gt;$B$190,"s","ns"))))</f>
        <v>ns</v>
      </c>
      <c r="R202" s="188" t="str">
        <f aca="1">IF(R$4&gt;$J202,"",IF($F$175&gt;$G$175,"ns",IF($B$182&gt;$C$182,"ns",IF(ABS($L202-INDEX(RTO1SF_ORD,R$4,2))&gt;$B$190,"s","ns"))))</f>
        <v>ns</v>
      </c>
      <c r="S202" s="188" t="str">
        <f aca="1">IF(S$4&gt;$J202,"",IF($F$175&gt;$G$175,"ns",IF($B$182&gt;$C$182,"ns",IF(ABS($L202-INDEX(RTO1SF_ORD,S$4,2))&gt;$B$190,"s","ns"))))</f>
        <v>ns</v>
      </c>
      <c r="T202" s="188" t="str">
        <f aca="1">IF(T$4&gt;$J202,"",IF($F$175&gt;$G$175,"ns",IF($B$182&gt;$C$182,"ns",IF(ABS($L202-INDEX(RTO1SF_ORD,T$4,2))&gt;$B$190,"s","ns"))))</f>
        <v>ns</v>
      </c>
      <c r="U202" s="188" t="str">
        <f aca="1">IF(U$4&gt;$J202,"",IF($F$175&gt;$G$175,"ns",IF($B$182&gt;$C$182,"ns",IF(ABS($L202-INDEX(RTO1SF_ORD,U$4,2))&gt;$B$190,"s","ns"))))</f>
        <v>ns</v>
      </c>
      <c r="V202" s="188" t="str">
        <f aca="1">IF(V$4&gt;$J202,"",IF($F$175&gt;$G$175,"ns",IF($B$182&gt;$C$182,"ns",IF(ABS($L202-INDEX(RTO1SF_ORD,V$4,2))&gt;$B$190,"s","ns"))))</f>
        <v>ns</v>
      </c>
      <c r="W202" s="188" t="str">
        <f aca="1">IF(W$4&gt;$J202,"",IF($F$175&gt;$G$175,"ns",IF($B$182&gt;$C$182,"ns",IF(ABS($L202-INDEX(RTO1SF_ORD,W$4,2))&gt;$B$190,"s","ns"))))</f>
        <v>ns</v>
      </c>
      <c r="X202" s="188" t="str">
        <f aca="1">IF(X$4&gt;$J202,"",IF($F$175&gt;$G$175,"ns",IF($B$182&gt;$C$182,"ns",IF(ABS($L202-INDEX(RTO1SF_ORD,X$4,2))&gt;$B$190,"s","ns"))))</f>
        <v>ns</v>
      </c>
      <c r="Y202" s="188" t="str">
        <f aca="1">IF(Y$4&gt;$J202,"",IF($F$175&gt;$G$175,"ns",IF($B$182&gt;$C$182,"ns",IF(ABS($L202-INDEX(RTO1SF_ORD,Y$4,2))&gt;$B$190,"s","ns"))))</f>
        <v>ns</v>
      </c>
      <c r="Z202" s="188" t="str">
        <f aca="1">IF(Z$4&gt;$J202,"",IF($F$175&gt;$G$175,"ns",IF($B$182&gt;$C$182,"ns",IF(ABS($L202-INDEX(RTO1SF_ORD,Z$4,2))&gt;$B$190,"s","ns"))))</f>
        <v>ns</v>
      </c>
      <c r="AA202" s="188" t="str">
        <f aca="1">IF(AA$4&gt;$J202,"",IF($F$175&gt;$G$175,"ns",IF($B$182&gt;$C$182,"ns",IF(ABS($L202-INDEX(RTO1SF_ORD,AA$4,2))&gt;$B$190,"s","ns"))))</f>
        <v>ns</v>
      </c>
      <c r="AB202" s="188" t="str">
        <f aca="1">IF(AB$4&gt;$J202,"",IF($F$175&gt;$G$175,"ns",IF($B$182&gt;$C$182,"ns",IF(ABS($L202-INDEX(RTO1SF_ORD,AB$4,2))&gt;$B$190,"s","ns"))))</f>
        <v>ns</v>
      </c>
      <c r="AC202" s="188" t="str">
        <f aca="1">IF(AC$4&gt;$J202,"",IF($F$175&gt;$G$175,"ns",IF($B$182&gt;$C$182,"ns",IF(ABS($L202-INDEX(RTO1SF_ORD,AC$4,2))&gt;$B$190,"s","ns"))))</f>
        <v>ns</v>
      </c>
      <c r="AD202" s="188" t="str">
        <f aca="1">IF(AD$4&gt;$J202,"",IF($F$175&gt;$G$175,"ns",IF($B$182&gt;$C$182,"ns",IF(ABS($L202-INDEX(RTO1SF_ORD,AD$4,2))&gt;$B$190,"s","ns"))))</f>
        <v>ns</v>
      </c>
      <c r="AE202" s="188" t="str">
        <f aca="1">IF(AE$4&gt;$J202,"",IF($F$175&gt;$G$175,"ns",IF($B$182&gt;$C$182,"ns",IF(ABS($L202-INDEX(RTO1SF_ORD,AE$4,2))&gt;$B$190,"s","ns"))))</f>
        <v>ns</v>
      </c>
      <c r="AF202" s="188" t="str">
        <f aca="1">IF(AF$4&gt;$J202,"",IF($F$175&gt;$G$175,"ns",IF($B$182&gt;$C$182,"ns",IF(ABS($L202-INDEX(RTO1SF_ORD,AF$4,2))&gt;$B$190,"s","ns"))))</f>
        <v>ns</v>
      </c>
      <c r="AG202" s="188" t="str">
        <f aca="1">IF(AG$4&gt;$J202,"",IF($F$175&gt;$G$175,"ns",IF($B$182&gt;$C$182,"ns",IF(ABS($L202-INDEX(RTO1SF_ORD,AG$4,2))&gt;$B$190,"s","ns"))))</f>
        <v>ns</v>
      </c>
      <c r="AH202" s="188" t="str">
        <f aca="1">IF(AH$4&gt;$J202,"",IF($F$175&gt;$G$175,"ns",IF($B$182&gt;$C$182,"ns",IF(ABS($L202-INDEX(RTO1SF_ORD,AH$4,2))&gt;$B$190,"s","ns"))))</f>
        <v>ns</v>
      </c>
      <c r="AI202" s="188" t="str">
        <f aca="1">IF(AI$4&gt;$J202,"",IF($F$175&gt;$G$175,"ns",IF($B$182&gt;$C$182,"ns",IF(ABS($L202-INDEX(RTO1SF_ORD,AI$4,2))&gt;$B$190,"s","ns"))))</f>
        <v>ns</v>
      </c>
      <c r="AJ202" s="188" t="str">
        <f aca="1">IF(AJ$4&gt;$J202,"",IF($F$175&gt;$G$175,"ns",IF($B$182&gt;$C$182,"ns",IF(ABS($L202-INDEX(RTO1SF_ORD,AJ$4,2))&gt;$B$190,"s","ns"))))</f>
        <v>ns</v>
      </c>
      <c r="AK202" s="188" t="str">
        <f aca="1">IF(AK$4&gt;$J202,"",IF($F$175&gt;$G$175,"ns",IF($B$182&gt;$C$182,"ns",IF(ABS($L202-INDEX(RTO1SF_ORD,AK$4,2))&gt;$B$190,"s","ns"))))</f>
        <v>ns</v>
      </c>
      <c r="AL202" s="188" t="str">
        <f aca="1">IF(AL$4&gt;$J202,"",IF($F$175&gt;$G$175,"ns",IF($B$182&gt;$C$182,"ns",IF(ABS($L202-INDEX(RTO1SF_ORD,AL$4,2))&gt;$B$190,"s","ns"))))</f>
        <v>ns</v>
      </c>
      <c r="AM202" s="188" t="str">
        <f aca="1">IF(AM$4&gt;$J202,"",IF($F$175&gt;$G$175,"ns",IF($B$182&gt;$C$182,"ns",IF(ABS($L202-INDEX(RTO1SF_ORD,AM$4,2))&gt;$B$190,"s","ns"))))</f>
        <v>ns</v>
      </c>
      <c r="AN202" s="188" t="str">
        <f aca="1">IF(AN$4&gt;$J202,"",IF($F$175&gt;$G$175,"ns",IF($B$182&gt;$C$182,"ns",IF(ABS($L202-INDEX(RTO1SF_ORD,AN$4,2))&gt;$B$190,"s","ns"))))</f>
        <v>ns</v>
      </c>
      <c r="AO202" s="188" t="str">
        <f aca="1">IF(AO$4&gt;$J202,"",IF($F$175&gt;$G$175,"ns",IF($B$182&gt;$C$182,"ns",IF(ABS($L202-INDEX(RTO1SF_ORD,AO$4,2))&gt;$B$190,"s","ns"))))</f>
        <v>ns</v>
      </c>
      <c r="AP202" s="188" t="str">
        <f aca="1">IF(AP$4&gt;$J202,"",IF($F$175&gt;$G$175,"ns",IF($B$182&gt;$C$182,"ns",IF(ABS($L202-INDEX(RTO1SF_ORD,AP$4,2))&gt;$B$190,"s","ns"))))</f>
        <v>ns</v>
      </c>
      <c r="AQ202" s="188" t="str">
        <f aca="1">IF(AQ$4&gt;$J202,"",IF($F$175&gt;$G$175,"ns",IF($B$182&gt;$C$182,"ns",IF(ABS($L202-INDEX(RTO1SF_ORD,AQ$4,2))&gt;$B$190,"s","ns"))))</f>
        <v>ns</v>
      </c>
      <c r="AR202" s="188" t="str">
        <f aca="1">IF(AR$4&gt;$J202,"",IF($F$175&gt;$G$175,"ns",IF($B$182&gt;$C$182,"ns",IF(ABS($L202-INDEX(RTO1SF_ORD,AR$4,2))&gt;$B$190,"s","ns"))))</f>
        <v>ns</v>
      </c>
      <c r="AS202" s="188" t="str">
        <f aca="1">IF(AS$4&gt;$J202,"",IF($F$175&gt;$G$175,"ns",IF($B$182&gt;$C$182,"ns",IF(ABS($L202-INDEX(RTO1SF_ORD,AS$4,2))&gt;$B$190,"s","ns"))))</f>
        <v/>
      </c>
      <c r="AT202" s="188" t="str">
        <f aca="1">IF(AT$4&gt;$J202,"",IF($F$175&gt;$G$175,"ns",IF($B$182&gt;$C$182,"ns",IF(ABS($L202-INDEX(RTO1SF_ORD,AT$4,2))&gt;$B$190,"s","ns"))))</f>
        <v/>
      </c>
      <c r="AU202" s="188" t="str">
        <f aca="1">IF(AU$4&gt;$J202,"",IF($F$175&gt;$G$175,"ns",IF($B$182&gt;$C$182,"ns",IF(ABS($L202-INDEX(RTO1SF_ORD,AU$4,2))&gt;$B$190,"s","ns"))))</f>
        <v/>
      </c>
      <c r="AV202" s="188" t="str">
        <f aca="1">IF(AV$4&gt;$J202,"",IF($F$175&gt;$G$175,"ns",IF($B$182&gt;$C$182,"ns",IF(ABS($L202-INDEX(RTO1SF_ORD,AV$4,2))&gt;$B$190,"s","ns"))))</f>
        <v/>
      </c>
      <c r="AW202" s="188" t="str">
        <f aca="1">IF(AW$4&gt;$J202,"",IF($F$175&gt;$G$175,"ns",IF($B$182&gt;$C$182,"ns",IF(ABS($L202-INDEX(RTO1SF_ORD,AW$4,2))&gt;$B$190,"s","ns"))))</f>
        <v/>
      </c>
      <c r="AX202" s="188" t="str">
        <f aca="1">IF(AX$4&gt;$J202,"",IF($F$175&gt;$G$175,"ns",IF($B$182&gt;$C$182,"ns",IF(ABS($L202-INDEX(RTO1SF_ORD,AX$4,2))&gt;$B$190,"s","ns"))))</f>
        <v/>
      </c>
      <c r="AY202" s="188" t="str">
        <f aca="1">IF(AY$4&gt;$J202,"",IF($F$175&gt;$G$175,"ns",IF($B$182&gt;$C$182,"ns",IF(ABS($L202-INDEX(RTO1SF_ORD,AY$4,2))&gt;$B$190,"s","ns"))))</f>
        <v/>
      </c>
      <c r="AZ202" s="188" t="str">
        <f aca="1">IF(AZ$4&gt;$J202,"",IF($F$175&gt;$G$175,"ns",IF($B$182&gt;$C$182,"ns",IF(ABS($L202-INDEX(RTO1SF_ORD,AZ$4,2))&gt;$B$190,"s","ns"))))</f>
        <v/>
      </c>
      <c r="BA202" s="188" t="str">
        <f aca="1">IF(BA$4&gt;$J202,"",IF($F$175&gt;$G$175,"ns",IF($B$182&gt;$C$182,"ns",IF(ABS($L202-INDEX(RTO1SF_ORD,BA$4,2))&gt;$B$190,"s","ns"))))</f>
        <v/>
      </c>
      <c r="BB202" s="188" t="str">
        <f aca="1">IF(BB$4&gt;$J202,"",IF($F$175&gt;$G$175,"ns",IF($B$182&gt;$C$182,"ns",IF(ABS($L202-INDEX(RTO1SF_ORD,BB$4,2))&gt;$B$190,"s","ns"))))</f>
        <v/>
      </c>
      <c r="BC202" s="188" t="str">
        <f aca="1">IF(BC$4&gt;$J202,"",IF($F$175&gt;$G$175,"ns",IF($B$182&gt;$C$182,"ns",IF(ABS($L202-INDEX(RTO1SF_ORD,BC$4,2))&gt;$B$190,"s","ns"))))</f>
        <v/>
      </c>
      <c r="BD202" s="188" t="str">
        <f aca="1">IF(BD$4&gt;$J202,"",IF($F$175&gt;$G$175,"ns",IF($B$182&gt;$C$182,"ns",IF(ABS($L202-INDEX(RTO1SF_ORD,BD$4,2))&gt;$B$190,"s","ns"))))</f>
        <v/>
      </c>
      <c r="BE202" s="188" t="str">
        <f aca="1">IF(BE$4&gt;$J202,"",IF($F$175&gt;$G$175,"ns",IF($B$182&gt;$C$182,"ns",IF(ABS($L202-INDEX(RTO1SF_ORD,BE$4,2))&gt;$B$190,"s","ns"))))</f>
        <v/>
      </c>
      <c r="BF202" s="188" t="str">
        <f aca="1">IF(BF$4&gt;$J202,"",IF($F$175&gt;$G$175,"ns",IF($B$182&gt;$C$182,"ns",IF(ABS($L202-INDEX(RTO1SF_ORD,BF$4,2))&gt;$B$190,"s","ns"))))</f>
        <v/>
      </c>
      <c r="BG202" s="188" t="str">
        <f aca="1">IF(BG$4&gt;$J202,"",IF($F$175&gt;$G$175,"ns",IF($B$182&gt;$C$182,"ns",IF(ABS($L202-INDEX(RTO1SF_ORD,BG$4,2))&gt;$B$190,"s","ns"))))</f>
        <v/>
      </c>
      <c r="BH202" s="188" t="str">
        <f aca="1">IF(BH$4&gt;$J202,"",IF($F$175&gt;$G$175,"ns",IF($B$182&gt;$C$182,"ns",IF(ABS($L202-INDEX(RTO1SF_ORD,BH$4,2))&gt;$B$190,"s","ns"))))</f>
        <v/>
      </c>
      <c r="BI202" s="188" t="str">
        <f aca="1">IF(BI$4&gt;$J202,"",IF($F$175&gt;$G$175,"ns",IF($B$182&gt;$C$182,"ns",IF(ABS($L202-INDEX(RTO1SF_ORD,BI$4,2))&gt;$B$190,"s","ns"))))</f>
        <v/>
      </c>
      <c r="BJ202" s="188" t="str">
        <f aca="1">IF(BJ$4&gt;$J202,"",IF($F$175&gt;$G$175,"ns",IF($B$182&gt;$C$182,"ns",IF(ABS($L202-INDEX(RTO1SF_ORD,BJ$4,2))&gt;$B$190,"s","ns"))))</f>
        <v/>
      </c>
      <c r="BS202" s="10"/>
      <c r="BT202" s="10"/>
      <c r="BV202" s="89" t="n">
        <v>32</v>
      </c>
      <c r="BW202" s="187">
        <f aca="1">IFERROR(INDEX(RTO4CF_ORD,BV202,1),"sd")</f>
        <v>0</v>
      </c>
      <c r="BX202" s="188">
        <f aca="1">IFERROR(INDEX(RTO4CF_ORD,BV202,2),"sd")</f>
        <v>0.000180000000000000036</v>
      </c>
      <c r="BY202" s="186" t="str">
        <f aca="1">IF(BY$4&gt;$BV202,"",IF($BR$175&gt;$BS$175,"ns",IF($BN$182&gt;$BO$182,"ns",IF(ABS($BX202-INDEX(RTO1CF_ORD,BY$4,2))&gt;$BN$190,"s","ns"))))</f>
        <v>ns</v>
      </c>
      <c r="BZ202" s="186" t="str">
        <f aca="1">IF(BZ$4&gt;$BV202,"",IF($BR$175&gt;$BS$175,"ns",IF($BN$182&gt;$BO$182,"ns",IF(ABS($BX202-INDEX(RTO1CF_ORD,BZ$4,2))&gt;$BN$190,"s","ns"))))</f>
        <v>ns</v>
      </c>
      <c r="CA202" s="186" t="str">
        <f aca="1">IF(CA$4&gt;$BV202,"",IF($BR$175&gt;$BS$175,"ns",IF($BN$182&gt;$BO$182,"ns",IF(ABS($BX202-INDEX(RTO1CF_ORD,CA$4,2))&gt;$BN$190,"s","ns"))))</f>
        <v>ns</v>
      </c>
      <c r="CB202" s="186" t="str">
        <f aca="1">IF(CB$4&gt;$BV202,"",IF($BR$175&gt;$BS$175,"ns",IF($BN$182&gt;$BO$182,"ns",IF(ABS($BX202-INDEX(RTO1CF_ORD,CB$4,2))&gt;$BN$190,"s","ns"))))</f>
        <v>ns</v>
      </c>
      <c r="CC202" s="186" t="str">
        <f aca="1">IF(CC$4&gt;$BV202,"",IF($BR$175&gt;$BS$175,"ns",IF($BN$182&gt;$BO$182,"ns",IF(ABS($BX202-INDEX(RTO1CF_ORD,CC$4,2))&gt;$BN$190,"s","ns"))))</f>
        <v>ns</v>
      </c>
      <c r="CD202" s="186" t="str">
        <f aca="1">IF(CD$4&gt;$BV202,"",IF($BR$175&gt;$BS$175,"ns",IF($BN$182&gt;$BO$182,"ns",IF(ABS($BX202-INDEX(RTO1CF_ORD,CD$4,2))&gt;$BN$190,"s","ns"))))</f>
        <v>ns</v>
      </c>
      <c r="CE202" s="186" t="str">
        <f aca="1">IF(CE$4&gt;$BV202,"",IF($BR$175&gt;$BS$175,"ns",IF($BN$182&gt;$BO$182,"ns",IF(ABS($BX202-INDEX(RTO1CF_ORD,CE$4,2))&gt;$BN$190,"s","ns"))))</f>
        <v>ns</v>
      </c>
      <c r="CF202" s="186" t="str">
        <f aca="1">IF(CF$4&gt;$BV202,"",IF($BR$175&gt;$BS$175,"ns",IF($BN$182&gt;$BO$182,"ns",IF(ABS($BX202-INDEX(RTO1CF_ORD,CF$4,2))&gt;$BN$190,"s","ns"))))</f>
        <v>ns</v>
      </c>
      <c r="CG202" s="186" t="str">
        <f aca="1">IF(CG$4&gt;$BV202,"",IF($BR$175&gt;$BS$175,"ns",IF($BN$182&gt;$BO$182,"ns",IF(ABS($BX202-INDEX(RTO1CF_ORD,CG$4,2))&gt;$BN$190,"s","ns"))))</f>
        <v>ns</v>
      </c>
      <c r="CH202" s="186" t="str">
        <f aca="1">IF(CH$4&gt;$BV202,"",IF($BR$175&gt;$BS$175,"ns",IF($BN$182&gt;$BO$182,"ns",IF(ABS($BX202-INDEX(RTO1CF_ORD,CH$4,2))&gt;$BN$190,"s","ns"))))</f>
        <v>ns</v>
      </c>
      <c r="CI202" s="186" t="str">
        <f aca="1">IF(CI$4&gt;$BV202,"",IF($BR$175&gt;$BS$175,"ns",IF($BN$182&gt;$BO$182,"ns",IF(ABS($BX202-INDEX(RTO1CF_ORD,CI$4,2))&gt;$BN$190,"s","ns"))))</f>
        <v>ns</v>
      </c>
      <c r="CJ202" s="186" t="str">
        <f aca="1">IF(CJ$4&gt;$BV202,"",IF($BR$175&gt;$BS$175,"ns",IF($BN$182&gt;$BO$182,"ns",IF(ABS($BX202-INDEX(RTO1CF_ORD,CJ$4,2))&gt;$BN$190,"s","ns"))))</f>
        <v>ns</v>
      </c>
      <c r="CK202" s="186" t="str">
        <f aca="1">IF(CK$4&gt;$BV202,"",IF($BR$175&gt;$BS$175,"ns",IF($BN$182&gt;$BO$182,"ns",IF(ABS($BX202-INDEX(RTO1CF_ORD,CK$4,2))&gt;$BN$190,"s","ns"))))</f>
        <v>ns</v>
      </c>
      <c r="CL202" s="186" t="str">
        <f aca="1">IF(CL$4&gt;$BV202,"",IF($BR$175&gt;$BS$175,"ns",IF($BN$182&gt;$BO$182,"ns",IF(ABS($BX202-INDEX(RTO1CF_ORD,CL$4,2))&gt;$BN$190,"s","ns"))))</f>
        <v>ns</v>
      </c>
      <c r="CM202" s="186" t="str">
        <f aca="1">IF(CM$4&gt;$BV202,"",IF($BR$175&gt;$BS$175,"ns",IF($BN$182&gt;$BO$182,"ns",IF(ABS($BX202-INDEX(RTO1CF_ORD,CM$4,2))&gt;$BN$190,"s","ns"))))</f>
        <v>ns</v>
      </c>
      <c r="CN202" s="186" t="str">
        <f aca="1">IF(CN$4&gt;$BV202,"",IF($BR$175&gt;$BS$175,"ns",IF($BN$182&gt;$BO$182,"ns",IF(ABS($BX202-INDEX(RTO1CF_ORD,CN$4,2))&gt;$BN$190,"s","ns"))))</f>
        <v>ns</v>
      </c>
      <c r="CO202" s="186" t="str">
        <f aca="1">IF(CO$4&gt;$BV202,"",IF($BR$175&gt;$BS$175,"ns",IF($BN$182&gt;$BO$182,"ns",IF(ABS($BX202-INDEX(RTO1CF_ORD,CO$4,2))&gt;$BN$190,"s","ns"))))</f>
        <v>ns</v>
      </c>
      <c r="CP202" s="186" t="str">
        <f aca="1">IF(CP$4&gt;$BV202,"",IF($BR$175&gt;$BS$175,"ns",IF($BN$182&gt;$BO$182,"ns",IF(ABS($BX202-INDEX(RTO1CF_ORD,CP$4,2))&gt;$BN$190,"s","ns"))))</f>
        <v>ns</v>
      </c>
      <c r="CQ202" s="186" t="str">
        <f aca="1">IF(CQ$4&gt;$BV202,"",IF($BR$175&gt;$BS$175,"ns",IF($BN$182&gt;$BO$182,"ns",IF(ABS($BX202-INDEX(RTO1CF_ORD,CQ$4,2))&gt;$BN$190,"s","ns"))))</f>
        <v>ns</v>
      </c>
      <c r="CR202" s="186" t="str">
        <f aca="1">IF(CR$4&gt;$BV202,"",IF($BR$175&gt;$BS$175,"ns",IF($BN$182&gt;$BO$182,"ns",IF(ABS($BX202-INDEX(RTO1CF_ORD,CR$4,2))&gt;$BN$190,"s","ns"))))</f>
        <v>ns</v>
      </c>
      <c r="CS202" s="186" t="str">
        <f aca="1">IF(CS$4&gt;$BV202,"",IF($BR$175&gt;$BS$175,"ns",IF($BN$182&gt;$BO$182,"ns",IF(ABS($BX202-INDEX(RTO1CF_ORD,CS$4,2))&gt;$BN$190,"s","ns"))))</f>
        <v>ns</v>
      </c>
      <c r="CT202" s="186" t="str">
        <f aca="1">IF(CT$4&gt;$BV202,"",IF($BR$175&gt;$BS$175,"ns",IF($BN$182&gt;$BO$182,"ns",IF(ABS($BX202-INDEX(RTO1CF_ORD,CT$4,2))&gt;$BN$190,"s","ns"))))</f>
        <v>ns</v>
      </c>
      <c r="CU202" s="186" t="str">
        <f aca="1">IF(CU$4&gt;$BV202,"",IF($BR$175&gt;$BS$175,"ns",IF($BN$182&gt;$BO$182,"ns",IF(ABS($BX202-INDEX(RTO1CF_ORD,CU$4,2))&gt;$BN$190,"s","ns"))))</f>
        <v>ns</v>
      </c>
      <c r="CV202" s="186" t="str">
        <f aca="1">IF(CV$4&gt;$BV202,"",IF($BR$175&gt;$BS$175,"ns",IF($BN$182&gt;$BO$182,"ns",IF(ABS($BX202-INDEX(RTO1CF_ORD,CV$4,2))&gt;$BN$190,"s","ns"))))</f>
        <v>ns</v>
      </c>
      <c r="CW202" s="186" t="str">
        <f aca="1">IF(CW$4&gt;$BV202,"",IF($BR$175&gt;$BS$175,"ns",IF($BN$182&gt;$BO$182,"ns",IF(ABS($BX202-INDEX(RTO1CF_ORD,CW$4,2))&gt;$BN$190,"s","ns"))))</f>
        <v>ns</v>
      </c>
      <c r="CX202" s="186" t="str">
        <f aca="1">IF(CX$4&gt;$BV202,"",IF($BR$175&gt;$BS$175,"ns",IF($BN$182&gt;$BO$182,"ns",IF(ABS($BX202-INDEX(RTO1CF_ORD,CX$4,2))&gt;$BN$190,"s","ns"))))</f>
        <v>ns</v>
      </c>
      <c r="CY202" s="186" t="str">
        <f aca="1">IF(CY$4&gt;$BV202,"",IF($BR$175&gt;$BS$175,"ns",IF($BN$182&gt;$BO$182,"ns",IF(ABS($BX202-INDEX(RTO1CF_ORD,CY$4,2))&gt;$BN$190,"s","ns"))))</f>
        <v>ns</v>
      </c>
      <c r="CZ202" s="186" t="str">
        <f aca="1">IF(CZ$4&gt;$BV202,"",IF($BR$175&gt;$BS$175,"ns",IF($BN$182&gt;$BO$182,"ns",IF(ABS($BX202-INDEX(RTO1CF_ORD,CZ$4,2))&gt;$BN$190,"s","ns"))))</f>
        <v>ns</v>
      </c>
      <c r="DA202" s="186" t="str">
        <f aca="1">IF(DA$4&gt;$BV202,"",IF($BR$175&gt;$BS$175,"ns",IF($BN$182&gt;$BO$182,"ns",IF(ABS($BX202-INDEX(RTO1CF_ORD,DA$4,2))&gt;$BN$190,"s","ns"))))</f>
        <v>ns</v>
      </c>
      <c r="DB202" s="186" t="str">
        <f aca="1">IF(DB$4&gt;$BV202,"",IF($BR$175&gt;$BS$175,"ns",IF($BN$182&gt;$BO$182,"ns",IF(ABS($BX202-INDEX(RTO1CF_ORD,DB$4,2))&gt;$BN$190,"s","ns"))))</f>
        <v>ns</v>
      </c>
      <c r="DC202" s="186" t="str">
        <f aca="1">IF(DC$4&gt;$BV202,"",IF($BR$175&gt;$BS$175,"ns",IF($BN$182&gt;$BO$182,"ns",IF(ABS($BX202-INDEX(RTO1CF_ORD,DC$4,2))&gt;$BN$190,"s","ns"))))</f>
        <v>ns</v>
      </c>
      <c r="DD202" s="186" t="str">
        <f aca="1">IF(DD$4&gt;$BV202,"",IF($BR$175&gt;$BS$175,"ns",IF($BN$182&gt;$BO$182,"ns",IF(ABS($BX202-INDEX(RTO1CF_ORD,DD$4,2))&gt;$BN$190,"s","ns"))))</f>
        <v>ns</v>
      </c>
      <c r="DE202" s="186" t="str">
        <f aca="1">IF(DE$4&gt;$BV202,"",IF($BR$175&gt;$BS$175,"ns",IF($BN$182&gt;$BO$182,"ns",IF(ABS($BX202-INDEX(RTO1CF_ORD,DE$4,2))&gt;$BN$190,"s","ns"))))</f>
        <v/>
      </c>
      <c r="DF202" s="186" t="str">
        <f aca="1">IF(DF$4&gt;$BV202,"",IF($BR$175&gt;$BS$175,"ns",IF($BN$182&gt;$BO$182,"ns",IF(ABS($BX202-INDEX(RTO1CF_ORD,DF$4,2))&gt;$BN$190,"s","ns"))))</f>
        <v/>
      </c>
      <c r="DG202" s="186" t="str">
        <f aca="1">IF(DG$4&gt;$BV202,"",IF($BR$175&gt;$BS$175,"ns",IF($BN$182&gt;$BO$182,"ns",IF(ABS($BX202-INDEX(RTO1CF_ORD,DG$4,2))&gt;$BN$190,"s","ns"))))</f>
        <v/>
      </c>
      <c r="DH202" s="186" t="str">
        <f aca="1">IF(DH$4&gt;$BV202,"",IF($BR$175&gt;$BS$175,"ns",IF($BN$182&gt;$BO$182,"ns",IF(ABS($BX202-INDEX(RTO1CF_ORD,DH$4,2))&gt;$BN$190,"s","ns"))))</f>
        <v/>
      </c>
      <c r="DI202" s="186" t="str">
        <f aca="1">IF(DI$4&gt;$BV202,"",IF($BR$175&gt;$BS$175,"ns",IF($BN$182&gt;$BO$182,"ns",IF(ABS($BX202-INDEX(RTO1CF_ORD,DI$4,2))&gt;$BN$190,"s","ns"))))</f>
        <v/>
      </c>
      <c r="DJ202" s="186" t="str">
        <f aca="1">IF(DJ$4&gt;$BV202,"",IF($BR$175&gt;$BS$175,"ns",IF($BN$182&gt;$BO$182,"ns",IF(ABS($BX202-INDEX(RTO1CF_ORD,DJ$4,2))&gt;$BN$190,"s","ns"))))</f>
        <v/>
      </c>
      <c r="DK202" s="186" t="str">
        <f aca="1">IF(DK$4&gt;$BV202,"",IF($BR$175&gt;$BS$175,"ns",IF($BN$182&gt;$BO$182,"ns",IF(ABS($BX202-INDEX(RTO1CF_ORD,DK$4,2))&gt;$BN$190,"s","ns"))))</f>
        <v/>
      </c>
      <c r="DL202" s="186" t="str">
        <f aca="1">IF(DL$4&gt;$BV202,"",IF($BR$175&gt;$BS$175,"ns",IF($BN$182&gt;$BO$182,"ns",IF(ABS($BX202-INDEX(RTO1CF_ORD,DL$4,2))&gt;$BN$190,"s","ns"))))</f>
        <v/>
      </c>
      <c r="DM202" s="186" t="str">
        <f aca="1">IF(DM$4&gt;$BV202,"",IF($BR$175&gt;$BS$175,"ns",IF($BN$182&gt;$BO$182,"ns",IF(ABS($BX202-INDEX(RTO1CF_ORD,DM$4,2))&gt;$BN$190,"s","ns"))))</f>
        <v/>
      </c>
      <c r="DN202" s="186" t="str">
        <f aca="1">IF(DN$4&gt;$BV202,"",IF($BR$175&gt;$BS$175,"ns",IF($BN$182&gt;$BO$182,"ns",IF(ABS($BX202-INDEX(RTO1CF_ORD,DN$4,2))&gt;$BN$190,"s","ns"))))</f>
        <v/>
      </c>
      <c r="DO202" s="186" t="str">
        <f aca="1">IF(DO$4&gt;$BV202,"",IF($BR$175&gt;$BS$175,"ns",IF($BN$182&gt;$BO$182,"ns",IF(ABS($BX202-INDEX(RTO1CF_ORD,DO$4,2))&gt;$BN$190,"s","ns"))))</f>
        <v/>
      </c>
      <c r="DP202" s="186" t="str">
        <f aca="1">IF(DP$4&gt;$BV202,"",IF($BR$175&gt;$BS$175,"ns",IF($BN$182&gt;$BO$182,"ns",IF(ABS($BX202-INDEX(RTO1CF_ORD,DP$4,2))&gt;$BN$190,"s","ns"))))</f>
        <v/>
      </c>
      <c r="DQ202" s="186" t="str">
        <f aca="1">IF(DQ$4&gt;$BV202,"",IF($BR$175&gt;$BS$175,"ns",IF($BN$182&gt;$BO$182,"ns",IF(ABS($BX202-INDEX(RTO1CF_ORD,DQ$4,2))&gt;$BN$190,"s","ns"))))</f>
        <v/>
      </c>
      <c r="DR202" s="186" t="str">
        <f aca="1">IF(DR$4&gt;$BV202,"",IF($BR$175&gt;$BS$175,"ns",IF($BN$182&gt;$BO$182,"ns",IF(ABS($BX202-INDEX(RTO1CF_ORD,DR$4,2))&gt;$BN$190,"s","ns"))))</f>
        <v/>
      </c>
      <c r="DS202" s="186" t="str">
        <f aca="1">IF(DS$4&gt;$BV202,"",IF($BR$175&gt;$BS$175,"ns",IF($BN$182&gt;$BO$182,"ns",IF(ABS($BX202-INDEX(RTO1CF_ORD,DS$4,2))&gt;$BN$190,"s","ns"))))</f>
        <v/>
      </c>
      <c r="DT202" s="186" t="str">
        <f aca="1">IF(DT$4&gt;$BV202,"",IF($BR$175&gt;$BS$175,"ns",IF($BN$182&gt;$BO$182,"ns",IF(ABS($BX202-INDEX(RTO1CF_ORD,DT$4,2))&gt;$BN$190,"s","ns"))))</f>
        <v/>
      </c>
      <c r="DU202" s="186" t="str">
        <f aca="1">IF(DU$4&gt;$BV202,"",IF($BR$175&gt;$BS$175,"ns",IF($BN$182&gt;$BO$182,"ns",IF(ABS($BX202-INDEX(RTO1CF_ORD,DU$4,2))&gt;$BN$190,"s","ns"))))</f>
        <v/>
      </c>
      <c r="DV202" s="186" t="str">
        <f aca="1">IF(DV$4&gt;$BV202,"",IF($BR$175&gt;$BS$175,"ns",IF($BN$182&gt;$BO$182,"ns",IF(ABS($BX202-INDEX(RTO1CF_ORD,DV$4,2))&gt;$BN$190,"s","ns"))))</f>
        <v/>
      </c>
      <c r="DW202" s="158"/>
      <c r="DX202" s="158"/>
      <c r="DZ202" s="176">
        <f>DZ201+1</f>
        <v>33</v>
      </c>
      <c r="EA202" s="283">
        <f aca="1">IFERROR(INDEX(RTO4CV,$DZ202,1),0)</f>
        <v>0</v>
      </c>
      <c r="EB202" s="179">
        <f aca="1">IFERROR(INDEX(RTO4SF,$DZ202,EB$3),0)</f>
        <v>0</v>
      </c>
      <c r="EC202" s="179">
        <f aca="1">IFERROR(INDEX(RTO4SF,$DZ202,EC$3),0)</f>
        <v>0</v>
      </c>
      <c r="ED202" s="179">
        <f aca="1">IFERROR(INDEX(RTO4SF,$DZ202,ED$3),0)</f>
        <v>0</v>
      </c>
      <c r="EE202" s="179">
        <f aca="1">IFERROR(INDEX(RTO4SF,$DZ202,EE$3),0)</f>
        <v>0</v>
      </c>
      <c r="EF202" s="179">
        <f>_xlfn.COUNTIFS(EB202:EE202,"&gt;1")</f>
        <v>0</v>
      </c>
      <c r="EG202" s="179">
        <f>IFERROR(_xlfn.SUMIFS(EB202:EE202,EB202:EE202,"&gt;1"),0)</f>
        <v>0</v>
      </c>
      <c r="EH202" s="176"/>
      <c r="EI202" s="176"/>
      <c r="EJ202" s="176"/>
      <c r="EK202" s="177"/>
      <c r="EL202" s="176">
        <f>EL201+1</f>
        <v>33</v>
      </c>
      <c r="EM202" s="283">
        <f aca="1">IFERROR(INDEX(RTO4CV,$EL202,1),0)</f>
        <v>0</v>
      </c>
      <c r="EN202" s="179">
        <f aca="1">IFERROR(INDEX(RTO4CF,$EL202,'ANVA-MDS'!EB$3),0)</f>
        <v>0</v>
      </c>
      <c r="EO202" s="179">
        <f aca="1">IFERROR(INDEX(RTO4CF,$EL202,'ANVA-MDS'!EC$3),0)</f>
        <v>0</v>
      </c>
      <c r="EP202" s="179">
        <f aca="1">IFERROR(INDEX(RTO4CF,$EL202,'ANVA-MDS'!ED$3),0)</f>
        <v>0</v>
      </c>
      <c r="EQ202" s="179">
        <f aca="1">IFERROR(INDEX(RTO4CF,$EL202,'ANVA-MDS'!EE$3),0)</f>
        <v>0</v>
      </c>
      <c r="ER202" s="179">
        <f>_xlfn.COUNTIFS(EN202:EQ202,"&gt;1")</f>
        <v>0</v>
      </c>
      <c r="ES202" s="179">
        <f>IFERROR(_xlfn.SUMIFS(EN202:EQ202,EN202:EQ202,"&gt;1"),0)</f>
        <v>0</v>
      </c>
      <c r="ET202" s="176"/>
      <c r="EU202" s="176"/>
      <c r="EV202" s="176"/>
      <c r="EW202" s="177"/>
      <c r="EX202" s="179">
        <f>EG202+ES202</f>
        <v>0</v>
      </c>
      <c r="EY202" s="177"/>
      <c r="EZ202" s="177"/>
    </row>
    <row r="203" spans="10:156" ht="12.75" customHeight="1">
      <c r="J203" s="89" t="n">
        <v>33</v>
      </c>
      <c r="K203" s="187">
        <f aca="1">IFERROR(INDEX(RTO4SF_ORD,J203,1),"sd")</f>
        <v>0</v>
      </c>
      <c r="L203" s="188">
        <f aca="1">IFERROR(INDEX(RTO4SF_ORD,J203,2),"sd")</f>
        <v>0.000170000000000000018</v>
      </c>
      <c r="M203" s="188" t="str">
        <f aca="1">IF(M$4&gt;$J203,"",IF($F$175&gt;$G$175,"ns",IF($B$182&gt;$C$182,"ns",IF(ABS($L203-INDEX(RTO1SF_ORD,M$4,2))&gt;$B$190,"s","ns"))))</f>
        <v>ns</v>
      </c>
      <c r="N203" s="188" t="str">
        <f aca="1">IF(N$4&gt;$J203,"",IF($F$175&gt;$G$175,"ns",IF($B$182&gt;$C$182,"ns",IF(ABS($L203-INDEX(RTO1SF_ORD,N$4,2))&gt;$B$190,"s","ns"))))</f>
        <v>ns</v>
      </c>
      <c r="O203" s="188" t="str">
        <f aca="1">IF(O$4&gt;$J203,"",IF($F$175&gt;$G$175,"ns",IF($B$182&gt;$C$182,"ns",IF(ABS($L203-INDEX(RTO1SF_ORD,O$4,2))&gt;$B$190,"s","ns"))))</f>
        <v>ns</v>
      </c>
      <c r="P203" s="188" t="str">
        <f aca="1">IF(P$4&gt;$J203,"",IF($F$175&gt;$G$175,"ns",IF($B$182&gt;$C$182,"ns",IF(ABS($L203-INDEX(RTO1SF_ORD,P$4,2))&gt;$B$190,"s","ns"))))</f>
        <v>ns</v>
      </c>
      <c r="Q203" s="188" t="str">
        <f aca="1">IF(Q$4&gt;$J203,"",IF($F$175&gt;$G$175,"ns",IF($B$182&gt;$C$182,"ns",IF(ABS($L203-INDEX(RTO1SF_ORD,Q$4,2))&gt;$B$190,"s","ns"))))</f>
        <v>ns</v>
      </c>
      <c r="R203" s="188" t="str">
        <f aca="1">IF(R$4&gt;$J203,"",IF($F$175&gt;$G$175,"ns",IF($B$182&gt;$C$182,"ns",IF(ABS($L203-INDEX(RTO1SF_ORD,R$4,2))&gt;$B$190,"s","ns"))))</f>
        <v>ns</v>
      </c>
      <c r="S203" s="188" t="str">
        <f aca="1">IF(S$4&gt;$J203,"",IF($F$175&gt;$G$175,"ns",IF($B$182&gt;$C$182,"ns",IF(ABS($L203-INDEX(RTO1SF_ORD,S$4,2))&gt;$B$190,"s","ns"))))</f>
        <v>ns</v>
      </c>
      <c r="T203" s="188" t="str">
        <f aca="1">IF(T$4&gt;$J203,"",IF($F$175&gt;$G$175,"ns",IF($B$182&gt;$C$182,"ns",IF(ABS($L203-INDEX(RTO1SF_ORD,T$4,2))&gt;$B$190,"s","ns"))))</f>
        <v>ns</v>
      </c>
      <c r="U203" s="188" t="str">
        <f aca="1">IF(U$4&gt;$J203,"",IF($F$175&gt;$G$175,"ns",IF($B$182&gt;$C$182,"ns",IF(ABS($L203-INDEX(RTO1SF_ORD,U$4,2))&gt;$B$190,"s","ns"))))</f>
        <v>ns</v>
      </c>
      <c r="V203" s="188" t="str">
        <f aca="1">IF(V$4&gt;$J203,"",IF($F$175&gt;$G$175,"ns",IF($B$182&gt;$C$182,"ns",IF(ABS($L203-INDEX(RTO1SF_ORD,V$4,2))&gt;$B$190,"s","ns"))))</f>
        <v>ns</v>
      </c>
      <c r="W203" s="188" t="str">
        <f aca="1">IF(W$4&gt;$J203,"",IF($F$175&gt;$G$175,"ns",IF($B$182&gt;$C$182,"ns",IF(ABS($L203-INDEX(RTO1SF_ORD,W$4,2))&gt;$B$190,"s","ns"))))</f>
        <v>ns</v>
      </c>
      <c r="X203" s="188" t="str">
        <f aca="1">IF(X$4&gt;$J203,"",IF($F$175&gt;$G$175,"ns",IF($B$182&gt;$C$182,"ns",IF(ABS($L203-INDEX(RTO1SF_ORD,X$4,2))&gt;$B$190,"s","ns"))))</f>
        <v>ns</v>
      </c>
      <c r="Y203" s="188" t="str">
        <f aca="1">IF(Y$4&gt;$J203,"",IF($F$175&gt;$G$175,"ns",IF($B$182&gt;$C$182,"ns",IF(ABS($L203-INDEX(RTO1SF_ORD,Y$4,2))&gt;$B$190,"s","ns"))))</f>
        <v>ns</v>
      </c>
      <c r="Z203" s="188" t="str">
        <f aca="1">IF(Z$4&gt;$J203,"",IF($F$175&gt;$G$175,"ns",IF($B$182&gt;$C$182,"ns",IF(ABS($L203-INDEX(RTO1SF_ORD,Z$4,2))&gt;$B$190,"s","ns"))))</f>
        <v>ns</v>
      </c>
      <c r="AA203" s="188" t="str">
        <f aca="1">IF(AA$4&gt;$J203,"",IF($F$175&gt;$G$175,"ns",IF($B$182&gt;$C$182,"ns",IF(ABS($L203-INDEX(RTO1SF_ORD,AA$4,2))&gt;$B$190,"s","ns"))))</f>
        <v>ns</v>
      </c>
      <c r="AB203" s="188" t="str">
        <f aca="1">IF(AB$4&gt;$J203,"",IF($F$175&gt;$G$175,"ns",IF($B$182&gt;$C$182,"ns",IF(ABS($L203-INDEX(RTO1SF_ORD,AB$4,2))&gt;$B$190,"s","ns"))))</f>
        <v>ns</v>
      </c>
      <c r="AC203" s="188" t="str">
        <f aca="1">IF(AC$4&gt;$J203,"",IF($F$175&gt;$G$175,"ns",IF($B$182&gt;$C$182,"ns",IF(ABS($L203-INDEX(RTO1SF_ORD,AC$4,2))&gt;$B$190,"s","ns"))))</f>
        <v>ns</v>
      </c>
      <c r="AD203" s="188" t="str">
        <f aca="1">IF(AD$4&gt;$J203,"",IF($F$175&gt;$G$175,"ns",IF($B$182&gt;$C$182,"ns",IF(ABS($L203-INDEX(RTO1SF_ORD,AD$4,2))&gt;$B$190,"s","ns"))))</f>
        <v>ns</v>
      </c>
      <c r="AE203" s="188" t="str">
        <f aca="1">IF(AE$4&gt;$J203,"",IF($F$175&gt;$G$175,"ns",IF($B$182&gt;$C$182,"ns",IF(ABS($L203-INDEX(RTO1SF_ORD,AE$4,2))&gt;$B$190,"s","ns"))))</f>
        <v>ns</v>
      </c>
      <c r="AF203" s="188" t="str">
        <f aca="1">IF(AF$4&gt;$J203,"",IF($F$175&gt;$G$175,"ns",IF($B$182&gt;$C$182,"ns",IF(ABS($L203-INDEX(RTO1SF_ORD,AF$4,2))&gt;$B$190,"s","ns"))))</f>
        <v>ns</v>
      </c>
      <c r="AG203" s="188" t="str">
        <f aca="1">IF(AG$4&gt;$J203,"",IF($F$175&gt;$G$175,"ns",IF($B$182&gt;$C$182,"ns",IF(ABS($L203-INDEX(RTO1SF_ORD,AG$4,2))&gt;$B$190,"s","ns"))))</f>
        <v>ns</v>
      </c>
      <c r="AH203" s="188" t="str">
        <f aca="1">IF(AH$4&gt;$J203,"",IF($F$175&gt;$G$175,"ns",IF($B$182&gt;$C$182,"ns",IF(ABS($L203-INDEX(RTO1SF_ORD,AH$4,2))&gt;$B$190,"s","ns"))))</f>
        <v>ns</v>
      </c>
      <c r="AI203" s="188" t="str">
        <f aca="1">IF(AI$4&gt;$J203,"",IF($F$175&gt;$G$175,"ns",IF($B$182&gt;$C$182,"ns",IF(ABS($L203-INDEX(RTO1SF_ORD,AI$4,2))&gt;$B$190,"s","ns"))))</f>
        <v>ns</v>
      </c>
      <c r="AJ203" s="188" t="str">
        <f aca="1">IF(AJ$4&gt;$J203,"",IF($F$175&gt;$G$175,"ns",IF($B$182&gt;$C$182,"ns",IF(ABS($L203-INDEX(RTO1SF_ORD,AJ$4,2))&gt;$B$190,"s","ns"))))</f>
        <v>ns</v>
      </c>
      <c r="AK203" s="188" t="str">
        <f aca="1">IF(AK$4&gt;$J203,"",IF($F$175&gt;$G$175,"ns",IF($B$182&gt;$C$182,"ns",IF(ABS($L203-INDEX(RTO1SF_ORD,AK$4,2))&gt;$B$190,"s","ns"))))</f>
        <v>ns</v>
      </c>
      <c r="AL203" s="188" t="str">
        <f aca="1">IF(AL$4&gt;$J203,"",IF($F$175&gt;$G$175,"ns",IF($B$182&gt;$C$182,"ns",IF(ABS($L203-INDEX(RTO1SF_ORD,AL$4,2))&gt;$B$190,"s","ns"))))</f>
        <v>ns</v>
      </c>
      <c r="AM203" s="188" t="str">
        <f aca="1">IF(AM$4&gt;$J203,"",IF($F$175&gt;$G$175,"ns",IF($B$182&gt;$C$182,"ns",IF(ABS($L203-INDEX(RTO1SF_ORD,AM$4,2))&gt;$B$190,"s","ns"))))</f>
        <v>ns</v>
      </c>
      <c r="AN203" s="188" t="str">
        <f aca="1">IF(AN$4&gt;$J203,"",IF($F$175&gt;$G$175,"ns",IF($B$182&gt;$C$182,"ns",IF(ABS($L203-INDEX(RTO1SF_ORD,AN$4,2))&gt;$B$190,"s","ns"))))</f>
        <v>ns</v>
      </c>
      <c r="AO203" s="188" t="str">
        <f aca="1">IF(AO$4&gt;$J203,"",IF($F$175&gt;$G$175,"ns",IF($B$182&gt;$C$182,"ns",IF(ABS($L203-INDEX(RTO1SF_ORD,AO$4,2))&gt;$B$190,"s","ns"))))</f>
        <v>ns</v>
      </c>
      <c r="AP203" s="188" t="str">
        <f aca="1">IF(AP$4&gt;$J203,"",IF($F$175&gt;$G$175,"ns",IF($B$182&gt;$C$182,"ns",IF(ABS($L203-INDEX(RTO1SF_ORD,AP$4,2))&gt;$B$190,"s","ns"))))</f>
        <v>ns</v>
      </c>
      <c r="AQ203" s="188" t="str">
        <f aca="1">IF(AQ$4&gt;$J203,"",IF($F$175&gt;$G$175,"ns",IF($B$182&gt;$C$182,"ns",IF(ABS($L203-INDEX(RTO1SF_ORD,AQ$4,2))&gt;$B$190,"s","ns"))))</f>
        <v>ns</v>
      </c>
      <c r="AR203" s="188" t="str">
        <f aca="1">IF(AR$4&gt;$J203,"",IF($F$175&gt;$G$175,"ns",IF($B$182&gt;$C$182,"ns",IF(ABS($L203-INDEX(RTO1SF_ORD,AR$4,2))&gt;$B$190,"s","ns"))))</f>
        <v>ns</v>
      </c>
      <c r="AS203" s="188" t="str">
        <f aca="1">IF(AS$4&gt;$J203,"",IF($F$175&gt;$G$175,"ns",IF($B$182&gt;$C$182,"ns",IF(ABS($L203-INDEX(RTO1SF_ORD,AS$4,2))&gt;$B$190,"s","ns"))))</f>
        <v>ns</v>
      </c>
      <c r="AT203" s="188" t="str">
        <f aca="1">IF(AT$4&gt;$J203,"",IF($F$175&gt;$G$175,"ns",IF($B$182&gt;$C$182,"ns",IF(ABS($L203-INDEX(RTO1SF_ORD,AT$4,2))&gt;$B$190,"s","ns"))))</f>
        <v/>
      </c>
      <c r="AU203" s="188" t="str">
        <f aca="1">IF(AU$4&gt;$J203,"",IF($F$175&gt;$G$175,"ns",IF($B$182&gt;$C$182,"ns",IF(ABS($L203-INDEX(RTO1SF_ORD,AU$4,2))&gt;$B$190,"s","ns"))))</f>
        <v/>
      </c>
      <c r="AV203" s="188" t="str">
        <f aca="1">IF(AV$4&gt;$J203,"",IF($F$175&gt;$G$175,"ns",IF($B$182&gt;$C$182,"ns",IF(ABS($L203-INDEX(RTO1SF_ORD,AV$4,2))&gt;$B$190,"s","ns"))))</f>
        <v/>
      </c>
      <c r="AW203" s="188" t="str">
        <f aca="1">IF(AW$4&gt;$J203,"",IF($F$175&gt;$G$175,"ns",IF($B$182&gt;$C$182,"ns",IF(ABS($L203-INDEX(RTO1SF_ORD,AW$4,2))&gt;$B$190,"s","ns"))))</f>
        <v/>
      </c>
      <c r="AX203" s="188" t="str">
        <f aca="1">IF(AX$4&gt;$J203,"",IF($F$175&gt;$G$175,"ns",IF($B$182&gt;$C$182,"ns",IF(ABS($L203-INDEX(RTO1SF_ORD,AX$4,2))&gt;$B$190,"s","ns"))))</f>
        <v/>
      </c>
      <c r="AY203" s="188" t="str">
        <f aca="1">IF(AY$4&gt;$J203,"",IF($F$175&gt;$G$175,"ns",IF($B$182&gt;$C$182,"ns",IF(ABS($L203-INDEX(RTO1SF_ORD,AY$4,2))&gt;$B$190,"s","ns"))))</f>
        <v/>
      </c>
      <c r="AZ203" s="188" t="str">
        <f aca="1">IF(AZ$4&gt;$J203,"",IF($F$175&gt;$G$175,"ns",IF($B$182&gt;$C$182,"ns",IF(ABS($L203-INDEX(RTO1SF_ORD,AZ$4,2))&gt;$B$190,"s","ns"))))</f>
        <v/>
      </c>
      <c r="BA203" s="188" t="str">
        <f aca="1">IF(BA$4&gt;$J203,"",IF($F$175&gt;$G$175,"ns",IF($B$182&gt;$C$182,"ns",IF(ABS($L203-INDEX(RTO1SF_ORD,BA$4,2))&gt;$B$190,"s","ns"))))</f>
        <v/>
      </c>
      <c r="BB203" s="188" t="str">
        <f aca="1">IF(BB$4&gt;$J203,"",IF($F$175&gt;$G$175,"ns",IF($B$182&gt;$C$182,"ns",IF(ABS($L203-INDEX(RTO1SF_ORD,BB$4,2))&gt;$B$190,"s","ns"))))</f>
        <v/>
      </c>
      <c r="BC203" s="188" t="str">
        <f aca="1">IF(BC$4&gt;$J203,"",IF($F$175&gt;$G$175,"ns",IF($B$182&gt;$C$182,"ns",IF(ABS($L203-INDEX(RTO1SF_ORD,BC$4,2))&gt;$B$190,"s","ns"))))</f>
        <v/>
      </c>
      <c r="BD203" s="188" t="str">
        <f aca="1">IF(BD$4&gt;$J203,"",IF($F$175&gt;$G$175,"ns",IF($B$182&gt;$C$182,"ns",IF(ABS($L203-INDEX(RTO1SF_ORD,BD$4,2))&gt;$B$190,"s","ns"))))</f>
        <v/>
      </c>
      <c r="BE203" s="188" t="str">
        <f aca="1">IF(BE$4&gt;$J203,"",IF($F$175&gt;$G$175,"ns",IF($B$182&gt;$C$182,"ns",IF(ABS($L203-INDEX(RTO1SF_ORD,BE$4,2))&gt;$B$190,"s","ns"))))</f>
        <v/>
      </c>
      <c r="BF203" s="188" t="str">
        <f aca="1">IF(BF$4&gt;$J203,"",IF($F$175&gt;$G$175,"ns",IF($B$182&gt;$C$182,"ns",IF(ABS($L203-INDEX(RTO1SF_ORD,BF$4,2))&gt;$B$190,"s","ns"))))</f>
        <v/>
      </c>
      <c r="BG203" s="188" t="str">
        <f aca="1">IF(BG$4&gt;$J203,"",IF($F$175&gt;$G$175,"ns",IF($B$182&gt;$C$182,"ns",IF(ABS($L203-INDEX(RTO1SF_ORD,BG$4,2))&gt;$B$190,"s","ns"))))</f>
        <v/>
      </c>
      <c r="BH203" s="188" t="str">
        <f aca="1">IF(BH$4&gt;$J203,"",IF($F$175&gt;$G$175,"ns",IF($B$182&gt;$C$182,"ns",IF(ABS($L203-INDEX(RTO1SF_ORD,BH$4,2))&gt;$B$190,"s","ns"))))</f>
        <v/>
      </c>
      <c r="BI203" s="188" t="str">
        <f aca="1">IF(BI$4&gt;$J203,"",IF($F$175&gt;$G$175,"ns",IF($B$182&gt;$C$182,"ns",IF(ABS($L203-INDEX(RTO1SF_ORD,BI$4,2))&gt;$B$190,"s","ns"))))</f>
        <v/>
      </c>
      <c r="BJ203" s="188" t="str">
        <f aca="1">IF(BJ$4&gt;$J203,"",IF($F$175&gt;$G$175,"ns",IF($B$182&gt;$C$182,"ns",IF(ABS($L203-INDEX(RTO1SF_ORD,BJ$4,2))&gt;$B$190,"s","ns"))))</f>
        <v/>
      </c>
      <c r="BS203" s="10"/>
      <c r="BT203" s="9"/>
      <c r="BV203" s="89" t="n">
        <v>33</v>
      </c>
      <c r="BW203" s="187">
        <f aca="1">IFERROR(INDEX(RTO4CF_ORD,BV203,1),"sd")</f>
        <v>0</v>
      </c>
      <c r="BX203" s="188">
        <f aca="1">IFERROR(INDEX(RTO4CF_ORD,BV203,2),"sd")</f>
        <v>0.000170000000000000018</v>
      </c>
      <c r="BY203" s="186" t="str">
        <f aca="1">IF(BY$4&gt;$BV203,"",IF($BR$175&gt;$BS$175,"ns",IF($BN$182&gt;$BO$182,"ns",IF(ABS($BX203-INDEX(RTO1CF_ORD,BY$4,2))&gt;$BN$190,"s","ns"))))</f>
        <v>ns</v>
      </c>
      <c r="BZ203" s="186" t="str">
        <f aca="1">IF(BZ$4&gt;$BV203,"",IF($BR$175&gt;$BS$175,"ns",IF($BN$182&gt;$BO$182,"ns",IF(ABS($BX203-INDEX(RTO1CF_ORD,BZ$4,2))&gt;$BN$190,"s","ns"))))</f>
        <v>ns</v>
      </c>
      <c r="CA203" s="186" t="str">
        <f aca="1">IF(CA$4&gt;$BV203,"",IF($BR$175&gt;$BS$175,"ns",IF($BN$182&gt;$BO$182,"ns",IF(ABS($BX203-INDEX(RTO1CF_ORD,CA$4,2))&gt;$BN$190,"s","ns"))))</f>
        <v>ns</v>
      </c>
      <c r="CB203" s="186" t="str">
        <f aca="1">IF(CB$4&gt;$BV203,"",IF($BR$175&gt;$BS$175,"ns",IF($BN$182&gt;$BO$182,"ns",IF(ABS($BX203-INDEX(RTO1CF_ORD,CB$4,2))&gt;$BN$190,"s","ns"))))</f>
        <v>ns</v>
      </c>
      <c r="CC203" s="186" t="str">
        <f aca="1">IF(CC$4&gt;$BV203,"",IF($BR$175&gt;$BS$175,"ns",IF($BN$182&gt;$BO$182,"ns",IF(ABS($BX203-INDEX(RTO1CF_ORD,CC$4,2))&gt;$BN$190,"s","ns"))))</f>
        <v>ns</v>
      </c>
      <c r="CD203" s="186" t="str">
        <f aca="1">IF(CD$4&gt;$BV203,"",IF($BR$175&gt;$BS$175,"ns",IF($BN$182&gt;$BO$182,"ns",IF(ABS($BX203-INDEX(RTO1CF_ORD,CD$4,2))&gt;$BN$190,"s","ns"))))</f>
        <v>ns</v>
      </c>
      <c r="CE203" s="186" t="str">
        <f aca="1">IF(CE$4&gt;$BV203,"",IF($BR$175&gt;$BS$175,"ns",IF($BN$182&gt;$BO$182,"ns",IF(ABS($BX203-INDEX(RTO1CF_ORD,CE$4,2))&gt;$BN$190,"s","ns"))))</f>
        <v>ns</v>
      </c>
      <c r="CF203" s="186" t="str">
        <f aca="1">IF(CF$4&gt;$BV203,"",IF($BR$175&gt;$BS$175,"ns",IF($BN$182&gt;$BO$182,"ns",IF(ABS($BX203-INDEX(RTO1CF_ORD,CF$4,2))&gt;$BN$190,"s","ns"))))</f>
        <v>ns</v>
      </c>
      <c r="CG203" s="186" t="str">
        <f aca="1">IF(CG$4&gt;$BV203,"",IF($BR$175&gt;$BS$175,"ns",IF($BN$182&gt;$BO$182,"ns",IF(ABS($BX203-INDEX(RTO1CF_ORD,CG$4,2))&gt;$BN$190,"s","ns"))))</f>
        <v>ns</v>
      </c>
      <c r="CH203" s="186" t="str">
        <f aca="1">IF(CH$4&gt;$BV203,"",IF($BR$175&gt;$BS$175,"ns",IF($BN$182&gt;$BO$182,"ns",IF(ABS($BX203-INDEX(RTO1CF_ORD,CH$4,2))&gt;$BN$190,"s","ns"))))</f>
        <v>ns</v>
      </c>
      <c r="CI203" s="186" t="str">
        <f aca="1">IF(CI$4&gt;$BV203,"",IF($BR$175&gt;$BS$175,"ns",IF($BN$182&gt;$BO$182,"ns",IF(ABS($BX203-INDEX(RTO1CF_ORD,CI$4,2))&gt;$BN$190,"s","ns"))))</f>
        <v>ns</v>
      </c>
      <c r="CJ203" s="186" t="str">
        <f aca="1">IF(CJ$4&gt;$BV203,"",IF($BR$175&gt;$BS$175,"ns",IF($BN$182&gt;$BO$182,"ns",IF(ABS($BX203-INDEX(RTO1CF_ORD,CJ$4,2))&gt;$BN$190,"s","ns"))))</f>
        <v>ns</v>
      </c>
      <c r="CK203" s="186" t="str">
        <f aca="1">IF(CK$4&gt;$BV203,"",IF($BR$175&gt;$BS$175,"ns",IF($BN$182&gt;$BO$182,"ns",IF(ABS($BX203-INDEX(RTO1CF_ORD,CK$4,2))&gt;$BN$190,"s","ns"))))</f>
        <v>ns</v>
      </c>
      <c r="CL203" s="186" t="str">
        <f aca="1">IF(CL$4&gt;$BV203,"",IF($BR$175&gt;$BS$175,"ns",IF($BN$182&gt;$BO$182,"ns",IF(ABS($BX203-INDEX(RTO1CF_ORD,CL$4,2))&gt;$BN$190,"s","ns"))))</f>
        <v>ns</v>
      </c>
      <c r="CM203" s="186" t="str">
        <f aca="1">IF(CM$4&gt;$BV203,"",IF($BR$175&gt;$BS$175,"ns",IF($BN$182&gt;$BO$182,"ns",IF(ABS($BX203-INDEX(RTO1CF_ORD,CM$4,2))&gt;$BN$190,"s","ns"))))</f>
        <v>ns</v>
      </c>
      <c r="CN203" s="186" t="str">
        <f aca="1">IF(CN$4&gt;$BV203,"",IF($BR$175&gt;$BS$175,"ns",IF($BN$182&gt;$BO$182,"ns",IF(ABS($BX203-INDEX(RTO1CF_ORD,CN$4,2))&gt;$BN$190,"s","ns"))))</f>
        <v>ns</v>
      </c>
      <c r="CO203" s="186" t="str">
        <f aca="1">IF(CO$4&gt;$BV203,"",IF($BR$175&gt;$BS$175,"ns",IF($BN$182&gt;$BO$182,"ns",IF(ABS($BX203-INDEX(RTO1CF_ORD,CO$4,2))&gt;$BN$190,"s","ns"))))</f>
        <v>ns</v>
      </c>
      <c r="CP203" s="186" t="str">
        <f aca="1">IF(CP$4&gt;$BV203,"",IF($BR$175&gt;$BS$175,"ns",IF($BN$182&gt;$BO$182,"ns",IF(ABS($BX203-INDEX(RTO1CF_ORD,CP$4,2))&gt;$BN$190,"s","ns"))))</f>
        <v>ns</v>
      </c>
      <c r="CQ203" s="186" t="str">
        <f aca="1">IF(CQ$4&gt;$BV203,"",IF($BR$175&gt;$BS$175,"ns",IF($BN$182&gt;$BO$182,"ns",IF(ABS($BX203-INDEX(RTO1CF_ORD,CQ$4,2))&gt;$BN$190,"s","ns"))))</f>
        <v>ns</v>
      </c>
      <c r="CR203" s="186" t="str">
        <f aca="1">IF(CR$4&gt;$BV203,"",IF($BR$175&gt;$BS$175,"ns",IF($BN$182&gt;$BO$182,"ns",IF(ABS($BX203-INDEX(RTO1CF_ORD,CR$4,2))&gt;$BN$190,"s","ns"))))</f>
        <v>ns</v>
      </c>
      <c r="CS203" s="186" t="str">
        <f aca="1">IF(CS$4&gt;$BV203,"",IF($BR$175&gt;$BS$175,"ns",IF($BN$182&gt;$BO$182,"ns",IF(ABS($BX203-INDEX(RTO1CF_ORD,CS$4,2))&gt;$BN$190,"s","ns"))))</f>
        <v>ns</v>
      </c>
      <c r="CT203" s="186" t="str">
        <f aca="1">IF(CT$4&gt;$BV203,"",IF($BR$175&gt;$BS$175,"ns",IF($BN$182&gt;$BO$182,"ns",IF(ABS($BX203-INDEX(RTO1CF_ORD,CT$4,2))&gt;$BN$190,"s","ns"))))</f>
        <v>ns</v>
      </c>
      <c r="CU203" s="186" t="str">
        <f aca="1">IF(CU$4&gt;$BV203,"",IF($BR$175&gt;$BS$175,"ns",IF($BN$182&gt;$BO$182,"ns",IF(ABS($BX203-INDEX(RTO1CF_ORD,CU$4,2))&gt;$BN$190,"s","ns"))))</f>
        <v>ns</v>
      </c>
      <c r="CV203" s="186" t="str">
        <f aca="1">IF(CV$4&gt;$BV203,"",IF($BR$175&gt;$BS$175,"ns",IF($BN$182&gt;$BO$182,"ns",IF(ABS($BX203-INDEX(RTO1CF_ORD,CV$4,2))&gt;$BN$190,"s","ns"))))</f>
        <v>ns</v>
      </c>
      <c r="CW203" s="186" t="str">
        <f aca="1">IF(CW$4&gt;$BV203,"",IF($BR$175&gt;$BS$175,"ns",IF($BN$182&gt;$BO$182,"ns",IF(ABS($BX203-INDEX(RTO1CF_ORD,CW$4,2))&gt;$BN$190,"s","ns"))))</f>
        <v>ns</v>
      </c>
      <c r="CX203" s="186" t="str">
        <f aca="1">IF(CX$4&gt;$BV203,"",IF($BR$175&gt;$BS$175,"ns",IF($BN$182&gt;$BO$182,"ns",IF(ABS($BX203-INDEX(RTO1CF_ORD,CX$4,2))&gt;$BN$190,"s","ns"))))</f>
        <v>ns</v>
      </c>
      <c r="CY203" s="186" t="str">
        <f aca="1">IF(CY$4&gt;$BV203,"",IF($BR$175&gt;$BS$175,"ns",IF($BN$182&gt;$BO$182,"ns",IF(ABS($BX203-INDEX(RTO1CF_ORD,CY$4,2))&gt;$BN$190,"s","ns"))))</f>
        <v>ns</v>
      </c>
      <c r="CZ203" s="186" t="str">
        <f aca="1">IF(CZ$4&gt;$BV203,"",IF($BR$175&gt;$BS$175,"ns",IF($BN$182&gt;$BO$182,"ns",IF(ABS($BX203-INDEX(RTO1CF_ORD,CZ$4,2))&gt;$BN$190,"s","ns"))))</f>
        <v>ns</v>
      </c>
      <c r="DA203" s="186" t="str">
        <f aca="1">IF(DA$4&gt;$BV203,"",IF($BR$175&gt;$BS$175,"ns",IF($BN$182&gt;$BO$182,"ns",IF(ABS($BX203-INDEX(RTO1CF_ORD,DA$4,2))&gt;$BN$190,"s","ns"))))</f>
        <v>ns</v>
      </c>
      <c r="DB203" s="186" t="str">
        <f aca="1">IF(DB$4&gt;$BV203,"",IF($BR$175&gt;$BS$175,"ns",IF($BN$182&gt;$BO$182,"ns",IF(ABS($BX203-INDEX(RTO1CF_ORD,DB$4,2))&gt;$BN$190,"s","ns"))))</f>
        <v>ns</v>
      </c>
      <c r="DC203" s="186" t="str">
        <f aca="1">IF(DC$4&gt;$BV203,"",IF($BR$175&gt;$BS$175,"ns",IF($BN$182&gt;$BO$182,"ns",IF(ABS($BX203-INDEX(RTO1CF_ORD,DC$4,2))&gt;$BN$190,"s","ns"))))</f>
        <v>ns</v>
      </c>
      <c r="DD203" s="186" t="str">
        <f aca="1">IF(DD$4&gt;$BV203,"",IF($BR$175&gt;$BS$175,"ns",IF($BN$182&gt;$BO$182,"ns",IF(ABS($BX203-INDEX(RTO1CF_ORD,DD$4,2))&gt;$BN$190,"s","ns"))))</f>
        <v>ns</v>
      </c>
      <c r="DE203" s="186" t="str">
        <f aca="1">IF(DE$4&gt;$BV203,"",IF($BR$175&gt;$BS$175,"ns",IF($BN$182&gt;$BO$182,"ns",IF(ABS($BX203-INDEX(RTO1CF_ORD,DE$4,2))&gt;$BN$190,"s","ns"))))</f>
        <v>ns</v>
      </c>
      <c r="DF203" s="186" t="str">
        <f aca="1">IF(DF$4&gt;$BV203,"",IF($BR$175&gt;$BS$175,"ns",IF($BN$182&gt;$BO$182,"ns",IF(ABS($BX203-INDEX(RTO1CF_ORD,DF$4,2))&gt;$BN$190,"s","ns"))))</f>
        <v/>
      </c>
      <c r="DG203" s="186" t="str">
        <f aca="1">IF(DG$4&gt;$BV203,"",IF($BR$175&gt;$BS$175,"ns",IF($BN$182&gt;$BO$182,"ns",IF(ABS($BX203-INDEX(RTO1CF_ORD,DG$4,2))&gt;$BN$190,"s","ns"))))</f>
        <v/>
      </c>
      <c r="DH203" s="186" t="str">
        <f aca="1">IF(DH$4&gt;$BV203,"",IF($BR$175&gt;$BS$175,"ns",IF($BN$182&gt;$BO$182,"ns",IF(ABS($BX203-INDEX(RTO1CF_ORD,DH$4,2))&gt;$BN$190,"s","ns"))))</f>
        <v/>
      </c>
      <c r="DI203" s="186" t="str">
        <f aca="1">IF(DI$4&gt;$BV203,"",IF($BR$175&gt;$BS$175,"ns",IF($BN$182&gt;$BO$182,"ns",IF(ABS($BX203-INDEX(RTO1CF_ORD,DI$4,2))&gt;$BN$190,"s","ns"))))</f>
        <v/>
      </c>
      <c r="DJ203" s="186" t="str">
        <f aca="1">IF(DJ$4&gt;$BV203,"",IF($BR$175&gt;$BS$175,"ns",IF($BN$182&gt;$BO$182,"ns",IF(ABS($BX203-INDEX(RTO1CF_ORD,DJ$4,2))&gt;$BN$190,"s","ns"))))</f>
        <v/>
      </c>
      <c r="DK203" s="186" t="str">
        <f aca="1">IF(DK$4&gt;$BV203,"",IF($BR$175&gt;$BS$175,"ns",IF($BN$182&gt;$BO$182,"ns",IF(ABS($BX203-INDEX(RTO1CF_ORD,DK$4,2))&gt;$BN$190,"s","ns"))))</f>
        <v/>
      </c>
      <c r="DL203" s="186" t="str">
        <f aca="1">IF(DL$4&gt;$BV203,"",IF($BR$175&gt;$BS$175,"ns",IF($BN$182&gt;$BO$182,"ns",IF(ABS($BX203-INDEX(RTO1CF_ORD,DL$4,2))&gt;$BN$190,"s","ns"))))</f>
        <v/>
      </c>
      <c r="DM203" s="186" t="str">
        <f aca="1">IF(DM$4&gt;$BV203,"",IF($BR$175&gt;$BS$175,"ns",IF($BN$182&gt;$BO$182,"ns",IF(ABS($BX203-INDEX(RTO1CF_ORD,DM$4,2))&gt;$BN$190,"s","ns"))))</f>
        <v/>
      </c>
      <c r="DN203" s="186" t="str">
        <f aca="1">IF(DN$4&gt;$BV203,"",IF($BR$175&gt;$BS$175,"ns",IF($BN$182&gt;$BO$182,"ns",IF(ABS($BX203-INDEX(RTO1CF_ORD,DN$4,2))&gt;$BN$190,"s","ns"))))</f>
        <v/>
      </c>
      <c r="DO203" s="186" t="str">
        <f aca="1">IF(DO$4&gt;$BV203,"",IF($BR$175&gt;$BS$175,"ns",IF($BN$182&gt;$BO$182,"ns",IF(ABS($BX203-INDEX(RTO1CF_ORD,DO$4,2))&gt;$BN$190,"s","ns"))))</f>
        <v/>
      </c>
      <c r="DP203" s="186" t="str">
        <f aca="1">IF(DP$4&gt;$BV203,"",IF($BR$175&gt;$BS$175,"ns",IF($BN$182&gt;$BO$182,"ns",IF(ABS($BX203-INDEX(RTO1CF_ORD,DP$4,2))&gt;$BN$190,"s","ns"))))</f>
        <v/>
      </c>
      <c r="DQ203" s="186" t="str">
        <f aca="1">IF(DQ$4&gt;$BV203,"",IF($BR$175&gt;$BS$175,"ns",IF($BN$182&gt;$BO$182,"ns",IF(ABS($BX203-INDEX(RTO1CF_ORD,DQ$4,2))&gt;$BN$190,"s","ns"))))</f>
        <v/>
      </c>
      <c r="DR203" s="186" t="str">
        <f aca="1">IF(DR$4&gt;$BV203,"",IF($BR$175&gt;$BS$175,"ns",IF($BN$182&gt;$BO$182,"ns",IF(ABS($BX203-INDEX(RTO1CF_ORD,DR$4,2))&gt;$BN$190,"s","ns"))))</f>
        <v/>
      </c>
      <c r="DS203" s="186" t="str">
        <f aca="1">IF(DS$4&gt;$BV203,"",IF($BR$175&gt;$BS$175,"ns",IF($BN$182&gt;$BO$182,"ns",IF(ABS($BX203-INDEX(RTO1CF_ORD,DS$4,2))&gt;$BN$190,"s","ns"))))</f>
        <v/>
      </c>
      <c r="DT203" s="186" t="str">
        <f aca="1">IF(DT$4&gt;$BV203,"",IF($BR$175&gt;$BS$175,"ns",IF($BN$182&gt;$BO$182,"ns",IF(ABS($BX203-INDEX(RTO1CF_ORD,DT$4,2))&gt;$BN$190,"s","ns"))))</f>
        <v/>
      </c>
      <c r="DU203" s="186" t="str">
        <f aca="1">IF(DU$4&gt;$BV203,"",IF($BR$175&gt;$BS$175,"ns",IF($BN$182&gt;$BO$182,"ns",IF(ABS($BX203-INDEX(RTO1CF_ORD,DU$4,2))&gt;$BN$190,"s","ns"))))</f>
        <v/>
      </c>
      <c r="DV203" s="186" t="str">
        <f aca="1">IF(DV$4&gt;$BV203,"",IF($BR$175&gt;$BS$175,"ns",IF($BN$182&gt;$BO$182,"ns",IF(ABS($BX203-INDEX(RTO1CF_ORD,DV$4,2))&gt;$BN$190,"s","ns"))))</f>
        <v/>
      </c>
      <c r="DW203" s="158"/>
      <c r="DX203" s="158"/>
      <c r="DZ203" s="176">
        <f>DZ202+1</f>
        <v>34</v>
      </c>
      <c r="EA203" s="283">
        <f aca="1">IFERROR(INDEX(RTO4CV,$DZ203,1),0)</f>
        <v>0</v>
      </c>
      <c r="EB203" s="179">
        <f aca="1">IFERROR(INDEX(RTO4SF,$DZ203,EB$3),0)</f>
        <v>0</v>
      </c>
      <c r="EC203" s="179">
        <f aca="1">IFERROR(INDEX(RTO4SF,$DZ203,EC$3),0)</f>
        <v>0</v>
      </c>
      <c r="ED203" s="179">
        <f aca="1">IFERROR(INDEX(RTO4SF,$DZ203,ED$3),0)</f>
        <v>0</v>
      </c>
      <c r="EE203" s="179">
        <f aca="1">IFERROR(INDEX(RTO4SF,$DZ203,EE$3),0)</f>
        <v>0</v>
      </c>
      <c r="EF203" s="179">
        <f>_xlfn.COUNTIFS(EB203:EE203,"&gt;1")</f>
        <v>0</v>
      </c>
      <c r="EG203" s="179">
        <f>IFERROR(_xlfn.SUMIFS(EB203:EE203,EB203:EE203,"&gt;1"),0)</f>
        <v>0</v>
      </c>
      <c r="EH203" s="176"/>
      <c r="EI203" s="176"/>
      <c r="EJ203" s="176"/>
      <c r="EK203" s="177"/>
      <c r="EL203" s="176">
        <f>EL202+1</f>
        <v>34</v>
      </c>
      <c r="EM203" s="283">
        <f aca="1">IFERROR(INDEX(RTO4CV,$EL203,1),0)</f>
        <v>0</v>
      </c>
      <c r="EN203" s="179">
        <f aca="1">IFERROR(INDEX(RTO4CF,$EL203,'ANVA-MDS'!EB$3),0)</f>
        <v>0</v>
      </c>
      <c r="EO203" s="179">
        <f aca="1">IFERROR(INDEX(RTO4CF,$EL203,'ANVA-MDS'!EC$3),0)</f>
        <v>0</v>
      </c>
      <c r="EP203" s="179">
        <f aca="1">IFERROR(INDEX(RTO4CF,$EL203,'ANVA-MDS'!ED$3),0)</f>
        <v>0</v>
      </c>
      <c r="EQ203" s="179">
        <f aca="1">IFERROR(INDEX(RTO4CF,$EL203,'ANVA-MDS'!EE$3),0)</f>
        <v>0</v>
      </c>
      <c r="ER203" s="179">
        <f>_xlfn.COUNTIFS(EN203:EQ203,"&gt;1")</f>
        <v>0</v>
      </c>
      <c r="ES203" s="179">
        <f>IFERROR(_xlfn.SUMIFS(EN203:EQ203,EN203:EQ203,"&gt;1"),0)</f>
        <v>0</v>
      </c>
      <c r="ET203" s="176"/>
      <c r="EU203" s="176"/>
      <c r="EV203" s="176"/>
      <c r="EW203" s="177"/>
      <c r="EX203" s="179">
        <f>EG203+ES203</f>
        <v>0</v>
      </c>
      <c r="EY203" s="177"/>
      <c r="EZ203" s="177"/>
    </row>
    <row r="204" spans="10:156" ht="12.75" customHeight="1">
      <c r="J204" s="89" t="n">
        <v>34</v>
      </c>
      <c r="K204" s="187">
        <f aca="1">IFERROR(INDEX(RTO4SF_ORD,J204,1),"sd")</f>
        <v>0</v>
      </c>
      <c r="L204" s="188">
        <f aca="1">IFERROR(INDEX(RTO4SF_ORD,J204,2),"sd")</f>
        <v>0.000160000000000000009</v>
      </c>
      <c r="M204" s="188" t="str">
        <f aca="1">IF(M$4&gt;$J204,"",IF($F$175&gt;$G$175,"ns",IF($B$182&gt;$C$182,"ns",IF(ABS($L204-INDEX(RTO1SF_ORD,M$4,2))&gt;$B$190,"s","ns"))))</f>
        <v>ns</v>
      </c>
      <c r="N204" s="188" t="str">
        <f aca="1">IF(N$4&gt;$J204,"",IF($F$175&gt;$G$175,"ns",IF($B$182&gt;$C$182,"ns",IF(ABS($L204-INDEX(RTO1SF_ORD,N$4,2))&gt;$B$190,"s","ns"))))</f>
        <v>ns</v>
      </c>
      <c r="O204" s="188" t="str">
        <f aca="1">IF(O$4&gt;$J204,"",IF($F$175&gt;$G$175,"ns",IF($B$182&gt;$C$182,"ns",IF(ABS($L204-INDEX(RTO1SF_ORD,O$4,2))&gt;$B$190,"s","ns"))))</f>
        <v>ns</v>
      </c>
      <c r="P204" s="188" t="str">
        <f aca="1">IF(P$4&gt;$J204,"",IF($F$175&gt;$G$175,"ns",IF($B$182&gt;$C$182,"ns",IF(ABS($L204-INDEX(RTO1SF_ORD,P$4,2))&gt;$B$190,"s","ns"))))</f>
        <v>ns</v>
      </c>
      <c r="Q204" s="188" t="str">
        <f aca="1">IF(Q$4&gt;$J204,"",IF($F$175&gt;$G$175,"ns",IF($B$182&gt;$C$182,"ns",IF(ABS($L204-INDEX(RTO1SF_ORD,Q$4,2))&gt;$B$190,"s","ns"))))</f>
        <v>ns</v>
      </c>
      <c r="R204" s="188" t="str">
        <f aca="1">IF(R$4&gt;$J204,"",IF($F$175&gt;$G$175,"ns",IF($B$182&gt;$C$182,"ns",IF(ABS($L204-INDEX(RTO1SF_ORD,R$4,2))&gt;$B$190,"s","ns"))))</f>
        <v>ns</v>
      </c>
      <c r="S204" s="188" t="str">
        <f aca="1">IF(S$4&gt;$J204,"",IF($F$175&gt;$G$175,"ns",IF($B$182&gt;$C$182,"ns",IF(ABS($L204-INDEX(RTO1SF_ORD,S$4,2))&gt;$B$190,"s","ns"))))</f>
        <v>ns</v>
      </c>
      <c r="T204" s="188" t="str">
        <f aca="1">IF(T$4&gt;$J204,"",IF($F$175&gt;$G$175,"ns",IF($B$182&gt;$C$182,"ns",IF(ABS($L204-INDEX(RTO1SF_ORD,T$4,2))&gt;$B$190,"s","ns"))))</f>
        <v>ns</v>
      </c>
      <c r="U204" s="188" t="str">
        <f aca="1">IF(U$4&gt;$J204,"",IF($F$175&gt;$G$175,"ns",IF($B$182&gt;$C$182,"ns",IF(ABS($L204-INDEX(RTO1SF_ORD,U$4,2))&gt;$B$190,"s","ns"))))</f>
        <v>ns</v>
      </c>
      <c r="V204" s="188" t="str">
        <f aca="1">IF(V$4&gt;$J204,"",IF($F$175&gt;$G$175,"ns",IF($B$182&gt;$C$182,"ns",IF(ABS($L204-INDEX(RTO1SF_ORD,V$4,2))&gt;$B$190,"s","ns"))))</f>
        <v>ns</v>
      </c>
      <c r="W204" s="188" t="str">
        <f aca="1">IF(W$4&gt;$J204,"",IF($F$175&gt;$G$175,"ns",IF($B$182&gt;$C$182,"ns",IF(ABS($L204-INDEX(RTO1SF_ORD,W$4,2))&gt;$B$190,"s","ns"))))</f>
        <v>ns</v>
      </c>
      <c r="X204" s="188" t="str">
        <f aca="1">IF(X$4&gt;$J204,"",IF($F$175&gt;$G$175,"ns",IF($B$182&gt;$C$182,"ns",IF(ABS($L204-INDEX(RTO1SF_ORD,X$4,2))&gt;$B$190,"s","ns"))))</f>
        <v>ns</v>
      </c>
      <c r="Y204" s="188" t="str">
        <f aca="1">IF(Y$4&gt;$J204,"",IF($F$175&gt;$G$175,"ns",IF($B$182&gt;$C$182,"ns",IF(ABS($L204-INDEX(RTO1SF_ORD,Y$4,2))&gt;$B$190,"s","ns"))))</f>
        <v>ns</v>
      </c>
      <c r="Z204" s="188" t="str">
        <f aca="1">IF(Z$4&gt;$J204,"",IF($F$175&gt;$G$175,"ns",IF($B$182&gt;$C$182,"ns",IF(ABS($L204-INDEX(RTO1SF_ORD,Z$4,2))&gt;$B$190,"s","ns"))))</f>
        <v>ns</v>
      </c>
      <c r="AA204" s="188" t="str">
        <f aca="1">IF(AA$4&gt;$J204,"",IF($F$175&gt;$G$175,"ns",IF($B$182&gt;$C$182,"ns",IF(ABS($L204-INDEX(RTO1SF_ORD,AA$4,2))&gt;$B$190,"s","ns"))))</f>
        <v>ns</v>
      </c>
      <c r="AB204" s="188" t="str">
        <f aca="1">IF(AB$4&gt;$J204,"",IF($F$175&gt;$G$175,"ns",IF($B$182&gt;$C$182,"ns",IF(ABS($L204-INDEX(RTO1SF_ORD,AB$4,2))&gt;$B$190,"s","ns"))))</f>
        <v>ns</v>
      </c>
      <c r="AC204" s="188" t="str">
        <f aca="1">IF(AC$4&gt;$J204,"",IF($F$175&gt;$G$175,"ns",IF($B$182&gt;$C$182,"ns",IF(ABS($L204-INDEX(RTO1SF_ORD,AC$4,2))&gt;$B$190,"s","ns"))))</f>
        <v>ns</v>
      </c>
      <c r="AD204" s="188" t="str">
        <f aca="1">IF(AD$4&gt;$J204,"",IF($F$175&gt;$G$175,"ns",IF($B$182&gt;$C$182,"ns",IF(ABS($L204-INDEX(RTO1SF_ORD,AD$4,2))&gt;$B$190,"s","ns"))))</f>
        <v>ns</v>
      </c>
      <c r="AE204" s="188" t="str">
        <f aca="1">IF(AE$4&gt;$J204,"",IF($F$175&gt;$G$175,"ns",IF($B$182&gt;$C$182,"ns",IF(ABS($L204-INDEX(RTO1SF_ORD,AE$4,2))&gt;$B$190,"s","ns"))))</f>
        <v>ns</v>
      </c>
      <c r="AF204" s="188" t="str">
        <f aca="1">IF(AF$4&gt;$J204,"",IF($F$175&gt;$G$175,"ns",IF($B$182&gt;$C$182,"ns",IF(ABS($L204-INDEX(RTO1SF_ORD,AF$4,2))&gt;$B$190,"s","ns"))))</f>
        <v>ns</v>
      </c>
      <c r="AG204" s="188" t="str">
        <f aca="1">IF(AG$4&gt;$J204,"",IF($F$175&gt;$G$175,"ns",IF($B$182&gt;$C$182,"ns",IF(ABS($L204-INDEX(RTO1SF_ORD,AG$4,2))&gt;$B$190,"s","ns"))))</f>
        <v>ns</v>
      </c>
      <c r="AH204" s="188" t="str">
        <f aca="1">IF(AH$4&gt;$J204,"",IF($F$175&gt;$G$175,"ns",IF($B$182&gt;$C$182,"ns",IF(ABS($L204-INDEX(RTO1SF_ORD,AH$4,2))&gt;$B$190,"s","ns"))))</f>
        <v>ns</v>
      </c>
      <c r="AI204" s="188" t="str">
        <f aca="1">IF(AI$4&gt;$J204,"",IF($F$175&gt;$G$175,"ns",IF($B$182&gt;$C$182,"ns",IF(ABS($L204-INDEX(RTO1SF_ORD,AI$4,2))&gt;$B$190,"s","ns"))))</f>
        <v>ns</v>
      </c>
      <c r="AJ204" s="188" t="str">
        <f aca="1">IF(AJ$4&gt;$J204,"",IF($F$175&gt;$G$175,"ns",IF($B$182&gt;$C$182,"ns",IF(ABS($L204-INDEX(RTO1SF_ORD,AJ$4,2))&gt;$B$190,"s","ns"))))</f>
        <v>ns</v>
      </c>
      <c r="AK204" s="188" t="str">
        <f aca="1">IF(AK$4&gt;$J204,"",IF($F$175&gt;$G$175,"ns",IF($B$182&gt;$C$182,"ns",IF(ABS($L204-INDEX(RTO1SF_ORD,AK$4,2))&gt;$B$190,"s","ns"))))</f>
        <v>ns</v>
      </c>
      <c r="AL204" s="188" t="str">
        <f aca="1">IF(AL$4&gt;$J204,"",IF($F$175&gt;$G$175,"ns",IF($B$182&gt;$C$182,"ns",IF(ABS($L204-INDEX(RTO1SF_ORD,AL$4,2))&gt;$B$190,"s","ns"))))</f>
        <v>ns</v>
      </c>
      <c r="AM204" s="188" t="str">
        <f aca="1">IF(AM$4&gt;$J204,"",IF($F$175&gt;$G$175,"ns",IF($B$182&gt;$C$182,"ns",IF(ABS($L204-INDEX(RTO1SF_ORD,AM$4,2))&gt;$B$190,"s","ns"))))</f>
        <v>ns</v>
      </c>
      <c r="AN204" s="188" t="str">
        <f aca="1">IF(AN$4&gt;$J204,"",IF($F$175&gt;$G$175,"ns",IF($B$182&gt;$C$182,"ns",IF(ABS($L204-INDEX(RTO1SF_ORD,AN$4,2))&gt;$B$190,"s","ns"))))</f>
        <v>ns</v>
      </c>
      <c r="AO204" s="188" t="str">
        <f aca="1">IF(AO$4&gt;$J204,"",IF($F$175&gt;$G$175,"ns",IF($B$182&gt;$C$182,"ns",IF(ABS($L204-INDEX(RTO1SF_ORD,AO$4,2))&gt;$B$190,"s","ns"))))</f>
        <v>ns</v>
      </c>
      <c r="AP204" s="188" t="str">
        <f aca="1">IF(AP$4&gt;$J204,"",IF($F$175&gt;$G$175,"ns",IF($B$182&gt;$C$182,"ns",IF(ABS($L204-INDEX(RTO1SF_ORD,AP$4,2))&gt;$B$190,"s","ns"))))</f>
        <v>ns</v>
      </c>
      <c r="AQ204" s="188" t="str">
        <f aca="1">IF(AQ$4&gt;$J204,"",IF($F$175&gt;$G$175,"ns",IF($B$182&gt;$C$182,"ns",IF(ABS($L204-INDEX(RTO1SF_ORD,AQ$4,2))&gt;$B$190,"s","ns"))))</f>
        <v>ns</v>
      </c>
      <c r="AR204" s="188" t="str">
        <f aca="1">IF(AR$4&gt;$J204,"",IF($F$175&gt;$G$175,"ns",IF($B$182&gt;$C$182,"ns",IF(ABS($L204-INDEX(RTO1SF_ORD,AR$4,2))&gt;$B$190,"s","ns"))))</f>
        <v>ns</v>
      </c>
      <c r="AS204" s="188" t="str">
        <f aca="1">IF(AS$4&gt;$J204,"",IF($F$175&gt;$G$175,"ns",IF($B$182&gt;$C$182,"ns",IF(ABS($L204-INDEX(RTO1SF_ORD,AS$4,2))&gt;$B$190,"s","ns"))))</f>
        <v>ns</v>
      </c>
      <c r="AT204" s="188" t="str">
        <f aca="1">IF(AT$4&gt;$J204,"",IF($F$175&gt;$G$175,"ns",IF($B$182&gt;$C$182,"ns",IF(ABS($L204-INDEX(RTO1SF_ORD,AT$4,2))&gt;$B$190,"s","ns"))))</f>
        <v>ns</v>
      </c>
      <c r="AU204" s="188" t="str">
        <f aca="1">IF(AU$4&gt;$J204,"",IF($F$175&gt;$G$175,"ns",IF($B$182&gt;$C$182,"ns",IF(ABS($L204-INDEX(RTO1SF_ORD,AU$4,2))&gt;$B$190,"s","ns"))))</f>
        <v/>
      </c>
      <c r="AV204" s="188" t="str">
        <f aca="1">IF(AV$4&gt;$J204,"",IF($F$175&gt;$G$175,"ns",IF($B$182&gt;$C$182,"ns",IF(ABS($L204-INDEX(RTO1SF_ORD,AV$4,2))&gt;$B$190,"s","ns"))))</f>
        <v/>
      </c>
      <c r="AW204" s="188" t="str">
        <f aca="1">IF(AW$4&gt;$J204,"",IF($F$175&gt;$G$175,"ns",IF($B$182&gt;$C$182,"ns",IF(ABS($L204-INDEX(RTO1SF_ORD,AW$4,2))&gt;$B$190,"s","ns"))))</f>
        <v/>
      </c>
      <c r="AX204" s="188" t="str">
        <f aca="1">IF(AX$4&gt;$J204,"",IF($F$175&gt;$G$175,"ns",IF($B$182&gt;$C$182,"ns",IF(ABS($L204-INDEX(RTO1SF_ORD,AX$4,2))&gt;$B$190,"s","ns"))))</f>
        <v/>
      </c>
      <c r="AY204" s="188" t="str">
        <f aca="1">IF(AY$4&gt;$J204,"",IF($F$175&gt;$G$175,"ns",IF($B$182&gt;$C$182,"ns",IF(ABS($L204-INDEX(RTO1SF_ORD,AY$4,2))&gt;$B$190,"s","ns"))))</f>
        <v/>
      </c>
      <c r="AZ204" s="188" t="str">
        <f aca="1">IF(AZ$4&gt;$J204,"",IF($F$175&gt;$G$175,"ns",IF($B$182&gt;$C$182,"ns",IF(ABS($L204-INDEX(RTO1SF_ORD,AZ$4,2))&gt;$B$190,"s","ns"))))</f>
        <v/>
      </c>
      <c r="BA204" s="188" t="str">
        <f aca="1">IF(BA$4&gt;$J204,"",IF($F$175&gt;$G$175,"ns",IF($B$182&gt;$C$182,"ns",IF(ABS($L204-INDEX(RTO1SF_ORD,BA$4,2))&gt;$B$190,"s","ns"))))</f>
        <v/>
      </c>
      <c r="BB204" s="188" t="str">
        <f aca="1">IF(BB$4&gt;$J204,"",IF($F$175&gt;$G$175,"ns",IF($B$182&gt;$C$182,"ns",IF(ABS($L204-INDEX(RTO1SF_ORD,BB$4,2))&gt;$B$190,"s","ns"))))</f>
        <v/>
      </c>
      <c r="BC204" s="188" t="str">
        <f aca="1">IF(BC$4&gt;$J204,"",IF($F$175&gt;$G$175,"ns",IF($B$182&gt;$C$182,"ns",IF(ABS($L204-INDEX(RTO1SF_ORD,BC$4,2))&gt;$B$190,"s","ns"))))</f>
        <v/>
      </c>
      <c r="BD204" s="188" t="str">
        <f aca="1">IF(BD$4&gt;$J204,"",IF($F$175&gt;$G$175,"ns",IF($B$182&gt;$C$182,"ns",IF(ABS($L204-INDEX(RTO1SF_ORD,BD$4,2))&gt;$B$190,"s","ns"))))</f>
        <v/>
      </c>
      <c r="BE204" s="188" t="str">
        <f aca="1">IF(BE$4&gt;$J204,"",IF($F$175&gt;$G$175,"ns",IF($B$182&gt;$C$182,"ns",IF(ABS($L204-INDEX(RTO1SF_ORD,BE$4,2))&gt;$B$190,"s","ns"))))</f>
        <v/>
      </c>
      <c r="BF204" s="188" t="str">
        <f aca="1">IF(BF$4&gt;$J204,"",IF($F$175&gt;$G$175,"ns",IF($B$182&gt;$C$182,"ns",IF(ABS($L204-INDEX(RTO1SF_ORD,BF$4,2))&gt;$B$190,"s","ns"))))</f>
        <v/>
      </c>
      <c r="BG204" s="188" t="str">
        <f aca="1">IF(BG$4&gt;$J204,"",IF($F$175&gt;$G$175,"ns",IF($B$182&gt;$C$182,"ns",IF(ABS($L204-INDEX(RTO1SF_ORD,BG$4,2))&gt;$B$190,"s","ns"))))</f>
        <v/>
      </c>
      <c r="BH204" s="188" t="str">
        <f aca="1">IF(BH$4&gt;$J204,"",IF($F$175&gt;$G$175,"ns",IF($B$182&gt;$C$182,"ns",IF(ABS($L204-INDEX(RTO1SF_ORD,BH$4,2))&gt;$B$190,"s","ns"))))</f>
        <v/>
      </c>
      <c r="BI204" s="188" t="str">
        <f aca="1">IF(BI$4&gt;$J204,"",IF($F$175&gt;$G$175,"ns",IF($B$182&gt;$C$182,"ns",IF(ABS($L204-INDEX(RTO1SF_ORD,BI$4,2))&gt;$B$190,"s","ns"))))</f>
        <v/>
      </c>
      <c r="BJ204" s="188" t="str">
        <f aca="1">IF(BJ$4&gt;$J204,"",IF($F$175&gt;$G$175,"ns",IF($B$182&gt;$C$182,"ns",IF(ABS($L204-INDEX(RTO1SF_ORD,BJ$4,2))&gt;$B$190,"s","ns"))))</f>
        <v/>
      </c>
      <c r="BS204" s="10"/>
      <c r="BT204" s="9"/>
      <c r="BV204" s="89" t="n">
        <v>34</v>
      </c>
      <c r="BW204" s="187">
        <f aca="1">IFERROR(INDEX(RTO4CF_ORD,BV204,1),"sd")</f>
        <v>0</v>
      </c>
      <c r="BX204" s="188">
        <f aca="1">IFERROR(INDEX(RTO4CF_ORD,BV204,2),"sd")</f>
        <v>0.000160000000000000009</v>
      </c>
      <c r="BY204" s="186" t="str">
        <f aca="1">IF(BY$4&gt;$BV204,"",IF($BR$175&gt;$BS$175,"ns",IF($BN$182&gt;$BO$182,"ns",IF(ABS($BX204-INDEX(RTO1CF_ORD,BY$4,2))&gt;$BN$190,"s","ns"))))</f>
        <v>ns</v>
      </c>
      <c r="BZ204" s="186" t="str">
        <f aca="1">IF(BZ$4&gt;$BV204,"",IF($BR$175&gt;$BS$175,"ns",IF($BN$182&gt;$BO$182,"ns",IF(ABS($BX204-INDEX(RTO1CF_ORD,BZ$4,2))&gt;$BN$190,"s","ns"))))</f>
        <v>ns</v>
      </c>
      <c r="CA204" s="186" t="str">
        <f aca="1">IF(CA$4&gt;$BV204,"",IF($BR$175&gt;$BS$175,"ns",IF($BN$182&gt;$BO$182,"ns",IF(ABS($BX204-INDEX(RTO1CF_ORD,CA$4,2))&gt;$BN$190,"s","ns"))))</f>
        <v>ns</v>
      </c>
      <c r="CB204" s="186" t="str">
        <f aca="1">IF(CB$4&gt;$BV204,"",IF($BR$175&gt;$BS$175,"ns",IF($BN$182&gt;$BO$182,"ns",IF(ABS($BX204-INDEX(RTO1CF_ORD,CB$4,2))&gt;$BN$190,"s","ns"))))</f>
        <v>ns</v>
      </c>
      <c r="CC204" s="186" t="str">
        <f aca="1">IF(CC$4&gt;$BV204,"",IF($BR$175&gt;$BS$175,"ns",IF($BN$182&gt;$BO$182,"ns",IF(ABS($BX204-INDEX(RTO1CF_ORD,CC$4,2))&gt;$BN$190,"s","ns"))))</f>
        <v>ns</v>
      </c>
      <c r="CD204" s="186" t="str">
        <f aca="1">IF(CD$4&gt;$BV204,"",IF($BR$175&gt;$BS$175,"ns",IF($BN$182&gt;$BO$182,"ns",IF(ABS($BX204-INDEX(RTO1CF_ORD,CD$4,2))&gt;$BN$190,"s","ns"))))</f>
        <v>ns</v>
      </c>
      <c r="CE204" s="186" t="str">
        <f aca="1">IF(CE$4&gt;$BV204,"",IF($BR$175&gt;$BS$175,"ns",IF($BN$182&gt;$BO$182,"ns",IF(ABS($BX204-INDEX(RTO1CF_ORD,CE$4,2))&gt;$BN$190,"s","ns"))))</f>
        <v>ns</v>
      </c>
      <c r="CF204" s="186" t="str">
        <f aca="1">IF(CF$4&gt;$BV204,"",IF($BR$175&gt;$BS$175,"ns",IF($BN$182&gt;$BO$182,"ns",IF(ABS($BX204-INDEX(RTO1CF_ORD,CF$4,2))&gt;$BN$190,"s","ns"))))</f>
        <v>ns</v>
      </c>
      <c r="CG204" s="186" t="str">
        <f aca="1">IF(CG$4&gt;$BV204,"",IF($BR$175&gt;$BS$175,"ns",IF($BN$182&gt;$BO$182,"ns",IF(ABS($BX204-INDEX(RTO1CF_ORD,CG$4,2))&gt;$BN$190,"s","ns"))))</f>
        <v>ns</v>
      </c>
      <c r="CH204" s="186" t="str">
        <f aca="1">IF(CH$4&gt;$BV204,"",IF($BR$175&gt;$BS$175,"ns",IF($BN$182&gt;$BO$182,"ns",IF(ABS($BX204-INDEX(RTO1CF_ORD,CH$4,2))&gt;$BN$190,"s","ns"))))</f>
        <v>ns</v>
      </c>
      <c r="CI204" s="186" t="str">
        <f aca="1">IF(CI$4&gt;$BV204,"",IF($BR$175&gt;$BS$175,"ns",IF($BN$182&gt;$BO$182,"ns",IF(ABS($BX204-INDEX(RTO1CF_ORD,CI$4,2))&gt;$BN$190,"s","ns"))))</f>
        <v>ns</v>
      </c>
      <c r="CJ204" s="186" t="str">
        <f aca="1">IF(CJ$4&gt;$BV204,"",IF($BR$175&gt;$BS$175,"ns",IF($BN$182&gt;$BO$182,"ns",IF(ABS($BX204-INDEX(RTO1CF_ORD,CJ$4,2))&gt;$BN$190,"s","ns"))))</f>
        <v>ns</v>
      </c>
      <c r="CK204" s="186" t="str">
        <f aca="1">IF(CK$4&gt;$BV204,"",IF($BR$175&gt;$BS$175,"ns",IF($BN$182&gt;$BO$182,"ns",IF(ABS($BX204-INDEX(RTO1CF_ORD,CK$4,2))&gt;$BN$190,"s","ns"))))</f>
        <v>ns</v>
      </c>
      <c r="CL204" s="186" t="str">
        <f aca="1">IF(CL$4&gt;$BV204,"",IF($BR$175&gt;$BS$175,"ns",IF($BN$182&gt;$BO$182,"ns",IF(ABS($BX204-INDEX(RTO1CF_ORD,CL$4,2))&gt;$BN$190,"s","ns"))))</f>
        <v>ns</v>
      </c>
      <c r="CM204" s="186" t="str">
        <f aca="1">IF(CM$4&gt;$BV204,"",IF($BR$175&gt;$BS$175,"ns",IF($BN$182&gt;$BO$182,"ns",IF(ABS($BX204-INDEX(RTO1CF_ORD,CM$4,2))&gt;$BN$190,"s","ns"))))</f>
        <v>ns</v>
      </c>
      <c r="CN204" s="186" t="str">
        <f aca="1">IF(CN$4&gt;$BV204,"",IF($BR$175&gt;$BS$175,"ns",IF($BN$182&gt;$BO$182,"ns",IF(ABS($BX204-INDEX(RTO1CF_ORD,CN$4,2))&gt;$BN$190,"s","ns"))))</f>
        <v>ns</v>
      </c>
      <c r="CO204" s="186" t="str">
        <f aca="1">IF(CO$4&gt;$BV204,"",IF($BR$175&gt;$BS$175,"ns",IF($BN$182&gt;$BO$182,"ns",IF(ABS($BX204-INDEX(RTO1CF_ORD,CO$4,2))&gt;$BN$190,"s","ns"))))</f>
        <v>ns</v>
      </c>
      <c r="CP204" s="186" t="str">
        <f aca="1">IF(CP$4&gt;$BV204,"",IF($BR$175&gt;$BS$175,"ns",IF($BN$182&gt;$BO$182,"ns",IF(ABS($BX204-INDEX(RTO1CF_ORD,CP$4,2))&gt;$BN$190,"s","ns"))))</f>
        <v>ns</v>
      </c>
      <c r="CQ204" s="186" t="str">
        <f aca="1">IF(CQ$4&gt;$BV204,"",IF($BR$175&gt;$BS$175,"ns",IF($BN$182&gt;$BO$182,"ns",IF(ABS($BX204-INDEX(RTO1CF_ORD,CQ$4,2))&gt;$BN$190,"s","ns"))))</f>
        <v>ns</v>
      </c>
      <c r="CR204" s="186" t="str">
        <f aca="1">IF(CR$4&gt;$BV204,"",IF($BR$175&gt;$BS$175,"ns",IF($BN$182&gt;$BO$182,"ns",IF(ABS($BX204-INDEX(RTO1CF_ORD,CR$4,2))&gt;$BN$190,"s","ns"))))</f>
        <v>ns</v>
      </c>
      <c r="CS204" s="186" t="str">
        <f aca="1">IF(CS$4&gt;$BV204,"",IF($BR$175&gt;$BS$175,"ns",IF($BN$182&gt;$BO$182,"ns",IF(ABS($BX204-INDEX(RTO1CF_ORD,CS$4,2))&gt;$BN$190,"s","ns"))))</f>
        <v>ns</v>
      </c>
      <c r="CT204" s="186" t="str">
        <f aca="1">IF(CT$4&gt;$BV204,"",IF($BR$175&gt;$BS$175,"ns",IF($BN$182&gt;$BO$182,"ns",IF(ABS($BX204-INDEX(RTO1CF_ORD,CT$4,2))&gt;$BN$190,"s","ns"))))</f>
        <v>ns</v>
      </c>
      <c r="CU204" s="186" t="str">
        <f aca="1">IF(CU$4&gt;$BV204,"",IF($BR$175&gt;$BS$175,"ns",IF($BN$182&gt;$BO$182,"ns",IF(ABS($BX204-INDEX(RTO1CF_ORD,CU$4,2))&gt;$BN$190,"s","ns"))))</f>
        <v>ns</v>
      </c>
      <c r="CV204" s="186" t="str">
        <f aca="1">IF(CV$4&gt;$BV204,"",IF($BR$175&gt;$BS$175,"ns",IF($BN$182&gt;$BO$182,"ns",IF(ABS($BX204-INDEX(RTO1CF_ORD,CV$4,2))&gt;$BN$190,"s","ns"))))</f>
        <v>ns</v>
      </c>
      <c r="CW204" s="186" t="str">
        <f aca="1">IF(CW$4&gt;$BV204,"",IF($BR$175&gt;$BS$175,"ns",IF($BN$182&gt;$BO$182,"ns",IF(ABS($BX204-INDEX(RTO1CF_ORD,CW$4,2))&gt;$BN$190,"s","ns"))))</f>
        <v>ns</v>
      </c>
      <c r="CX204" s="186" t="str">
        <f aca="1">IF(CX$4&gt;$BV204,"",IF($BR$175&gt;$BS$175,"ns",IF($BN$182&gt;$BO$182,"ns",IF(ABS($BX204-INDEX(RTO1CF_ORD,CX$4,2))&gt;$BN$190,"s","ns"))))</f>
        <v>ns</v>
      </c>
      <c r="CY204" s="186" t="str">
        <f aca="1">IF(CY$4&gt;$BV204,"",IF($BR$175&gt;$BS$175,"ns",IF($BN$182&gt;$BO$182,"ns",IF(ABS($BX204-INDEX(RTO1CF_ORD,CY$4,2))&gt;$BN$190,"s","ns"))))</f>
        <v>ns</v>
      </c>
      <c r="CZ204" s="186" t="str">
        <f aca="1">IF(CZ$4&gt;$BV204,"",IF($BR$175&gt;$BS$175,"ns",IF($BN$182&gt;$BO$182,"ns",IF(ABS($BX204-INDEX(RTO1CF_ORD,CZ$4,2))&gt;$BN$190,"s","ns"))))</f>
        <v>ns</v>
      </c>
      <c r="DA204" s="186" t="str">
        <f aca="1">IF(DA$4&gt;$BV204,"",IF($BR$175&gt;$BS$175,"ns",IF($BN$182&gt;$BO$182,"ns",IF(ABS($BX204-INDEX(RTO1CF_ORD,DA$4,2))&gt;$BN$190,"s","ns"))))</f>
        <v>ns</v>
      </c>
      <c r="DB204" s="186" t="str">
        <f aca="1">IF(DB$4&gt;$BV204,"",IF($BR$175&gt;$BS$175,"ns",IF($BN$182&gt;$BO$182,"ns",IF(ABS($BX204-INDEX(RTO1CF_ORD,DB$4,2))&gt;$BN$190,"s","ns"))))</f>
        <v>ns</v>
      </c>
      <c r="DC204" s="186" t="str">
        <f aca="1">IF(DC$4&gt;$BV204,"",IF($BR$175&gt;$BS$175,"ns",IF($BN$182&gt;$BO$182,"ns",IF(ABS($BX204-INDEX(RTO1CF_ORD,DC$4,2))&gt;$BN$190,"s","ns"))))</f>
        <v>ns</v>
      </c>
      <c r="DD204" s="186" t="str">
        <f aca="1">IF(DD$4&gt;$BV204,"",IF($BR$175&gt;$BS$175,"ns",IF($BN$182&gt;$BO$182,"ns",IF(ABS($BX204-INDEX(RTO1CF_ORD,DD$4,2))&gt;$BN$190,"s","ns"))))</f>
        <v>ns</v>
      </c>
      <c r="DE204" s="186" t="str">
        <f aca="1">IF(DE$4&gt;$BV204,"",IF($BR$175&gt;$BS$175,"ns",IF($BN$182&gt;$BO$182,"ns",IF(ABS($BX204-INDEX(RTO1CF_ORD,DE$4,2))&gt;$BN$190,"s","ns"))))</f>
        <v>ns</v>
      </c>
      <c r="DF204" s="186" t="str">
        <f aca="1">IF(DF$4&gt;$BV204,"",IF($BR$175&gt;$BS$175,"ns",IF($BN$182&gt;$BO$182,"ns",IF(ABS($BX204-INDEX(RTO1CF_ORD,DF$4,2))&gt;$BN$190,"s","ns"))))</f>
        <v>ns</v>
      </c>
      <c r="DG204" s="186" t="str">
        <f aca="1">IF(DG$4&gt;$BV204,"",IF($BR$175&gt;$BS$175,"ns",IF($BN$182&gt;$BO$182,"ns",IF(ABS($BX204-INDEX(RTO1CF_ORD,DG$4,2))&gt;$BN$190,"s","ns"))))</f>
        <v/>
      </c>
      <c r="DH204" s="186" t="str">
        <f aca="1">IF(DH$4&gt;$BV204,"",IF($BR$175&gt;$BS$175,"ns",IF($BN$182&gt;$BO$182,"ns",IF(ABS($BX204-INDEX(RTO1CF_ORD,DH$4,2))&gt;$BN$190,"s","ns"))))</f>
        <v/>
      </c>
      <c r="DI204" s="186" t="str">
        <f aca="1">IF(DI$4&gt;$BV204,"",IF($BR$175&gt;$BS$175,"ns",IF($BN$182&gt;$BO$182,"ns",IF(ABS($BX204-INDEX(RTO1CF_ORD,DI$4,2))&gt;$BN$190,"s","ns"))))</f>
        <v/>
      </c>
      <c r="DJ204" s="186" t="str">
        <f aca="1">IF(DJ$4&gt;$BV204,"",IF($BR$175&gt;$BS$175,"ns",IF($BN$182&gt;$BO$182,"ns",IF(ABS($BX204-INDEX(RTO1CF_ORD,DJ$4,2))&gt;$BN$190,"s","ns"))))</f>
        <v/>
      </c>
      <c r="DK204" s="186" t="str">
        <f aca="1">IF(DK$4&gt;$BV204,"",IF($BR$175&gt;$BS$175,"ns",IF($BN$182&gt;$BO$182,"ns",IF(ABS($BX204-INDEX(RTO1CF_ORD,DK$4,2))&gt;$BN$190,"s","ns"))))</f>
        <v/>
      </c>
      <c r="DL204" s="186" t="str">
        <f aca="1">IF(DL$4&gt;$BV204,"",IF($BR$175&gt;$BS$175,"ns",IF($BN$182&gt;$BO$182,"ns",IF(ABS($BX204-INDEX(RTO1CF_ORD,DL$4,2))&gt;$BN$190,"s","ns"))))</f>
        <v/>
      </c>
      <c r="DM204" s="186" t="str">
        <f aca="1">IF(DM$4&gt;$BV204,"",IF($BR$175&gt;$BS$175,"ns",IF($BN$182&gt;$BO$182,"ns",IF(ABS($BX204-INDEX(RTO1CF_ORD,DM$4,2))&gt;$BN$190,"s","ns"))))</f>
        <v/>
      </c>
      <c r="DN204" s="186" t="str">
        <f aca="1">IF(DN$4&gt;$BV204,"",IF($BR$175&gt;$BS$175,"ns",IF($BN$182&gt;$BO$182,"ns",IF(ABS($BX204-INDEX(RTO1CF_ORD,DN$4,2))&gt;$BN$190,"s","ns"))))</f>
        <v/>
      </c>
      <c r="DO204" s="186" t="str">
        <f aca="1">IF(DO$4&gt;$BV204,"",IF($BR$175&gt;$BS$175,"ns",IF($BN$182&gt;$BO$182,"ns",IF(ABS($BX204-INDEX(RTO1CF_ORD,DO$4,2))&gt;$BN$190,"s","ns"))))</f>
        <v/>
      </c>
      <c r="DP204" s="186" t="str">
        <f aca="1">IF(DP$4&gt;$BV204,"",IF($BR$175&gt;$BS$175,"ns",IF($BN$182&gt;$BO$182,"ns",IF(ABS($BX204-INDEX(RTO1CF_ORD,DP$4,2))&gt;$BN$190,"s","ns"))))</f>
        <v/>
      </c>
      <c r="DQ204" s="186" t="str">
        <f aca="1">IF(DQ$4&gt;$BV204,"",IF($BR$175&gt;$BS$175,"ns",IF($BN$182&gt;$BO$182,"ns",IF(ABS($BX204-INDEX(RTO1CF_ORD,DQ$4,2))&gt;$BN$190,"s","ns"))))</f>
        <v/>
      </c>
      <c r="DR204" s="186" t="str">
        <f aca="1">IF(DR$4&gt;$BV204,"",IF($BR$175&gt;$BS$175,"ns",IF($BN$182&gt;$BO$182,"ns",IF(ABS($BX204-INDEX(RTO1CF_ORD,DR$4,2))&gt;$BN$190,"s","ns"))))</f>
        <v/>
      </c>
      <c r="DS204" s="186" t="str">
        <f aca="1">IF(DS$4&gt;$BV204,"",IF($BR$175&gt;$BS$175,"ns",IF($BN$182&gt;$BO$182,"ns",IF(ABS($BX204-INDEX(RTO1CF_ORD,DS$4,2))&gt;$BN$190,"s","ns"))))</f>
        <v/>
      </c>
      <c r="DT204" s="186" t="str">
        <f aca="1">IF(DT$4&gt;$BV204,"",IF($BR$175&gt;$BS$175,"ns",IF($BN$182&gt;$BO$182,"ns",IF(ABS($BX204-INDEX(RTO1CF_ORD,DT$4,2))&gt;$BN$190,"s","ns"))))</f>
        <v/>
      </c>
      <c r="DU204" s="186" t="str">
        <f aca="1">IF(DU$4&gt;$BV204,"",IF($BR$175&gt;$BS$175,"ns",IF($BN$182&gt;$BO$182,"ns",IF(ABS($BX204-INDEX(RTO1CF_ORD,DU$4,2))&gt;$BN$190,"s","ns"))))</f>
        <v/>
      </c>
      <c r="DV204" s="186" t="str">
        <f aca="1">IF(DV$4&gt;$BV204,"",IF($BR$175&gt;$BS$175,"ns",IF($BN$182&gt;$BO$182,"ns",IF(ABS($BX204-INDEX(RTO1CF_ORD,DV$4,2))&gt;$BN$190,"s","ns"))))</f>
        <v/>
      </c>
      <c r="DW204" s="158"/>
      <c r="DX204" s="158"/>
      <c r="DZ204" s="176">
        <f>DZ203+1</f>
        <v>35</v>
      </c>
      <c r="EA204" s="283">
        <f aca="1">IFERROR(INDEX(RTO4CV,$DZ204,1),0)</f>
        <v>0</v>
      </c>
      <c r="EB204" s="179">
        <f aca="1">IFERROR(INDEX(RTO4SF,$DZ204,EB$3),0)</f>
        <v>0</v>
      </c>
      <c r="EC204" s="179">
        <f aca="1">IFERROR(INDEX(RTO4SF,$DZ204,EC$3),0)</f>
        <v>0</v>
      </c>
      <c r="ED204" s="179">
        <f aca="1">IFERROR(INDEX(RTO4SF,$DZ204,ED$3),0)</f>
        <v>0</v>
      </c>
      <c r="EE204" s="179">
        <f aca="1">IFERROR(INDEX(RTO4SF,$DZ204,EE$3),0)</f>
        <v>0</v>
      </c>
      <c r="EF204" s="179">
        <f>_xlfn.COUNTIFS(EB204:EE204,"&gt;1")</f>
        <v>0</v>
      </c>
      <c r="EG204" s="179">
        <f>IFERROR(_xlfn.SUMIFS(EB204:EE204,EB204:EE204,"&gt;1"),0)</f>
        <v>0</v>
      </c>
      <c r="EH204" s="176"/>
      <c r="EI204" s="176"/>
      <c r="EJ204" s="176"/>
      <c r="EK204" s="177"/>
      <c r="EL204" s="176">
        <f>EL203+1</f>
        <v>35</v>
      </c>
      <c r="EM204" s="283">
        <f aca="1">IFERROR(INDEX(RTO4CV,$EL204,1),0)</f>
        <v>0</v>
      </c>
      <c r="EN204" s="179">
        <f aca="1">IFERROR(INDEX(RTO4CF,$EL204,'ANVA-MDS'!EB$3),0)</f>
        <v>0</v>
      </c>
      <c r="EO204" s="179">
        <f aca="1">IFERROR(INDEX(RTO4CF,$EL204,'ANVA-MDS'!EC$3),0)</f>
        <v>0</v>
      </c>
      <c r="EP204" s="179">
        <f aca="1">IFERROR(INDEX(RTO4CF,$EL204,'ANVA-MDS'!ED$3),0)</f>
        <v>0</v>
      </c>
      <c r="EQ204" s="179">
        <f aca="1">IFERROR(INDEX(RTO4CF,$EL204,'ANVA-MDS'!EE$3),0)</f>
        <v>0</v>
      </c>
      <c r="ER204" s="179">
        <f>_xlfn.COUNTIFS(EN204:EQ204,"&gt;1")</f>
        <v>0</v>
      </c>
      <c r="ES204" s="179">
        <f>IFERROR(_xlfn.SUMIFS(EN204:EQ204,EN204:EQ204,"&gt;1"),0)</f>
        <v>0</v>
      </c>
      <c r="ET204" s="176"/>
      <c r="EU204" s="176"/>
      <c r="EV204" s="176"/>
      <c r="EW204" s="177"/>
      <c r="EX204" s="179">
        <f>EG204+ES204</f>
        <v>0</v>
      </c>
      <c r="EY204" s="177"/>
      <c r="EZ204" s="177"/>
    </row>
    <row r="205" spans="10:156" ht="12.75" customHeight="1">
      <c r="J205" s="89" t="n">
        <v>35</v>
      </c>
      <c r="K205" s="187">
        <f aca="1">IFERROR(INDEX(RTO4SF_ORD,J205,1),"sd")</f>
        <v>0</v>
      </c>
      <c r="L205" s="188">
        <f aca="1">IFERROR(INDEX(RTO4SF_ORD,J205,2),"sd")</f>
        <v>0.000149999999999999956</v>
      </c>
      <c r="M205" s="188" t="str">
        <f aca="1">IF(M$4&gt;$J205,"",IF($F$175&gt;$G$175,"ns",IF($B$182&gt;$C$182,"ns",IF(ABS($L205-INDEX(RTO1SF_ORD,M$4,2))&gt;$B$190,"s","ns"))))</f>
        <v>ns</v>
      </c>
      <c r="N205" s="188" t="str">
        <f aca="1">IF(N$4&gt;$J205,"",IF($F$175&gt;$G$175,"ns",IF($B$182&gt;$C$182,"ns",IF(ABS($L205-INDEX(RTO1SF_ORD,N$4,2))&gt;$B$190,"s","ns"))))</f>
        <v>ns</v>
      </c>
      <c r="O205" s="188" t="str">
        <f aca="1">IF(O$4&gt;$J205,"",IF($F$175&gt;$G$175,"ns",IF($B$182&gt;$C$182,"ns",IF(ABS($L205-INDEX(RTO1SF_ORD,O$4,2))&gt;$B$190,"s","ns"))))</f>
        <v>ns</v>
      </c>
      <c r="P205" s="188" t="str">
        <f aca="1">IF(P$4&gt;$J205,"",IF($F$175&gt;$G$175,"ns",IF($B$182&gt;$C$182,"ns",IF(ABS($L205-INDEX(RTO1SF_ORD,P$4,2))&gt;$B$190,"s","ns"))))</f>
        <v>ns</v>
      </c>
      <c r="Q205" s="188" t="str">
        <f aca="1">IF(Q$4&gt;$J205,"",IF($F$175&gt;$G$175,"ns",IF($B$182&gt;$C$182,"ns",IF(ABS($L205-INDEX(RTO1SF_ORD,Q$4,2))&gt;$B$190,"s","ns"))))</f>
        <v>ns</v>
      </c>
      <c r="R205" s="188" t="str">
        <f aca="1">IF(R$4&gt;$J205,"",IF($F$175&gt;$G$175,"ns",IF($B$182&gt;$C$182,"ns",IF(ABS($L205-INDEX(RTO1SF_ORD,R$4,2))&gt;$B$190,"s","ns"))))</f>
        <v>ns</v>
      </c>
      <c r="S205" s="188" t="str">
        <f aca="1">IF(S$4&gt;$J205,"",IF($F$175&gt;$G$175,"ns",IF($B$182&gt;$C$182,"ns",IF(ABS($L205-INDEX(RTO1SF_ORD,S$4,2))&gt;$B$190,"s","ns"))))</f>
        <v>ns</v>
      </c>
      <c r="T205" s="188" t="str">
        <f aca="1">IF(T$4&gt;$J205,"",IF($F$175&gt;$G$175,"ns",IF($B$182&gt;$C$182,"ns",IF(ABS($L205-INDEX(RTO1SF_ORD,T$4,2))&gt;$B$190,"s","ns"))))</f>
        <v>ns</v>
      </c>
      <c r="U205" s="188" t="str">
        <f aca="1">IF(U$4&gt;$J205,"",IF($F$175&gt;$G$175,"ns",IF($B$182&gt;$C$182,"ns",IF(ABS($L205-INDEX(RTO1SF_ORD,U$4,2))&gt;$B$190,"s","ns"))))</f>
        <v>ns</v>
      </c>
      <c r="V205" s="188" t="str">
        <f aca="1">IF(V$4&gt;$J205,"",IF($F$175&gt;$G$175,"ns",IF($B$182&gt;$C$182,"ns",IF(ABS($L205-INDEX(RTO1SF_ORD,V$4,2))&gt;$B$190,"s","ns"))))</f>
        <v>ns</v>
      </c>
      <c r="W205" s="188" t="str">
        <f aca="1">IF(W$4&gt;$J205,"",IF($F$175&gt;$G$175,"ns",IF($B$182&gt;$C$182,"ns",IF(ABS($L205-INDEX(RTO1SF_ORD,W$4,2))&gt;$B$190,"s","ns"))))</f>
        <v>ns</v>
      </c>
      <c r="X205" s="188" t="str">
        <f aca="1">IF(X$4&gt;$J205,"",IF($F$175&gt;$G$175,"ns",IF($B$182&gt;$C$182,"ns",IF(ABS($L205-INDEX(RTO1SF_ORD,X$4,2))&gt;$B$190,"s","ns"))))</f>
        <v>ns</v>
      </c>
      <c r="Y205" s="188" t="str">
        <f aca="1">IF(Y$4&gt;$J205,"",IF($F$175&gt;$G$175,"ns",IF($B$182&gt;$C$182,"ns",IF(ABS($L205-INDEX(RTO1SF_ORD,Y$4,2))&gt;$B$190,"s","ns"))))</f>
        <v>ns</v>
      </c>
      <c r="Z205" s="188" t="str">
        <f aca="1">IF(Z$4&gt;$J205,"",IF($F$175&gt;$G$175,"ns",IF($B$182&gt;$C$182,"ns",IF(ABS($L205-INDEX(RTO1SF_ORD,Z$4,2))&gt;$B$190,"s","ns"))))</f>
        <v>ns</v>
      </c>
      <c r="AA205" s="188" t="str">
        <f aca="1">IF(AA$4&gt;$J205,"",IF($F$175&gt;$G$175,"ns",IF($B$182&gt;$C$182,"ns",IF(ABS($L205-INDEX(RTO1SF_ORD,AA$4,2))&gt;$B$190,"s","ns"))))</f>
        <v>ns</v>
      </c>
      <c r="AB205" s="188" t="str">
        <f aca="1">IF(AB$4&gt;$J205,"",IF($F$175&gt;$G$175,"ns",IF($B$182&gt;$C$182,"ns",IF(ABS($L205-INDEX(RTO1SF_ORD,AB$4,2))&gt;$B$190,"s","ns"))))</f>
        <v>ns</v>
      </c>
      <c r="AC205" s="188" t="str">
        <f aca="1">IF(AC$4&gt;$J205,"",IF($F$175&gt;$G$175,"ns",IF($B$182&gt;$C$182,"ns",IF(ABS($L205-INDEX(RTO1SF_ORD,AC$4,2))&gt;$B$190,"s","ns"))))</f>
        <v>ns</v>
      </c>
      <c r="AD205" s="188" t="str">
        <f aca="1">IF(AD$4&gt;$J205,"",IF($F$175&gt;$G$175,"ns",IF($B$182&gt;$C$182,"ns",IF(ABS($L205-INDEX(RTO1SF_ORD,AD$4,2))&gt;$B$190,"s","ns"))))</f>
        <v>ns</v>
      </c>
      <c r="AE205" s="188" t="str">
        <f aca="1">IF(AE$4&gt;$J205,"",IF($F$175&gt;$G$175,"ns",IF($B$182&gt;$C$182,"ns",IF(ABS($L205-INDEX(RTO1SF_ORD,AE$4,2))&gt;$B$190,"s","ns"))))</f>
        <v>ns</v>
      </c>
      <c r="AF205" s="188" t="str">
        <f aca="1">IF(AF$4&gt;$J205,"",IF($F$175&gt;$G$175,"ns",IF($B$182&gt;$C$182,"ns",IF(ABS($L205-INDEX(RTO1SF_ORD,AF$4,2))&gt;$B$190,"s","ns"))))</f>
        <v>ns</v>
      </c>
      <c r="AG205" s="188" t="str">
        <f aca="1">IF(AG$4&gt;$J205,"",IF($F$175&gt;$G$175,"ns",IF($B$182&gt;$C$182,"ns",IF(ABS($L205-INDEX(RTO1SF_ORD,AG$4,2))&gt;$B$190,"s","ns"))))</f>
        <v>ns</v>
      </c>
      <c r="AH205" s="188" t="str">
        <f aca="1">IF(AH$4&gt;$J205,"",IF($F$175&gt;$G$175,"ns",IF($B$182&gt;$C$182,"ns",IF(ABS($L205-INDEX(RTO1SF_ORD,AH$4,2))&gt;$B$190,"s","ns"))))</f>
        <v>ns</v>
      </c>
      <c r="AI205" s="188" t="str">
        <f aca="1">IF(AI$4&gt;$J205,"",IF($F$175&gt;$G$175,"ns",IF($B$182&gt;$C$182,"ns",IF(ABS($L205-INDEX(RTO1SF_ORD,AI$4,2))&gt;$B$190,"s","ns"))))</f>
        <v>ns</v>
      </c>
      <c r="AJ205" s="188" t="str">
        <f aca="1">IF(AJ$4&gt;$J205,"",IF($F$175&gt;$G$175,"ns",IF($B$182&gt;$C$182,"ns",IF(ABS($L205-INDEX(RTO1SF_ORD,AJ$4,2))&gt;$B$190,"s","ns"))))</f>
        <v>ns</v>
      </c>
      <c r="AK205" s="188" t="str">
        <f aca="1">IF(AK$4&gt;$J205,"",IF($F$175&gt;$G$175,"ns",IF($B$182&gt;$C$182,"ns",IF(ABS($L205-INDEX(RTO1SF_ORD,AK$4,2))&gt;$B$190,"s","ns"))))</f>
        <v>ns</v>
      </c>
      <c r="AL205" s="188" t="str">
        <f aca="1">IF(AL$4&gt;$J205,"",IF($F$175&gt;$G$175,"ns",IF($B$182&gt;$C$182,"ns",IF(ABS($L205-INDEX(RTO1SF_ORD,AL$4,2))&gt;$B$190,"s","ns"))))</f>
        <v>ns</v>
      </c>
      <c r="AM205" s="188" t="str">
        <f aca="1">IF(AM$4&gt;$J205,"",IF($F$175&gt;$G$175,"ns",IF($B$182&gt;$C$182,"ns",IF(ABS($L205-INDEX(RTO1SF_ORD,AM$4,2))&gt;$B$190,"s","ns"))))</f>
        <v>ns</v>
      </c>
      <c r="AN205" s="188" t="str">
        <f aca="1">IF(AN$4&gt;$J205,"",IF($F$175&gt;$G$175,"ns",IF($B$182&gt;$C$182,"ns",IF(ABS($L205-INDEX(RTO1SF_ORD,AN$4,2))&gt;$B$190,"s","ns"))))</f>
        <v>ns</v>
      </c>
      <c r="AO205" s="188" t="str">
        <f aca="1">IF(AO$4&gt;$J205,"",IF($F$175&gt;$G$175,"ns",IF($B$182&gt;$C$182,"ns",IF(ABS($L205-INDEX(RTO1SF_ORD,AO$4,2))&gt;$B$190,"s","ns"))))</f>
        <v>ns</v>
      </c>
      <c r="AP205" s="188" t="str">
        <f aca="1">IF(AP$4&gt;$J205,"",IF($F$175&gt;$G$175,"ns",IF($B$182&gt;$C$182,"ns",IF(ABS($L205-INDEX(RTO1SF_ORD,AP$4,2))&gt;$B$190,"s","ns"))))</f>
        <v>ns</v>
      </c>
      <c r="AQ205" s="188" t="str">
        <f aca="1">IF(AQ$4&gt;$J205,"",IF($F$175&gt;$G$175,"ns",IF($B$182&gt;$C$182,"ns",IF(ABS($L205-INDEX(RTO1SF_ORD,AQ$4,2))&gt;$B$190,"s","ns"))))</f>
        <v>ns</v>
      </c>
      <c r="AR205" s="188" t="str">
        <f aca="1">IF(AR$4&gt;$J205,"",IF($F$175&gt;$G$175,"ns",IF($B$182&gt;$C$182,"ns",IF(ABS($L205-INDEX(RTO1SF_ORD,AR$4,2))&gt;$B$190,"s","ns"))))</f>
        <v>ns</v>
      </c>
      <c r="AS205" s="188" t="str">
        <f aca="1">IF(AS$4&gt;$J205,"",IF($F$175&gt;$G$175,"ns",IF($B$182&gt;$C$182,"ns",IF(ABS($L205-INDEX(RTO1SF_ORD,AS$4,2))&gt;$B$190,"s","ns"))))</f>
        <v>ns</v>
      </c>
      <c r="AT205" s="188" t="str">
        <f aca="1">IF(AT$4&gt;$J205,"",IF($F$175&gt;$G$175,"ns",IF($B$182&gt;$C$182,"ns",IF(ABS($L205-INDEX(RTO1SF_ORD,AT$4,2))&gt;$B$190,"s","ns"))))</f>
        <v>ns</v>
      </c>
      <c r="AU205" s="188" t="str">
        <f aca="1">IF(AU$4&gt;$J205,"",IF($F$175&gt;$G$175,"ns",IF($B$182&gt;$C$182,"ns",IF(ABS($L205-INDEX(RTO1SF_ORD,AU$4,2))&gt;$B$190,"s","ns"))))</f>
        <v>ns</v>
      </c>
      <c r="AV205" s="188" t="str">
        <f aca="1">IF(AV$4&gt;$J205,"",IF($F$175&gt;$G$175,"ns",IF($B$182&gt;$C$182,"ns",IF(ABS($L205-INDEX(RTO1SF_ORD,AV$4,2))&gt;$B$190,"s","ns"))))</f>
        <v/>
      </c>
      <c r="AW205" s="188" t="str">
        <f aca="1">IF(AW$4&gt;$J205,"",IF($F$175&gt;$G$175,"ns",IF($B$182&gt;$C$182,"ns",IF(ABS($L205-INDEX(RTO1SF_ORD,AW$4,2))&gt;$B$190,"s","ns"))))</f>
        <v/>
      </c>
      <c r="AX205" s="188" t="str">
        <f aca="1">IF(AX$4&gt;$J205,"",IF($F$175&gt;$G$175,"ns",IF($B$182&gt;$C$182,"ns",IF(ABS($L205-INDEX(RTO1SF_ORD,AX$4,2))&gt;$B$190,"s","ns"))))</f>
        <v/>
      </c>
      <c r="AY205" s="188" t="str">
        <f aca="1">IF(AY$4&gt;$J205,"",IF($F$175&gt;$G$175,"ns",IF($B$182&gt;$C$182,"ns",IF(ABS($L205-INDEX(RTO1SF_ORD,AY$4,2))&gt;$B$190,"s","ns"))))</f>
        <v/>
      </c>
      <c r="AZ205" s="188" t="str">
        <f aca="1">IF(AZ$4&gt;$J205,"",IF($F$175&gt;$G$175,"ns",IF($B$182&gt;$C$182,"ns",IF(ABS($L205-INDEX(RTO1SF_ORD,AZ$4,2))&gt;$B$190,"s","ns"))))</f>
        <v/>
      </c>
      <c r="BA205" s="188" t="str">
        <f aca="1">IF(BA$4&gt;$J205,"",IF($F$175&gt;$G$175,"ns",IF($B$182&gt;$C$182,"ns",IF(ABS($L205-INDEX(RTO1SF_ORD,BA$4,2))&gt;$B$190,"s","ns"))))</f>
        <v/>
      </c>
      <c r="BB205" s="188" t="str">
        <f aca="1">IF(BB$4&gt;$J205,"",IF($F$175&gt;$G$175,"ns",IF($B$182&gt;$C$182,"ns",IF(ABS($L205-INDEX(RTO1SF_ORD,BB$4,2))&gt;$B$190,"s","ns"))))</f>
        <v/>
      </c>
      <c r="BC205" s="188" t="str">
        <f aca="1">IF(BC$4&gt;$J205,"",IF($F$175&gt;$G$175,"ns",IF($B$182&gt;$C$182,"ns",IF(ABS($L205-INDEX(RTO1SF_ORD,BC$4,2))&gt;$B$190,"s","ns"))))</f>
        <v/>
      </c>
      <c r="BD205" s="188" t="str">
        <f aca="1">IF(BD$4&gt;$J205,"",IF($F$175&gt;$G$175,"ns",IF($B$182&gt;$C$182,"ns",IF(ABS($L205-INDEX(RTO1SF_ORD,BD$4,2))&gt;$B$190,"s","ns"))))</f>
        <v/>
      </c>
      <c r="BE205" s="188" t="str">
        <f aca="1">IF(BE$4&gt;$J205,"",IF($F$175&gt;$G$175,"ns",IF($B$182&gt;$C$182,"ns",IF(ABS($L205-INDEX(RTO1SF_ORD,BE$4,2))&gt;$B$190,"s","ns"))))</f>
        <v/>
      </c>
      <c r="BF205" s="188" t="str">
        <f aca="1">IF(BF$4&gt;$J205,"",IF($F$175&gt;$G$175,"ns",IF($B$182&gt;$C$182,"ns",IF(ABS($L205-INDEX(RTO1SF_ORD,BF$4,2))&gt;$B$190,"s","ns"))))</f>
        <v/>
      </c>
      <c r="BG205" s="188" t="str">
        <f aca="1">IF(BG$4&gt;$J205,"",IF($F$175&gt;$G$175,"ns",IF($B$182&gt;$C$182,"ns",IF(ABS($L205-INDEX(RTO1SF_ORD,BG$4,2))&gt;$B$190,"s","ns"))))</f>
        <v/>
      </c>
      <c r="BH205" s="188" t="str">
        <f aca="1">IF(BH$4&gt;$J205,"",IF($F$175&gt;$G$175,"ns",IF($B$182&gt;$C$182,"ns",IF(ABS($L205-INDEX(RTO1SF_ORD,BH$4,2))&gt;$B$190,"s","ns"))))</f>
        <v/>
      </c>
      <c r="BI205" s="188" t="str">
        <f aca="1">IF(BI$4&gt;$J205,"",IF($F$175&gt;$G$175,"ns",IF($B$182&gt;$C$182,"ns",IF(ABS($L205-INDEX(RTO1SF_ORD,BI$4,2))&gt;$B$190,"s","ns"))))</f>
        <v/>
      </c>
      <c r="BJ205" s="188" t="str">
        <f aca="1">IF(BJ$4&gt;$J205,"",IF($F$175&gt;$G$175,"ns",IF($B$182&gt;$C$182,"ns",IF(ABS($L205-INDEX(RTO1SF_ORD,BJ$4,2))&gt;$B$190,"s","ns"))))</f>
        <v/>
      </c>
      <c r="BS205" s="10"/>
      <c r="BT205" s="10"/>
      <c r="BV205" s="89" t="n">
        <v>35</v>
      </c>
      <c r="BW205" s="187">
        <f aca="1">IFERROR(INDEX(RTO4CF_ORD,BV205,1),"sd")</f>
        <v>0</v>
      </c>
      <c r="BX205" s="188">
        <f aca="1">IFERROR(INDEX(RTO4CF_ORD,BV205,2),"sd")</f>
        <v>0.000149999999999999956</v>
      </c>
      <c r="BY205" s="186" t="str">
        <f aca="1">IF(BY$4&gt;$BV205,"",IF($BR$175&gt;$BS$175,"ns",IF($BN$182&gt;$BO$182,"ns",IF(ABS($BX205-INDEX(RTO1CF_ORD,BY$4,2))&gt;$BN$190,"s","ns"))))</f>
        <v>ns</v>
      </c>
      <c r="BZ205" s="186" t="str">
        <f aca="1">IF(BZ$4&gt;$BV205,"",IF($BR$175&gt;$BS$175,"ns",IF($BN$182&gt;$BO$182,"ns",IF(ABS($BX205-INDEX(RTO1CF_ORD,BZ$4,2))&gt;$BN$190,"s","ns"))))</f>
        <v>ns</v>
      </c>
      <c r="CA205" s="186" t="str">
        <f aca="1">IF(CA$4&gt;$BV205,"",IF($BR$175&gt;$BS$175,"ns",IF($BN$182&gt;$BO$182,"ns",IF(ABS($BX205-INDEX(RTO1CF_ORD,CA$4,2))&gt;$BN$190,"s","ns"))))</f>
        <v>ns</v>
      </c>
      <c r="CB205" s="186" t="str">
        <f aca="1">IF(CB$4&gt;$BV205,"",IF($BR$175&gt;$BS$175,"ns",IF($BN$182&gt;$BO$182,"ns",IF(ABS($BX205-INDEX(RTO1CF_ORD,CB$4,2))&gt;$BN$190,"s","ns"))))</f>
        <v>ns</v>
      </c>
      <c r="CC205" s="186" t="str">
        <f aca="1">IF(CC$4&gt;$BV205,"",IF($BR$175&gt;$BS$175,"ns",IF($BN$182&gt;$BO$182,"ns",IF(ABS($BX205-INDEX(RTO1CF_ORD,CC$4,2))&gt;$BN$190,"s","ns"))))</f>
        <v>ns</v>
      </c>
      <c r="CD205" s="186" t="str">
        <f aca="1">IF(CD$4&gt;$BV205,"",IF($BR$175&gt;$BS$175,"ns",IF($BN$182&gt;$BO$182,"ns",IF(ABS($BX205-INDEX(RTO1CF_ORD,CD$4,2))&gt;$BN$190,"s","ns"))))</f>
        <v>ns</v>
      </c>
      <c r="CE205" s="186" t="str">
        <f aca="1">IF(CE$4&gt;$BV205,"",IF($BR$175&gt;$BS$175,"ns",IF($BN$182&gt;$BO$182,"ns",IF(ABS($BX205-INDEX(RTO1CF_ORD,CE$4,2))&gt;$BN$190,"s","ns"))))</f>
        <v>ns</v>
      </c>
      <c r="CF205" s="186" t="str">
        <f aca="1">IF(CF$4&gt;$BV205,"",IF($BR$175&gt;$BS$175,"ns",IF($BN$182&gt;$BO$182,"ns",IF(ABS($BX205-INDEX(RTO1CF_ORD,CF$4,2))&gt;$BN$190,"s","ns"))))</f>
        <v>ns</v>
      </c>
      <c r="CG205" s="186" t="str">
        <f aca="1">IF(CG$4&gt;$BV205,"",IF($BR$175&gt;$BS$175,"ns",IF($BN$182&gt;$BO$182,"ns",IF(ABS($BX205-INDEX(RTO1CF_ORD,CG$4,2))&gt;$BN$190,"s","ns"))))</f>
        <v>ns</v>
      </c>
      <c r="CH205" s="186" t="str">
        <f aca="1">IF(CH$4&gt;$BV205,"",IF($BR$175&gt;$BS$175,"ns",IF($BN$182&gt;$BO$182,"ns",IF(ABS($BX205-INDEX(RTO1CF_ORD,CH$4,2))&gt;$BN$190,"s","ns"))))</f>
        <v>ns</v>
      </c>
      <c r="CI205" s="186" t="str">
        <f aca="1">IF(CI$4&gt;$BV205,"",IF($BR$175&gt;$BS$175,"ns",IF($BN$182&gt;$BO$182,"ns",IF(ABS($BX205-INDEX(RTO1CF_ORD,CI$4,2))&gt;$BN$190,"s","ns"))))</f>
        <v>ns</v>
      </c>
      <c r="CJ205" s="186" t="str">
        <f aca="1">IF(CJ$4&gt;$BV205,"",IF($BR$175&gt;$BS$175,"ns",IF($BN$182&gt;$BO$182,"ns",IF(ABS($BX205-INDEX(RTO1CF_ORD,CJ$4,2))&gt;$BN$190,"s","ns"))))</f>
        <v>ns</v>
      </c>
      <c r="CK205" s="186" t="str">
        <f aca="1">IF(CK$4&gt;$BV205,"",IF($BR$175&gt;$BS$175,"ns",IF($BN$182&gt;$BO$182,"ns",IF(ABS($BX205-INDEX(RTO1CF_ORD,CK$4,2))&gt;$BN$190,"s","ns"))))</f>
        <v>ns</v>
      </c>
      <c r="CL205" s="186" t="str">
        <f aca="1">IF(CL$4&gt;$BV205,"",IF($BR$175&gt;$BS$175,"ns",IF($BN$182&gt;$BO$182,"ns",IF(ABS($BX205-INDEX(RTO1CF_ORD,CL$4,2))&gt;$BN$190,"s","ns"))))</f>
        <v>ns</v>
      </c>
      <c r="CM205" s="186" t="str">
        <f aca="1">IF(CM$4&gt;$BV205,"",IF($BR$175&gt;$BS$175,"ns",IF($BN$182&gt;$BO$182,"ns",IF(ABS($BX205-INDEX(RTO1CF_ORD,CM$4,2))&gt;$BN$190,"s","ns"))))</f>
        <v>ns</v>
      </c>
      <c r="CN205" s="186" t="str">
        <f aca="1">IF(CN$4&gt;$BV205,"",IF($BR$175&gt;$BS$175,"ns",IF($BN$182&gt;$BO$182,"ns",IF(ABS($BX205-INDEX(RTO1CF_ORD,CN$4,2))&gt;$BN$190,"s","ns"))))</f>
        <v>ns</v>
      </c>
      <c r="CO205" s="186" t="str">
        <f aca="1">IF(CO$4&gt;$BV205,"",IF($BR$175&gt;$BS$175,"ns",IF($BN$182&gt;$BO$182,"ns",IF(ABS($BX205-INDEX(RTO1CF_ORD,CO$4,2))&gt;$BN$190,"s","ns"))))</f>
        <v>ns</v>
      </c>
      <c r="CP205" s="186" t="str">
        <f aca="1">IF(CP$4&gt;$BV205,"",IF($BR$175&gt;$BS$175,"ns",IF($BN$182&gt;$BO$182,"ns",IF(ABS($BX205-INDEX(RTO1CF_ORD,CP$4,2))&gt;$BN$190,"s","ns"))))</f>
        <v>ns</v>
      </c>
      <c r="CQ205" s="186" t="str">
        <f aca="1">IF(CQ$4&gt;$BV205,"",IF($BR$175&gt;$BS$175,"ns",IF($BN$182&gt;$BO$182,"ns",IF(ABS($BX205-INDEX(RTO1CF_ORD,CQ$4,2))&gt;$BN$190,"s","ns"))))</f>
        <v>ns</v>
      </c>
      <c r="CR205" s="186" t="str">
        <f aca="1">IF(CR$4&gt;$BV205,"",IF($BR$175&gt;$BS$175,"ns",IF($BN$182&gt;$BO$182,"ns",IF(ABS($BX205-INDEX(RTO1CF_ORD,CR$4,2))&gt;$BN$190,"s","ns"))))</f>
        <v>ns</v>
      </c>
      <c r="CS205" s="186" t="str">
        <f aca="1">IF(CS$4&gt;$BV205,"",IF($BR$175&gt;$BS$175,"ns",IF($BN$182&gt;$BO$182,"ns",IF(ABS($BX205-INDEX(RTO1CF_ORD,CS$4,2))&gt;$BN$190,"s","ns"))))</f>
        <v>ns</v>
      </c>
      <c r="CT205" s="186" t="str">
        <f aca="1">IF(CT$4&gt;$BV205,"",IF($BR$175&gt;$BS$175,"ns",IF($BN$182&gt;$BO$182,"ns",IF(ABS($BX205-INDEX(RTO1CF_ORD,CT$4,2))&gt;$BN$190,"s","ns"))))</f>
        <v>ns</v>
      </c>
      <c r="CU205" s="186" t="str">
        <f aca="1">IF(CU$4&gt;$BV205,"",IF($BR$175&gt;$BS$175,"ns",IF($BN$182&gt;$BO$182,"ns",IF(ABS($BX205-INDEX(RTO1CF_ORD,CU$4,2))&gt;$BN$190,"s","ns"))))</f>
        <v>ns</v>
      </c>
      <c r="CV205" s="186" t="str">
        <f aca="1">IF(CV$4&gt;$BV205,"",IF($BR$175&gt;$BS$175,"ns",IF($BN$182&gt;$BO$182,"ns",IF(ABS($BX205-INDEX(RTO1CF_ORD,CV$4,2))&gt;$BN$190,"s","ns"))))</f>
        <v>ns</v>
      </c>
      <c r="CW205" s="186" t="str">
        <f aca="1">IF(CW$4&gt;$BV205,"",IF($BR$175&gt;$BS$175,"ns",IF($BN$182&gt;$BO$182,"ns",IF(ABS($BX205-INDEX(RTO1CF_ORD,CW$4,2))&gt;$BN$190,"s","ns"))))</f>
        <v>ns</v>
      </c>
      <c r="CX205" s="186" t="str">
        <f aca="1">IF(CX$4&gt;$BV205,"",IF($BR$175&gt;$BS$175,"ns",IF($BN$182&gt;$BO$182,"ns",IF(ABS($BX205-INDEX(RTO1CF_ORD,CX$4,2))&gt;$BN$190,"s","ns"))))</f>
        <v>ns</v>
      </c>
      <c r="CY205" s="186" t="str">
        <f aca="1">IF(CY$4&gt;$BV205,"",IF($BR$175&gt;$BS$175,"ns",IF($BN$182&gt;$BO$182,"ns",IF(ABS($BX205-INDEX(RTO1CF_ORD,CY$4,2))&gt;$BN$190,"s","ns"))))</f>
        <v>ns</v>
      </c>
      <c r="CZ205" s="186" t="str">
        <f aca="1">IF(CZ$4&gt;$BV205,"",IF($BR$175&gt;$BS$175,"ns",IF($BN$182&gt;$BO$182,"ns",IF(ABS($BX205-INDEX(RTO1CF_ORD,CZ$4,2))&gt;$BN$190,"s","ns"))))</f>
        <v>ns</v>
      </c>
      <c r="DA205" s="186" t="str">
        <f aca="1">IF(DA$4&gt;$BV205,"",IF($BR$175&gt;$BS$175,"ns",IF($BN$182&gt;$BO$182,"ns",IF(ABS($BX205-INDEX(RTO1CF_ORD,DA$4,2))&gt;$BN$190,"s","ns"))))</f>
        <v>ns</v>
      </c>
      <c r="DB205" s="186" t="str">
        <f aca="1">IF(DB$4&gt;$BV205,"",IF($BR$175&gt;$BS$175,"ns",IF($BN$182&gt;$BO$182,"ns",IF(ABS($BX205-INDEX(RTO1CF_ORD,DB$4,2))&gt;$BN$190,"s","ns"))))</f>
        <v>ns</v>
      </c>
      <c r="DC205" s="186" t="str">
        <f aca="1">IF(DC$4&gt;$BV205,"",IF($BR$175&gt;$BS$175,"ns",IF($BN$182&gt;$BO$182,"ns",IF(ABS($BX205-INDEX(RTO1CF_ORD,DC$4,2))&gt;$BN$190,"s","ns"))))</f>
        <v>ns</v>
      </c>
      <c r="DD205" s="186" t="str">
        <f aca="1">IF(DD$4&gt;$BV205,"",IF($BR$175&gt;$BS$175,"ns",IF($BN$182&gt;$BO$182,"ns",IF(ABS($BX205-INDEX(RTO1CF_ORD,DD$4,2))&gt;$BN$190,"s","ns"))))</f>
        <v>ns</v>
      </c>
      <c r="DE205" s="186" t="str">
        <f aca="1">IF(DE$4&gt;$BV205,"",IF($BR$175&gt;$BS$175,"ns",IF($BN$182&gt;$BO$182,"ns",IF(ABS($BX205-INDEX(RTO1CF_ORD,DE$4,2))&gt;$BN$190,"s","ns"))))</f>
        <v>ns</v>
      </c>
      <c r="DF205" s="186" t="str">
        <f aca="1">IF(DF$4&gt;$BV205,"",IF($BR$175&gt;$BS$175,"ns",IF($BN$182&gt;$BO$182,"ns",IF(ABS($BX205-INDEX(RTO1CF_ORD,DF$4,2))&gt;$BN$190,"s","ns"))))</f>
        <v>ns</v>
      </c>
      <c r="DG205" s="186" t="str">
        <f aca="1">IF(DG$4&gt;$BV205,"",IF($BR$175&gt;$BS$175,"ns",IF($BN$182&gt;$BO$182,"ns",IF(ABS($BX205-INDEX(RTO1CF_ORD,DG$4,2))&gt;$BN$190,"s","ns"))))</f>
        <v>ns</v>
      </c>
      <c r="DH205" s="186" t="str">
        <f aca="1">IF(DH$4&gt;$BV205,"",IF($BR$175&gt;$BS$175,"ns",IF($BN$182&gt;$BO$182,"ns",IF(ABS($BX205-INDEX(RTO1CF_ORD,DH$4,2))&gt;$BN$190,"s","ns"))))</f>
        <v/>
      </c>
      <c r="DI205" s="186" t="str">
        <f aca="1">IF(DI$4&gt;$BV205,"",IF($BR$175&gt;$BS$175,"ns",IF($BN$182&gt;$BO$182,"ns",IF(ABS($BX205-INDEX(RTO1CF_ORD,DI$4,2))&gt;$BN$190,"s","ns"))))</f>
        <v/>
      </c>
      <c r="DJ205" s="186" t="str">
        <f aca="1">IF(DJ$4&gt;$BV205,"",IF($BR$175&gt;$BS$175,"ns",IF($BN$182&gt;$BO$182,"ns",IF(ABS($BX205-INDEX(RTO1CF_ORD,DJ$4,2))&gt;$BN$190,"s","ns"))))</f>
        <v/>
      </c>
      <c r="DK205" s="186" t="str">
        <f aca="1">IF(DK$4&gt;$BV205,"",IF($BR$175&gt;$BS$175,"ns",IF($BN$182&gt;$BO$182,"ns",IF(ABS($BX205-INDEX(RTO1CF_ORD,DK$4,2))&gt;$BN$190,"s","ns"))))</f>
        <v/>
      </c>
      <c r="DL205" s="186" t="str">
        <f aca="1">IF(DL$4&gt;$BV205,"",IF($BR$175&gt;$BS$175,"ns",IF($BN$182&gt;$BO$182,"ns",IF(ABS($BX205-INDEX(RTO1CF_ORD,DL$4,2))&gt;$BN$190,"s","ns"))))</f>
        <v/>
      </c>
      <c r="DM205" s="186" t="str">
        <f aca="1">IF(DM$4&gt;$BV205,"",IF($BR$175&gt;$BS$175,"ns",IF($BN$182&gt;$BO$182,"ns",IF(ABS($BX205-INDEX(RTO1CF_ORD,DM$4,2))&gt;$BN$190,"s","ns"))))</f>
        <v/>
      </c>
      <c r="DN205" s="186" t="str">
        <f aca="1">IF(DN$4&gt;$BV205,"",IF($BR$175&gt;$BS$175,"ns",IF($BN$182&gt;$BO$182,"ns",IF(ABS($BX205-INDEX(RTO1CF_ORD,DN$4,2))&gt;$BN$190,"s","ns"))))</f>
        <v/>
      </c>
      <c r="DO205" s="186" t="str">
        <f aca="1">IF(DO$4&gt;$BV205,"",IF($BR$175&gt;$BS$175,"ns",IF($BN$182&gt;$BO$182,"ns",IF(ABS($BX205-INDEX(RTO1CF_ORD,DO$4,2))&gt;$BN$190,"s","ns"))))</f>
        <v/>
      </c>
      <c r="DP205" s="186" t="str">
        <f aca="1">IF(DP$4&gt;$BV205,"",IF($BR$175&gt;$BS$175,"ns",IF($BN$182&gt;$BO$182,"ns",IF(ABS($BX205-INDEX(RTO1CF_ORD,DP$4,2))&gt;$BN$190,"s","ns"))))</f>
        <v/>
      </c>
      <c r="DQ205" s="186" t="str">
        <f aca="1">IF(DQ$4&gt;$BV205,"",IF($BR$175&gt;$BS$175,"ns",IF($BN$182&gt;$BO$182,"ns",IF(ABS($BX205-INDEX(RTO1CF_ORD,DQ$4,2))&gt;$BN$190,"s","ns"))))</f>
        <v/>
      </c>
      <c r="DR205" s="186" t="str">
        <f aca="1">IF(DR$4&gt;$BV205,"",IF($BR$175&gt;$BS$175,"ns",IF($BN$182&gt;$BO$182,"ns",IF(ABS($BX205-INDEX(RTO1CF_ORD,DR$4,2))&gt;$BN$190,"s","ns"))))</f>
        <v/>
      </c>
      <c r="DS205" s="186" t="str">
        <f aca="1">IF(DS$4&gt;$BV205,"",IF($BR$175&gt;$BS$175,"ns",IF($BN$182&gt;$BO$182,"ns",IF(ABS($BX205-INDEX(RTO1CF_ORD,DS$4,2))&gt;$BN$190,"s","ns"))))</f>
        <v/>
      </c>
      <c r="DT205" s="186" t="str">
        <f aca="1">IF(DT$4&gt;$BV205,"",IF($BR$175&gt;$BS$175,"ns",IF($BN$182&gt;$BO$182,"ns",IF(ABS($BX205-INDEX(RTO1CF_ORD,DT$4,2))&gt;$BN$190,"s","ns"))))</f>
        <v/>
      </c>
      <c r="DU205" s="186" t="str">
        <f aca="1">IF(DU$4&gt;$BV205,"",IF($BR$175&gt;$BS$175,"ns",IF($BN$182&gt;$BO$182,"ns",IF(ABS($BX205-INDEX(RTO1CF_ORD,DU$4,2))&gt;$BN$190,"s","ns"))))</f>
        <v/>
      </c>
      <c r="DV205" s="186" t="str">
        <f aca="1">IF(DV$4&gt;$BV205,"",IF($BR$175&gt;$BS$175,"ns",IF($BN$182&gt;$BO$182,"ns",IF(ABS($BX205-INDEX(RTO1CF_ORD,DV$4,2))&gt;$BN$190,"s","ns"))))</f>
        <v/>
      </c>
      <c r="DW205" s="158"/>
      <c r="DX205" s="158"/>
      <c r="DZ205" s="176">
        <f>DZ204+1</f>
        <v>36</v>
      </c>
      <c r="EA205" s="283">
        <f aca="1">IFERROR(INDEX(RTO4CV,$DZ205,1),0)</f>
        <v>0</v>
      </c>
      <c r="EB205" s="179">
        <f aca="1">IFERROR(INDEX(RTO4SF,$DZ205,EB$3),0)</f>
        <v>0</v>
      </c>
      <c r="EC205" s="179">
        <f aca="1">IFERROR(INDEX(RTO4SF,$DZ205,EC$3),0)</f>
        <v>0</v>
      </c>
      <c r="ED205" s="179">
        <f aca="1">IFERROR(INDEX(RTO4SF,$DZ205,ED$3),0)</f>
        <v>0</v>
      </c>
      <c r="EE205" s="179">
        <f aca="1">IFERROR(INDEX(RTO4SF,$DZ205,EE$3),0)</f>
        <v>0</v>
      </c>
      <c r="EF205" s="179">
        <f>_xlfn.COUNTIFS(EB205:EE205,"&gt;1")</f>
        <v>0</v>
      </c>
      <c r="EG205" s="179">
        <f>IFERROR(_xlfn.SUMIFS(EB205:EE205,EB205:EE205,"&gt;1"),0)</f>
        <v>0</v>
      </c>
      <c r="EH205" s="176"/>
      <c r="EI205" s="176"/>
      <c r="EJ205" s="176"/>
      <c r="EK205" s="177"/>
      <c r="EL205" s="176">
        <f>EL204+1</f>
        <v>36</v>
      </c>
      <c r="EM205" s="283">
        <f aca="1">IFERROR(INDEX(RTO4CV,$EL205,1),0)</f>
        <v>0</v>
      </c>
      <c r="EN205" s="179">
        <f aca="1">IFERROR(INDEX(RTO4CF,$EL205,'ANVA-MDS'!EB$3),0)</f>
        <v>0</v>
      </c>
      <c r="EO205" s="179">
        <f aca="1">IFERROR(INDEX(RTO4CF,$EL205,'ANVA-MDS'!EC$3),0)</f>
        <v>0</v>
      </c>
      <c r="EP205" s="179">
        <f aca="1">IFERROR(INDEX(RTO4CF,$EL205,'ANVA-MDS'!ED$3),0)</f>
        <v>0</v>
      </c>
      <c r="EQ205" s="179">
        <f aca="1">IFERROR(INDEX(RTO4CF,$EL205,'ANVA-MDS'!EE$3),0)</f>
        <v>0</v>
      </c>
      <c r="ER205" s="179">
        <f>_xlfn.COUNTIFS(EN205:EQ205,"&gt;1")</f>
        <v>0</v>
      </c>
      <c r="ES205" s="179">
        <f>IFERROR(_xlfn.SUMIFS(EN205:EQ205,EN205:EQ205,"&gt;1"),0)</f>
        <v>0</v>
      </c>
      <c r="ET205" s="176"/>
      <c r="EU205" s="176"/>
      <c r="EV205" s="176"/>
      <c r="EW205" s="177"/>
      <c r="EX205" s="179">
        <f>EG205+ES205</f>
        <v>0</v>
      </c>
      <c r="EY205" s="177"/>
      <c r="EZ205" s="177"/>
    </row>
    <row r="206" spans="10:156" ht="12.75" customHeight="1">
      <c r="J206" s="89" t="n">
        <v>36</v>
      </c>
      <c r="K206" s="187">
        <f aca="1">IFERROR(INDEX(RTO4SF_ORD,J206,1),"sd")</f>
        <v>0</v>
      </c>
      <c r="L206" s="188">
        <f aca="1">IFERROR(INDEX(RTO4SF_ORD,J206,2),"sd")</f>
        <v>0.000139999999999999991</v>
      </c>
      <c r="M206" s="188" t="str">
        <f aca="1">IF(M$4&gt;$J206,"",IF($F$175&gt;$G$175,"ns",IF($B$182&gt;$C$182,"ns",IF(ABS($L206-INDEX(RTO1SF_ORD,M$4,2))&gt;$B$190,"s","ns"))))</f>
        <v>ns</v>
      </c>
      <c r="N206" s="188" t="str">
        <f aca="1">IF(N$4&gt;$J206,"",IF($F$175&gt;$G$175,"ns",IF($B$182&gt;$C$182,"ns",IF(ABS($L206-INDEX(RTO1SF_ORD,N$4,2))&gt;$B$190,"s","ns"))))</f>
        <v>ns</v>
      </c>
      <c r="O206" s="188" t="str">
        <f aca="1">IF(O$4&gt;$J206,"",IF($F$175&gt;$G$175,"ns",IF($B$182&gt;$C$182,"ns",IF(ABS($L206-INDEX(RTO1SF_ORD,O$4,2))&gt;$B$190,"s","ns"))))</f>
        <v>ns</v>
      </c>
      <c r="P206" s="188" t="str">
        <f aca="1">IF(P$4&gt;$J206,"",IF($F$175&gt;$G$175,"ns",IF($B$182&gt;$C$182,"ns",IF(ABS($L206-INDEX(RTO1SF_ORD,P$4,2))&gt;$B$190,"s","ns"))))</f>
        <v>ns</v>
      </c>
      <c r="Q206" s="188" t="str">
        <f aca="1">IF(Q$4&gt;$J206,"",IF($F$175&gt;$G$175,"ns",IF($B$182&gt;$C$182,"ns",IF(ABS($L206-INDEX(RTO1SF_ORD,Q$4,2))&gt;$B$190,"s","ns"))))</f>
        <v>ns</v>
      </c>
      <c r="R206" s="188" t="str">
        <f aca="1">IF(R$4&gt;$J206,"",IF($F$175&gt;$G$175,"ns",IF($B$182&gt;$C$182,"ns",IF(ABS($L206-INDEX(RTO1SF_ORD,R$4,2))&gt;$B$190,"s","ns"))))</f>
        <v>ns</v>
      </c>
      <c r="S206" s="188" t="str">
        <f aca="1">IF(S$4&gt;$J206,"",IF($F$175&gt;$G$175,"ns",IF($B$182&gt;$C$182,"ns",IF(ABS($L206-INDEX(RTO1SF_ORD,S$4,2))&gt;$B$190,"s","ns"))))</f>
        <v>ns</v>
      </c>
      <c r="T206" s="188" t="str">
        <f aca="1">IF(T$4&gt;$J206,"",IF($F$175&gt;$G$175,"ns",IF($B$182&gt;$C$182,"ns",IF(ABS($L206-INDEX(RTO1SF_ORD,T$4,2))&gt;$B$190,"s","ns"))))</f>
        <v>ns</v>
      </c>
      <c r="U206" s="188" t="str">
        <f aca="1">IF(U$4&gt;$J206,"",IF($F$175&gt;$G$175,"ns",IF($B$182&gt;$C$182,"ns",IF(ABS($L206-INDEX(RTO1SF_ORD,U$4,2))&gt;$B$190,"s","ns"))))</f>
        <v>ns</v>
      </c>
      <c r="V206" s="188" t="str">
        <f aca="1">IF(V$4&gt;$J206,"",IF($F$175&gt;$G$175,"ns",IF($B$182&gt;$C$182,"ns",IF(ABS($L206-INDEX(RTO1SF_ORD,V$4,2))&gt;$B$190,"s","ns"))))</f>
        <v>ns</v>
      </c>
      <c r="W206" s="188" t="str">
        <f aca="1">IF(W$4&gt;$J206,"",IF($F$175&gt;$G$175,"ns",IF($B$182&gt;$C$182,"ns",IF(ABS($L206-INDEX(RTO1SF_ORD,W$4,2))&gt;$B$190,"s","ns"))))</f>
        <v>ns</v>
      </c>
      <c r="X206" s="188" t="str">
        <f aca="1">IF(X$4&gt;$J206,"",IF($F$175&gt;$G$175,"ns",IF($B$182&gt;$C$182,"ns",IF(ABS($L206-INDEX(RTO1SF_ORD,X$4,2))&gt;$B$190,"s","ns"))))</f>
        <v>ns</v>
      </c>
      <c r="Y206" s="188" t="str">
        <f aca="1">IF(Y$4&gt;$J206,"",IF($F$175&gt;$G$175,"ns",IF($B$182&gt;$C$182,"ns",IF(ABS($L206-INDEX(RTO1SF_ORD,Y$4,2))&gt;$B$190,"s","ns"))))</f>
        <v>ns</v>
      </c>
      <c r="Z206" s="188" t="str">
        <f aca="1">IF(Z$4&gt;$J206,"",IF($F$175&gt;$G$175,"ns",IF($B$182&gt;$C$182,"ns",IF(ABS($L206-INDEX(RTO1SF_ORD,Z$4,2))&gt;$B$190,"s","ns"))))</f>
        <v>ns</v>
      </c>
      <c r="AA206" s="188" t="str">
        <f aca="1">IF(AA$4&gt;$J206,"",IF($F$175&gt;$G$175,"ns",IF($B$182&gt;$C$182,"ns",IF(ABS($L206-INDEX(RTO1SF_ORD,AA$4,2))&gt;$B$190,"s","ns"))))</f>
        <v>ns</v>
      </c>
      <c r="AB206" s="188" t="str">
        <f aca="1">IF(AB$4&gt;$J206,"",IF($F$175&gt;$G$175,"ns",IF($B$182&gt;$C$182,"ns",IF(ABS($L206-INDEX(RTO1SF_ORD,AB$4,2))&gt;$B$190,"s","ns"))))</f>
        <v>ns</v>
      </c>
      <c r="AC206" s="188" t="str">
        <f aca="1">IF(AC$4&gt;$J206,"",IF($F$175&gt;$G$175,"ns",IF($B$182&gt;$C$182,"ns",IF(ABS($L206-INDEX(RTO1SF_ORD,AC$4,2))&gt;$B$190,"s","ns"))))</f>
        <v>ns</v>
      </c>
      <c r="AD206" s="188" t="str">
        <f aca="1">IF(AD$4&gt;$J206,"",IF($F$175&gt;$G$175,"ns",IF($B$182&gt;$C$182,"ns",IF(ABS($L206-INDEX(RTO1SF_ORD,AD$4,2))&gt;$B$190,"s","ns"))))</f>
        <v>ns</v>
      </c>
      <c r="AE206" s="188" t="str">
        <f aca="1">IF(AE$4&gt;$J206,"",IF($F$175&gt;$G$175,"ns",IF($B$182&gt;$C$182,"ns",IF(ABS($L206-INDEX(RTO1SF_ORD,AE$4,2))&gt;$B$190,"s","ns"))))</f>
        <v>ns</v>
      </c>
      <c r="AF206" s="188" t="str">
        <f aca="1">IF(AF$4&gt;$J206,"",IF($F$175&gt;$G$175,"ns",IF($B$182&gt;$C$182,"ns",IF(ABS($L206-INDEX(RTO1SF_ORD,AF$4,2))&gt;$B$190,"s","ns"))))</f>
        <v>ns</v>
      </c>
      <c r="AG206" s="188" t="str">
        <f aca="1">IF(AG$4&gt;$J206,"",IF($F$175&gt;$G$175,"ns",IF($B$182&gt;$C$182,"ns",IF(ABS($L206-INDEX(RTO1SF_ORD,AG$4,2))&gt;$B$190,"s","ns"))))</f>
        <v>ns</v>
      </c>
      <c r="AH206" s="188" t="str">
        <f aca="1">IF(AH$4&gt;$J206,"",IF($F$175&gt;$G$175,"ns",IF($B$182&gt;$C$182,"ns",IF(ABS($L206-INDEX(RTO1SF_ORD,AH$4,2))&gt;$B$190,"s","ns"))))</f>
        <v>ns</v>
      </c>
      <c r="AI206" s="188" t="str">
        <f aca="1">IF(AI$4&gt;$J206,"",IF($F$175&gt;$G$175,"ns",IF($B$182&gt;$C$182,"ns",IF(ABS($L206-INDEX(RTO1SF_ORD,AI$4,2))&gt;$B$190,"s","ns"))))</f>
        <v>ns</v>
      </c>
      <c r="AJ206" s="188" t="str">
        <f aca="1">IF(AJ$4&gt;$J206,"",IF($F$175&gt;$G$175,"ns",IF($B$182&gt;$C$182,"ns",IF(ABS($L206-INDEX(RTO1SF_ORD,AJ$4,2))&gt;$B$190,"s","ns"))))</f>
        <v>ns</v>
      </c>
      <c r="AK206" s="188" t="str">
        <f aca="1">IF(AK$4&gt;$J206,"",IF($F$175&gt;$G$175,"ns",IF($B$182&gt;$C$182,"ns",IF(ABS($L206-INDEX(RTO1SF_ORD,AK$4,2))&gt;$B$190,"s","ns"))))</f>
        <v>ns</v>
      </c>
      <c r="AL206" s="188" t="str">
        <f aca="1">IF(AL$4&gt;$J206,"",IF($F$175&gt;$G$175,"ns",IF($B$182&gt;$C$182,"ns",IF(ABS($L206-INDEX(RTO1SF_ORD,AL$4,2))&gt;$B$190,"s","ns"))))</f>
        <v>ns</v>
      </c>
      <c r="AM206" s="188" t="str">
        <f aca="1">IF(AM$4&gt;$J206,"",IF($F$175&gt;$G$175,"ns",IF($B$182&gt;$C$182,"ns",IF(ABS($L206-INDEX(RTO1SF_ORD,AM$4,2))&gt;$B$190,"s","ns"))))</f>
        <v>ns</v>
      </c>
      <c r="AN206" s="188" t="str">
        <f aca="1">IF(AN$4&gt;$J206,"",IF($F$175&gt;$G$175,"ns",IF($B$182&gt;$C$182,"ns",IF(ABS($L206-INDEX(RTO1SF_ORD,AN$4,2))&gt;$B$190,"s","ns"))))</f>
        <v>ns</v>
      </c>
      <c r="AO206" s="188" t="str">
        <f aca="1">IF(AO$4&gt;$J206,"",IF($F$175&gt;$G$175,"ns",IF($B$182&gt;$C$182,"ns",IF(ABS($L206-INDEX(RTO1SF_ORD,AO$4,2))&gt;$B$190,"s","ns"))))</f>
        <v>ns</v>
      </c>
      <c r="AP206" s="188" t="str">
        <f aca="1">IF(AP$4&gt;$J206,"",IF($F$175&gt;$G$175,"ns",IF($B$182&gt;$C$182,"ns",IF(ABS($L206-INDEX(RTO1SF_ORD,AP$4,2))&gt;$B$190,"s","ns"))))</f>
        <v>ns</v>
      </c>
      <c r="AQ206" s="188" t="str">
        <f aca="1">IF(AQ$4&gt;$J206,"",IF($F$175&gt;$G$175,"ns",IF($B$182&gt;$C$182,"ns",IF(ABS($L206-INDEX(RTO1SF_ORD,AQ$4,2))&gt;$B$190,"s","ns"))))</f>
        <v>ns</v>
      </c>
      <c r="AR206" s="188" t="str">
        <f aca="1">IF(AR$4&gt;$J206,"",IF($F$175&gt;$G$175,"ns",IF($B$182&gt;$C$182,"ns",IF(ABS($L206-INDEX(RTO1SF_ORD,AR$4,2))&gt;$B$190,"s","ns"))))</f>
        <v>ns</v>
      </c>
      <c r="AS206" s="188" t="str">
        <f aca="1">IF(AS$4&gt;$J206,"",IF($F$175&gt;$G$175,"ns",IF($B$182&gt;$C$182,"ns",IF(ABS($L206-INDEX(RTO1SF_ORD,AS$4,2))&gt;$B$190,"s","ns"))))</f>
        <v>ns</v>
      </c>
      <c r="AT206" s="188" t="str">
        <f aca="1">IF(AT$4&gt;$J206,"",IF($F$175&gt;$G$175,"ns",IF($B$182&gt;$C$182,"ns",IF(ABS($L206-INDEX(RTO1SF_ORD,AT$4,2))&gt;$B$190,"s","ns"))))</f>
        <v>ns</v>
      </c>
      <c r="AU206" s="188" t="str">
        <f aca="1">IF(AU$4&gt;$J206,"",IF($F$175&gt;$G$175,"ns",IF($B$182&gt;$C$182,"ns",IF(ABS($L206-INDEX(RTO1SF_ORD,AU$4,2))&gt;$B$190,"s","ns"))))</f>
        <v>ns</v>
      </c>
      <c r="AV206" s="188" t="str">
        <f aca="1">IF(AV$4&gt;$J206,"",IF($F$175&gt;$G$175,"ns",IF($B$182&gt;$C$182,"ns",IF(ABS($L206-INDEX(RTO1SF_ORD,AV$4,2))&gt;$B$190,"s","ns"))))</f>
        <v>ns</v>
      </c>
      <c r="AW206" s="188" t="str">
        <f aca="1">IF(AW$4&gt;$J206,"",IF($F$175&gt;$G$175,"ns",IF($B$182&gt;$C$182,"ns",IF(ABS($L206-INDEX(RTO1SF_ORD,AW$4,2))&gt;$B$190,"s","ns"))))</f>
        <v/>
      </c>
      <c r="AX206" s="188" t="str">
        <f aca="1">IF(AX$4&gt;$J206,"",IF($F$175&gt;$G$175,"ns",IF($B$182&gt;$C$182,"ns",IF(ABS($L206-INDEX(RTO1SF_ORD,AX$4,2))&gt;$B$190,"s","ns"))))</f>
        <v/>
      </c>
      <c r="AY206" s="188" t="str">
        <f aca="1">IF(AY$4&gt;$J206,"",IF($F$175&gt;$G$175,"ns",IF($B$182&gt;$C$182,"ns",IF(ABS($L206-INDEX(RTO1SF_ORD,AY$4,2))&gt;$B$190,"s","ns"))))</f>
        <v/>
      </c>
      <c r="AZ206" s="188" t="str">
        <f aca="1">IF(AZ$4&gt;$J206,"",IF($F$175&gt;$G$175,"ns",IF($B$182&gt;$C$182,"ns",IF(ABS($L206-INDEX(RTO1SF_ORD,AZ$4,2))&gt;$B$190,"s","ns"))))</f>
        <v/>
      </c>
      <c r="BA206" s="188" t="str">
        <f aca="1">IF(BA$4&gt;$J206,"",IF($F$175&gt;$G$175,"ns",IF($B$182&gt;$C$182,"ns",IF(ABS($L206-INDEX(RTO1SF_ORD,BA$4,2))&gt;$B$190,"s","ns"))))</f>
        <v/>
      </c>
      <c r="BB206" s="188" t="str">
        <f aca="1">IF(BB$4&gt;$J206,"",IF($F$175&gt;$G$175,"ns",IF($B$182&gt;$C$182,"ns",IF(ABS($L206-INDEX(RTO1SF_ORD,BB$4,2))&gt;$B$190,"s","ns"))))</f>
        <v/>
      </c>
      <c r="BC206" s="188" t="str">
        <f aca="1">IF(BC$4&gt;$J206,"",IF($F$175&gt;$G$175,"ns",IF($B$182&gt;$C$182,"ns",IF(ABS($L206-INDEX(RTO1SF_ORD,BC$4,2))&gt;$B$190,"s","ns"))))</f>
        <v/>
      </c>
      <c r="BD206" s="188" t="str">
        <f aca="1">IF(BD$4&gt;$J206,"",IF($F$175&gt;$G$175,"ns",IF($B$182&gt;$C$182,"ns",IF(ABS($L206-INDEX(RTO1SF_ORD,BD$4,2))&gt;$B$190,"s","ns"))))</f>
        <v/>
      </c>
      <c r="BE206" s="188" t="str">
        <f aca="1">IF(BE$4&gt;$J206,"",IF($F$175&gt;$G$175,"ns",IF($B$182&gt;$C$182,"ns",IF(ABS($L206-INDEX(RTO1SF_ORD,BE$4,2))&gt;$B$190,"s","ns"))))</f>
        <v/>
      </c>
      <c r="BF206" s="188" t="str">
        <f aca="1">IF(BF$4&gt;$J206,"",IF($F$175&gt;$G$175,"ns",IF($B$182&gt;$C$182,"ns",IF(ABS($L206-INDEX(RTO1SF_ORD,BF$4,2))&gt;$B$190,"s","ns"))))</f>
        <v/>
      </c>
      <c r="BG206" s="188" t="str">
        <f aca="1">IF(BG$4&gt;$J206,"",IF($F$175&gt;$G$175,"ns",IF($B$182&gt;$C$182,"ns",IF(ABS($L206-INDEX(RTO1SF_ORD,BG$4,2))&gt;$B$190,"s","ns"))))</f>
        <v/>
      </c>
      <c r="BH206" s="188" t="str">
        <f aca="1">IF(BH$4&gt;$J206,"",IF($F$175&gt;$G$175,"ns",IF($B$182&gt;$C$182,"ns",IF(ABS($L206-INDEX(RTO1SF_ORD,BH$4,2))&gt;$B$190,"s","ns"))))</f>
        <v/>
      </c>
      <c r="BI206" s="188" t="str">
        <f aca="1">IF(BI$4&gt;$J206,"",IF($F$175&gt;$G$175,"ns",IF($B$182&gt;$C$182,"ns",IF(ABS($L206-INDEX(RTO1SF_ORD,BI$4,2))&gt;$B$190,"s","ns"))))</f>
        <v/>
      </c>
      <c r="BJ206" s="188" t="str">
        <f aca="1">IF(BJ$4&gt;$J206,"",IF($F$175&gt;$G$175,"ns",IF($B$182&gt;$C$182,"ns",IF(ABS($L206-INDEX(RTO1SF_ORD,BJ$4,2))&gt;$B$190,"s","ns"))))</f>
        <v/>
      </c>
      <c r="BS206" s="10"/>
      <c r="BT206" s="9"/>
      <c r="BV206" s="89" t="n">
        <v>36</v>
      </c>
      <c r="BW206" s="187">
        <f aca="1">IFERROR(INDEX(RTO4CF_ORD,BV206,1),"sd")</f>
        <v>0</v>
      </c>
      <c r="BX206" s="188">
        <f aca="1">IFERROR(INDEX(RTO4CF_ORD,BV206,2),"sd")</f>
        <v>0.000139999999999999991</v>
      </c>
      <c r="BY206" s="186" t="str">
        <f aca="1">IF(BY$4&gt;$BV206,"",IF($BR$175&gt;$BS$175,"ns",IF($BN$182&gt;$BO$182,"ns",IF(ABS($BX206-INDEX(RTO1CF_ORD,BY$4,2))&gt;$BN$190,"s","ns"))))</f>
        <v>ns</v>
      </c>
      <c r="BZ206" s="186" t="str">
        <f aca="1">IF(BZ$4&gt;$BV206,"",IF($BR$175&gt;$BS$175,"ns",IF($BN$182&gt;$BO$182,"ns",IF(ABS($BX206-INDEX(RTO1CF_ORD,BZ$4,2))&gt;$BN$190,"s","ns"))))</f>
        <v>ns</v>
      </c>
      <c r="CA206" s="186" t="str">
        <f aca="1">IF(CA$4&gt;$BV206,"",IF($BR$175&gt;$BS$175,"ns",IF($BN$182&gt;$BO$182,"ns",IF(ABS($BX206-INDEX(RTO1CF_ORD,CA$4,2))&gt;$BN$190,"s","ns"))))</f>
        <v>ns</v>
      </c>
      <c r="CB206" s="186" t="str">
        <f aca="1">IF(CB$4&gt;$BV206,"",IF($BR$175&gt;$BS$175,"ns",IF($BN$182&gt;$BO$182,"ns",IF(ABS($BX206-INDEX(RTO1CF_ORD,CB$4,2))&gt;$BN$190,"s","ns"))))</f>
        <v>ns</v>
      </c>
      <c r="CC206" s="186" t="str">
        <f aca="1">IF(CC$4&gt;$BV206,"",IF($BR$175&gt;$BS$175,"ns",IF($BN$182&gt;$BO$182,"ns",IF(ABS($BX206-INDEX(RTO1CF_ORD,CC$4,2))&gt;$BN$190,"s","ns"))))</f>
        <v>ns</v>
      </c>
      <c r="CD206" s="186" t="str">
        <f aca="1">IF(CD$4&gt;$BV206,"",IF($BR$175&gt;$BS$175,"ns",IF($BN$182&gt;$BO$182,"ns",IF(ABS($BX206-INDEX(RTO1CF_ORD,CD$4,2))&gt;$BN$190,"s","ns"))))</f>
        <v>ns</v>
      </c>
      <c r="CE206" s="186" t="str">
        <f aca="1">IF(CE$4&gt;$BV206,"",IF($BR$175&gt;$BS$175,"ns",IF($BN$182&gt;$BO$182,"ns",IF(ABS($BX206-INDEX(RTO1CF_ORD,CE$4,2))&gt;$BN$190,"s","ns"))))</f>
        <v>ns</v>
      </c>
      <c r="CF206" s="186" t="str">
        <f aca="1">IF(CF$4&gt;$BV206,"",IF($BR$175&gt;$BS$175,"ns",IF($BN$182&gt;$BO$182,"ns",IF(ABS($BX206-INDEX(RTO1CF_ORD,CF$4,2))&gt;$BN$190,"s","ns"))))</f>
        <v>ns</v>
      </c>
      <c r="CG206" s="186" t="str">
        <f aca="1">IF(CG$4&gt;$BV206,"",IF($BR$175&gt;$BS$175,"ns",IF($BN$182&gt;$BO$182,"ns",IF(ABS($BX206-INDEX(RTO1CF_ORD,CG$4,2))&gt;$BN$190,"s","ns"))))</f>
        <v>ns</v>
      </c>
      <c r="CH206" s="186" t="str">
        <f aca="1">IF(CH$4&gt;$BV206,"",IF($BR$175&gt;$BS$175,"ns",IF($BN$182&gt;$BO$182,"ns",IF(ABS($BX206-INDEX(RTO1CF_ORD,CH$4,2))&gt;$BN$190,"s","ns"))))</f>
        <v>ns</v>
      </c>
      <c r="CI206" s="186" t="str">
        <f aca="1">IF(CI$4&gt;$BV206,"",IF($BR$175&gt;$BS$175,"ns",IF($BN$182&gt;$BO$182,"ns",IF(ABS($BX206-INDEX(RTO1CF_ORD,CI$4,2))&gt;$BN$190,"s","ns"))))</f>
        <v>ns</v>
      </c>
      <c r="CJ206" s="186" t="str">
        <f aca="1">IF(CJ$4&gt;$BV206,"",IF($BR$175&gt;$BS$175,"ns",IF($BN$182&gt;$BO$182,"ns",IF(ABS($BX206-INDEX(RTO1CF_ORD,CJ$4,2))&gt;$BN$190,"s","ns"))))</f>
        <v>ns</v>
      </c>
      <c r="CK206" s="186" t="str">
        <f aca="1">IF(CK$4&gt;$BV206,"",IF($BR$175&gt;$BS$175,"ns",IF($BN$182&gt;$BO$182,"ns",IF(ABS($BX206-INDEX(RTO1CF_ORD,CK$4,2))&gt;$BN$190,"s","ns"))))</f>
        <v>ns</v>
      </c>
      <c r="CL206" s="186" t="str">
        <f aca="1">IF(CL$4&gt;$BV206,"",IF($BR$175&gt;$BS$175,"ns",IF($BN$182&gt;$BO$182,"ns",IF(ABS($BX206-INDEX(RTO1CF_ORD,CL$4,2))&gt;$BN$190,"s","ns"))))</f>
        <v>ns</v>
      </c>
      <c r="CM206" s="186" t="str">
        <f aca="1">IF(CM$4&gt;$BV206,"",IF($BR$175&gt;$BS$175,"ns",IF($BN$182&gt;$BO$182,"ns",IF(ABS($BX206-INDEX(RTO1CF_ORD,CM$4,2))&gt;$BN$190,"s","ns"))))</f>
        <v>ns</v>
      </c>
      <c r="CN206" s="186" t="str">
        <f aca="1">IF(CN$4&gt;$BV206,"",IF($BR$175&gt;$BS$175,"ns",IF($BN$182&gt;$BO$182,"ns",IF(ABS($BX206-INDEX(RTO1CF_ORD,CN$4,2))&gt;$BN$190,"s","ns"))))</f>
        <v>ns</v>
      </c>
      <c r="CO206" s="186" t="str">
        <f aca="1">IF(CO$4&gt;$BV206,"",IF($BR$175&gt;$BS$175,"ns",IF($BN$182&gt;$BO$182,"ns",IF(ABS($BX206-INDEX(RTO1CF_ORD,CO$4,2))&gt;$BN$190,"s","ns"))))</f>
        <v>ns</v>
      </c>
      <c r="CP206" s="186" t="str">
        <f aca="1">IF(CP$4&gt;$BV206,"",IF($BR$175&gt;$BS$175,"ns",IF($BN$182&gt;$BO$182,"ns",IF(ABS($BX206-INDEX(RTO1CF_ORD,CP$4,2))&gt;$BN$190,"s","ns"))))</f>
        <v>ns</v>
      </c>
      <c r="CQ206" s="186" t="str">
        <f aca="1">IF(CQ$4&gt;$BV206,"",IF($BR$175&gt;$BS$175,"ns",IF($BN$182&gt;$BO$182,"ns",IF(ABS($BX206-INDEX(RTO1CF_ORD,CQ$4,2))&gt;$BN$190,"s","ns"))))</f>
        <v>ns</v>
      </c>
      <c r="CR206" s="186" t="str">
        <f aca="1">IF(CR$4&gt;$BV206,"",IF($BR$175&gt;$BS$175,"ns",IF($BN$182&gt;$BO$182,"ns",IF(ABS($BX206-INDEX(RTO1CF_ORD,CR$4,2))&gt;$BN$190,"s","ns"))))</f>
        <v>ns</v>
      </c>
      <c r="CS206" s="186" t="str">
        <f aca="1">IF(CS$4&gt;$BV206,"",IF($BR$175&gt;$BS$175,"ns",IF($BN$182&gt;$BO$182,"ns",IF(ABS($BX206-INDEX(RTO1CF_ORD,CS$4,2))&gt;$BN$190,"s","ns"))))</f>
        <v>ns</v>
      </c>
      <c r="CT206" s="186" t="str">
        <f aca="1">IF(CT$4&gt;$BV206,"",IF($BR$175&gt;$BS$175,"ns",IF($BN$182&gt;$BO$182,"ns",IF(ABS($BX206-INDEX(RTO1CF_ORD,CT$4,2))&gt;$BN$190,"s","ns"))))</f>
        <v>ns</v>
      </c>
      <c r="CU206" s="186" t="str">
        <f aca="1">IF(CU$4&gt;$BV206,"",IF($BR$175&gt;$BS$175,"ns",IF($BN$182&gt;$BO$182,"ns",IF(ABS($BX206-INDEX(RTO1CF_ORD,CU$4,2))&gt;$BN$190,"s","ns"))))</f>
        <v>ns</v>
      </c>
      <c r="CV206" s="186" t="str">
        <f aca="1">IF(CV$4&gt;$BV206,"",IF($BR$175&gt;$BS$175,"ns",IF($BN$182&gt;$BO$182,"ns",IF(ABS($BX206-INDEX(RTO1CF_ORD,CV$4,2))&gt;$BN$190,"s","ns"))))</f>
        <v>ns</v>
      </c>
      <c r="CW206" s="186" t="str">
        <f aca="1">IF(CW$4&gt;$BV206,"",IF($BR$175&gt;$BS$175,"ns",IF($BN$182&gt;$BO$182,"ns",IF(ABS($BX206-INDEX(RTO1CF_ORD,CW$4,2))&gt;$BN$190,"s","ns"))))</f>
        <v>ns</v>
      </c>
      <c r="CX206" s="186" t="str">
        <f aca="1">IF(CX$4&gt;$BV206,"",IF($BR$175&gt;$BS$175,"ns",IF($BN$182&gt;$BO$182,"ns",IF(ABS($BX206-INDEX(RTO1CF_ORD,CX$4,2))&gt;$BN$190,"s","ns"))))</f>
        <v>ns</v>
      </c>
      <c r="CY206" s="186" t="str">
        <f aca="1">IF(CY$4&gt;$BV206,"",IF($BR$175&gt;$BS$175,"ns",IF($BN$182&gt;$BO$182,"ns",IF(ABS($BX206-INDEX(RTO1CF_ORD,CY$4,2))&gt;$BN$190,"s","ns"))))</f>
        <v>ns</v>
      </c>
      <c r="CZ206" s="186" t="str">
        <f aca="1">IF(CZ$4&gt;$BV206,"",IF($BR$175&gt;$BS$175,"ns",IF($BN$182&gt;$BO$182,"ns",IF(ABS($BX206-INDEX(RTO1CF_ORD,CZ$4,2))&gt;$BN$190,"s","ns"))))</f>
        <v>ns</v>
      </c>
      <c r="DA206" s="186" t="str">
        <f aca="1">IF(DA$4&gt;$BV206,"",IF($BR$175&gt;$BS$175,"ns",IF($BN$182&gt;$BO$182,"ns",IF(ABS($BX206-INDEX(RTO1CF_ORD,DA$4,2))&gt;$BN$190,"s","ns"))))</f>
        <v>ns</v>
      </c>
      <c r="DB206" s="186" t="str">
        <f aca="1">IF(DB$4&gt;$BV206,"",IF($BR$175&gt;$BS$175,"ns",IF($BN$182&gt;$BO$182,"ns",IF(ABS($BX206-INDEX(RTO1CF_ORD,DB$4,2))&gt;$BN$190,"s","ns"))))</f>
        <v>ns</v>
      </c>
      <c r="DC206" s="186" t="str">
        <f aca="1">IF(DC$4&gt;$BV206,"",IF($BR$175&gt;$BS$175,"ns",IF($BN$182&gt;$BO$182,"ns",IF(ABS($BX206-INDEX(RTO1CF_ORD,DC$4,2))&gt;$BN$190,"s","ns"))))</f>
        <v>ns</v>
      </c>
      <c r="DD206" s="186" t="str">
        <f aca="1">IF(DD$4&gt;$BV206,"",IF($BR$175&gt;$BS$175,"ns",IF($BN$182&gt;$BO$182,"ns",IF(ABS($BX206-INDEX(RTO1CF_ORD,DD$4,2))&gt;$BN$190,"s","ns"))))</f>
        <v>ns</v>
      </c>
      <c r="DE206" s="186" t="str">
        <f aca="1">IF(DE$4&gt;$BV206,"",IF($BR$175&gt;$BS$175,"ns",IF($BN$182&gt;$BO$182,"ns",IF(ABS($BX206-INDEX(RTO1CF_ORD,DE$4,2))&gt;$BN$190,"s","ns"))))</f>
        <v>ns</v>
      </c>
      <c r="DF206" s="186" t="str">
        <f aca="1">IF(DF$4&gt;$BV206,"",IF($BR$175&gt;$BS$175,"ns",IF($BN$182&gt;$BO$182,"ns",IF(ABS($BX206-INDEX(RTO1CF_ORD,DF$4,2))&gt;$BN$190,"s","ns"))))</f>
        <v>ns</v>
      </c>
      <c r="DG206" s="186" t="str">
        <f aca="1">IF(DG$4&gt;$BV206,"",IF($BR$175&gt;$BS$175,"ns",IF($BN$182&gt;$BO$182,"ns",IF(ABS($BX206-INDEX(RTO1CF_ORD,DG$4,2))&gt;$BN$190,"s","ns"))))</f>
        <v>ns</v>
      </c>
      <c r="DH206" s="186" t="str">
        <f aca="1">IF(DH$4&gt;$BV206,"",IF($BR$175&gt;$BS$175,"ns",IF($BN$182&gt;$BO$182,"ns",IF(ABS($BX206-INDEX(RTO1CF_ORD,DH$4,2))&gt;$BN$190,"s","ns"))))</f>
        <v>ns</v>
      </c>
      <c r="DI206" s="186" t="str">
        <f aca="1">IF(DI$4&gt;$BV206,"",IF($BR$175&gt;$BS$175,"ns",IF($BN$182&gt;$BO$182,"ns",IF(ABS($BX206-INDEX(RTO1CF_ORD,DI$4,2))&gt;$BN$190,"s","ns"))))</f>
        <v/>
      </c>
      <c r="DJ206" s="186" t="str">
        <f aca="1">IF(DJ$4&gt;$BV206,"",IF($BR$175&gt;$BS$175,"ns",IF($BN$182&gt;$BO$182,"ns",IF(ABS($BX206-INDEX(RTO1CF_ORD,DJ$4,2))&gt;$BN$190,"s","ns"))))</f>
        <v/>
      </c>
      <c r="DK206" s="186" t="str">
        <f aca="1">IF(DK$4&gt;$BV206,"",IF($BR$175&gt;$BS$175,"ns",IF($BN$182&gt;$BO$182,"ns",IF(ABS($BX206-INDEX(RTO1CF_ORD,DK$4,2))&gt;$BN$190,"s","ns"))))</f>
        <v/>
      </c>
      <c r="DL206" s="186" t="str">
        <f aca="1">IF(DL$4&gt;$BV206,"",IF($BR$175&gt;$BS$175,"ns",IF($BN$182&gt;$BO$182,"ns",IF(ABS($BX206-INDEX(RTO1CF_ORD,DL$4,2))&gt;$BN$190,"s","ns"))))</f>
        <v/>
      </c>
      <c r="DM206" s="186" t="str">
        <f aca="1">IF(DM$4&gt;$BV206,"",IF($BR$175&gt;$BS$175,"ns",IF($BN$182&gt;$BO$182,"ns",IF(ABS($BX206-INDEX(RTO1CF_ORD,DM$4,2))&gt;$BN$190,"s","ns"))))</f>
        <v/>
      </c>
      <c r="DN206" s="186" t="str">
        <f aca="1">IF(DN$4&gt;$BV206,"",IF($BR$175&gt;$BS$175,"ns",IF($BN$182&gt;$BO$182,"ns",IF(ABS($BX206-INDEX(RTO1CF_ORD,DN$4,2))&gt;$BN$190,"s","ns"))))</f>
        <v/>
      </c>
      <c r="DO206" s="186" t="str">
        <f aca="1">IF(DO$4&gt;$BV206,"",IF($BR$175&gt;$BS$175,"ns",IF($BN$182&gt;$BO$182,"ns",IF(ABS($BX206-INDEX(RTO1CF_ORD,DO$4,2))&gt;$BN$190,"s","ns"))))</f>
        <v/>
      </c>
      <c r="DP206" s="186" t="str">
        <f aca="1">IF(DP$4&gt;$BV206,"",IF($BR$175&gt;$BS$175,"ns",IF($BN$182&gt;$BO$182,"ns",IF(ABS($BX206-INDEX(RTO1CF_ORD,DP$4,2))&gt;$BN$190,"s","ns"))))</f>
        <v/>
      </c>
      <c r="DQ206" s="186" t="str">
        <f aca="1">IF(DQ$4&gt;$BV206,"",IF($BR$175&gt;$BS$175,"ns",IF($BN$182&gt;$BO$182,"ns",IF(ABS($BX206-INDEX(RTO1CF_ORD,DQ$4,2))&gt;$BN$190,"s","ns"))))</f>
        <v/>
      </c>
      <c r="DR206" s="186" t="str">
        <f aca="1">IF(DR$4&gt;$BV206,"",IF($BR$175&gt;$BS$175,"ns",IF($BN$182&gt;$BO$182,"ns",IF(ABS($BX206-INDEX(RTO1CF_ORD,DR$4,2))&gt;$BN$190,"s","ns"))))</f>
        <v/>
      </c>
      <c r="DS206" s="186" t="str">
        <f aca="1">IF(DS$4&gt;$BV206,"",IF($BR$175&gt;$BS$175,"ns",IF($BN$182&gt;$BO$182,"ns",IF(ABS($BX206-INDEX(RTO1CF_ORD,DS$4,2))&gt;$BN$190,"s","ns"))))</f>
        <v/>
      </c>
      <c r="DT206" s="186" t="str">
        <f aca="1">IF(DT$4&gt;$BV206,"",IF($BR$175&gt;$BS$175,"ns",IF($BN$182&gt;$BO$182,"ns",IF(ABS($BX206-INDEX(RTO1CF_ORD,DT$4,2))&gt;$BN$190,"s","ns"))))</f>
        <v/>
      </c>
      <c r="DU206" s="186" t="str">
        <f aca="1">IF(DU$4&gt;$BV206,"",IF($BR$175&gt;$BS$175,"ns",IF($BN$182&gt;$BO$182,"ns",IF(ABS($BX206-INDEX(RTO1CF_ORD,DU$4,2))&gt;$BN$190,"s","ns"))))</f>
        <v/>
      </c>
      <c r="DV206" s="186" t="str">
        <f aca="1">IF(DV$4&gt;$BV206,"",IF($BR$175&gt;$BS$175,"ns",IF($BN$182&gt;$BO$182,"ns",IF(ABS($BX206-INDEX(RTO1CF_ORD,DV$4,2))&gt;$BN$190,"s","ns"))))</f>
        <v/>
      </c>
      <c r="DW206" s="158"/>
      <c r="DX206" s="158"/>
      <c r="DZ206" s="176">
        <f>DZ205+1</f>
        <v>37</v>
      </c>
      <c r="EA206" s="283">
        <f aca="1">IFERROR(INDEX(RTO4CV,$DZ206,1),0)</f>
        <v>0</v>
      </c>
      <c r="EB206" s="179">
        <f aca="1">IFERROR(INDEX(RTO4SF,$DZ206,EB$3),0)</f>
        <v>0</v>
      </c>
      <c r="EC206" s="179">
        <f aca="1">IFERROR(INDEX(RTO4SF,$DZ206,EC$3),0)</f>
        <v>0</v>
      </c>
      <c r="ED206" s="179">
        <f aca="1">IFERROR(INDEX(RTO4SF,$DZ206,ED$3),0)</f>
        <v>0</v>
      </c>
      <c r="EE206" s="179">
        <f aca="1">IFERROR(INDEX(RTO4SF,$DZ206,EE$3),0)</f>
        <v>0</v>
      </c>
      <c r="EF206" s="179">
        <f>_xlfn.COUNTIFS(EB206:EE206,"&gt;1")</f>
        <v>0</v>
      </c>
      <c r="EG206" s="179">
        <f>IFERROR(_xlfn.SUMIFS(EB206:EE206,EB206:EE206,"&gt;1"),0)</f>
        <v>0</v>
      </c>
      <c r="EH206" s="176"/>
      <c r="EI206" s="176"/>
      <c r="EJ206" s="176"/>
      <c r="EK206" s="177"/>
      <c r="EL206" s="176">
        <f>EL205+1</f>
        <v>37</v>
      </c>
      <c r="EM206" s="283">
        <f aca="1">IFERROR(INDEX(RTO4CV,$EL206,1),0)</f>
        <v>0</v>
      </c>
      <c r="EN206" s="179">
        <f aca="1">IFERROR(INDEX(RTO4CF,$EL206,'ANVA-MDS'!EB$3),0)</f>
        <v>0</v>
      </c>
      <c r="EO206" s="179">
        <f aca="1">IFERROR(INDEX(RTO4CF,$EL206,'ANVA-MDS'!EC$3),0)</f>
        <v>0</v>
      </c>
      <c r="EP206" s="179">
        <f aca="1">IFERROR(INDEX(RTO4CF,$EL206,'ANVA-MDS'!ED$3),0)</f>
        <v>0</v>
      </c>
      <c r="EQ206" s="179">
        <f aca="1">IFERROR(INDEX(RTO4CF,$EL206,'ANVA-MDS'!EE$3),0)</f>
        <v>0</v>
      </c>
      <c r="ER206" s="179">
        <f>_xlfn.COUNTIFS(EN206:EQ206,"&gt;1")</f>
        <v>0</v>
      </c>
      <c r="ES206" s="179">
        <f>IFERROR(_xlfn.SUMIFS(EN206:EQ206,EN206:EQ206,"&gt;1"),0)</f>
        <v>0</v>
      </c>
      <c r="ET206" s="176"/>
      <c r="EU206" s="176"/>
      <c r="EV206" s="176"/>
      <c r="EW206" s="177"/>
      <c r="EX206" s="179">
        <f>EG206+ES206</f>
        <v>0</v>
      </c>
      <c r="EY206" s="177"/>
      <c r="EZ206" s="177"/>
    </row>
    <row r="207" spans="10:156" ht="12.75" customHeight="1">
      <c r="J207" s="89" t="n">
        <v>37</v>
      </c>
      <c r="K207" s="187">
        <f aca="1">IFERROR(INDEX(RTO4SF_ORD,J207,1),"sd")</f>
        <v>0</v>
      </c>
      <c r="L207" s="188">
        <f aca="1">IFERROR(INDEX(RTO4SF_ORD,J207,2),"sd")</f>
        <v>0.000130000000000000004</v>
      </c>
      <c r="M207" s="188" t="str">
        <f aca="1">IF(M$4&gt;$J207,"",IF($F$175&gt;$G$175,"ns",IF($B$182&gt;$C$182,"ns",IF(ABS($L207-INDEX(RTO1SF_ORD,M$4,2))&gt;$B$190,"s","ns"))))</f>
        <v>ns</v>
      </c>
      <c r="N207" s="188" t="str">
        <f aca="1">IF(N$4&gt;$J207,"",IF($F$175&gt;$G$175,"ns",IF($B$182&gt;$C$182,"ns",IF(ABS($L207-INDEX(RTO1SF_ORD,N$4,2))&gt;$B$190,"s","ns"))))</f>
        <v>ns</v>
      </c>
      <c r="O207" s="188" t="str">
        <f aca="1">IF(O$4&gt;$J207,"",IF($F$175&gt;$G$175,"ns",IF($B$182&gt;$C$182,"ns",IF(ABS($L207-INDEX(RTO1SF_ORD,O$4,2))&gt;$B$190,"s","ns"))))</f>
        <v>ns</v>
      </c>
      <c r="P207" s="188" t="str">
        <f aca="1">IF(P$4&gt;$J207,"",IF($F$175&gt;$G$175,"ns",IF($B$182&gt;$C$182,"ns",IF(ABS($L207-INDEX(RTO1SF_ORD,P$4,2))&gt;$B$190,"s","ns"))))</f>
        <v>ns</v>
      </c>
      <c r="Q207" s="188" t="str">
        <f aca="1">IF(Q$4&gt;$J207,"",IF($F$175&gt;$G$175,"ns",IF($B$182&gt;$C$182,"ns",IF(ABS($L207-INDEX(RTO1SF_ORD,Q$4,2))&gt;$B$190,"s","ns"))))</f>
        <v>ns</v>
      </c>
      <c r="R207" s="188" t="str">
        <f aca="1">IF(R$4&gt;$J207,"",IF($F$175&gt;$G$175,"ns",IF($B$182&gt;$C$182,"ns",IF(ABS($L207-INDEX(RTO1SF_ORD,R$4,2))&gt;$B$190,"s","ns"))))</f>
        <v>ns</v>
      </c>
      <c r="S207" s="188" t="str">
        <f aca="1">IF(S$4&gt;$J207,"",IF($F$175&gt;$G$175,"ns",IF($B$182&gt;$C$182,"ns",IF(ABS($L207-INDEX(RTO1SF_ORD,S$4,2))&gt;$B$190,"s","ns"))))</f>
        <v>ns</v>
      </c>
      <c r="T207" s="188" t="str">
        <f aca="1">IF(T$4&gt;$J207,"",IF($F$175&gt;$G$175,"ns",IF($B$182&gt;$C$182,"ns",IF(ABS($L207-INDEX(RTO1SF_ORD,T$4,2))&gt;$B$190,"s","ns"))))</f>
        <v>ns</v>
      </c>
      <c r="U207" s="188" t="str">
        <f aca="1">IF(U$4&gt;$J207,"",IF($F$175&gt;$G$175,"ns",IF($B$182&gt;$C$182,"ns",IF(ABS($L207-INDEX(RTO1SF_ORD,U$4,2))&gt;$B$190,"s","ns"))))</f>
        <v>ns</v>
      </c>
      <c r="V207" s="188" t="str">
        <f aca="1">IF(V$4&gt;$J207,"",IF($F$175&gt;$G$175,"ns",IF($B$182&gt;$C$182,"ns",IF(ABS($L207-INDEX(RTO1SF_ORD,V$4,2))&gt;$B$190,"s","ns"))))</f>
        <v>ns</v>
      </c>
      <c r="W207" s="188" t="str">
        <f aca="1">IF(W$4&gt;$J207,"",IF($F$175&gt;$G$175,"ns",IF($B$182&gt;$C$182,"ns",IF(ABS($L207-INDEX(RTO1SF_ORD,W$4,2))&gt;$B$190,"s","ns"))))</f>
        <v>ns</v>
      </c>
      <c r="X207" s="188" t="str">
        <f aca="1">IF(X$4&gt;$J207,"",IF($F$175&gt;$G$175,"ns",IF($B$182&gt;$C$182,"ns",IF(ABS($L207-INDEX(RTO1SF_ORD,X$4,2))&gt;$B$190,"s","ns"))))</f>
        <v>ns</v>
      </c>
      <c r="Y207" s="188" t="str">
        <f aca="1">IF(Y$4&gt;$J207,"",IF($F$175&gt;$G$175,"ns",IF($B$182&gt;$C$182,"ns",IF(ABS($L207-INDEX(RTO1SF_ORD,Y$4,2))&gt;$B$190,"s","ns"))))</f>
        <v>ns</v>
      </c>
      <c r="Z207" s="188" t="str">
        <f aca="1">IF(Z$4&gt;$J207,"",IF($F$175&gt;$G$175,"ns",IF($B$182&gt;$C$182,"ns",IF(ABS($L207-INDEX(RTO1SF_ORD,Z$4,2))&gt;$B$190,"s","ns"))))</f>
        <v>ns</v>
      </c>
      <c r="AA207" s="188" t="str">
        <f aca="1">IF(AA$4&gt;$J207,"",IF($F$175&gt;$G$175,"ns",IF($B$182&gt;$C$182,"ns",IF(ABS($L207-INDEX(RTO1SF_ORD,AA$4,2))&gt;$B$190,"s","ns"))))</f>
        <v>ns</v>
      </c>
      <c r="AB207" s="188" t="str">
        <f aca="1">IF(AB$4&gt;$J207,"",IF($F$175&gt;$G$175,"ns",IF($B$182&gt;$C$182,"ns",IF(ABS($L207-INDEX(RTO1SF_ORD,AB$4,2))&gt;$B$190,"s","ns"))))</f>
        <v>ns</v>
      </c>
      <c r="AC207" s="188" t="str">
        <f aca="1">IF(AC$4&gt;$J207,"",IF($F$175&gt;$G$175,"ns",IF($B$182&gt;$C$182,"ns",IF(ABS($L207-INDEX(RTO1SF_ORD,AC$4,2))&gt;$B$190,"s","ns"))))</f>
        <v>ns</v>
      </c>
      <c r="AD207" s="188" t="str">
        <f aca="1">IF(AD$4&gt;$J207,"",IF($F$175&gt;$G$175,"ns",IF($B$182&gt;$C$182,"ns",IF(ABS($L207-INDEX(RTO1SF_ORD,AD$4,2))&gt;$B$190,"s","ns"))))</f>
        <v>ns</v>
      </c>
      <c r="AE207" s="188" t="str">
        <f aca="1">IF(AE$4&gt;$J207,"",IF($F$175&gt;$G$175,"ns",IF($B$182&gt;$C$182,"ns",IF(ABS($L207-INDEX(RTO1SF_ORD,AE$4,2))&gt;$B$190,"s","ns"))))</f>
        <v>ns</v>
      </c>
      <c r="AF207" s="188" t="str">
        <f aca="1">IF(AF$4&gt;$J207,"",IF($F$175&gt;$G$175,"ns",IF($B$182&gt;$C$182,"ns",IF(ABS($L207-INDEX(RTO1SF_ORD,AF$4,2))&gt;$B$190,"s","ns"))))</f>
        <v>ns</v>
      </c>
      <c r="AG207" s="188" t="str">
        <f aca="1">IF(AG$4&gt;$J207,"",IF($F$175&gt;$G$175,"ns",IF($B$182&gt;$C$182,"ns",IF(ABS($L207-INDEX(RTO1SF_ORD,AG$4,2))&gt;$B$190,"s","ns"))))</f>
        <v>ns</v>
      </c>
      <c r="AH207" s="188" t="str">
        <f aca="1">IF(AH$4&gt;$J207,"",IF($F$175&gt;$G$175,"ns",IF($B$182&gt;$C$182,"ns",IF(ABS($L207-INDEX(RTO1SF_ORD,AH$4,2))&gt;$B$190,"s","ns"))))</f>
        <v>ns</v>
      </c>
      <c r="AI207" s="188" t="str">
        <f aca="1">IF(AI$4&gt;$J207,"",IF($F$175&gt;$G$175,"ns",IF($B$182&gt;$C$182,"ns",IF(ABS($L207-INDEX(RTO1SF_ORD,AI$4,2))&gt;$B$190,"s","ns"))))</f>
        <v>ns</v>
      </c>
      <c r="AJ207" s="188" t="str">
        <f aca="1">IF(AJ$4&gt;$J207,"",IF($F$175&gt;$G$175,"ns",IF($B$182&gt;$C$182,"ns",IF(ABS($L207-INDEX(RTO1SF_ORD,AJ$4,2))&gt;$B$190,"s","ns"))))</f>
        <v>ns</v>
      </c>
      <c r="AK207" s="188" t="str">
        <f aca="1">IF(AK$4&gt;$J207,"",IF($F$175&gt;$G$175,"ns",IF($B$182&gt;$C$182,"ns",IF(ABS($L207-INDEX(RTO1SF_ORD,AK$4,2))&gt;$B$190,"s","ns"))))</f>
        <v>ns</v>
      </c>
      <c r="AL207" s="188" t="str">
        <f aca="1">IF(AL$4&gt;$J207,"",IF($F$175&gt;$G$175,"ns",IF($B$182&gt;$C$182,"ns",IF(ABS($L207-INDEX(RTO1SF_ORD,AL$4,2))&gt;$B$190,"s","ns"))))</f>
        <v>ns</v>
      </c>
      <c r="AM207" s="188" t="str">
        <f aca="1">IF(AM$4&gt;$J207,"",IF($F$175&gt;$G$175,"ns",IF($B$182&gt;$C$182,"ns",IF(ABS($L207-INDEX(RTO1SF_ORD,AM$4,2))&gt;$B$190,"s","ns"))))</f>
        <v>ns</v>
      </c>
      <c r="AN207" s="188" t="str">
        <f aca="1">IF(AN$4&gt;$J207,"",IF($F$175&gt;$G$175,"ns",IF($B$182&gt;$C$182,"ns",IF(ABS($L207-INDEX(RTO1SF_ORD,AN$4,2))&gt;$B$190,"s","ns"))))</f>
        <v>ns</v>
      </c>
      <c r="AO207" s="188" t="str">
        <f aca="1">IF(AO$4&gt;$J207,"",IF($F$175&gt;$G$175,"ns",IF($B$182&gt;$C$182,"ns",IF(ABS($L207-INDEX(RTO1SF_ORD,AO$4,2))&gt;$B$190,"s","ns"))))</f>
        <v>ns</v>
      </c>
      <c r="AP207" s="188" t="str">
        <f aca="1">IF(AP$4&gt;$J207,"",IF($F$175&gt;$G$175,"ns",IF($B$182&gt;$C$182,"ns",IF(ABS($L207-INDEX(RTO1SF_ORD,AP$4,2))&gt;$B$190,"s","ns"))))</f>
        <v>ns</v>
      </c>
      <c r="AQ207" s="188" t="str">
        <f aca="1">IF(AQ$4&gt;$J207,"",IF($F$175&gt;$G$175,"ns",IF($B$182&gt;$C$182,"ns",IF(ABS($L207-INDEX(RTO1SF_ORD,AQ$4,2))&gt;$B$190,"s","ns"))))</f>
        <v>ns</v>
      </c>
      <c r="AR207" s="188" t="str">
        <f aca="1">IF(AR$4&gt;$J207,"",IF($F$175&gt;$G$175,"ns",IF($B$182&gt;$C$182,"ns",IF(ABS($L207-INDEX(RTO1SF_ORD,AR$4,2))&gt;$B$190,"s","ns"))))</f>
        <v>ns</v>
      </c>
      <c r="AS207" s="188" t="str">
        <f aca="1">IF(AS$4&gt;$J207,"",IF($F$175&gt;$G$175,"ns",IF($B$182&gt;$C$182,"ns",IF(ABS($L207-INDEX(RTO1SF_ORD,AS$4,2))&gt;$B$190,"s","ns"))))</f>
        <v>ns</v>
      </c>
      <c r="AT207" s="188" t="str">
        <f aca="1">IF(AT$4&gt;$J207,"",IF($F$175&gt;$G$175,"ns",IF($B$182&gt;$C$182,"ns",IF(ABS($L207-INDEX(RTO1SF_ORD,AT$4,2))&gt;$B$190,"s","ns"))))</f>
        <v>ns</v>
      </c>
      <c r="AU207" s="188" t="str">
        <f aca="1">IF(AU$4&gt;$J207,"",IF($F$175&gt;$G$175,"ns",IF($B$182&gt;$C$182,"ns",IF(ABS($L207-INDEX(RTO1SF_ORD,AU$4,2))&gt;$B$190,"s","ns"))))</f>
        <v>ns</v>
      </c>
      <c r="AV207" s="188" t="str">
        <f aca="1">IF(AV$4&gt;$J207,"",IF($F$175&gt;$G$175,"ns",IF($B$182&gt;$C$182,"ns",IF(ABS($L207-INDEX(RTO1SF_ORD,AV$4,2))&gt;$B$190,"s","ns"))))</f>
        <v>ns</v>
      </c>
      <c r="AW207" s="188" t="str">
        <f aca="1">IF(AW$4&gt;$J207,"",IF($F$175&gt;$G$175,"ns",IF($B$182&gt;$C$182,"ns",IF(ABS($L207-INDEX(RTO1SF_ORD,AW$4,2))&gt;$B$190,"s","ns"))))</f>
        <v>ns</v>
      </c>
      <c r="AX207" s="188" t="str">
        <f aca="1">IF(AX$4&gt;$J207,"",IF($F$175&gt;$G$175,"ns",IF($B$182&gt;$C$182,"ns",IF(ABS($L207-INDEX(RTO1SF_ORD,AX$4,2))&gt;$B$190,"s","ns"))))</f>
        <v/>
      </c>
      <c r="AY207" s="188" t="str">
        <f aca="1">IF(AY$4&gt;$J207,"",IF($F$175&gt;$G$175,"ns",IF($B$182&gt;$C$182,"ns",IF(ABS($L207-INDEX(RTO1SF_ORD,AY$4,2))&gt;$B$190,"s","ns"))))</f>
        <v/>
      </c>
      <c r="AZ207" s="188" t="str">
        <f aca="1">IF(AZ$4&gt;$J207,"",IF($F$175&gt;$G$175,"ns",IF($B$182&gt;$C$182,"ns",IF(ABS($L207-INDEX(RTO1SF_ORD,AZ$4,2))&gt;$B$190,"s","ns"))))</f>
        <v/>
      </c>
      <c r="BA207" s="188" t="str">
        <f aca="1">IF(BA$4&gt;$J207,"",IF($F$175&gt;$G$175,"ns",IF($B$182&gt;$C$182,"ns",IF(ABS($L207-INDEX(RTO1SF_ORD,BA$4,2))&gt;$B$190,"s","ns"))))</f>
        <v/>
      </c>
      <c r="BB207" s="188" t="str">
        <f aca="1">IF(BB$4&gt;$J207,"",IF($F$175&gt;$G$175,"ns",IF($B$182&gt;$C$182,"ns",IF(ABS($L207-INDEX(RTO1SF_ORD,BB$4,2))&gt;$B$190,"s","ns"))))</f>
        <v/>
      </c>
      <c r="BC207" s="188" t="str">
        <f aca="1">IF(BC$4&gt;$J207,"",IF($F$175&gt;$G$175,"ns",IF($B$182&gt;$C$182,"ns",IF(ABS($L207-INDEX(RTO1SF_ORD,BC$4,2))&gt;$B$190,"s","ns"))))</f>
        <v/>
      </c>
      <c r="BD207" s="188" t="str">
        <f aca="1">IF(BD$4&gt;$J207,"",IF($F$175&gt;$G$175,"ns",IF($B$182&gt;$C$182,"ns",IF(ABS($L207-INDEX(RTO1SF_ORD,BD$4,2))&gt;$B$190,"s","ns"))))</f>
        <v/>
      </c>
      <c r="BE207" s="188" t="str">
        <f aca="1">IF(BE$4&gt;$J207,"",IF($F$175&gt;$G$175,"ns",IF($B$182&gt;$C$182,"ns",IF(ABS($L207-INDEX(RTO1SF_ORD,BE$4,2))&gt;$B$190,"s","ns"))))</f>
        <v/>
      </c>
      <c r="BF207" s="188" t="str">
        <f aca="1">IF(BF$4&gt;$J207,"",IF($F$175&gt;$G$175,"ns",IF($B$182&gt;$C$182,"ns",IF(ABS($L207-INDEX(RTO1SF_ORD,BF$4,2))&gt;$B$190,"s","ns"))))</f>
        <v/>
      </c>
      <c r="BG207" s="188" t="str">
        <f aca="1">IF(BG$4&gt;$J207,"",IF($F$175&gt;$G$175,"ns",IF($B$182&gt;$C$182,"ns",IF(ABS($L207-INDEX(RTO1SF_ORD,BG$4,2))&gt;$B$190,"s","ns"))))</f>
        <v/>
      </c>
      <c r="BH207" s="188" t="str">
        <f aca="1">IF(BH$4&gt;$J207,"",IF($F$175&gt;$G$175,"ns",IF($B$182&gt;$C$182,"ns",IF(ABS($L207-INDEX(RTO1SF_ORD,BH$4,2))&gt;$B$190,"s","ns"))))</f>
        <v/>
      </c>
      <c r="BI207" s="188" t="str">
        <f aca="1">IF(BI$4&gt;$J207,"",IF($F$175&gt;$G$175,"ns",IF($B$182&gt;$C$182,"ns",IF(ABS($L207-INDEX(RTO1SF_ORD,BI$4,2))&gt;$B$190,"s","ns"))))</f>
        <v/>
      </c>
      <c r="BJ207" s="188" t="str">
        <f aca="1">IF(BJ$4&gt;$J207,"",IF($F$175&gt;$G$175,"ns",IF($B$182&gt;$C$182,"ns",IF(ABS($L207-INDEX(RTO1SF_ORD,BJ$4,2))&gt;$B$190,"s","ns"))))</f>
        <v/>
      </c>
      <c r="BS207" s="10"/>
      <c r="BT207" s="10"/>
      <c r="BV207" s="89" t="n">
        <v>37</v>
      </c>
      <c r="BW207" s="187">
        <f aca="1">IFERROR(INDEX(RTO4CF_ORD,BV207,1),"sd")</f>
        <v>0</v>
      </c>
      <c r="BX207" s="188">
        <f aca="1">IFERROR(INDEX(RTO4CF_ORD,BV207,2),"sd")</f>
        <v>0.000130000000000000004</v>
      </c>
      <c r="BY207" s="186" t="str">
        <f aca="1">IF(BY$4&gt;$BV207,"",IF($BR$175&gt;$BS$175,"ns",IF($BN$182&gt;$BO$182,"ns",IF(ABS($BX207-INDEX(RTO1CF_ORD,BY$4,2))&gt;$BN$190,"s","ns"))))</f>
        <v>ns</v>
      </c>
      <c r="BZ207" s="186" t="str">
        <f aca="1">IF(BZ$4&gt;$BV207,"",IF($BR$175&gt;$BS$175,"ns",IF($BN$182&gt;$BO$182,"ns",IF(ABS($BX207-INDEX(RTO1CF_ORD,BZ$4,2))&gt;$BN$190,"s","ns"))))</f>
        <v>ns</v>
      </c>
      <c r="CA207" s="186" t="str">
        <f aca="1">IF(CA$4&gt;$BV207,"",IF($BR$175&gt;$BS$175,"ns",IF($BN$182&gt;$BO$182,"ns",IF(ABS($BX207-INDEX(RTO1CF_ORD,CA$4,2))&gt;$BN$190,"s","ns"))))</f>
        <v>ns</v>
      </c>
      <c r="CB207" s="186" t="str">
        <f aca="1">IF(CB$4&gt;$BV207,"",IF($BR$175&gt;$BS$175,"ns",IF($BN$182&gt;$BO$182,"ns",IF(ABS($BX207-INDEX(RTO1CF_ORD,CB$4,2))&gt;$BN$190,"s","ns"))))</f>
        <v>ns</v>
      </c>
      <c r="CC207" s="186" t="str">
        <f aca="1">IF(CC$4&gt;$BV207,"",IF($BR$175&gt;$BS$175,"ns",IF($BN$182&gt;$BO$182,"ns",IF(ABS($BX207-INDEX(RTO1CF_ORD,CC$4,2))&gt;$BN$190,"s","ns"))))</f>
        <v>ns</v>
      </c>
      <c r="CD207" s="186" t="str">
        <f aca="1">IF(CD$4&gt;$BV207,"",IF($BR$175&gt;$BS$175,"ns",IF($BN$182&gt;$BO$182,"ns",IF(ABS($BX207-INDEX(RTO1CF_ORD,CD$4,2))&gt;$BN$190,"s","ns"))))</f>
        <v>ns</v>
      </c>
      <c r="CE207" s="186" t="str">
        <f aca="1">IF(CE$4&gt;$BV207,"",IF($BR$175&gt;$BS$175,"ns",IF($BN$182&gt;$BO$182,"ns",IF(ABS($BX207-INDEX(RTO1CF_ORD,CE$4,2))&gt;$BN$190,"s","ns"))))</f>
        <v>ns</v>
      </c>
      <c r="CF207" s="186" t="str">
        <f aca="1">IF(CF$4&gt;$BV207,"",IF($BR$175&gt;$BS$175,"ns",IF($BN$182&gt;$BO$182,"ns",IF(ABS($BX207-INDEX(RTO1CF_ORD,CF$4,2))&gt;$BN$190,"s","ns"))))</f>
        <v>ns</v>
      </c>
      <c r="CG207" s="186" t="str">
        <f aca="1">IF(CG$4&gt;$BV207,"",IF($BR$175&gt;$BS$175,"ns",IF($BN$182&gt;$BO$182,"ns",IF(ABS($BX207-INDEX(RTO1CF_ORD,CG$4,2))&gt;$BN$190,"s","ns"))))</f>
        <v>ns</v>
      </c>
      <c r="CH207" s="186" t="str">
        <f aca="1">IF(CH$4&gt;$BV207,"",IF($BR$175&gt;$BS$175,"ns",IF($BN$182&gt;$BO$182,"ns",IF(ABS($BX207-INDEX(RTO1CF_ORD,CH$4,2))&gt;$BN$190,"s","ns"))))</f>
        <v>ns</v>
      </c>
      <c r="CI207" s="186" t="str">
        <f aca="1">IF(CI$4&gt;$BV207,"",IF($BR$175&gt;$BS$175,"ns",IF($BN$182&gt;$BO$182,"ns",IF(ABS($BX207-INDEX(RTO1CF_ORD,CI$4,2))&gt;$BN$190,"s","ns"))))</f>
        <v>ns</v>
      </c>
      <c r="CJ207" s="186" t="str">
        <f aca="1">IF(CJ$4&gt;$BV207,"",IF($BR$175&gt;$BS$175,"ns",IF($BN$182&gt;$BO$182,"ns",IF(ABS($BX207-INDEX(RTO1CF_ORD,CJ$4,2))&gt;$BN$190,"s","ns"))))</f>
        <v>ns</v>
      </c>
      <c r="CK207" s="186" t="str">
        <f aca="1">IF(CK$4&gt;$BV207,"",IF($BR$175&gt;$BS$175,"ns",IF($BN$182&gt;$BO$182,"ns",IF(ABS($BX207-INDEX(RTO1CF_ORD,CK$4,2))&gt;$BN$190,"s","ns"))))</f>
        <v>ns</v>
      </c>
      <c r="CL207" s="186" t="str">
        <f aca="1">IF(CL$4&gt;$BV207,"",IF($BR$175&gt;$BS$175,"ns",IF($BN$182&gt;$BO$182,"ns",IF(ABS($BX207-INDEX(RTO1CF_ORD,CL$4,2))&gt;$BN$190,"s","ns"))))</f>
        <v>ns</v>
      </c>
      <c r="CM207" s="186" t="str">
        <f aca="1">IF(CM$4&gt;$BV207,"",IF($BR$175&gt;$BS$175,"ns",IF($BN$182&gt;$BO$182,"ns",IF(ABS($BX207-INDEX(RTO1CF_ORD,CM$4,2))&gt;$BN$190,"s","ns"))))</f>
        <v>ns</v>
      </c>
      <c r="CN207" s="186" t="str">
        <f aca="1">IF(CN$4&gt;$BV207,"",IF($BR$175&gt;$BS$175,"ns",IF($BN$182&gt;$BO$182,"ns",IF(ABS($BX207-INDEX(RTO1CF_ORD,CN$4,2))&gt;$BN$190,"s","ns"))))</f>
        <v>ns</v>
      </c>
      <c r="CO207" s="186" t="str">
        <f aca="1">IF(CO$4&gt;$BV207,"",IF($BR$175&gt;$BS$175,"ns",IF($BN$182&gt;$BO$182,"ns",IF(ABS($BX207-INDEX(RTO1CF_ORD,CO$4,2))&gt;$BN$190,"s","ns"))))</f>
        <v>ns</v>
      </c>
      <c r="CP207" s="186" t="str">
        <f aca="1">IF(CP$4&gt;$BV207,"",IF($BR$175&gt;$BS$175,"ns",IF($BN$182&gt;$BO$182,"ns",IF(ABS($BX207-INDEX(RTO1CF_ORD,CP$4,2))&gt;$BN$190,"s","ns"))))</f>
        <v>ns</v>
      </c>
      <c r="CQ207" s="186" t="str">
        <f aca="1">IF(CQ$4&gt;$BV207,"",IF($BR$175&gt;$BS$175,"ns",IF($BN$182&gt;$BO$182,"ns",IF(ABS($BX207-INDEX(RTO1CF_ORD,CQ$4,2))&gt;$BN$190,"s","ns"))))</f>
        <v>ns</v>
      </c>
      <c r="CR207" s="186" t="str">
        <f aca="1">IF(CR$4&gt;$BV207,"",IF($BR$175&gt;$BS$175,"ns",IF($BN$182&gt;$BO$182,"ns",IF(ABS($BX207-INDEX(RTO1CF_ORD,CR$4,2))&gt;$BN$190,"s","ns"))))</f>
        <v>ns</v>
      </c>
      <c r="CS207" s="186" t="str">
        <f aca="1">IF(CS$4&gt;$BV207,"",IF($BR$175&gt;$BS$175,"ns",IF($BN$182&gt;$BO$182,"ns",IF(ABS($BX207-INDEX(RTO1CF_ORD,CS$4,2))&gt;$BN$190,"s","ns"))))</f>
        <v>ns</v>
      </c>
      <c r="CT207" s="186" t="str">
        <f aca="1">IF(CT$4&gt;$BV207,"",IF($BR$175&gt;$BS$175,"ns",IF($BN$182&gt;$BO$182,"ns",IF(ABS($BX207-INDEX(RTO1CF_ORD,CT$4,2))&gt;$BN$190,"s","ns"))))</f>
        <v>ns</v>
      </c>
      <c r="CU207" s="186" t="str">
        <f aca="1">IF(CU$4&gt;$BV207,"",IF($BR$175&gt;$BS$175,"ns",IF($BN$182&gt;$BO$182,"ns",IF(ABS($BX207-INDEX(RTO1CF_ORD,CU$4,2))&gt;$BN$190,"s","ns"))))</f>
        <v>ns</v>
      </c>
      <c r="CV207" s="186" t="str">
        <f aca="1">IF(CV$4&gt;$BV207,"",IF($BR$175&gt;$BS$175,"ns",IF($BN$182&gt;$BO$182,"ns",IF(ABS($BX207-INDEX(RTO1CF_ORD,CV$4,2))&gt;$BN$190,"s","ns"))))</f>
        <v>ns</v>
      </c>
      <c r="CW207" s="186" t="str">
        <f aca="1">IF(CW$4&gt;$BV207,"",IF($BR$175&gt;$BS$175,"ns",IF($BN$182&gt;$BO$182,"ns",IF(ABS($BX207-INDEX(RTO1CF_ORD,CW$4,2))&gt;$BN$190,"s","ns"))))</f>
        <v>ns</v>
      </c>
      <c r="CX207" s="186" t="str">
        <f aca="1">IF(CX$4&gt;$BV207,"",IF($BR$175&gt;$BS$175,"ns",IF($BN$182&gt;$BO$182,"ns",IF(ABS($BX207-INDEX(RTO1CF_ORD,CX$4,2))&gt;$BN$190,"s","ns"))))</f>
        <v>ns</v>
      </c>
      <c r="CY207" s="186" t="str">
        <f aca="1">IF(CY$4&gt;$BV207,"",IF($BR$175&gt;$BS$175,"ns",IF($BN$182&gt;$BO$182,"ns",IF(ABS($BX207-INDEX(RTO1CF_ORD,CY$4,2))&gt;$BN$190,"s","ns"))))</f>
        <v>ns</v>
      </c>
      <c r="CZ207" s="186" t="str">
        <f aca="1">IF(CZ$4&gt;$BV207,"",IF($BR$175&gt;$BS$175,"ns",IF($BN$182&gt;$BO$182,"ns",IF(ABS($BX207-INDEX(RTO1CF_ORD,CZ$4,2))&gt;$BN$190,"s","ns"))))</f>
        <v>ns</v>
      </c>
      <c r="DA207" s="186" t="str">
        <f aca="1">IF(DA$4&gt;$BV207,"",IF($BR$175&gt;$BS$175,"ns",IF($BN$182&gt;$BO$182,"ns",IF(ABS($BX207-INDEX(RTO1CF_ORD,DA$4,2))&gt;$BN$190,"s","ns"))))</f>
        <v>ns</v>
      </c>
      <c r="DB207" s="186" t="str">
        <f aca="1">IF(DB$4&gt;$BV207,"",IF($BR$175&gt;$BS$175,"ns",IF($BN$182&gt;$BO$182,"ns",IF(ABS($BX207-INDEX(RTO1CF_ORD,DB$4,2))&gt;$BN$190,"s","ns"))))</f>
        <v>ns</v>
      </c>
      <c r="DC207" s="186" t="str">
        <f aca="1">IF(DC$4&gt;$BV207,"",IF($BR$175&gt;$BS$175,"ns",IF($BN$182&gt;$BO$182,"ns",IF(ABS($BX207-INDEX(RTO1CF_ORD,DC$4,2))&gt;$BN$190,"s","ns"))))</f>
        <v>ns</v>
      </c>
      <c r="DD207" s="186" t="str">
        <f aca="1">IF(DD$4&gt;$BV207,"",IF($BR$175&gt;$BS$175,"ns",IF($BN$182&gt;$BO$182,"ns",IF(ABS($BX207-INDEX(RTO1CF_ORD,DD$4,2))&gt;$BN$190,"s","ns"))))</f>
        <v>ns</v>
      </c>
      <c r="DE207" s="186" t="str">
        <f aca="1">IF(DE$4&gt;$BV207,"",IF($BR$175&gt;$BS$175,"ns",IF($BN$182&gt;$BO$182,"ns",IF(ABS($BX207-INDEX(RTO1CF_ORD,DE$4,2))&gt;$BN$190,"s","ns"))))</f>
        <v>ns</v>
      </c>
      <c r="DF207" s="186" t="str">
        <f aca="1">IF(DF$4&gt;$BV207,"",IF($BR$175&gt;$BS$175,"ns",IF($BN$182&gt;$BO$182,"ns",IF(ABS($BX207-INDEX(RTO1CF_ORD,DF$4,2))&gt;$BN$190,"s","ns"))))</f>
        <v>ns</v>
      </c>
      <c r="DG207" s="186" t="str">
        <f aca="1">IF(DG$4&gt;$BV207,"",IF($BR$175&gt;$BS$175,"ns",IF($BN$182&gt;$BO$182,"ns",IF(ABS($BX207-INDEX(RTO1CF_ORD,DG$4,2))&gt;$BN$190,"s","ns"))))</f>
        <v>ns</v>
      </c>
      <c r="DH207" s="186" t="str">
        <f aca="1">IF(DH$4&gt;$BV207,"",IF($BR$175&gt;$BS$175,"ns",IF($BN$182&gt;$BO$182,"ns",IF(ABS($BX207-INDEX(RTO1CF_ORD,DH$4,2))&gt;$BN$190,"s","ns"))))</f>
        <v>ns</v>
      </c>
      <c r="DI207" s="186" t="str">
        <f aca="1">IF(DI$4&gt;$BV207,"",IF($BR$175&gt;$BS$175,"ns",IF($BN$182&gt;$BO$182,"ns",IF(ABS($BX207-INDEX(RTO1CF_ORD,DI$4,2))&gt;$BN$190,"s","ns"))))</f>
        <v>ns</v>
      </c>
      <c r="DJ207" s="186" t="str">
        <f aca="1">IF(DJ$4&gt;$BV207,"",IF($BR$175&gt;$BS$175,"ns",IF($BN$182&gt;$BO$182,"ns",IF(ABS($BX207-INDEX(RTO1CF_ORD,DJ$4,2))&gt;$BN$190,"s","ns"))))</f>
        <v/>
      </c>
      <c r="DK207" s="186" t="str">
        <f aca="1">IF(DK$4&gt;$BV207,"",IF($BR$175&gt;$BS$175,"ns",IF($BN$182&gt;$BO$182,"ns",IF(ABS($BX207-INDEX(RTO1CF_ORD,DK$4,2))&gt;$BN$190,"s","ns"))))</f>
        <v/>
      </c>
      <c r="DL207" s="186" t="str">
        <f aca="1">IF(DL$4&gt;$BV207,"",IF($BR$175&gt;$BS$175,"ns",IF($BN$182&gt;$BO$182,"ns",IF(ABS($BX207-INDEX(RTO1CF_ORD,DL$4,2))&gt;$BN$190,"s","ns"))))</f>
        <v/>
      </c>
      <c r="DM207" s="186" t="str">
        <f aca="1">IF(DM$4&gt;$BV207,"",IF($BR$175&gt;$BS$175,"ns",IF($BN$182&gt;$BO$182,"ns",IF(ABS($BX207-INDEX(RTO1CF_ORD,DM$4,2))&gt;$BN$190,"s","ns"))))</f>
        <v/>
      </c>
      <c r="DN207" s="186" t="str">
        <f aca="1">IF(DN$4&gt;$BV207,"",IF($BR$175&gt;$BS$175,"ns",IF($BN$182&gt;$BO$182,"ns",IF(ABS($BX207-INDEX(RTO1CF_ORD,DN$4,2))&gt;$BN$190,"s","ns"))))</f>
        <v/>
      </c>
      <c r="DO207" s="186" t="str">
        <f aca="1">IF(DO$4&gt;$BV207,"",IF($BR$175&gt;$BS$175,"ns",IF($BN$182&gt;$BO$182,"ns",IF(ABS($BX207-INDEX(RTO1CF_ORD,DO$4,2))&gt;$BN$190,"s","ns"))))</f>
        <v/>
      </c>
      <c r="DP207" s="186" t="str">
        <f aca="1">IF(DP$4&gt;$BV207,"",IF($BR$175&gt;$BS$175,"ns",IF($BN$182&gt;$BO$182,"ns",IF(ABS($BX207-INDEX(RTO1CF_ORD,DP$4,2))&gt;$BN$190,"s","ns"))))</f>
        <v/>
      </c>
      <c r="DQ207" s="186" t="str">
        <f aca="1">IF(DQ$4&gt;$BV207,"",IF($BR$175&gt;$BS$175,"ns",IF($BN$182&gt;$BO$182,"ns",IF(ABS($BX207-INDEX(RTO1CF_ORD,DQ$4,2))&gt;$BN$190,"s","ns"))))</f>
        <v/>
      </c>
      <c r="DR207" s="186" t="str">
        <f aca="1">IF(DR$4&gt;$BV207,"",IF($BR$175&gt;$BS$175,"ns",IF($BN$182&gt;$BO$182,"ns",IF(ABS($BX207-INDEX(RTO1CF_ORD,DR$4,2))&gt;$BN$190,"s","ns"))))</f>
        <v/>
      </c>
      <c r="DS207" s="186" t="str">
        <f aca="1">IF(DS$4&gt;$BV207,"",IF($BR$175&gt;$BS$175,"ns",IF($BN$182&gt;$BO$182,"ns",IF(ABS($BX207-INDEX(RTO1CF_ORD,DS$4,2))&gt;$BN$190,"s","ns"))))</f>
        <v/>
      </c>
      <c r="DT207" s="186" t="str">
        <f aca="1">IF(DT$4&gt;$BV207,"",IF($BR$175&gt;$BS$175,"ns",IF($BN$182&gt;$BO$182,"ns",IF(ABS($BX207-INDEX(RTO1CF_ORD,DT$4,2))&gt;$BN$190,"s","ns"))))</f>
        <v/>
      </c>
      <c r="DU207" s="186" t="str">
        <f aca="1">IF(DU$4&gt;$BV207,"",IF($BR$175&gt;$BS$175,"ns",IF($BN$182&gt;$BO$182,"ns",IF(ABS($BX207-INDEX(RTO1CF_ORD,DU$4,2))&gt;$BN$190,"s","ns"))))</f>
        <v/>
      </c>
      <c r="DV207" s="186" t="str">
        <f aca="1">IF(DV$4&gt;$BV207,"",IF($BR$175&gt;$BS$175,"ns",IF($BN$182&gt;$BO$182,"ns",IF(ABS($BX207-INDEX(RTO1CF_ORD,DV$4,2))&gt;$BN$190,"s","ns"))))</f>
        <v/>
      </c>
      <c r="DW207" s="158"/>
      <c r="DX207" s="158"/>
      <c r="DZ207" s="176">
        <f>DZ206+1</f>
        <v>38</v>
      </c>
      <c r="EA207" s="283">
        <f aca="1">IFERROR(INDEX(RTO4CV,$DZ207,1),0)</f>
        <v>0</v>
      </c>
      <c r="EB207" s="179">
        <f aca="1">IFERROR(INDEX(RTO4SF,$DZ207,EB$3),0)</f>
        <v>0</v>
      </c>
      <c r="EC207" s="179">
        <f aca="1">IFERROR(INDEX(RTO4SF,$DZ207,EC$3),0)</f>
        <v>0</v>
      </c>
      <c r="ED207" s="179">
        <f aca="1">IFERROR(INDEX(RTO4SF,$DZ207,ED$3),0)</f>
        <v>0</v>
      </c>
      <c r="EE207" s="179">
        <f aca="1">IFERROR(INDEX(RTO4SF,$DZ207,EE$3),0)</f>
        <v>0</v>
      </c>
      <c r="EF207" s="179">
        <f>_xlfn.COUNTIFS(EB207:EE207,"&gt;1")</f>
        <v>0</v>
      </c>
      <c r="EG207" s="179">
        <f>IFERROR(_xlfn.SUMIFS(EB207:EE207,EB207:EE207,"&gt;1"),0)</f>
        <v>0</v>
      </c>
      <c r="EH207" s="176"/>
      <c r="EI207" s="176"/>
      <c r="EJ207" s="176"/>
      <c r="EK207" s="177"/>
      <c r="EL207" s="176">
        <f>EL206+1</f>
        <v>38</v>
      </c>
      <c r="EM207" s="283">
        <f aca="1">IFERROR(INDEX(RTO4CV,$EL207,1),0)</f>
        <v>0</v>
      </c>
      <c r="EN207" s="179">
        <f aca="1">IFERROR(INDEX(RTO4CF,$EL207,'ANVA-MDS'!EB$3),0)</f>
        <v>0</v>
      </c>
      <c r="EO207" s="179">
        <f aca="1">IFERROR(INDEX(RTO4CF,$EL207,'ANVA-MDS'!EC$3),0)</f>
        <v>0</v>
      </c>
      <c r="EP207" s="179">
        <f aca="1">IFERROR(INDEX(RTO4CF,$EL207,'ANVA-MDS'!ED$3),0)</f>
        <v>0</v>
      </c>
      <c r="EQ207" s="179">
        <f aca="1">IFERROR(INDEX(RTO4CF,$EL207,'ANVA-MDS'!EE$3),0)</f>
        <v>0</v>
      </c>
      <c r="ER207" s="179">
        <f>_xlfn.COUNTIFS(EN207:EQ207,"&gt;1")</f>
        <v>0</v>
      </c>
      <c r="ES207" s="179">
        <f>IFERROR(_xlfn.SUMIFS(EN207:EQ207,EN207:EQ207,"&gt;1"),0)</f>
        <v>0</v>
      </c>
      <c r="ET207" s="176"/>
      <c r="EU207" s="176"/>
      <c r="EV207" s="176"/>
      <c r="EW207" s="177"/>
      <c r="EX207" s="179">
        <f>EG207+ES207</f>
        <v>0</v>
      </c>
      <c r="EY207" s="177"/>
      <c r="EZ207" s="177"/>
    </row>
    <row r="208" spans="10:156" ht="12.75" customHeight="1">
      <c r="J208" s="89" t="n">
        <v>38</v>
      </c>
      <c r="K208" s="187">
        <f aca="1">IFERROR(INDEX(RTO4SF_ORD,J208,1),"sd")</f>
        <v>0</v>
      </c>
      <c r="L208" s="188">
        <f aca="1">IFERROR(INDEX(RTO4SF_ORD,J208,2),"sd")</f>
        <v>0.000119999999999999996</v>
      </c>
      <c r="M208" s="188" t="str">
        <f aca="1">IF(M$4&gt;$J208,"",IF($F$175&gt;$G$175,"ns",IF($B$182&gt;$C$182,"ns",IF(ABS($L208-INDEX(RTO1SF_ORD,M$4,2))&gt;$B$190,"s","ns"))))</f>
        <v>ns</v>
      </c>
      <c r="N208" s="188" t="str">
        <f aca="1">IF(N$4&gt;$J208,"",IF($F$175&gt;$G$175,"ns",IF($B$182&gt;$C$182,"ns",IF(ABS($L208-INDEX(RTO1SF_ORD,N$4,2))&gt;$B$190,"s","ns"))))</f>
        <v>ns</v>
      </c>
      <c r="O208" s="188" t="str">
        <f aca="1">IF(O$4&gt;$J208,"",IF($F$175&gt;$G$175,"ns",IF($B$182&gt;$C$182,"ns",IF(ABS($L208-INDEX(RTO1SF_ORD,O$4,2))&gt;$B$190,"s","ns"))))</f>
        <v>ns</v>
      </c>
      <c r="P208" s="188" t="str">
        <f aca="1">IF(P$4&gt;$J208,"",IF($F$175&gt;$G$175,"ns",IF($B$182&gt;$C$182,"ns",IF(ABS($L208-INDEX(RTO1SF_ORD,P$4,2))&gt;$B$190,"s","ns"))))</f>
        <v>ns</v>
      </c>
      <c r="Q208" s="188" t="str">
        <f aca="1">IF(Q$4&gt;$J208,"",IF($F$175&gt;$G$175,"ns",IF($B$182&gt;$C$182,"ns",IF(ABS($L208-INDEX(RTO1SF_ORD,Q$4,2))&gt;$B$190,"s","ns"))))</f>
        <v>ns</v>
      </c>
      <c r="R208" s="188" t="str">
        <f aca="1">IF(R$4&gt;$J208,"",IF($F$175&gt;$G$175,"ns",IF($B$182&gt;$C$182,"ns",IF(ABS($L208-INDEX(RTO1SF_ORD,R$4,2))&gt;$B$190,"s","ns"))))</f>
        <v>ns</v>
      </c>
      <c r="S208" s="188" t="str">
        <f aca="1">IF(S$4&gt;$J208,"",IF($F$175&gt;$G$175,"ns",IF($B$182&gt;$C$182,"ns",IF(ABS($L208-INDEX(RTO1SF_ORD,S$4,2))&gt;$B$190,"s","ns"))))</f>
        <v>ns</v>
      </c>
      <c r="T208" s="188" t="str">
        <f aca="1">IF(T$4&gt;$J208,"",IF($F$175&gt;$G$175,"ns",IF($B$182&gt;$C$182,"ns",IF(ABS($L208-INDEX(RTO1SF_ORD,T$4,2))&gt;$B$190,"s","ns"))))</f>
        <v>ns</v>
      </c>
      <c r="U208" s="188" t="str">
        <f aca="1">IF(U$4&gt;$J208,"",IF($F$175&gt;$G$175,"ns",IF($B$182&gt;$C$182,"ns",IF(ABS($L208-INDEX(RTO1SF_ORD,U$4,2))&gt;$B$190,"s","ns"))))</f>
        <v>ns</v>
      </c>
      <c r="V208" s="188" t="str">
        <f aca="1">IF(V$4&gt;$J208,"",IF($F$175&gt;$G$175,"ns",IF($B$182&gt;$C$182,"ns",IF(ABS($L208-INDEX(RTO1SF_ORD,V$4,2))&gt;$B$190,"s","ns"))))</f>
        <v>ns</v>
      </c>
      <c r="W208" s="188" t="str">
        <f aca="1">IF(W$4&gt;$J208,"",IF($F$175&gt;$G$175,"ns",IF($B$182&gt;$C$182,"ns",IF(ABS($L208-INDEX(RTO1SF_ORD,W$4,2))&gt;$B$190,"s","ns"))))</f>
        <v>ns</v>
      </c>
      <c r="X208" s="188" t="str">
        <f aca="1">IF(X$4&gt;$J208,"",IF($F$175&gt;$G$175,"ns",IF($B$182&gt;$C$182,"ns",IF(ABS($L208-INDEX(RTO1SF_ORD,X$4,2))&gt;$B$190,"s","ns"))))</f>
        <v>ns</v>
      </c>
      <c r="Y208" s="188" t="str">
        <f aca="1">IF(Y$4&gt;$J208,"",IF($F$175&gt;$G$175,"ns",IF($B$182&gt;$C$182,"ns",IF(ABS($L208-INDEX(RTO1SF_ORD,Y$4,2))&gt;$B$190,"s","ns"))))</f>
        <v>ns</v>
      </c>
      <c r="Z208" s="188" t="str">
        <f aca="1">IF(Z$4&gt;$J208,"",IF($F$175&gt;$G$175,"ns",IF($B$182&gt;$C$182,"ns",IF(ABS($L208-INDEX(RTO1SF_ORD,Z$4,2))&gt;$B$190,"s","ns"))))</f>
        <v>ns</v>
      </c>
      <c r="AA208" s="188" t="str">
        <f aca="1">IF(AA$4&gt;$J208,"",IF($F$175&gt;$G$175,"ns",IF($B$182&gt;$C$182,"ns",IF(ABS($L208-INDEX(RTO1SF_ORD,AA$4,2))&gt;$B$190,"s","ns"))))</f>
        <v>ns</v>
      </c>
      <c r="AB208" s="188" t="str">
        <f aca="1">IF(AB$4&gt;$J208,"",IF($F$175&gt;$G$175,"ns",IF($B$182&gt;$C$182,"ns",IF(ABS($L208-INDEX(RTO1SF_ORD,AB$4,2))&gt;$B$190,"s","ns"))))</f>
        <v>ns</v>
      </c>
      <c r="AC208" s="188" t="str">
        <f aca="1">IF(AC$4&gt;$J208,"",IF($F$175&gt;$G$175,"ns",IF($B$182&gt;$C$182,"ns",IF(ABS($L208-INDEX(RTO1SF_ORD,AC$4,2))&gt;$B$190,"s","ns"))))</f>
        <v>ns</v>
      </c>
      <c r="AD208" s="188" t="str">
        <f aca="1">IF(AD$4&gt;$J208,"",IF($F$175&gt;$G$175,"ns",IF($B$182&gt;$C$182,"ns",IF(ABS($L208-INDEX(RTO1SF_ORD,AD$4,2))&gt;$B$190,"s","ns"))))</f>
        <v>ns</v>
      </c>
      <c r="AE208" s="188" t="str">
        <f aca="1">IF(AE$4&gt;$J208,"",IF($F$175&gt;$G$175,"ns",IF($B$182&gt;$C$182,"ns",IF(ABS($L208-INDEX(RTO1SF_ORD,AE$4,2))&gt;$B$190,"s","ns"))))</f>
        <v>ns</v>
      </c>
      <c r="AF208" s="188" t="str">
        <f aca="1">IF(AF$4&gt;$J208,"",IF($F$175&gt;$G$175,"ns",IF($B$182&gt;$C$182,"ns",IF(ABS($L208-INDEX(RTO1SF_ORD,AF$4,2))&gt;$B$190,"s","ns"))))</f>
        <v>ns</v>
      </c>
      <c r="AG208" s="188" t="str">
        <f aca="1">IF(AG$4&gt;$J208,"",IF($F$175&gt;$G$175,"ns",IF($B$182&gt;$C$182,"ns",IF(ABS($L208-INDEX(RTO1SF_ORD,AG$4,2))&gt;$B$190,"s","ns"))))</f>
        <v>ns</v>
      </c>
      <c r="AH208" s="188" t="str">
        <f aca="1">IF(AH$4&gt;$J208,"",IF($F$175&gt;$G$175,"ns",IF($B$182&gt;$C$182,"ns",IF(ABS($L208-INDEX(RTO1SF_ORD,AH$4,2))&gt;$B$190,"s","ns"))))</f>
        <v>ns</v>
      </c>
      <c r="AI208" s="188" t="str">
        <f aca="1">IF(AI$4&gt;$J208,"",IF($F$175&gt;$G$175,"ns",IF($B$182&gt;$C$182,"ns",IF(ABS($L208-INDEX(RTO1SF_ORD,AI$4,2))&gt;$B$190,"s","ns"))))</f>
        <v>ns</v>
      </c>
      <c r="AJ208" s="188" t="str">
        <f aca="1">IF(AJ$4&gt;$J208,"",IF($F$175&gt;$G$175,"ns",IF($B$182&gt;$C$182,"ns",IF(ABS($L208-INDEX(RTO1SF_ORD,AJ$4,2))&gt;$B$190,"s","ns"))))</f>
        <v>ns</v>
      </c>
      <c r="AK208" s="188" t="str">
        <f aca="1">IF(AK$4&gt;$J208,"",IF($F$175&gt;$G$175,"ns",IF($B$182&gt;$C$182,"ns",IF(ABS($L208-INDEX(RTO1SF_ORD,AK$4,2))&gt;$B$190,"s","ns"))))</f>
        <v>ns</v>
      </c>
      <c r="AL208" s="188" t="str">
        <f aca="1">IF(AL$4&gt;$J208,"",IF($F$175&gt;$G$175,"ns",IF($B$182&gt;$C$182,"ns",IF(ABS($L208-INDEX(RTO1SF_ORD,AL$4,2))&gt;$B$190,"s","ns"))))</f>
        <v>ns</v>
      </c>
      <c r="AM208" s="188" t="str">
        <f aca="1">IF(AM$4&gt;$J208,"",IF($F$175&gt;$G$175,"ns",IF($B$182&gt;$C$182,"ns",IF(ABS($L208-INDEX(RTO1SF_ORD,AM$4,2))&gt;$B$190,"s","ns"))))</f>
        <v>ns</v>
      </c>
      <c r="AN208" s="188" t="str">
        <f aca="1">IF(AN$4&gt;$J208,"",IF($F$175&gt;$G$175,"ns",IF($B$182&gt;$C$182,"ns",IF(ABS($L208-INDEX(RTO1SF_ORD,AN$4,2))&gt;$B$190,"s","ns"))))</f>
        <v>ns</v>
      </c>
      <c r="AO208" s="188" t="str">
        <f aca="1">IF(AO$4&gt;$J208,"",IF($F$175&gt;$G$175,"ns",IF($B$182&gt;$C$182,"ns",IF(ABS($L208-INDEX(RTO1SF_ORD,AO$4,2))&gt;$B$190,"s","ns"))))</f>
        <v>ns</v>
      </c>
      <c r="AP208" s="188" t="str">
        <f aca="1">IF(AP$4&gt;$J208,"",IF($F$175&gt;$G$175,"ns",IF($B$182&gt;$C$182,"ns",IF(ABS($L208-INDEX(RTO1SF_ORD,AP$4,2))&gt;$B$190,"s","ns"))))</f>
        <v>ns</v>
      </c>
      <c r="AQ208" s="188" t="str">
        <f aca="1">IF(AQ$4&gt;$J208,"",IF($F$175&gt;$G$175,"ns",IF($B$182&gt;$C$182,"ns",IF(ABS($L208-INDEX(RTO1SF_ORD,AQ$4,2))&gt;$B$190,"s","ns"))))</f>
        <v>ns</v>
      </c>
      <c r="AR208" s="188" t="str">
        <f aca="1">IF(AR$4&gt;$J208,"",IF($F$175&gt;$G$175,"ns",IF($B$182&gt;$C$182,"ns",IF(ABS($L208-INDEX(RTO1SF_ORD,AR$4,2))&gt;$B$190,"s","ns"))))</f>
        <v>ns</v>
      </c>
      <c r="AS208" s="188" t="str">
        <f aca="1">IF(AS$4&gt;$J208,"",IF($F$175&gt;$G$175,"ns",IF($B$182&gt;$C$182,"ns",IF(ABS($L208-INDEX(RTO1SF_ORD,AS$4,2))&gt;$B$190,"s","ns"))))</f>
        <v>ns</v>
      </c>
      <c r="AT208" s="188" t="str">
        <f aca="1">IF(AT$4&gt;$J208,"",IF($F$175&gt;$G$175,"ns",IF($B$182&gt;$C$182,"ns",IF(ABS($L208-INDEX(RTO1SF_ORD,AT$4,2))&gt;$B$190,"s","ns"))))</f>
        <v>ns</v>
      </c>
      <c r="AU208" s="188" t="str">
        <f aca="1">IF(AU$4&gt;$J208,"",IF($F$175&gt;$G$175,"ns",IF($B$182&gt;$C$182,"ns",IF(ABS($L208-INDEX(RTO1SF_ORD,AU$4,2))&gt;$B$190,"s","ns"))))</f>
        <v>ns</v>
      </c>
      <c r="AV208" s="188" t="str">
        <f aca="1">IF(AV$4&gt;$J208,"",IF($F$175&gt;$G$175,"ns",IF($B$182&gt;$C$182,"ns",IF(ABS($L208-INDEX(RTO1SF_ORD,AV$4,2))&gt;$B$190,"s","ns"))))</f>
        <v>ns</v>
      </c>
      <c r="AW208" s="188" t="str">
        <f aca="1">IF(AW$4&gt;$J208,"",IF($F$175&gt;$G$175,"ns",IF($B$182&gt;$C$182,"ns",IF(ABS($L208-INDEX(RTO1SF_ORD,AW$4,2))&gt;$B$190,"s","ns"))))</f>
        <v>ns</v>
      </c>
      <c r="AX208" s="188" t="str">
        <f aca="1">IF(AX$4&gt;$J208,"",IF($F$175&gt;$G$175,"ns",IF($B$182&gt;$C$182,"ns",IF(ABS($L208-INDEX(RTO1SF_ORD,AX$4,2))&gt;$B$190,"s","ns"))))</f>
        <v>ns</v>
      </c>
      <c r="AY208" s="188" t="str">
        <f aca="1">IF(AY$4&gt;$J208,"",IF($F$175&gt;$G$175,"ns",IF($B$182&gt;$C$182,"ns",IF(ABS($L208-INDEX(RTO1SF_ORD,AY$4,2))&gt;$B$190,"s","ns"))))</f>
        <v/>
      </c>
      <c r="AZ208" s="188" t="str">
        <f aca="1">IF(AZ$4&gt;$J208,"",IF($F$175&gt;$G$175,"ns",IF($B$182&gt;$C$182,"ns",IF(ABS($L208-INDEX(RTO1SF_ORD,AZ$4,2))&gt;$B$190,"s","ns"))))</f>
        <v/>
      </c>
      <c r="BA208" s="188" t="str">
        <f aca="1">IF(BA$4&gt;$J208,"",IF($F$175&gt;$G$175,"ns",IF($B$182&gt;$C$182,"ns",IF(ABS($L208-INDEX(RTO1SF_ORD,BA$4,2))&gt;$B$190,"s","ns"))))</f>
        <v/>
      </c>
      <c r="BB208" s="188" t="str">
        <f aca="1">IF(BB$4&gt;$J208,"",IF($F$175&gt;$G$175,"ns",IF($B$182&gt;$C$182,"ns",IF(ABS($L208-INDEX(RTO1SF_ORD,BB$4,2))&gt;$B$190,"s","ns"))))</f>
        <v/>
      </c>
      <c r="BC208" s="188" t="str">
        <f aca="1">IF(BC$4&gt;$J208,"",IF($F$175&gt;$G$175,"ns",IF($B$182&gt;$C$182,"ns",IF(ABS($L208-INDEX(RTO1SF_ORD,BC$4,2))&gt;$B$190,"s","ns"))))</f>
        <v/>
      </c>
      <c r="BD208" s="188" t="str">
        <f aca="1">IF(BD$4&gt;$J208,"",IF($F$175&gt;$G$175,"ns",IF($B$182&gt;$C$182,"ns",IF(ABS($L208-INDEX(RTO1SF_ORD,BD$4,2))&gt;$B$190,"s","ns"))))</f>
        <v/>
      </c>
      <c r="BE208" s="188" t="str">
        <f aca="1">IF(BE$4&gt;$J208,"",IF($F$175&gt;$G$175,"ns",IF($B$182&gt;$C$182,"ns",IF(ABS($L208-INDEX(RTO1SF_ORD,BE$4,2))&gt;$B$190,"s","ns"))))</f>
        <v/>
      </c>
      <c r="BF208" s="188" t="str">
        <f aca="1">IF(BF$4&gt;$J208,"",IF($F$175&gt;$G$175,"ns",IF($B$182&gt;$C$182,"ns",IF(ABS($L208-INDEX(RTO1SF_ORD,BF$4,2))&gt;$B$190,"s","ns"))))</f>
        <v/>
      </c>
      <c r="BG208" s="188" t="str">
        <f aca="1">IF(BG$4&gt;$J208,"",IF($F$175&gt;$G$175,"ns",IF($B$182&gt;$C$182,"ns",IF(ABS($L208-INDEX(RTO1SF_ORD,BG$4,2))&gt;$B$190,"s","ns"))))</f>
        <v/>
      </c>
      <c r="BH208" s="188" t="str">
        <f aca="1">IF(BH$4&gt;$J208,"",IF($F$175&gt;$G$175,"ns",IF($B$182&gt;$C$182,"ns",IF(ABS($L208-INDEX(RTO1SF_ORD,BH$4,2))&gt;$B$190,"s","ns"))))</f>
        <v/>
      </c>
      <c r="BI208" s="188" t="str">
        <f aca="1">IF(BI$4&gt;$J208,"",IF($F$175&gt;$G$175,"ns",IF($B$182&gt;$C$182,"ns",IF(ABS($L208-INDEX(RTO1SF_ORD,BI$4,2))&gt;$B$190,"s","ns"))))</f>
        <v/>
      </c>
      <c r="BJ208" s="188" t="str">
        <f aca="1">IF(BJ$4&gt;$J208,"",IF($F$175&gt;$G$175,"ns",IF($B$182&gt;$C$182,"ns",IF(ABS($L208-INDEX(RTO1SF_ORD,BJ$4,2))&gt;$B$190,"s","ns"))))</f>
        <v/>
      </c>
      <c r="BS208" s="10"/>
      <c r="BT208" s="10"/>
      <c r="BV208" s="89" t="n">
        <v>38</v>
      </c>
      <c r="BW208" s="187">
        <f aca="1">IFERROR(INDEX(RTO4CF_ORD,BV208,1),"sd")</f>
        <v>0</v>
      </c>
      <c r="BX208" s="188">
        <f aca="1">IFERROR(INDEX(RTO4CF_ORD,BV208,2),"sd")</f>
        <v>0.000119999999999999996</v>
      </c>
      <c r="BY208" s="186" t="str">
        <f aca="1">IF(BY$4&gt;$BV208,"",IF($BR$175&gt;$BS$175,"ns",IF($BN$182&gt;$BO$182,"ns",IF(ABS($BX208-INDEX(RTO1CF_ORD,BY$4,2))&gt;$BN$190,"s","ns"))))</f>
        <v>ns</v>
      </c>
      <c r="BZ208" s="186" t="str">
        <f aca="1">IF(BZ$4&gt;$BV208,"",IF($BR$175&gt;$BS$175,"ns",IF($BN$182&gt;$BO$182,"ns",IF(ABS($BX208-INDEX(RTO1CF_ORD,BZ$4,2))&gt;$BN$190,"s","ns"))))</f>
        <v>ns</v>
      </c>
      <c r="CA208" s="186" t="str">
        <f aca="1">IF(CA$4&gt;$BV208,"",IF($BR$175&gt;$BS$175,"ns",IF($BN$182&gt;$BO$182,"ns",IF(ABS($BX208-INDEX(RTO1CF_ORD,CA$4,2))&gt;$BN$190,"s","ns"))))</f>
        <v>ns</v>
      </c>
      <c r="CB208" s="186" t="str">
        <f aca="1">IF(CB$4&gt;$BV208,"",IF($BR$175&gt;$BS$175,"ns",IF($BN$182&gt;$BO$182,"ns",IF(ABS($BX208-INDEX(RTO1CF_ORD,CB$4,2))&gt;$BN$190,"s","ns"))))</f>
        <v>ns</v>
      </c>
      <c r="CC208" s="186" t="str">
        <f aca="1">IF(CC$4&gt;$BV208,"",IF($BR$175&gt;$BS$175,"ns",IF($BN$182&gt;$BO$182,"ns",IF(ABS($BX208-INDEX(RTO1CF_ORD,CC$4,2))&gt;$BN$190,"s","ns"))))</f>
        <v>ns</v>
      </c>
      <c r="CD208" s="186" t="str">
        <f aca="1">IF(CD$4&gt;$BV208,"",IF($BR$175&gt;$BS$175,"ns",IF($BN$182&gt;$BO$182,"ns",IF(ABS($BX208-INDEX(RTO1CF_ORD,CD$4,2))&gt;$BN$190,"s","ns"))))</f>
        <v>ns</v>
      </c>
      <c r="CE208" s="186" t="str">
        <f aca="1">IF(CE$4&gt;$BV208,"",IF($BR$175&gt;$BS$175,"ns",IF($BN$182&gt;$BO$182,"ns",IF(ABS($BX208-INDEX(RTO1CF_ORD,CE$4,2))&gt;$BN$190,"s","ns"))))</f>
        <v>ns</v>
      </c>
      <c r="CF208" s="186" t="str">
        <f aca="1">IF(CF$4&gt;$BV208,"",IF($BR$175&gt;$BS$175,"ns",IF($BN$182&gt;$BO$182,"ns",IF(ABS($BX208-INDEX(RTO1CF_ORD,CF$4,2))&gt;$BN$190,"s","ns"))))</f>
        <v>ns</v>
      </c>
      <c r="CG208" s="186" t="str">
        <f aca="1">IF(CG$4&gt;$BV208,"",IF($BR$175&gt;$BS$175,"ns",IF($BN$182&gt;$BO$182,"ns",IF(ABS($BX208-INDEX(RTO1CF_ORD,CG$4,2))&gt;$BN$190,"s","ns"))))</f>
        <v>ns</v>
      </c>
      <c r="CH208" s="186" t="str">
        <f aca="1">IF(CH$4&gt;$BV208,"",IF($BR$175&gt;$BS$175,"ns",IF($BN$182&gt;$BO$182,"ns",IF(ABS($BX208-INDEX(RTO1CF_ORD,CH$4,2))&gt;$BN$190,"s","ns"))))</f>
        <v>ns</v>
      </c>
      <c r="CI208" s="186" t="str">
        <f aca="1">IF(CI$4&gt;$BV208,"",IF($BR$175&gt;$BS$175,"ns",IF($BN$182&gt;$BO$182,"ns",IF(ABS($BX208-INDEX(RTO1CF_ORD,CI$4,2))&gt;$BN$190,"s","ns"))))</f>
        <v>ns</v>
      </c>
      <c r="CJ208" s="186" t="str">
        <f aca="1">IF(CJ$4&gt;$BV208,"",IF($BR$175&gt;$BS$175,"ns",IF($BN$182&gt;$BO$182,"ns",IF(ABS($BX208-INDEX(RTO1CF_ORD,CJ$4,2))&gt;$BN$190,"s","ns"))))</f>
        <v>ns</v>
      </c>
      <c r="CK208" s="186" t="str">
        <f aca="1">IF(CK$4&gt;$BV208,"",IF($BR$175&gt;$BS$175,"ns",IF($BN$182&gt;$BO$182,"ns",IF(ABS($BX208-INDEX(RTO1CF_ORD,CK$4,2))&gt;$BN$190,"s","ns"))))</f>
        <v>ns</v>
      </c>
      <c r="CL208" s="186" t="str">
        <f aca="1">IF(CL$4&gt;$BV208,"",IF($BR$175&gt;$BS$175,"ns",IF($BN$182&gt;$BO$182,"ns",IF(ABS($BX208-INDEX(RTO1CF_ORD,CL$4,2))&gt;$BN$190,"s","ns"))))</f>
        <v>ns</v>
      </c>
      <c r="CM208" s="186" t="str">
        <f aca="1">IF(CM$4&gt;$BV208,"",IF($BR$175&gt;$BS$175,"ns",IF($BN$182&gt;$BO$182,"ns",IF(ABS($BX208-INDEX(RTO1CF_ORD,CM$4,2))&gt;$BN$190,"s","ns"))))</f>
        <v>ns</v>
      </c>
      <c r="CN208" s="186" t="str">
        <f aca="1">IF(CN$4&gt;$BV208,"",IF($BR$175&gt;$BS$175,"ns",IF($BN$182&gt;$BO$182,"ns",IF(ABS($BX208-INDEX(RTO1CF_ORD,CN$4,2))&gt;$BN$190,"s","ns"))))</f>
        <v>ns</v>
      </c>
      <c r="CO208" s="186" t="str">
        <f aca="1">IF(CO$4&gt;$BV208,"",IF($BR$175&gt;$BS$175,"ns",IF($BN$182&gt;$BO$182,"ns",IF(ABS($BX208-INDEX(RTO1CF_ORD,CO$4,2))&gt;$BN$190,"s","ns"))))</f>
        <v>ns</v>
      </c>
      <c r="CP208" s="186" t="str">
        <f aca="1">IF(CP$4&gt;$BV208,"",IF($BR$175&gt;$BS$175,"ns",IF($BN$182&gt;$BO$182,"ns",IF(ABS($BX208-INDEX(RTO1CF_ORD,CP$4,2))&gt;$BN$190,"s","ns"))))</f>
        <v>ns</v>
      </c>
      <c r="CQ208" s="186" t="str">
        <f aca="1">IF(CQ$4&gt;$BV208,"",IF($BR$175&gt;$BS$175,"ns",IF($BN$182&gt;$BO$182,"ns",IF(ABS($BX208-INDEX(RTO1CF_ORD,CQ$4,2))&gt;$BN$190,"s","ns"))))</f>
        <v>ns</v>
      </c>
      <c r="CR208" s="186" t="str">
        <f aca="1">IF(CR$4&gt;$BV208,"",IF($BR$175&gt;$BS$175,"ns",IF($BN$182&gt;$BO$182,"ns",IF(ABS($BX208-INDEX(RTO1CF_ORD,CR$4,2))&gt;$BN$190,"s","ns"))))</f>
        <v>ns</v>
      </c>
      <c r="CS208" s="186" t="str">
        <f aca="1">IF(CS$4&gt;$BV208,"",IF($BR$175&gt;$BS$175,"ns",IF($BN$182&gt;$BO$182,"ns",IF(ABS($BX208-INDEX(RTO1CF_ORD,CS$4,2))&gt;$BN$190,"s","ns"))))</f>
        <v>ns</v>
      </c>
      <c r="CT208" s="186" t="str">
        <f aca="1">IF(CT$4&gt;$BV208,"",IF($BR$175&gt;$BS$175,"ns",IF($BN$182&gt;$BO$182,"ns",IF(ABS($BX208-INDEX(RTO1CF_ORD,CT$4,2))&gt;$BN$190,"s","ns"))))</f>
        <v>ns</v>
      </c>
      <c r="CU208" s="186" t="str">
        <f aca="1">IF(CU$4&gt;$BV208,"",IF($BR$175&gt;$BS$175,"ns",IF($BN$182&gt;$BO$182,"ns",IF(ABS($BX208-INDEX(RTO1CF_ORD,CU$4,2))&gt;$BN$190,"s","ns"))))</f>
        <v>ns</v>
      </c>
      <c r="CV208" s="186" t="str">
        <f aca="1">IF(CV$4&gt;$BV208,"",IF($BR$175&gt;$BS$175,"ns",IF($BN$182&gt;$BO$182,"ns",IF(ABS($BX208-INDEX(RTO1CF_ORD,CV$4,2))&gt;$BN$190,"s","ns"))))</f>
        <v>ns</v>
      </c>
      <c r="CW208" s="186" t="str">
        <f aca="1">IF(CW$4&gt;$BV208,"",IF($BR$175&gt;$BS$175,"ns",IF($BN$182&gt;$BO$182,"ns",IF(ABS($BX208-INDEX(RTO1CF_ORD,CW$4,2))&gt;$BN$190,"s","ns"))))</f>
        <v>ns</v>
      </c>
      <c r="CX208" s="186" t="str">
        <f aca="1">IF(CX$4&gt;$BV208,"",IF($BR$175&gt;$BS$175,"ns",IF($BN$182&gt;$BO$182,"ns",IF(ABS($BX208-INDEX(RTO1CF_ORD,CX$4,2))&gt;$BN$190,"s","ns"))))</f>
        <v>ns</v>
      </c>
      <c r="CY208" s="186" t="str">
        <f aca="1">IF(CY$4&gt;$BV208,"",IF($BR$175&gt;$BS$175,"ns",IF($BN$182&gt;$BO$182,"ns",IF(ABS($BX208-INDEX(RTO1CF_ORD,CY$4,2))&gt;$BN$190,"s","ns"))))</f>
        <v>ns</v>
      </c>
      <c r="CZ208" s="186" t="str">
        <f aca="1">IF(CZ$4&gt;$BV208,"",IF($BR$175&gt;$BS$175,"ns",IF($BN$182&gt;$BO$182,"ns",IF(ABS($BX208-INDEX(RTO1CF_ORD,CZ$4,2))&gt;$BN$190,"s","ns"))))</f>
        <v>ns</v>
      </c>
      <c r="DA208" s="186" t="str">
        <f aca="1">IF(DA$4&gt;$BV208,"",IF($BR$175&gt;$BS$175,"ns",IF($BN$182&gt;$BO$182,"ns",IF(ABS($BX208-INDEX(RTO1CF_ORD,DA$4,2))&gt;$BN$190,"s","ns"))))</f>
        <v>ns</v>
      </c>
      <c r="DB208" s="186" t="str">
        <f aca="1">IF(DB$4&gt;$BV208,"",IF($BR$175&gt;$BS$175,"ns",IF($BN$182&gt;$BO$182,"ns",IF(ABS($BX208-INDEX(RTO1CF_ORD,DB$4,2))&gt;$BN$190,"s","ns"))))</f>
        <v>ns</v>
      </c>
      <c r="DC208" s="186" t="str">
        <f aca="1">IF(DC$4&gt;$BV208,"",IF($BR$175&gt;$BS$175,"ns",IF($BN$182&gt;$BO$182,"ns",IF(ABS($BX208-INDEX(RTO1CF_ORD,DC$4,2))&gt;$BN$190,"s","ns"))))</f>
        <v>ns</v>
      </c>
      <c r="DD208" s="186" t="str">
        <f aca="1">IF(DD$4&gt;$BV208,"",IF($BR$175&gt;$BS$175,"ns",IF($BN$182&gt;$BO$182,"ns",IF(ABS($BX208-INDEX(RTO1CF_ORD,DD$4,2))&gt;$BN$190,"s","ns"))))</f>
        <v>ns</v>
      </c>
      <c r="DE208" s="186" t="str">
        <f aca="1">IF(DE$4&gt;$BV208,"",IF($BR$175&gt;$BS$175,"ns",IF($BN$182&gt;$BO$182,"ns",IF(ABS($BX208-INDEX(RTO1CF_ORD,DE$4,2))&gt;$BN$190,"s","ns"))))</f>
        <v>ns</v>
      </c>
      <c r="DF208" s="186" t="str">
        <f aca="1">IF(DF$4&gt;$BV208,"",IF($BR$175&gt;$BS$175,"ns",IF($BN$182&gt;$BO$182,"ns",IF(ABS($BX208-INDEX(RTO1CF_ORD,DF$4,2))&gt;$BN$190,"s","ns"))))</f>
        <v>ns</v>
      </c>
      <c r="DG208" s="186" t="str">
        <f aca="1">IF(DG$4&gt;$BV208,"",IF($BR$175&gt;$BS$175,"ns",IF($BN$182&gt;$BO$182,"ns",IF(ABS($BX208-INDEX(RTO1CF_ORD,DG$4,2))&gt;$BN$190,"s","ns"))))</f>
        <v>ns</v>
      </c>
      <c r="DH208" s="186" t="str">
        <f aca="1">IF(DH$4&gt;$BV208,"",IF($BR$175&gt;$BS$175,"ns",IF($BN$182&gt;$BO$182,"ns",IF(ABS($BX208-INDEX(RTO1CF_ORD,DH$4,2))&gt;$BN$190,"s","ns"))))</f>
        <v>ns</v>
      </c>
      <c r="DI208" s="186" t="str">
        <f aca="1">IF(DI$4&gt;$BV208,"",IF($BR$175&gt;$BS$175,"ns",IF($BN$182&gt;$BO$182,"ns",IF(ABS($BX208-INDEX(RTO1CF_ORD,DI$4,2))&gt;$BN$190,"s","ns"))))</f>
        <v>ns</v>
      </c>
      <c r="DJ208" s="186" t="str">
        <f aca="1">IF(DJ$4&gt;$BV208,"",IF($BR$175&gt;$BS$175,"ns",IF($BN$182&gt;$BO$182,"ns",IF(ABS($BX208-INDEX(RTO1CF_ORD,DJ$4,2))&gt;$BN$190,"s","ns"))))</f>
        <v>ns</v>
      </c>
      <c r="DK208" s="186" t="str">
        <f aca="1">IF(DK$4&gt;$BV208,"",IF($BR$175&gt;$BS$175,"ns",IF($BN$182&gt;$BO$182,"ns",IF(ABS($BX208-INDEX(RTO1CF_ORD,DK$4,2))&gt;$BN$190,"s","ns"))))</f>
        <v/>
      </c>
      <c r="DL208" s="186" t="str">
        <f aca="1">IF(DL$4&gt;$BV208,"",IF($BR$175&gt;$BS$175,"ns",IF($BN$182&gt;$BO$182,"ns",IF(ABS($BX208-INDEX(RTO1CF_ORD,DL$4,2))&gt;$BN$190,"s","ns"))))</f>
        <v/>
      </c>
      <c r="DM208" s="186" t="str">
        <f aca="1">IF(DM$4&gt;$BV208,"",IF($BR$175&gt;$BS$175,"ns",IF($BN$182&gt;$BO$182,"ns",IF(ABS($BX208-INDEX(RTO1CF_ORD,DM$4,2))&gt;$BN$190,"s","ns"))))</f>
        <v/>
      </c>
      <c r="DN208" s="186" t="str">
        <f aca="1">IF(DN$4&gt;$BV208,"",IF($BR$175&gt;$BS$175,"ns",IF($BN$182&gt;$BO$182,"ns",IF(ABS($BX208-INDEX(RTO1CF_ORD,DN$4,2))&gt;$BN$190,"s","ns"))))</f>
        <v/>
      </c>
      <c r="DO208" s="186" t="str">
        <f aca="1">IF(DO$4&gt;$BV208,"",IF($BR$175&gt;$BS$175,"ns",IF($BN$182&gt;$BO$182,"ns",IF(ABS($BX208-INDEX(RTO1CF_ORD,DO$4,2))&gt;$BN$190,"s","ns"))))</f>
        <v/>
      </c>
      <c r="DP208" s="186" t="str">
        <f aca="1">IF(DP$4&gt;$BV208,"",IF($BR$175&gt;$BS$175,"ns",IF($BN$182&gt;$BO$182,"ns",IF(ABS($BX208-INDEX(RTO1CF_ORD,DP$4,2))&gt;$BN$190,"s","ns"))))</f>
        <v/>
      </c>
      <c r="DQ208" s="186" t="str">
        <f aca="1">IF(DQ$4&gt;$BV208,"",IF($BR$175&gt;$BS$175,"ns",IF($BN$182&gt;$BO$182,"ns",IF(ABS($BX208-INDEX(RTO1CF_ORD,DQ$4,2))&gt;$BN$190,"s","ns"))))</f>
        <v/>
      </c>
      <c r="DR208" s="186" t="str">
        <f aca="1">IF(DR$4&gt;$BV208,"",IF($BR$175&gt;$BS$175,"ns",IF($BN$182&gt;$BO$182,"ns",IF(ABS($BX208-INDEX(RTO1CF_ORD,DR$4,2))&gt;$BN$190,"s","ns"))))</f>
        <v/>
      </c>
      <c r="DS208" s="186" t="str">
        <f aca="1">IF(DS$4&gt;$BV208,"",IF($BR$175&gt;$BS$175,"ns",IF($BN$182&gt;$BO$182,"ns",IF(ABS($BX208-INDEX(RTO1CF_ORD,DS$4,2))&gt;$BN$190,"s","ns"))))</f>
        <v/>
      </c>
      <c r="DT208" s="186" t="str">
        <f aca="1">IF(DT$4&gt;$BV208,"",IF($BR$175&gt;$BS$175,"ns",IF($BN$182&gt;$BO$182,"ns",IF(ABS($BX208-INDEX(RTO1CF_ORD,DT$4,2))&gt;$BN$190,"s","ns"))))</f>
        <v/>
      </c>
      <c r="DU208" s="186" t="str">
        <f aca="1">IF(DU$4&gt;$BV208,"",IF($BR$175&gt;$BS$175,"ns",IF($BN$182&gt;$BO$182,"ns",IF(ABS($BX208-INDEX(RTO1CF_ORD,DU$4,2))&gt;$BN$190,"s","ns"))))</f>
        <v/>
      </c>
      <c r="DV208" s="186" t="str">
        <f aca="1">IF(DV$4&gt;$BV208,"",IF($BR$175&gt;$BS$175,"ns",IF($BN$182&gt;$BO$182,"ns",IF(ABS($BX208-INDEX(RTO1CF_ORD,DV$4,2))&gt;$BN$190,"s","ns"))))</f>
        <v/>
      </c>
      <c r="DW208" s="158"/>
      <c r="DX208" s="158"/>
      <c r="DZ208" s="176">
        <f>DZ207+1</f>
        <v>39</v>
      </c>
      <c r="EA208" s="283">
        <f aca="1">IFERROR(INDEX(RTO4CV,$DZ208,1),0)</f>
        <v>0</v>
      </c>
      <c r="EB208" s="179">
        <f aca="1">IFERROR(INDEX(RTO4SF,$DZ208,EB$3),0)</f>
        <v>0</v>
      </c>
      <c r="EC208" s="179">
        <f aca="1">IFERROR(INDEX(RTO4SF,$DZ208,EC$3),0)</f>
        <v>0</v>
      </c>
      <c r="ED208" s="179">
        <f aca="1">IFERROR(INDEX(RTO4SF,$DZ208,ED$3),0)</f>
        <v>0</v>
      </c>
      <c r="EE208" s="179">
        <f aca="1">IFERROR(INDEX(RTO4SF,$DZ208,EE$3),0)</f>
        <v>0</v>
      </c>
      <c r="EF208" s="179">
        <f>_xlfn.COUNTIFS(EB208:EE208,"&gt;1")</f>
        <v>0</v>
      </c>
      <c r="EG208" s="179">
        <f>IFERROR(_xlfn.SUMIFS(EB208:EE208,EB208:EE208,"&gt;1"),0)</f>
        <v>0</v>
      </c>
      <c r="EH208" s="176"/>
      <c r="EI208" s="176"/>
      <c r="EJ208" s="176"/>
      <c r="EK208" s="177"/>
      <c r="EL208" s="176">
        <f>EL207+1</f>
        <v>39</v>
      </c>
      <c r="EM208" s="283">
        <f aca="1">IFERROR(INDEX(RTO4CV,$EL208,1),0)</f>
        <v>0</v>
      </c>
      <c r="EN208" s="179">
        <f aca="1">IFERROR(INDEX(RTO4CF,$EL208,'ANVA-MDS'!EB$3),0)</f>
        <v>0</v>
      </c>
      <c r="EO208" s="179">
        <f aca="1">IFERROR(INDEX(RTO4CF,$EL208,'ANVA-MDS'!EC$3),0)</f>
        <v>0</v>
      </c>
      <c r="EP208" s="179">
        <f aca="1">IFERROR(INDEX(RTO4CF,$EL208,'ANVA-MDS'!ED$3),0)</f>
        <v>0</v>
      </c>
      <c r="EQ208" s="179">
        <f aca="1">IFERROR(INDEX(RTO4CF,$EL208,'ANVA-MDS'!EE$3),0)</f>
        <v>0</v>
      </c>
      <c r="ER208" s="179">
        <f>_xlfn.COUNTIFS(EN208:EQ208,"&gt;1")</f>
        <v>0</v>
      </c>
      <c r="ES208" s="179">
        <f>IFERROR(_xlfn.SUMIFS(EN208:EQ208,EN208:EQ208,"&gt;1"),0)</f>
        <v>0</v>
      </c>
      <c r="ET208" s="176"/>
      <c r="EU208" s="176"/>
      <c r="EV208" s="176"/>
      <c r="EW208" s="177"/>
      <c r="EX208" s="179">
        <f>EG208+ES208</f>
        <v>0</v>
      </c>
      <c r="EY208" s="177"/>
      <c r="EZ208" s="177"/>
    </row>
    <row r="209" spans="9:156" ht="12.75" customHeight="1">
      <c r="I209" s="10"/>
      <c r="J209" s="89" t="n">
        <v>39</v>
      </c>
      <c r="K209" s="187">
        <f aca="1">IFERROR(INDEX(RTO4SF_ORD,J209,1),"sd")</f>
        <v>0</v>
      </c>
      <c r="L209" s="188">
        <f aca="1">IFERROR(INDEX(RTO4SF_ORD,J209,2),"sd")</f>
        <v>0.000110000000000000009</v>
      </c>
      <c r="M209" s="188" t="str">
        <f aca="1">IF(M$4&gt;$J209,"",IF($F$175&gt;$G$175,"ns",IF($B$182&gt;$C$182,"ns",IF(ABS($L209-INDEX(RTO1SF_ORD,M$4,2))&gt;$B$190,"s","ns"))))</f>
        <v>ns</v>
      </c>
      <c r="N209" s="188" t="str">
        <f aca="1">IF(N$4&gt;$J209,"",IF($F$175&gt;$G$175,"ns",IF($B$182&gt;$C$182,"ns",IF(ABS($L209-INDEX(RTO1SF_ORD,N$4,2))&gt;$B$190,"s","ns"))))</f>
        <v>ns</v>
      </c>
      <c r="O209" s="188" t="str">
        <f aca="1">IF(O$4&gt;$J209,"",IF($F$175&gt;$G$175,"ns",IF($B$182&gt;$C$182,"ns",IF(ABS($L209-INDEX(RTO1SF_ORD,O$4,2))&gt;$B$190,"s","ns"))))</f>
        <v>ns</v>
      </c>
      <c r="P209" s="188" t="str">
        <f aca="1">IF(P$4&gt;$J209,"",IF($F$175&gt;$G$175,"ns",IF($B$182&gt;$C$182,"ns",IF(ABS($L209-INDEX(RTO1SF_ORD,P$4,2))&gt;$B$190,"s","ns"))))</f>
        <v>ns</v>
      </c>
      <c r="Q209" s="188" t="str">
        <f aca="1">IF(Q$4&gt;$J209,"",IF($F$175&gt;$G$175,"ns",IF($B$182&gt;$C$182,"ns",IF(ABS($L209-INDEX(RTO1SF_ORD,Q$4,2))&gt;$B$190,"s","ns"))))</f>
        <v>ns</v>
      </c>
      <c r="R209" s="188" t="str">
        <f aca="1">IF(R$4&gt;$J209,"",IF($F$175&gt;$G$175,"ns",IF($B$182&gt;$C$182,"ns",IF(ABS($L209-INDEX(RTO1SF_ORD,R$4,2))&gt;$B$190,"s","ns"))))</f>
        <v>ns</v>
      </c>
      <c r="S209" s="188" t="str">
        <f aca="1">IF(S$4&gt;$J209,"",IF($F$175&gt;$G$175,"ns",IF($B$182&gt;$C$182,"ns",IF(ABS($L209-INDEX(RTO1SF_ORD,S$4,2))&gt;$B$190,"s","ns"))))</f>
        <v>ns</v>
      </c>
      <c r="T209" s="188" t="str">
        <f aca="1">IF(T$4&gt;$J209,"",IF($F$175&gt;$G$175,"ns",IF($B$182&gt;$C$182,"ns",IF(ABS($L209-INDEX(RTO1SF_ORD,T$4,2))&gt;$B$190,"s","ns"))))</f>
        <v>ns</v>
      </c>
      <c r="U209" s="188" t="str">
        <f aca="1">IF(U$4&gt;$J209,"",IF($F$175&gt;$G$175,"ns",IF($B$182&gt;$C$182,"ns",IF(ABS($L209-INDEX(RTO1SF_ORD,U$4,2))&gt;$B$190,"s","ns"))))</f>
        <v>ns</v>
      </c>
      <c r="V209" s="188" t="str">
        <f aca="1">IF(V$4&gt;$J209,"",IF($F$175&gt;$G$175,"ns",IF($B$182&gt;$C$182,"ns",IF(ABS($L209-INDEX(RTO1SF_ORD,V$4,2))&gt;$B$190,"s","ns"))))</f>
        <v>ns</v>
      </c>
      <c r="W209" s="188" t="str">
        <f aca="1">IF(W$4&gt;$J209,"",IF($F$175&gt;$G$175,"ns",IF($B$182&gt;$C$182,"ns",IF(ABS($L209-INDEX(RTO1SF_ORD,W$4,2))&gt;$B$190,"s","ns"))))</f>
        <v>ns</v>
      </c>
      <c r="X209" s="188" t="str">
        <f aca="1">IF(X$4&gt;$J209,"",IF($F$175&gt;$G$175,"ns",IF($B$182&gt;$C$182,"ns",IF(ABS($L209-INDEX(RTO1SF_ORD,X$4,2))&gt;$B$190,"s","ns"))))</f>
        <v>ns</v>
      </c>
      <c r="Y209" s="188" t="str">
        <f aca="1">IF(Y$4&gt;$J209,"",IF($F$175&gt;$G$175,"ns",IF($B$182&gt;$C$182,"ns",IF(ABS($L209-INDEX(RTO1SF_ORD,Y$4,2))&gt;$B$190,"s","ns"))))</f>
        <v>ns</v>
      </c>
      <c r="Z209" s="188" t="str">
        <f aca="1">IF(Z$4&gt;$J209,"",IF($F$175&gt;$G$175,"ns",IF($B$182&gt;$C$182,"ns",IF(ABS($L209-INDEX(RTO1SF_ORD,Z$4,2))&gt;$B$190,"s","ns"))))</f>
        <v>ns</v>
      </c>
      <c r="AA209" s="188" t="str">
        <f aca="1">IF(AA$4&gt;$J209,"",IF($F$175&gt;$G$175,"ns",IF($B$182&gt;$C$182,"ns",IF(ABS($L209-INDEX(RTO1SF_ORD,AA$4,2))&gt;$B$190,"s","ns"))))</f>
        <v>ns</v>
      </c>
      <c r="AB209" s="188" t="str">
        <f aca="1">IF(AB$4&gt;$J209,"",IF($F$175&gt;$G$175,"ns",IF($B$182&gt;$C$182,"ns",IF(ABS($L209-INDEX(RTO1SF_ORD,AB$4,2))&gt;$B$190,"s","ns"))))</f>
        <v>ns</v>
      </c>
      <c r="AC209" s="188" t="str">
        <f aca="1">IF(AC$4&gt;$J209,"",IF($F$175&gt;$G$175,"ns",IF($B$182&gt;$C$182,"ns",IF(ABS($L209-INDEX(RTO1SF_ORD,AC$4,2))&gt;$B$190,"s","ns"))))</f>
        <v>ns</v>
      </c>
      <c r="AD209" s="188" t="str">
        <f aca="1">IF(AD$4&gt;$J209,"",IF($F$175&gt;$G$175,"ns",IF($B$182&gt;$C$182,"ns",IF(ABS($L209-INDEX(RTO1SF_ORD,AD$4,2))&gt;$B$190,"s","ns"))))</f>
        <v>ns</v>
      </c>
      <c r="AE209" s="188" t="str">
        <f aca="1">IF(AE$4&gt;$J209,"",IF($F$175&gt;$G$175,"ns",IF($B$182&gt;$C$182,"ns",IF(ABS($L209-INDEX(RTO1SF_ORD,AE$4,2))&gt;$B$190,"s","ns"))))</f>
        <v>ns</v>
      </c>
      <c r="AF209" s="188" t="str">
        <f aca="1">IF(AF$4&gt;$J209,"",IF($F$175&gt;$G$175,"ns",IF($B$182&gt;$C$182,"ns",IF(ABS($L209-INDEX(RTO1SF_ORD,AF$4,2))&gt;$B$190,"s","ns"))))</f>
        <v>ns</v>
      </c>
      <c r="AG209" s="188" t="str">
        <f aca="1">IF(AG$4&gt;$J209,"",IF($F$175&gt;$G$175,"ns",IF($B$182&gt;$C$182,"ns",IF(ABS($L209-INDEX(RTO1SF_ORD,AG$4,2))&gt;$B$190,"s","ns"))))</f>
        <v>ns</v>
      </c>
      <c r="AH209" s="188" t="str">
        <f aca="1">IF(AH$4&gt;$J209,"",IF($F$175&gt;$G$175,"ns",IF($B$182&gt;$C$182,"ns",IF(ABS($L209-INDEX(RTO1SF_ORD,AH$4,2))&gt;$B$190,"s","ns"))))</f>
        <v>ns</v>
      </c>
      <c r="AI209" s="188" t="str">
        <f aca="1">IF(AI$4&gt;$J209,"",IF($F$175&gt;$G$175,"ns",IF($B$182&gt;$C$182,"ns",IF(ABS($L209-INDEX(RTO1SF_ORD,AI$4,2))&gt;$B$190,"s","ns"))))</f>
        <v>ns</v>
      </c>
      <c r="AJ209" s="188" t="str">
        <f aca="1">IF(AJ$4&gt;$J209,"",IF($F$175&gt;$G$175,"ns",IF($B$182&gt;$C$182,"ns",IF(ABS($L209-INDEX(RTO1SF_ORD,AJ$4,2))&gt;$B$190,"s","ns"))))</f>
        <v>ns</v>
      </c>
      <c r="AK209" s="188" t="str">
        <f aca="1">IF(AK$4&gt;$J209,"",IF($F$175&gt;$G$175,"ns",IF($B$182&gt;$C$182,"ns",IF(ABS($L209-INDEX(RTO1SF_ORD,AK$4,2))&gt;$B$190,"s","ns"))))</f>
        <v>ns</v>
      </c>
      <c r="AL209" s="188" t="str">
        <f aca="1">IF(AL$4&gt;$J209,"",IF($F$175&gt;$G$175,"ns",IF($B$182&gt;$C$182,"ns",IF(ABS($L209-INDEX(RTO1SF_ORD,AL$4,2))&gt;$B$190,"s","ns"))))</f>
        <v>ns</v>
      </c>
      <c r="AM209" s="188" t="str">
        <f aca="1">IF(AM$4&gt;$J209,"",IF($F$175&gt;$G$175,"ns",IF($B$182&gt;$C$182,"ns",IF(ABS($L209-INDEX(RTO1SF_ORD,AM$4,2))&gt;$B$190,"s","ns"))))</f>
        <v>ns</v>
      </c>
      <c r="AN209" s="188" t="str">
        <f aca="1">IF(AN$4&gt;$J209,"",IF($F$175&gt;$G$175,"ns",IF($B$182&gt;$C$182,"ns",IF(ABS($L209-INDEX(RTO1SF_ORD,AN$4,2))&gt;$B$190,"s","ns"))))</f>
        <v>ns</v>
      </c>
      <c r="AO209" s="188" t="str">
        <f aca="1">IF(AO$4&gt;$J209,"",IF($F$175&gt;$G$175,"ns",IF($B$182&gt;$C$182,"ns",IF(ABS($L209-INDEX(RTO1SF_ORD,AO$4,2))&gt;$B$190,"s","ns"))))</f>
        <v>ns</v>
      </c>
      <c r="AP209" s="188" t="str">
        <f aca="1">IF(AP$4&gt;$J209,"",IF($F$175&gt;$G$175,"ns",IF($B$182&gt;$C$182,"ns",IF(ABS($L209-INDEX(RTO1SF_ORD,AP$4,2))&gt;$B$190,"s","ns"))))</f>
        <v>ns</v>
      </c>
      <c r="AQ209" s="188" t="str">
        <f aca="1">IF(AQ$4&gt;$J209,"",IF($F$175&gt;$G$175,"ns",IF($B$182&gt;$C$182,"ns",IF(ABS($L209-INDEX(RTO1SF_ORD,AQ$4,2))&gt;$B$190,"s","ns"))))</f>
        <v>ns</v>
      </c>
      <c r="AR209" s="188" t="str">
        <f aca="1">IF(AR$4&gt;$J209,"",IF($F$175&gt;$G$175,"ns",IF($B$182&gt;$C$182,"ns",IF(ABS($L209-INDEX(RTO1SF_ORD,AR$4,2))&gt;$B$190,"s","ns"))))</f>
        <v>ns</v>
      </c>
      <c r="AS209" s="188" t="str">
        <f aca="1">IF(AS$4&gt;$J209,"",IF($F$175&gt;$G$175,"ns",IF($B$182&gt;$C$182,"ns",IF(ABS($L209-INDEX(RTO1SF_ORD,AS$4,2))&gt;$B$190,"s","ns"))))</f>
        <v>ns</v>
      </c>
      <c r="AT209" s="188" t="str">
        <f aca="1">IF(AT$4&gt;$J209,"",IF($F$175&gt;$G$175,"ns",IF($B$182&gt;$C$182,"ns",IF(ABS($L209-INDEX(RTO1SF_ORD,AT$4,2))&gt;$B$190,"s","ns"))))</f>
        <v>ns</v>
      </c>
      <c r="AU209" s="188" t="str">
        <f aca="1">IF(AU$4&gt;$J209,"",IF($F$175&gt;$G$175,"ns",IF($B$182&gt;$C$182,"ns",IF(ABS($L209-INDEX(RTO1SF_ORD,AU$4,2))&gt;$B$190,"s","ns"))))</f>
        <v>ns</v>
      </c>
      <c r="AV209" s="188" t="str">
        <f aca="1">IF(AV$4&gt;$J209,"",IF($F$175&gt;$G$175,"ns",IF($B$182&gt;$C$182,"ns",IF(ABS($L209-INDEX(RTO1SF_ORD,AV$4,2))&gt;$B$190,"s","ns"))))</f>
        <v>ns</v>
      </c>
      <c r="AW209" s="188" t="str">
        <f aca="1">IF(AW$4&gt;$J209,"",IF($F$175&gt;$G$175,"ns",IF($B$182&gt;$C$182,"ns",IF(ABS($L209-INDEX(RTO1SF_ORD,AW$4,2))&gt;$B$190,"s","ns"))))</f>
        <v>ns</v>
      </c>
      <c r="AX209" s="188" t="str">
        <f aca="1">IF(AX$4&gt;$J209,"",IF($F$175&gt;$G$175,"ns",IF($B$182&gt;$C$182,"ns",IF(ABS($L209-INDEX(RTO1SF_ORD,AX$4,2))&gt;$B$190,"s","ns"))))</f>
        <v>ns</v>
      </c>
      <c r="AY209" s="188" t="str">
        <f aca="1">IF(AY$4&gt;$J209,"",IF($F$175&gt;$G$175,"ns",IF($B$182&gt;$C$182,"ns",IF(ABS($L209-INDEX(RTO1SF_ORD,AY$4,2))&gt;$B$190,"s","ns"))))</f>
        <v>ns</v>
      </c>
      <c r="AZ209" s="188" t="str">
        <f aca="1">IF(AZ$4&gt;$J209,"",IF($F$175&gt;$G$175,"ns",IF($B$182&gt;$C$182,"ns",IF(ABS($L209-INDEX(RTO1SF_ORD,AZ$4,2))&gt;$B$190,"s","ns"))))</f>
        <v/>
      </c>
      <c r="BA209" s="188" t="str">
        <f aca="1">IF(BA$4&gt;$J209,"",IF($F$175&gt;$G$175,"ns",IF($B$182&gt;$C$182,"ns",IF(ABS($L209-INDEX(RTO1SF_ORD,BA$4,2))&gt;$B$190,"s","ns"))))</f>
        <v/>
      </c>
      <c r="BB209" s="188" t="str">
        <f aca="1">IF(BB$4&gt;$J209,"",IF($F$175&gt;$G$175,"ns",IF($B$182&gt;$C$182,"ns",IF(ABS($L209-INDEX(RTO1SF_ORD,BB$4,2))&gt;$B$190,"s","ns"))))</f>
        <v/>
      </c>
      <c r="BC209" s="188" t="str">
        <f aca="1">IF(BC$4&gt;$J209,"",IF($F$175&gt;$G$175,"ns",IF($B$182&gt;$C$182,"ns",IF(ABS($L209-INDEX(RTO1SF_ORD,BC$4,2))&gt;$B$190,"s","ns"))))</f>
        <v/>
      </c>
      <c r="BD209" s="188" t="str">
        <f aca="1">IF(BD$4&gt;$J209,"",IF($F$175&gt;$G$175,"ns",IF($B$182&gt;$C$182,"ns",IF(ABS($L209-INDEX(RTO1SF_ORD,BD$4,2))&gt;$B$190,"s","ns"))))</f>
        <v/>
      </c>
      <c r="BE209" s="188" t="str">
        <f aca="1">IF(BE$4&gt;$J209,"",IF($F$175&gt;$G$175,"ns",IF($B$182&gt;$C$182,"ns",IF(ABS($L209-INDEX(RTO1SF_ORD,BE$4,2))&gt;$B$190,"s","ns"))))</f>
        <v/>
      </c>
      <c r="BF209" s="188" t="str">
        <f aca="1">IF(BF$4&gt;$J209,"",IF($F$175&gt;$G$175,"ns",IF($B$182&gt;$C$182,"ns",IF(ABS($L209-INDEX(RTO1SF_ORD,BF$4,2))&gt;$B$190,"s","ns"))))</f>
        <v/>
      </c>
      <c r="BG209" s="188" t="str">
        <f aca="1">IF(BG$4&gt;$J209,"",IF($F$175&gt;$G$175,"ns",IF($B$182&gt;$C$182,"ns",IF(ABS($L209-INDEX(RTO1SF_ORD,BG$4,2))&gt;$B$190,"s","ns"))))</f>
        <v/>
      </c>
      <c r="BH209" s="188" t="str">
        <f aca="1">IF(BH$4&gt;$J209,"",IF($F$175&gt;$G$175,"ns",IF($B$182&gt;$C$182,"ns",IF(ABS($L209-INDEX(RTO1SF_ORD,BH$4,2))&gt;$B$190,"s","ns"))))</f>
        <v/>
      </c>
      <c r="BI209" s="188" t="str">
        <f aca="1">IF(BI$4&gt;$J209,"",IF($F$175&gt;$G$175,"ns",IF($B$182&gt;$C$182,"ns",IF(ABS($L209-INDEX(RTO1SF_ORD,BI$4,2))&gt;$B$190,"s","ns"))))</f>
        <v/>
      </c>
      <c r="BJ209" s="188" t="str">
        <f aca="1">IF(BJ$4&gt;$J209,"",IF($F$175&gt;$G$175,"ns",IF($B$182&gt;$C$182,"ns",IF(ABS($L209-INDEX(RTO1SF_ORD,BJ$4,2))&gt;$B$190,"s","ns"))))</f>
        <v/>
      </c>
      <c r="BS209" s="10"/>
      <c r="BT209" s="10"/>
      <c r="BV209" s="89" t="n">
        <v>39</v>
      </c>
      <c r="BW209" s="187">
        <f aca="1">IFERROR(INDEX(RTO4CF_ORD,BV209,1),"sd")</f>
        <v>0</v>
      </c>
      <c r="BX209" s="188">
        <f aca="1">IFERROR(INDEX(RTO4CF_ORD,BV209,2),"sd")</f>
        <v>0.000110000000000000009</v>
      </c>
      <c r="BY209" s="186" t="str">
        <f aca="1">IF(BY$4&gt;$BV209,"",IF($BR$175&gt;$BS$175,"ns",IF($BN$182&gt;$BO$182,"ns",IF(ABS($BX209-INDEX(RTO1CF_ORD,BY$4,2))&gt;$BN$190,"s","ns"))))</f>
        <v>ns</v>
      </c>
      <c r="BZ209" s="186" t="str">
        <f aca="1">IF(BZ$4&gt;$BV209,"",IF($BR$175&gt;$BS$175,"ns",IF($BN$182&gt;$BO$182,"ns",IF(ABS($BX209-INDEX(RTO1CF_ORD,BZ$4,2))&gt;$BN$190,"s","ns"))))</f>
        <v>ns</v>
      </c>
      <c r="CA209" s="186" t="str">
        <f aca="1">IF(CA$4&gt;$BV209,"",IF($BR$175&gt;$BS$175,"ns",IF($BN$182&gt;$BO$182,"ns",IF(ABS($BX209-INDEX(RTO1CF_ORD,CA$4,2))&gt;$BN$190,"s","ns"))))</f>
        <v>ns</v>
      </c>
      <c r="CB209" s="186" t="str">
        <f aca="1">IF(CB$4&gt;$BV209,"",IF($BR$175&gt;$BS$175,"ns",IF($BN$182&gt;$BO$182,"ns",IF(ABS($BX209-INDEX(RTO1CF_ORD,CB$4,2))&gt;$BN$190,"s","ns"))))</f>
        <v>ns</v>
      </c>
      <c r="CC209" s="186" t="str">
        <f aca="1">IF(CC$4&gt;$BV209,"",IF($BR$175&gt;$BS$175,"ns",IF($BN$182&gt;$BO$182,"ns",IF(ABS($BX209-INDEX(RTO1CF_ORD,CC$4,2))&gt;$BN$190,"s","ns"))))</f>
        <v>ns</v>
      </c>
      <c r="CD209" s="186" t="str">
        <f aca="1">IF(CD$4&gt;$BV209,"",IF($BR$175&gt;$BS$175,"ns",IF($BN$182&gt;$BO$182,"ns",IF(ABS($BX209-INDEX(RTO1CF_ORD,CD$4,2))&gt;$BN$190,"s","ns"))))</f>
        <v>ns</v>
      </c>
      <c r="CE209" s="186" t="str">
        <f aca="1">IF(CE$4&gt;$BV209,"",IF($BR$175&gt;$BS$175,"ns",IF($BN$182&gt;$BO$182,"ns",IF(ABS($BX209-INDEX(RTO1CF_ORD,CE$4,2))&gt;$BN$190,"s","ns"))))</f>
        <v>ns</v>
      </c>
      <c r="CF209" s="186" t="str">
        <f aca="1">IF(CF$4&gt;$BV209,"",IF($BR$175&gt;$BS$175,"ns",IF($BN$182&gt;$BO$182,"ns",IF(ABS($BX209-INDEX(RTO1CF_ORD,CF$4,2))&gt;$BN$190,"s","ns"))))</f>
        <v>ns</v>
      </c>
      <c r="CG209" s="186" t="str">
        <f aca="1">IF(CG$4&gt;$BV209,"",IF($BR$175&gt;$BS$175,"ns",IF($BN$182&gt;$BO$182,"ns",IF(ABS($BX209-INDEX(RTO1CF_ORD,CG$4,2))&gt;$BN$190,"s","ns"))))</f>
        <v>ns</v>
      </c>
      <c r="CH209" s="186" t="str">
        <f aca="1">IF(CH$4&gt;$BV209,"",IF($BR$175&gt;$BS$175,"ns",IF($BN$182&gt;$BO$182,"ns",IF(ABS($BX209-INDEX(RTO1CF_ORD,CH$4,2))&gt;$BN$190,"s","ns"))))</f>
        <v>ns</v>
      </c>
      <c r="CI209" s="186" t="str">
        <f aca="1">IF(CI$4&gt;$BV209,"",IF($BR$175&gt;$BS$175,"ns",IF($BN$182&gt;$BO$182,"ns",IF(ABS($BX209-INDEX(RTO1CF_ORD,CI$4,2))&gt;$BN$190,"s","ns"))))</f>
        <v>ns</v>
      </c>
      <c r="CJ209" s="186" t="str">
        <f aca="1">IF(CJ$4&gt;$BV209,"",IF($BR$175&gt;$BS$175,"ns",IF($BN$182&gt;$BO$182,"ns",IF(ABS($BX209-INDEX(RTO1CF_ORD,CJ$4,2))&gt;$BN$190,"s","ns"))))</f>
        <v>ns</v>
      </c>
      <c r="CK209" s="186" t="str">
        <f aca="1">IF(CK$4&gt;$BV209,"",IF($BR$175&gt;$BS$175,"ns",IF($BN$182&gt;$BO$182,"ns",IF(ABS($BX209-INDEX(RTO1CF_ORD,CK$4,2))&gt;$BN$190,"s","ns"))))</f>
        <v>ns</v>
      </c>
      <c r="CL209" s="186" t="str">
        <f aca="1">IF(CL$4&gt;$BV209,"",IF($BR$175&gt;$BS$175,"ns",IF($BN$182&gt;$BO$182,"ns",IF(ABS($BX209-INDEX(RTO1CF_ORD,CL$4,2))&gt;$BN$190,"s","ns"))))</f>
        <v>ns</v>
      </c>
      <c r="CM209" s="186" t="str">
        <f aca="1">IF(CM$4&gt;$BV209,"",IF($BR$175&gt;$BS$175,"ns",IF($BN$182&gt;$BO$182,"ns",IF(ABS($BX209-INDEX(RTO1CF_ORD,CM$4,2))&gt;$BN$190,"s","ns"))))</f>
        <v>ns</v>
      </c>
      <c r="CN209" s="186" t="str">
        <f aca="1">IF(CN$4&gt;$BV209,"",IF($BR$175&gt;$BS$175,"ns",IF($BN$182&gt;$BO$182,"ns",IF(ABS($BX209-INDEX(RTO1CF_ORD,CN$4,2))&gt;$BN$190,"s","ns"))))</f>
        <v>ns</v>
      </c>
      <c r="CO209" s="186" t="str">
        <f aca="1">IF(CO$4&gt;$BV209,"",IF($BR$175&gt;$BS$175,"ns",IF($BN$182&gt;$BO$182,"ns",IF(ABS($BX209-INDEX(RTO1CF_ORD,CO$4,2))&gt;$BN$190,"s","ns"))))</f>
        <v>ns</v>
      </c>
      <c r="CP209" s="186" t="str">
        <f aca="1">IF(CP$4&gt;$BV209,"",IF($BR$175&gt;$BS$175,"ns",IF($BN$182&gt;$BO$182,"ns",IF(ABS($BX209-INDEX(RTO1CF_ORD,CP$4,2))&gt;$BN$190,"s","ns"))))</f>
        <v>ns</v>
      </c>
      <c r="CQ209" s="186" t="str">
        <f aca="1">IF(CQ$4&gt;$BV209,"",IF($BR$175&gt;$BS$175,"ns",IF($BN$182&gt;$BO$182,"ns",IF(ABS($BX209-INDEX(RTO1CF_ORD,CQ$4,2))&gt;$BN$190,"s","ns"))))</f>
        <v>ns</v>
      </c>
      <c r="CR209" s="186" t="str">
        <f aca="1">IF(CR$4&gt;$BV209,"",IF($BR$175&gt;$BS$175,"ns",IF($BN$182&gt;$BO$182,"ns",IF(ABS($BX209-INDEX(RTO1CF_ORD,CR$4,2))&gt;$BN$190,"s","ns"))))</f>
        <v>ns</v>
      </c>
      <c r="CS209" s="186" t="str">
        <f aca="1">IF(CS$4&gt;$BV209,"",IF($BR$175&gt;$BS$175,"ns",IF($BN$182&gt;$BO$182,"ns",IF(ABS($BX209-INDEX(RTO1CF_ORD,CS$4,2))&gt;$BN$190,"s","ns"))))</f>
        <v>ns</v>
      </c>
      <c r="CT209" s="186" t="str">
        <f aca="1">IF(CT$4&gt;$BV209,"",IF($BR$175&gt;$BS$175,"ns",IF($BN$182&gt;$BO$182,"ns",IF(ABS($BX209-INDEX(RTO1CF_ORD,CT$4,2))&gt;$BN$190,"s","ns"))))</f>
        <v>ns</v>
      </c>
      <c r="CU209" s="186" t="str">
        <f aca="1">IF(CU$4&gt;$BV209,"",IF($BR$175&gt;$BS$175,"ns",IF($BN$182&gt;$BO$182,"ns",IF(ABS($BX209-INDEX(RTO1CF_ORD,CU$4,2))&gt;$BN$190,"s","ns"))))</f>
        <v>ns</v>
      </c>
      <c r="CV209" s="186" t="str">
        <f aca="1">IF(CV$4&gt;$BV209,"",IF($BR$175&gt;$BS$175,"ns",IF($BN$182&gt;$BO$182,"ns",IF(ABS($BX209-INDEX(RTO1CF_ORD,CV$4,2))&gt;$BN$190,"s","ns"))))</f>
        <v>ns</v>
      </c>
      <c r="CW209" s="186" t="str">
        <f aca="1">IF(CW$4&gt;$BV209,"",IF($BR$175&gt;$BS$175,"ns",IF($BN$182&gt;$BO$182,"ns",IF(ABS($BX209-INDEX(RTO1CF_ORD,CW$4,2))&gt;$BN$190,"s","ns"))))</f>
        <v>ns</v>
      </c>
      <c r="CX209" s="186" t="str">
        <f aca="1">IF(CX$4&gt;$BV209,"",IF($BR$175&gt;$BS$175,"ns",IF($BN$182&gt;$BO$182,"ns",IF(ABS($BX209-INDEX(RTO1CF_ORD,CX$4,2))&gt;$BN$190,"s","ns"))))</f>
        <v>ns</v>
      </c>
      <c r="CY209" s="186" t="str">
        <f aca="1">IF(CY$4&gt;$BV209,"",IF($BR$175&gt;$BS$175,"ns",IF($BN$182&gt;$BO$182,"ns",IF(ABS($BX209-INDEX(RTO1CF_ORD,CY$4,2))&gt;$BN$190,"s","ns"))))</f>
        <v>ns</v>
      </c>
      <c r="CZ209" s="186" t="str">
        <f aca="1">IF(CZ$4&gt;$BV209,"",IF($BR$175&gt;$BS$175,"ns",IF($BN$182&gt;$BO$182,"ns",IF(ABS($BX209-INDEX(RTO1CF_ORD,CZ$4,2))&gt;$BN$190,"s","ns"))))</f>
        <v>ns</v>
      </c>
      <c r="DA209" s="186" t="str">
        <f aca="1">IF(DA$4&gt;$BV209,"",IF($BR$175&gt;$BS$175,"ns",IF($BN$182&gt;$BO$182,"ns",IF(ABS($BX209-INDEX(RTO1CF_ORD,DA$4,2))&gt;$BN$190,"s","ns"))))</f>
        <v>ns</v>
      </c>
      <c r="DB209" s="186" t="str">
        <f aca="1">IF(DB$4&gt;$BV209,"",IF($BR$175&gt;$BS$175,"ns",IF($BN$182&gt;$BO$182,"ns",IF(ABS($BX209-INDEX(RTO1CF_ORD,DB$4,2))&gt;$BN$190,"s","ns"))))</f>
        <v>ns</v>
      </c>
      <c r="DC209" s="186" t="str">
        <f aca="1">IF(DC$4&gt;$BV209,"",IF($BR$175&gt;$BS$175,"ns",IF($BN$182&gt;$BO$182,"ns",IF(ABS($BX209-INDEX(RTO1CF_ORD,DC$4,2))&gt;$BN$190,"s","ns"))))</f>
        <v>ns</v>
      </c>
      <c r="DD209" s="186" t="str">
        <f aca="1">IF(DD$4&gt;$BV209,"",IF($BR$175&gt;$BS$175,"ns",IF($BN$182&gt;$BO$182,"ns",IF(ABS($BX209-INDEX(RTO1CF_ORD,DD$4,2))&gt;$BN$190,"s","ns"))))</f>
        <v>ns</v>
      </c>
      <c r="DE209" s="186" t="str">
        <f aca="1">IF(DE$4&gt;$BV209,"",IF($BR$175&gt;$BS$175,"ns",IF($BN$182&gt;$BO$182,"ns",IF(ABS($BX209-INDEX(RTO1CF_ORD,DE$4,2))&gt;$BN$190,"s","ns"))))</f>
        <v>ns</v>
      </c>
      <c r="DF209" s="186" t="str">
        <f aca="1">IF(DF$4&gt;$BV209,"",IF($BR$175&gt;$BS$175,"ns",IF($BN$182&gt;$BO$182,"ns",IF(ABS($BX209-INDEX(RTO1CF_ORD,DF$4,2))&gt;$BN$190,"s","ns"))))</f>
        <v>ns</v>
      </c>
      <c r="DG209" s="186" t="str">
        <f aca="1">IF(DG$4&gt;$BV209,"",IF($BR$175&gt;$BS$175,"ns",IF($BN$182&gt;$BO$182,"ns",IF(ABS($BX209-INDEX(RTO1CF_ORD,DG$4,2))&gt;$BN$190,"s","ns"))))</f>
        <v>ns</v>
      </c>
      <c r="DH209" s="186" t="str">
        <f aca="1">IF(DH$4&gt;$BV209,"",IF($BR$175&gt;$BS$175,"ns",IF($BN$182&gt;$BO$182,"ns",IF(ABS($BX209-INDEX(RTO1CF_ORD,DH$4,2))&gt;$BN$190,"s","ns"))))</f>
        <v>ns</v>
      </c>
      <c r="DI209" s="186" t="str">
        <f aca="1">IF(DI$4&gt;$BV209,"",IF($BR$175&gt;$BS$175,"ns",IF($BN$182&gt;$BO$182,"ns",IF(ABS($BX209-INDEX(RTO1CF_ORD,DI$4,2))&gt;$BN$190,"s","ns"))))</f>
        <v>ns</v>
      </c>
      <c r="DJ209" s="186" t="str">
        <f aca="1">IF(DJ$4&gt;$BV209,"",IF($BR$175&gt;$BS$175,"ns",IF($BN$182&gt;$BO$182,"ns",IF(ABS($BX209-INDEX(RTO1CF_ORD,DJ$4,2))&gt;$BN$190,"s","ns"))))</f>
        <v>ns</v>
      </c>
      <c r="DK209" s="186" t="str">
        <f aca="1">IF(DK$4&gt;$BV209,"",IF($BR$175&gt;$BS$175,"ns",IF($BN$182&gt;$BO$182,"ns",IF(ABS($BX209-INDEX(RTO1CF_ORD,DK$4,2))&gt;$BN$190,"s","ns"))))</f>
        <v>ns</v>
      </c>
      <c r="DL209" s="186" t="str">
        <f aca="1">IF(DL$4&gt;$BV209,"",IF($BR$175&gt;$BS$175,"ns",IF($BN$182&gt;$BO$182,"ns",IF(ABS($BX209-INDEX(RTO1CF_ORD,DL$4,2))&gt;$BN$190,"s","ns"))))</f>
        <v/>
      </c>
      <c r="DM209" s="186" t="str">
        <f aca="1">IF(DM$4&gt;$BV209,"",IF($BR$175&gt;$BS$175,"ns",IF($BN$182&gt;$BO$182,"ns",IF(ABS($BX209-INDEX(RTO1CF_ORD,DM$4,2))&gt;$BN$190,"s","ns"))))</f>
        <v/>
      </c>
      <c r="DN209" s="186" t="str">
        <f aca="1">IF(DN$4&gt;$BV209,"",IF($BR$175&gt;$BS$175,"ns",IF($BN$182&gt;$BO$182,"ns",IF(ABS($BX209-INDEX(RTO1CF_ORD,DN$4,2))&gt;$BN$190,"s","ns"))))</f>
        <v/>
      </c>
      <c r="DO209" s="186" t="str">
        <f aca="1">IF(DO$4&gt;$BV209,"",IF($BR$175&gt;$BS$175,"ns",IF($BN$182&gt;$BO$182,"ns",IF(ABS($BX209-INDEX(RTO1CF_ORD,DO$4,2))&gt;$BN$190,"s","ns"))))</f>
        <v/>
      </c>
      <c r="DP209" s="186" t="str">
        <f aca="1">IF(DP$4&gt;$BV209,"",IF($BR$175&gt;$BS$175,"ns",IF($BN$182&gt;$BO$182,"ns",IF(ABS($BX209-INDEX(RTO1CF_ORD,DP$4,2))&gt;$BN$190,"s","ns"))))</f>
        <v/>
      </c>
      <c r="DQ209" s="186" t="str">
        <f aca="1">IF(DQ$4&gt;$BV209,"",IF($BR$175&gt;$BS$175,"ns",IF($BN$182&gt;$BO$182,"ns",IF(ABS($BX209-INDEX(RTO1CF_ORD,DQ$4,2))&gt;$BN$190,"s","ns"))))</f>
        <v/>
      </c>
      <c r="DR209" s="186" t="str">
        <f aca="1">IF(DR$4&gt;$BV209,"",IF($BR$175&gt;$BS$175,"ns",IF($BN$182&gt;$BO$182,"ns",IF(ABS($BX209-INDEX(RTO1CF_ORD,DR$4,2))&gt;$BN$190,"s","ns"))))</f>
        <v/>
      </c>
      <c r="DS209" s="186" t="str">
        <f aca="1">IF(DS$4&gt;$BV209,"",IF($BR$175&gt;$BS$175,"ns",IF($BN$182&gt;$BO$182,"ns",IF(ABS($BX209-INDEX(RTO1CF_ORD,DS$4,2))&gt;$BN$190,"s","ns"))))</f>
        <v/>
      </c>
      <c r="DT209" s="186" t="str">
        <f aca="1">IF(DT$4&gt;$BV209,"",IF($BR$175&gt;$BS$175,"ns",IF($BN$182&gt;$BO$182,"ns",IF(ABS($BX209-INDEX(RTO1CF_ORD,DT$4,2))&gt;$BN$190,"s","ns"))))</f>
        <v/>
      </c>
      <c r="DU209" s="186" t="str">
        <f aca="1">IF(DU$4&gt;$BV209,"",IF($BR$175&gt;$BS$175,"ns",IF($BN$182&gt;$BO$182,"ns",IF(ABS($BX209-INDEX(RTO1CF_ORD,DU$4,2))&gt;$BN$190,"s","ns"))))</f>
        <v/>
      </c>
      <c r="DV209" s="186" t="str">
        <f aca="1">IF(DV$4&gt;$BV209,"",IF($BR$175&gt;$BS$175,"ns",IF($BN$182&gt;$BO$182,"ns",IF(ABS($BX209-INDEX(RTO1CF_ORD,DV$4,2))&gt;$BN$190,"s","ns"))))</f>
        <v/>
      </c>
      <c r="DW209" s="158"/>
      <c r="DX209" s="158"/>
      <c r="DZ209" s="176">
        <f>DZ208+1</f>
        <v>40</v>
      </c>
      <c r="EA209" s="283">
        <f aca="1">IFERROR(INDEX(RTO4CV,$DZ209,1),0)</f>
        <v>0</v>
      </c>
      <c r="EB209" s="179">
        <f aca="1">IFERROR(INDEX(RTO4SF,$DZ209,EB$3),0)</f>
        <v>0</v>
      </c>
      <c r="EC209" s="179">
        <f aca="1">IFERROR(INDEX(RTO4SF,$DZ209,EC$3),0)</f>
        <v>0</v>
      </c>
      <c r="ED209" s="179">
        <f aca="1">IFERROR(INDEX(RTO4SF,$DZ209,ED$3),0)</f>
        <v>0</v>
      </c>
      <c r="EE209" s="179">
        <f aca="1">IFERROR(INDEX(RTO4SF,$DZ209,EE$3),0)</f>
        <v>0</v>
      </c>
      <c r="EF209" s="179">
        <f>_xlfn.COUNTIFS(EB209:EE209,"&gt;1")</f>
        <v>0</v>
      </c>
      <c r="EG209" s="179">
        <f>IFERROR(_xlfn.SUMIFS(EB209:EE209,EB209:EE209,"&gt;1"),0)</f>
        <v>0</v>
      </c>
      <c r="EH209" s="176"/>
      <c r="EI209" s="176"/>
      <c r="EJ209" s="176"/>
      <c r="EK209" s="177"/>
      <c r="EL209" s="176">
        <f>EL208+1</f>
        <v>40</v>
      </c>
      <c r="EM209" s="283">
        <f aca="1">IFERROR(INDEX(RTO4CV,$EL209,1),0)</f>
        <v>0</v>
      </c>
      <c r="EN209" s="179">
        <f aca="1">IFERROR(INDEX(RTO4CF,$EL209,'ANVA-MDS'!EB$3),0)</f>
        <v>0</v>
      </c>
      <c r="EO209" s="179">
        <f aca="1">IFERROR(INDEX(RTO4CF,$EL209,'ANVA-MDS'!EC$3),0)</f>
        <v>0</v>
      </c>
      <c r="EP209" s="179">
        <f aca="1">IFERROR(INDEX(RTO4CF,$EL209,'ANVA-MDS'!ED$3),0)</f>
        <v>0</v>
      </c>
      <c r="EQ209" s="179">
        <f aca="1">IFERROR(INDEX(RTO4CF,$EL209,'ANVA-MDS'!EE$3),0)</f>
        <v>0</v>
      </c>
      <c r="ER209" s="179">
        <f>_xlfn.COUNTIFS(EN209:EQ209,"&gt;1")</f>
        <v>0</v>
      </c>
      <c r="ES209" s="179">
        <f>IFERROR(_xlfn.SUMIFS(EN209:EQ209,EN209:EQ209,"&gt;1"),0)</f>
        <v>0</v>
      </c>
      <c r="ET209" s="176"/>
      <c r="EU209" s="176"/>
      <c r="EV209" s="176"/>
      <c r="EW209" s="177"/>
      <c r="EX209" s="179">
        <f>EG209+ES209</f>
        <v>0</v>
      </c>
      <c r="EY209" s="177"/>
      <c r="EZ209" s="177"/>
    </row>
    <row r="210" spans="10:156" ht="12.75" customHeight="1">
      <c r="J210" s="89" t="n">
        <v>40</v>
      </c>
      <c r="K210" s="187">
        <f aca="1">IFERROR(INDEX(RTO4SF_ORD,J210,1),"sd")</f>
        <v>0</v>
      </c>
      <c r="L210" s="188">
        <f aca="1">IFERROR(INDEX(RTO4SF_ORD,J210,2),"sd")</f>
        <v>0.0001</v>
      </c>
      <c r="M210" s="188" t="str">
        <f aca="1">IF(M$4&gt;$J210,"",IF($F$175&gt;$G$175,"ns",IF($B$182&gt;$C$182,"ns",IF(ABS($L210-INDEX(RTO1SF_ORD,M$4,2))&gt;$B$190,"s","ns"))))</f>
        <v>ns</v>
      </c>
      <c r="N210" s="188" t="str">
        <f aca="1">IF(N$4&gt;$J210,"",IF($F$175&gt;$G$175,"ns",IF($B$182&gt;$C$182,"ns",IF(ABS($L210-INDEX(RTO1SF_ORD,N$4,2))&gt;$B$190,"s","ns"))))</f>
        <v>ns</v>
      </c>
      <c r="O210" s="188" t="str">
        <f aca="1">IF(O$4&gt;$J210,"",IF($F$175&gt;$G$175,"ns",IF($B$182&gt;$C$182,"ns",IF(ABS($L210-INDEX(RTO1SF_ORD,O$4,2))&gt;$B$190,"s","ns"))))</f>
        <v>ns</v>
      </c>
      <c r="P210" s="188" t="str">
        <f aca="1">IF(P$4&gt;$J210,"",IF($F$175&gt;$G$175,"ns",IF($B$182&gt;$C$182,"ns",IF(ABS($L210-INDEX(RTO1SF_ORD,P$4,2))&gt;$B$190,"s","ns"))))</f>
        <v>ns</v>
      </c>
      <c r="Q210" s="188" t="str">
        <f aca="1">IF(Q$4&gt;$J210,"",IF($F$175&gt;$G$175,"ns",IF($B$182&gt;$C$182,"ns",IF(ABS($L210-INDEX(RTO1SF_ORD,Q$4,2))&gt;$B$190,"s","ns"))))</f>
        <v>ns</v>
      </c>
      <c r="R210" s="188" t="str">
        <f aca="1">IF(R$4&gt;$J210,"",IF($F$175&gt;$G$175,"ns",IF($B$182&gt;$C$182,"ns",IF(ABS($L210-INDEX(RTO1SF_ORD,R$4,2))&gt;$B$190,"s","ns"))))</f>
        <v>ns</v>
      </c>
      <c r="S210" s="188" t="str">
        <f aca="1">IF(S$4&gt;$J210,"",IF($F$175&gt;$G$175,"ns",IF($B$182&gt;$C$182,"ns",IF(ABS($L210-INDEX(RTO1SF_ORD,S$4,2))&gt;$B$190,"s","ns"))))</f>
        <v>ns</v>
      </c>
      <c r="T210" s="188" t="str">
        <f aca="1">IF(T$4&gt;$J210,"",IF($F$175&gt;$G$175,"ns",IF($B$182&gt;$C$182,"ns",IF(ABS($L210-INDEX(RTO1SF_ORD,T$4,2))&gt;$B$190,"s","ns"))))</f>
        <v>ns</v>
      </c>
      <c r="U210" s="188" t="str">
        <f aca="1">IF(U$4&gt;$J210,"",IF($F$175&gt;$G$175,"ns",IF($B$182&gt;$C$182,"ns",IF(ABS($L210-INDEX(RTO1SF_ORD,U$4,2))&gt;$B$190,"s","ns"))))</f>
        <v>ns</v>
      </c>
      <c r="V210" s="188" t="str">
        <f aca="1">IF(V$4&gt;$J210,"",IF($F$175&gt;$G$175,"ns",IF($B$182&gt;$C$182,"ns",IF(ABS($L210-INDEX(RTO1SF_ORD,V$4,2))&gt;$B$190,"s","ns"))))</f>
        <v>ns</v>
      </c>
      <c r="W210" s="188" t="str">
        <f aca="1">IF(W$4&gt;$J210,"",IF($F$175&gt;$G$175,"ns",IF($B$182&gt;$C$182,"ns",IF(ABS($L210-INDEX(RTO1SF_ORD,W$4,2))&gt;$B$190,"s","ns"))))</f>
        <v>ns</v>
      </c>
      <c r="X210" s="188" t="str">
        <f aca="1">IF(X$4&gt;$J210,"",IF($F$175&gt;$G$175,"ns",IF($B$182&gt;$C$182,"ns",IF(ABS($L210-INDEX(RTO1SF_ORD,X$4,2))&gt;$B$190,"s","ns"))))</f>
        <v>ns</v>
      </c>
      <c r="Y210" s="188" t="str">
        <f aca="1">IF(Y$4&gt;$J210,"",IF($F$175&gt;$G$175,"ns",IF($B$182&gt;$C$182,"ns",IF(ABS($L210-INDEX(RTO1SF_ORD,Y$4,2))&gt;$B$190,"s","ns"))))</f>
        <v>ns</v>
      </c>
      <c r="Z210" s="188" t="str">
        <f aca="1">IF(Z$4&gt;$J210,"",IF($F$175&gt;$G$175,"ns",IF($B$182&gt;$C$182,"ns",IF(ABS($L210-INDEX(RTO1SF_ORD,Z$4,2))&gt;$B$190,"s","ns"))))</f>
        <v>ns</v>
      </c>
      <c r="AA210" s="188" t="str">
        <f aca="1">IF(AA$4&gt;$J210,"",IF($F$175&gt;$G$175,"ns",IF($B$182&gt;$C$182,"ns",IF(ABS($L210-INDEX(RTO1SF_ORD,AA$4,2))&gt;$B$190,"s","ns"))))</f>
        <v>ns</v>
      </c>
      <c r="AB210" s="188" t="str">
        <f aca="1">IF(AB$4&gt;$J210,"",IF($F$175&gt;$G$175,"ns",IF($B$182&gt;$C$182,"ns",IF(ABS($L210-INDEX(RTO1SF_ORD,AB$4,2))&gt;$B$190,"s","ns"))))</f>
        <v>ns</v>
      </c>
      <c r="AC210" s="188" t="str">
        <f aca="1">IF(AC$4&gt;$J210,"",IF($F$175&gt;$G$175,"ns",IF($B$182&gt;$C$182,"ns",IF(ABS($L210-INDEX(RTO1SF_ORD,AC$4,2))&gt;$B$190,"s","ns"))))</f>
        <v>ns</v>
      </c>
      <c r="AD210" s="188" t="str">
        <f aca="1">IF(AD$4&gt;$J210,"",IF($F$175&gt;$G$175,"ns",IF($B$182&gt;$C$182,"ns",IF(ABS($L210-INDEX(RTO1SF_ORD,AD$4,2))&gt;$B$190,"s","ns"))))</f>
        <v>ns</v>
      </c>
      <c r="AE210" s="188" t="str">
        <f aca="1">IF(AE$4&gt;$J210,"",IF($F$175&gt;$G$175,"ns",IF($B$182&gt;$C$182,"ns",IF(ABS($L210-INDEX(RTO1SF_ORD,AE$4,2))&gt;$B$190,"s","ns"))))</f>
        <v>ns</v>
      </c>
      <c r="AF210" s="188" t="str">
        <f aca="1">IF(AF$4&gt;$J210,"",IF($F$175&gt;$G$175,"ns",IF($B$182&gt;$C$182,"ns",IF(ABS($L210-INDEX(RTO1SF_ORD,AF$4,2))&gt;$B$190,"s","ns"))))</f>
        <v>ns</v>
      </c>
      <c r="AG210" s="188" t="str">
        <f aca="1">IF(AG$4&gt;$J210,"",IF($F$175&gt;$G$175,"ns",IF($B$182&gt;$C$182,"ns",IF(ABS($L210-INDEX(RTO1SF_ORD,AG$4,2))&gt;$B$190,"s","ns"))))</f>
        <v>ns</v>
      </c>
      <c r="AH210" s="188" t="str">
        <f aca="1">IF(AH$4&gt;$J210,"",IF($F$175&gt;$G$175,"ns",IF($B$182&gt;$C$182,"ns",IF(ABS($L210-INDEX(RTO1SF_ORD,AH$4,2))&gt;$B$190,"s","ns"))))</f>
        <v>ns</v>
      </c>
      <c r="AI210" s="188" t="str">
        <f aca="1">IF(AI$4&gt;$J210,"",IF($F$175&gt;$G$175,"ns",IF($B$182&gt;$C$182,"ns",IF(ABS($L210-INDEX(RTO1SF_ORD,AI$4,2))&gt;$B$190,"s","ns"))))</f>
        <v>ns</v>
      </c>
      <c r="AJ210" s="188" t="str">
        <f aca="1">IF(AJ$4&gt;$J210,"",IF($F$175&gt;$G$175,"ns",IF($B$182&gt;$C$182,"ns",IF(ABS($L210-INDEX(RTO1SF_ORD,AJ$4,2))&gt;$B$190,"s","ns"))))</f>
        <v>ns</v>
      </c>
      <c r="AK210" s="188" t="str">
        <f aca="1">IF(AK$4&gt;$J210,"",IF($F$175&gt;$G$175,"ns",IF($B$182&gt;$C$182,"ns",IF(ABS($L210-INDEX(RTO1SF_ORD,AK$4,2))&gt;$B$190,"s","ns"))))</f>
        <v>ns</v>
      </c>
      <c r="AL210" s="188" t="str">
        <f aca="1">IF(AL$4&gt;$J210,"",IF($F$175&gt;$G$175,"ns",IF($B$182&gt;$C$182,"ns",IF(ABS($L210-INDEX(RTO1SF_ORD,AL$4,2))&gt;$B$190,"s","ns"))))</f>
        <v>ns</v>
      </c>
      <c r="AM210" s="188" t="str">
        <f aca="1">IF(AM$4&gt;$J210,"",IF($F$175&gt;$G$175,"ns",IF($B$182&gt;$C$182,"ns",IF(ABS($L210-INDEX(RTO1SF_ORD,AM$4,2))&gt;$B$190,"s","ns"))))</f>
        <v>ns</v>
      </c>
      <c r="AN210" s="188" t="str">
        <f aca="1">IF(AN$4&gt;$J210,"",IF($F$175&gt;$G$175,"ns",IF($B$182&gt;$C$182,"ns",IF(ABS($L210-INDEX(RTO1SF_ORD,AN$4,2))&gt;$B$190,"s","ns"))))</f>
        <v>ns</v>
      </c>
      <c r="AO210" s="188" t="str">
        <f aca="1">IF(AO$4&gt;$J210,"",IF($F$175&gt;$G$175,"ns",IF($B$182&gt;$C$182,"ns",IF(ABS($L210-INDEX(RTO1SF_ORD,AO$4,2))&gt;$B$190,"s","ns"))))</f>
        <v>ns</v>
      </c>
      <c r="AP210" s="188" t="str">
        <f aca="1">IF(AP$4&gt;$J210,"",IF($F$175&gt;$G$175,"ns",IF($B$182&gt;$C$182,"ns",IF(ABS($L210-INDEX(RTO1SF_ORD,AP$4,2))&gt;$B$190,"s","ns"))))</f>
        <v>ns</v>
      </c>
      <c r="AQ210" s="188" t="str">
        <f aca="1">IF(AQ$4&gt;$J210,"",IF($F$175&gt;$G$175,"ns",IF($B$182&gt;$C$182,"ns",IF(ABS($L210-INDEX(RTO1SF_ORD,AQ$4,2))&gt;$B$190,"s","ns"))))</f>
        <v>ns</v>
      </c>
      <c r="AR210" s="188" t="str">
        <f aca="1">IF(AR$4&gt;$J210,"",IF($F$175&gt;$G$175,"ns",IF($B$182&gt;$C$182,"ns",IF(ABS($L210-INDEX(RTO1SF_ORD,AR$4,2))&gt;$B$190,"s","ns"))))</f>
        <v>ns</v>
      </c>
      <c r="AS210" s="188" t="str">
        <f aca="1">IF(AS$4&gt;$J210,"",IF($F$175&gt;$G$175,"ns",IF($B$182&gt;$C$182,"ns",IF(ABS($L210-INDEX(RTO1SF_ORD,AS$4,2))&gt;$B$190,"s","ns"))))</f>
        <v>ns</v>
      </c>
      <c r="AT210" s="188" t="str">
        <f aca="1">IF(AT$4&gt;$J210,"",IF($F$175&gt;$G$175,"ns",IF($B$182&gt;$C$182,"ns",IF(ABS($L210-INDEX(RTO1SF_ORD,AT$4,2))&gt;$B$190,"s","ns"))))</f>
        <v>ns</v>
      </c>
      <c r="AU210" s="188" t="str">
        <f aca="1">IF(AU$4&gt;$J210,"",IF($F$175&gt;$G$175,"ns",IF($B$182&gt;$C$182,"ns",IF(ABS($L210-INDEX(RTO1SF_ORD,AU$4,2))&gt;$B$190,"s","ns"))))</f>
        <v>ns</v>
      </c>
      <c r="AV210" s="188" t="str">
        <f aca="1">IF(AV$4&gt;$J210,"",IF($F$175&gt;$G$175,"ns",IF($B$182&gt;$C$182,"ns",IF(ABS($L210-INDEX(RTO1SF_ORD,AV$4,2))&gt;$B$190,"s","ns"))))</f>
        <v>ns</v>
      </c>
      <c r="AW210" s="188" t="str">
        <f aca="1">IF(AW$4&gt;$J210,"",IF($F$175&gt;$G$175,"ns",IF($B$182&gt;$C$182,"ns",IF(ABS($L210-INDEX(RTO1SF_ORD,AW$4,2))&gt;$B$190,"s","ns"))))</f>
        <v>ns</v>
      </c>
      <c r="AX210" s="188" t="str">
        <f aca="1">IF(AX$4&gt;$J210,"",IF($F$175&gt;$G$175,"ns",IF($B$182&gt;$C$182,"ns",IF(ABS($L210-INDEX(RTO1SF_ORD,AX$4,2))&gt;$B$190,"s","ns"))))</f>
        <v>ns</v>
      </c>
      <c r="AY210" s="188" t="str">
        <f aca="1">IF(AY$4&gt;$J210,"",IF($F$175&gt;$G$175,"ns",IF($B$182&gt;$C$182,"ns",IF(ABS($L210-INDEX(RTO1SF_ORD,AY$4,2))&gt;$B$190,"s","ns"))))</f>
        <v>ns</v>
      </c>
      <c r="AZ210" s="188" t="str">
        <f aca="1">IF(AZ$4&gt;$J210,"",IF($F$175&gt;$G$175,"ns",IF($B$182&gt;$C$182,"ns",IF(ABS($L210-INDEX(RTO1SF_ORD,AZ$4,2))&gt;$B$190,"s","ns"))))</f>
        <v>ns</v>
      </c>
      <c r="BA210" s="188" t="str">
        <f aca="1">IF(BA$4&gt;$J210,"",IF($F$175&gt;$G$175,"ns",IF($B$182&gt;$C$182,"ns",IF(ABS($L210-INDEX(RTO1SF_ORD,BA$4,2))&gt;$B$190,"s","ns"))))</f>
        <v/>
      </c>
      <c r="BB210" s="188" t="str">
        <f aca="1">IF(BB$4&gt;$J210,"",IF($F$175&gt;$G$175,"ns",IF($B$182&gt;$C$182,"ns",IF(ABS($L210-INDEX(RTO1SF_ORD,BB$4,2))&gt;$B$190,"s","ns"))))</f>
        <v/>
      </c>
      <c r="BC210" s="188" t="str">
        <f aca="1">IF(BC$4&gt;$J210,"",IF($F$175&gt;$G$175,"ns",IF($B$182&gt;$C$182,"ns",IF(ABS($L210-INDEX(RTO1SF_ORD,BC$4,2))&gt;$B$190,"s","ns"))))</f>
        <v/>
      </c>
      <c r="BD210" s="188" t="str">
        <f aca="1">IF(BD$4&gt;$J210,"",IF($F$175&gt;$G$175,"ns",IF($B$182&gt;$C$182,"ns",IF(ABS($L210-INDEX(RTO1SF_ORD,BD$4,2))&gt;$B$190,"s","ns"))))</f>
        <v/>
      </c>
      <c r="BE210" s="188" t="str">
        <f aca="1">IF(BE$4&gt;$J210,"",IF($F$175&gt;$G$175,"ns",IF($B$182&gt;$C$182,"ns",IF(ABS($L210-INDEX(RTO1SF_ORD,BE$4,2))&gt;$B$190,"s","ns"))))</f>
        <v/>
      </c>
      <c r="BF210" s="188" t="str">
        <f aca="1">IF(BF$4&gt;$J210,"",IF($F$175&gt;$G$175,"ns",IF($B$182&gt;$C$182,"ns",IF(ABS($L210-INDEX(RTO1SF_ORD,BF$4,2))&gt;$B$190,"s","ns"))))</f>
        <v/>
      </c>
      <c r="BG210" s="188" t="str">
        <f aca="1">IF(BG$4&gt;$J210,"",IF($F$175&gt;$G$175,"ns",IF($B$182&gt;$C$182,"ns",IF(ABS($L210-INDEX(RTO1SF_ORD,BG$4,2))&gt;$B$190,"s","ns"))))</f>
        <v/>
      </c>
      <c r="BH210" s="188" t="str">
        <f aca="1">IF(BH$4&gt;$J210,"",IF($F$175&gt;$G$175,"ns",IF($B$182&gt;$C$182,"ns",IF(ABS($L210-INDEX(RTO1SF_ORD,BH$4,2))&gt;$B$190,"s","ns"))))</f>
        <v/>
      </c>
      <c r="BI210" s="188" t="str">
        <f aca="1">IF(BI$4&gt;$J210,"",IF($F$175&gt;$G$175,"ns",IF($B$182&gt;$C$182,"ns",IF(ABS($L210-INDEX(RTO1SF_ORD,BI$4,2))&gt;$B$190,"s","ns"))))</f>
        <v/>
      </c>
      <c r="BJ210" s="188" t="str">
        <f aca="1">IF(BJ$4&gt;$J210,"",IF($F$175&gt;$G$175,"ns",IF($B$182&gt;$C$182,"ns",IF(ABS($L210-INDEX(RTO1SF_ORD,BJ$4,2))&gt;$B$190,"s","ns"))))</f>
        <v/>
      </c>
      <c r="BS210" s="10"/>
      <c r="BT210" s="10"/>
      <c r="BV210" s="89" t="n">
        <v>40</v>
      </c>
      <c r="BW210" s="187">
        <f aca="1">IFERROR(INDEX(RTO4CF_ORD,BV210,1),"sd")</f>
        <v>0</v>
      </c>
      <c r="BX210" s="188">
        <f aca="1">IFERROR(INDEX(RTO4CF_ORD,BV210,2),"sd")</f>
        <v>0.0001</v>
      </c>
      <c r="BY210" s="186" t="str">
        <f aca="1">IF(BY$4&gt;$BV210,"",IF($BR$175&gt;$BS$175,"ns",IF($BN$182&gt;$BO$182,"ns",IF(ABS($BX210-INDEX(RTO1CF_ORD,BY$4,2))&gt;$BN$190,"s","ns"))))</f>
        <v>ns</v>
      </c>
      <c r="BZ210" s="186" t="str">
        <f aca="1">IF(BZ$4&gt;$BV210,"",IF($BR$175&gt;$BS$175,"ns",IF($BN$182&gt;$BO$182,"ns",IF(ABS($BX210-INDEX(RTO1CF_ORD,BZ$4,2))&gt;$BN$190,"s","ns"))))</f>
        <v>ns</v>
      </c>
      <c r="CA210" s="186" t="str">
        <f aca="1">IF(CA$4&gt;$BV210,"",IF($BR$175&gt;$BS$175,"ns",IF($BN$182&gt;$BO$182,"ns",IF(ABS($BX210-INDEX(RTO1CF_ORD,CA$4,2))&gt;$BN$190,"s","ns"))))</f>
        <v>ns</v>
      </c>
      <c r="CB210" s="186" t="str">
        <f aca="1">IF(CB$4&gt;$BV210,"",IF($BR$175&gt;$BS$175,"ns",IF($BN$182&gt;$BO$182,"ns",IF(ABS($BX210-INDEX(RTO1CF_ORD,CB$4,2))&gt;$BN$190,"s","ns"))))</f>
        <v>ns</v>
      </c>
      <c r="CC210" s="186" t="str">
        <f aca="1">IF(CC$4&gt;$BV210,"",IF($BR$175&gt;$BS$175,"ns",IF($BN$182&gt;$BO$182,"ns",IF(ABS($BX210-INDEX(RTO1CF_ORD,CC$4,2))&gt;$BN$190,"s","ns"))))</f>
        <v>ns</v>
      </c>
      <c r="CD210" s="186" t="str">
        <f aca="1">IF(CD$4&gt;$BV210,"",IF($BR$175&gt;$BS$175,"ns",IF($BN$182&gt;$BO$182,"ns",IF(ABS($BX210-INDEX(RTO1CF_ORD,CD$4,2))&gt;$BN$190,"s","ns"))))</f>
        <v>ns</v>
      </c>
      <c r="CE210" s="186" t="str">
        <f aca="1">IF(CE$4&gt;$BV210,"",IF($BR$175&gt;$BS$175,"ns",IF($BN$182&gt;$BO$182,"ns",IF(ABS($BX210-INDEX(RTO1CF_ORD,CE$4,2))&gt;$BN$190,"s","ns"))))</f>
        <v>ns</v>
      </c>
      <c r="CF210" s="186" t="str">
        <f aca="1">IF(CF$4&gt;$BV210,"",IF($BR$175&gt;$BS$175,"ns",IF($BN$182&gt;$BO$182,"ns",IF(ABS($BX210-INDEX(RTO1CF_ORD,CF$4,2))&gt;$BN$190,"s","ns"))))</f>
        <v>ns</v>
      </c>
      <c r="CG210" s="186" t="str">
        <f aca="1">IF(CG$4&gt;$BV210,"",IF($BR$175&gt;$BS$175,"ns",IF($BN$182&gt;$BO$182,"ns",IF(ABS($BX210-INDEX(RTO1CF_ORD,CG$4,2))&gt;$BN$190,"s","ns"))))</f>
        <v>ns</v>
      </c>
      <c r="CH210" s="186" t="str">
        <f aca="1">IF(CH$4&gt;$BV210,"",IF($BR$175&gt;$BS$175,"ns",IF($BN$182&gt;$BO$182,"ns",IF(ABS($BX210-INDEX(RTO1CF_ORD,CH$4,2))&gt;$BN$190,"s","ns"))))</f>
        <v>ns</v>
      </c>
      <c r="CI210" s="186" t="str">
        <f aca="1">IF(CI$4&gt;$BV210,"",IF($BR$175&gt;$BS$175,"ns",IF($BN$182&gt;$BO$182,"ns",IF(ABS($BX210-INDEX(RTO1CF_ORD,CI$4,2))&gt;$BN$190,"s","ns"))))</f>
        <v>ns</v>
      </c>
      <c r="CJ210" s="186" t="str">
        <f aca="1">IF(CJ$4&gt;$BV210,"",IF($BR$175&gt;$BS$175,"ns",IF($BN$182&gt;$BO$182,"ns",IF(ABS($BX210-INDEX(RTO1CF_ORD,CJ$4,2))&gt;$BN$190,"s","ns"))))</f>
        <v>ns</v>
      </c>
      <c r="CK210" s="186" t="str">
        <f aca="1">IF(CK$4&gt;$BV210,"",IF($BR$175&gt;$BS$175,"ns",IF($BN$182&gt;$BO$182,"ns",IF(ABS($BX210-INDEX(RTO1CF_ORD,CK$4,2))&gt;$BN$190,"s","ns"))))</f>
        <v>ns</v>
      </c>
      <c r="CL210" s="186" t="str">
        <f aca="1">IF(CL$4&gt;$BV210,"",IF($BR$175&gt;$BS$175,"ns",IF($BN$182&gt;$BO$182,"ns",IF(ABS($BX210-INDEX(RTO1CF_ORD,CL$4,2))&gt;$BN$190,"s","ns"))))</f>
        <v>ns</v>
      </c>
      <c r="CM210" s="186" t="str">
        <f aca="1">IF(CM$4&gt;$BV210,"",IF($BR$175&gt;$BS$175,"ns",IF($BN$182&gt;$BO$182,"ns",IF(ABS($BX210-INDEX(RTO1CF_ORD,CM$4,2))&gt;$BN$190,"s","ns"))))</f>
        <v>ns</v>
      </c>
      <c r="CN210" s="186" t="str">
        <f aca="1">IF(CN$4&gt;$BV210,"",IF($BR$175&gt;$BS$175,"ns",IF($BN$182&gt;$BO$182,"ns",IF(ABS($BX210-INDEX(RTO1CF_ORD,CN$4,2))&gt;$BN$190,"s","ns"))))</f>
        <v>ns</v>
      </c>
      <c r="CO210" s="186" t="str">
        <f aca="1">IF(CO$4&gt;$BV210,"",IF($BR$175&gt;$BS$175,"ns",IF($BN$182&gt;$BO$182,"ns",IF(ABS($BX210-INDEX(RTO1CF_ORD,CO$4,2))&gt;$BN$190,"s","ns"))))</f>
        <v>ns</v>
      </c>
      <c r="CP210" s="186" t="str">
        <f aca="1">IF(CP$4&gt;$BV210,"",IF($BR$175&gt;$BS$175,"ns",IF($BN$182&gt;$BO$182,"ns",IF(ABS($BX210-INDEX(RTO1CF_ORD,CP$4,2))&gt;$BN$190,"s","ns"))))</f>
        <v>ns</v>
      </c>
      <c r="CQ210" s="186" t="str">
        <f aca="1">IF(CQ$4&gt;$BV210,"",IF($BR$175&gt;$BS$175,"ns",IF($BN$182&gt;$BO$182,"ns",IF(ABS($BX210-INDEX(RTO1CF_ORD,CQ$4,2))&gt;$BN$190,"s","ns"))))</f>
        <v>ns</v>
      </c>
      <c r="CR210" s="186" t="str">
        <f aca="1">IF(CR$4&gt;$BV210,"",IF($BR$175&gt;$BS$175,"ns",IF($BN$182&gt;$BO$182,"ns",IF(ABS($BX210-INDEX(RTO1CF_ORD,CR$4,2))&gt;$BN$190,"s","ns"))))</f>
        <v>ns</v>
      </c>
      <c r="CS210" s="186" t="str">
        <f aca="1">IF(CS$4&gt;$BV210,"",IF($BR$175&gt;$BS$175,"ns",IF($BN$182&gt;$BO$182,"ns",IF(ABS($BX210-INDEX(RTO1CF_ORD,CS$4,2))&gt;$BN$190,"s","ns"))))</f>
        <v>ns</v>
      </c>
      <c r="CT210" s="186" t="str">
        <f aca="1">IF(CT$4&gt;$BV210,"",IF($BR$175&gt;$BS$175,"ns",IF($BN$182&gt;$BO$182,"ns",IF(ABS($BX210-INDEX(RTO1CF_ORD,CT$4,2))&gt;$BN$190,"s","ns"))))</f>
        <v>ns</v>
      </c>
      <c r="CU210" s="186" t="str">
        <f aca="1">IF(CU$4&gt;$BV210,"",IF($BR$175&gt;$BS$175,"ns",IF($BN$182&gt;$BO$182,"ns",IF(ABS($BX210-INDEX(RTO1CF_ORD,CU$4,2))&gt;$BN$190,"s","ns"))))</f>
        <v>ns</v>
      </c>
      <c r="CV210" s="186" t="str">
        <f aca="1">IF(CV$4&gt;$BV210,"",IF($BR$175&gt;$BS$175,"ns",IF($BN$182&gt;$BO$182,"ns",IF(ABS($BX210-INDEX(RTO1CF_ORD,CV$4,2))&gt;$BN$190,"s","ns"))))</f>
        <v>ns</v>
      </c>
      <c r="CW210" s="186" t="str">
        <f aca="1">IF(CW$4&gt;$BV210,"",IF($BR$175&gt;$BS$175,"ns",IF($BN$182&gt;$BO$182,"ns",IF(ABS($BX210-INDEX(RTO1CF_ORD,CW$4,2))&gt;$BN$190,"s","ns"))))</f>
        <v>ns</v>
      </c>
      <c r="CX210" s="186" t="str">
        <f aca="1">IF(CX$4&gt;$BV210,"",IF($BR$175&gt;$BS$175,"ns",IF($BN$182&gt;$BO$182,"ns",IF(ABS($BX210-INDEX(RTO1CF_ORD,CX$4,2))&gt;$BN$190,"s","ns"))))</f>
        <v>ns</v>
      </c>
      <c r="CY210" s="186" t="str">
        <f aca="1">IF(CY$4&gt;$BV210,"",IF($BR$175&gt;$BS$175,"ns",IF($BN$182&gt;$BO$182,"ns",IF(ABS($BX210-INDEX(RTO1CF_ORD,CY$4,2))&gt;$BN$190,"s","ns"))))</f>
        <v>ns</v>
      </c>
      <c r="CZ210" s="186" t="str">
        <f aca="1">IF(CZ$4&gt;$BV210,"",IF($BR$175&gt;$BS$175,"ns",IF($BN$182&gt;$BO$182,"ns",IF(ABS($BX210-INDEX(RTO1CF_ORD,CZ$4,2))&gt;$BN$190,"s","ns"))))</f>
        <v>ns</v>
      </c>
      <c r="DA210" s="186" t="str">
        <f aca="1">IF(DA$4&gt;$BV210,"",IF($BR$175&gt;$BS$175,"ns",IF($BN$182&gt;$BO$182,"ns",IF(ABS($BX210-INDEX(RTO1CF_ORD,DA$4,2))&gt;$BN$190,"s","ns"))))</f>
        <v>ns</v>
      </c>
      <c r="DB210" s="186" t="str">
        <f aca="1">IF(DB$4&gt;$BV210,"",IF($BR$175&gt;$BS$175,"ns",IF($BN$182&gt;$BO$182,"ns",IF(ABS($BX210-INDEX(RTO1CF_ORD,DB$4,2))&gt;$BN$190,"s","ns"))))</f>
        <v>ns</v>
      </c>
      <c r="DC210" s="186" t="str">
        <f aca="1">IF(DC$4&gt;$BV210,"",IF($BR$175&gt;$BS$175,"ns",IF($BN$182&gt;$BO$182,"ns",IF(ABS($BX210-INDEX(RTO1CF_ORD,DC$4,2))&gt;$BN$190,"s","ns"))))</f>
        <v>ns</v>
      </c>
      <c r="DD210" s="186" t="str">
        <f aca="1">IF(DD$4&gt;$BV210,"",IF($BR$175&gt;$BS$175,"ns",IF($BN$182&gt;$BO$182,"ns",IF(ABS($BX210-INDEX(RTO1CF_ORD,DD$4,2))&gt;$BN$190,"s","ns"))))</f>
        <v>ns</v>
      </c>
      <c r="DE210" s="186" t="str">
        <f aca="1">IF(DE$4&gt;$BV210,"",IF($BR$175&gt;$BS$175,"ns",IF($BN$182&gt;$BO$182,"ns",IF(ABS($BX210-INDEX(RTO1CF_ORD,DE$4,2))&gt;$BN$190,"s","ns"))))</f>
        <v>ns</v>
      </c>
      <c r="DF210" s="186" t="str">
        <f aca="1">IF(DF$4&gt;$BV210,"",IF($BR$175&gt;$BS$175,"ns",IF($BN$182&gt;$BO$182,"ns",IF(ABS($BX210-INDEX(RTO1CF_ORD,DF$4,2))&gt;$BN$190,"s","ns"))))</f>
        <v>ns</v>
      </c>
      <c r="DG210" s="186" t="str">
        <f aca="1">IF(DG$4&gt;$BV210,"",IF($BR$175&gt;$BS$175,"ns",IF($BN$182&gt;$BO$182,"ns",IF(ABS($BX210-INDEX(RTO1CF_ORD,DG$4,2))&gt;$BN$190,"s","ns"))))</f>
        <v>ns</v>
      </c>
      <c r="DH210" s="186" t="str">
        <f aca="1">IF(DH$4&gt;$BV210,"",IF($BR$175&gt;$BS$175,"ns",IF($BN$182&gt;$BO$182,"ns",IF(ABS($BX210-INDEX(RTO1CF_ORD,DH$4,2))&gt;$BN$190,"s","ns"))))</f>
        <v>ns</v>
      </c>
      <c r="DI210" s="186" t="str">
        <f aca="1">IF(DI$4&gt;$BV210,"",IF($BR$175&gt;$BS$175,"ns",IF($BN$182&gt;$BO$182,"ns",IF(ABS($BX210-INDEX(RTO1CF_ORD,DI$4,2))&gt;$BN$190,"s","ns"))))</f>
        <v>ns</v>
      </c>
      <c r="DJ210" s="186" t="str">
        <f aca="1">IF(DJ$4&gt;$BV210,"",IF($BR$175&gt;$BS$175,"ns",IF($BN$182&gt;$BO$182,"ns",IF(ABS($BX210-INDEX(RTO1CF_ORD,DJ$4,2))&gt;$BN$190,"s","ns"))))</f>
        <v>ns</v>
      </c>
      <c r="DK210" s="186" t="str">
        <f aca="1">IF(DK$4&gt;$BV210,"",IF($BR$175&gt;$BS$175,"ns",IF($BN$182&gt;$BO$182,"ns",IF(ABS($BX210-INDEX(RTO1CF_ORD,DK$4,2))&gt;$BN$190,"s","ns"))))</f>
        <v>ns</v>
      </c>
      <c r="DL210" s="186" t="str">
        <f aca="1">IF(DL$4&gt;$BV210,"",IF($BR$175&gt;$BS$175,"ns",IF($BN$182&gt;$BO$182,"ns",IF(ABS($BX210-INDEX(RTO1CF_ORD,DL$4,2))&gt;$BN$190,"s","ns"))))</f>
        <v>ns</v>
      </c>
      <c r="DM210" s="186" t="str">
        <f aca="1">IF(DM$4&gt;$BV210,"",IF($BR$175&gt;$BS$175,"ns",IF($BN$182&gt;$BO$182,"ns",IF(ABS($BX210-INDEX(RTO1CF_ORD,DM$4,2))&gt;$BN$190,"s","ns"))))</f>
        <v/>
      </c>
      <c r="DN210" s="186" t="str">
        <f aca="1">IF(DN$4&gt;$BV210,"",IF($BR$175&gt;$BS$175,"ns",IF($BN$182&gt;$BO$182,"ns",IF(ABS($BX210-INDEX(RTO1CF_ORD,DN$4,2))&gt;$BN$190,"s","ns"))))</f>
        <v/>
      </c>
      <c r="DO210" s="186" t="str">
        <f aca="1">IF(DO$4&gt;$BV210,"",IF($BR$175&gt;$BS$175,"ns",IF($BN$182&gt;$BO$182,"ns",IF(ABS($BX210-INDEX(RTO1CF_ORD,DO$4,2))&gt;$BN$190,"s","ns"))))</f>
        <v/>
      </c>
      <c r="DP210" s="186" t="str">
        <f aca="1">IF(DP$4&gt;$BV210,"",IF($BR$175&gt;$BS$175,"ns",IF($BN$182&gt;$BO$182,"ns",IF(ABS($BX210-INDEX(RTO1CF_ORD,DP$4,2))&gt;$BN$190,"s","ns"))))</f>
        <v/>
      </c>
      <c r="DQ210" s="186" t="str">
        <f aca="1">IF(DQ$4&gt;$BV210,"",IF($BR$175&gt;$BS$175,"ns",IF($BN$182&gt;$BO$182,"ns",IF(ABS($BX210-INDEX(RTO1CF_ORD,DQ$4,2))&gt;$BN$190,"s","ns"))))</f>
        <v/>
      </c>
      <c r="DR210" s="186" t="str">
        <f aca="1">IF(DR$4&gt;$BV210,"",IF($BR$175&gt;$BS$175,"ns",IF($BN$182&gt;$BO$182,"ns",IF(ABS($BX210-INDEX(RTO1CF_ORD,DR$4,2))&gt;$BN$190,"s","ns"))))</f>
        <v/>
      </c>
      <c r="DS210" s="186" t="str">
        <f aca="1">IF(DS$4&gt;$BV210,"",IF($BR$175&gt;$BS$175,"ns",IF($BN$182&gt;$BO$182,"ns",IF(ABS($BX210-INDEX(RTO1CF_ORD,DS$4,2))&gt;$BN$190,"s","ns"))))</f>
        <v/>
      </c>
      <c r="DT210" s="186" t="str">
        <f aca="1">IF(DT$4&gt;$BV210,"",IF($BR$175&gt;$BS$175,"ns",IF($BN$182&gt;$BO$182,"ns",IF(ABS($BX210-INDEX(RTO1CF_ORD,DT$4,2))&gt;$BN$190,"s","ns"))))</f>
        <v/>
      </c>
      <c r="DU210" s="186" t="str">
        <f aca="1">IF(DU$4&gt;$BV210,"",IF($BR$175&gt;$BS$175,"ns",IF($BN$182&gt;$BO$182,"ns",IF(ABS($BX210-INDEX(RTO1CF_ORD,DU$4,2))&gt;$BN$190,"s","ns"))))</f>
        <v/>
      </c>
      <c r="DV210" s="186" t="str">
        <f aca="1">IF(DV$4&gt;$BV210,"",IF($BR$175&gt;$BS$175,"ns",IF($BN$182&gt;$BO$182,"ns",IF(ABS($BX210-INDEX(RTO1CF_ORD,DV$4,2))&gt;$BN$190,"s","ns"))))</f>
        <v/>
      </c>
      <c r="DW210" s="158"/>
      <c r="DX210" s="158"/>
      <c r="DZ210" s="176">
        <f>DZ209+1</f>
        <v>41</v>
      </c>
      <c r="EA210" s="283">
        <f aca="1">IFERROR(INDEX(RTO4CV,$DZ210,1),0)</f>
        <v>0</v>
      </c>
      <c r="EB210" s="179">
        <f aca="1">IFERROR(INDEX(RTO4SF,$DZ210,EB$3),0)</f>
        <v>0</v>
      </c>
      <c r="EC210" s="179">
        <f aca="1">IFERROR(INDEX(RTO4SF,$DZ210,EC$3),0)</f>
        <v>0</v>
      </c>
      <c r="ED210" s="179">
        <f aca="1">IFERROR(INDEX(RTO4SF,$DZ210,ED$3),0)</f>
        <v>0</v>
      </c>
      <c r="EE210" s="179">
        <f aca="1">IFERROR(INDEX(RTO4SF,$DZ210,EE$3),0)</f>
        <v>0</v>
      </c>
      <c r="EF210" s="179">
        <f>_xlfn.COUNTIFS(EB210:EE210,"&gt;1")</f>
        <v>0</v>
      </c>
      <c r="EG210" s="179">
        <f>IFERROR(_xlfn.SUMIFS(EB210:EE210,EB210:EE210,"&gt;1"),0)</f>
        <v>0</v>
      </c>
      <c r="EH210" s="176"/>
      <c r="EI210" s="176"/>
      <c r="EJ210" s="176"/>
      <c r="EK210" s="177"/>
      <c r="EL210" s="176">
        <f>EL209+1</f>
        <v>41</v>
      </c>
      <c r="EM210" s="283">
        <f aca="1">IFERROR(INDEX(RTO4CV,$EL210,1),0)</f>
        <v>0</v>
      </c>
      <c r="EN210" s="179">
        <f aca="1">IFERROR(INDEX(RTO4CF,$EL210,'ANVA-MDS'!EB$3),0)</f>
        <v>0</v>
      </c>
      <c r="EO210" s="179">
        <f aca="1">IFERROR(INDEX(RTO4CF,$EL210,'ANVA-MDS'!EC$3),0)</f>
        <v>0</v>
      </c>
      <c r="EP210" s="179">
        <f aca="1">IFERROR(INDEX(RTO4CF,$EL210,'ANVA-MDS'!ED$3),0)</f>
        <v>0</v>
      </c>
      <c r="EQ210" s="179">
        <f aca="1">IFERROR(INDEX(RTO4CF,$EL210,'ANVA-MDS'!EE$3),0)</f>
        <v>0</v>
      </c>
      <c r="ER210" s="179">
        <f>_xlfn.COUNTIFS(EN210:EQ210,"&gt;1")</f>
        <v>0</v>
      </c>
      <c r="ES210" s="179">
        <f>IFERROR(_xlfn.SUMIFS(EN210:EQ210,EN210:EQ210,"&gt;1"),0)</f>
        <v>0</v>
      </c>
      <c r="ET210" s="176"/>
      <c r="EU210" s="176"/>
      <c r="EV210" s="176"/>
      <c r="EW210" s="177"/>
      <c r="EX210" s="179">
        <f>EG210+ES210</f>
        <v>0</v>
      </c>
      <c r="EY210" s="177"/>
      <c r="EZ210" s="177"/>
    </row>
    <row r="211" spans="10:156" ht="12.75" customHeight="1">
      <c r="J211" s="89" t="n">
        <v>41</v>
      </c>
      <c r="K211" s="187">
        <f aca="1">IFERROR(INDEX(RTO4SF_ORD,J211,1),"sd")</f>
        <v>0</v>
      </c>
      <c r="L211" s="188">
        <f aca="1">IFERROR(INDEX(RTO4SF_ORD,J211,2),"sd")</f>
        <v>0.0000900000000000000178</v>
      </c>
      <c r="M211" s="188" t="str">
        <f aca="1">IF(M$4&gt;$J211,"",IF($F$175&gt;$G$175,"ns",IF($B$182&gt;$C$182,"ns",IF(ABS($L211-INDEX(RTO1SF_ORD,M$4,2))&gt;$B$190,"s","ns"))))</f>
        <v>ns</v>
      </c>
      <c r="N211" s="188" t="str">
        <f aca="1">IF(N$4&gt;$J211,"",IF($F$175&gt;$G$175,"ns",IF($B$182&gt;$C$182,"ns",IF(ABS($L211-INDEX(RTO1SF_ORD,N$4,2))&gt;$B$190,"s","ns"))))</f>
        <v>ns</v>
      </c>
      <c r="O211" s="188" t="str">
        <f aca="1">IF(O$4&gt;$J211,"",IF($F$175&gt;$G$175,"ns",IF($B$182&gt;$C$182,"ns",IF(ABS($L211-INDEX(RTO1SF_ORD,O$4,2))&gt;$B$190,"s","ns"))))</f>
        <v>ns</v>
      </c>
      <c r="P211" s="188" t="str">
        <f aca="1">IF(P$4&gt;$J211,"",IF($F$175&gt;$G$175,"ns",IF($B$182&gt;$C$182,"ns",IF(ABS($L211-INDEX(RTO1SF_ORD,P$4,2))&gt;$B$190,"s","ns"))))</f>
        <v>ns</v>
      </c>
      <c r="Q211" s="188" t="str">
        <f aca="1">IF(Q$4&gt;$J211,"",IF($F$175&gt;$G$175,"ns",IF($B$182&gt;$C$182,"ns",IF(ABS($L211-INDEX(RTO1SF_ORD,Q$4,2))&gt;$B$190,"s","ns"))))</f>
        <v>ns</v>
      </c>
      <c r="R211" s="188" t="str">
        <f aca="1">IF(R$4&gt;$J211,"",IF($F$175&gt;$G$175,"ns",IF($B$182&gt;$C$182,"ns",IF(ABS($L211-INDEX(RTO1SF_ORD,R$4,2))&gt;$B$190,"s","ns"))))</f>
        <v>ns</v>
      </c>
      <c r="S211" s="188" t="str">
        <f aca="1">IF(S$4&gt;$J211,"",IF($F$175&gt;$G$175,"ns",IF($B$182&gt;$C$182,"ns",IF(ABS($L211-INDEX(RTO1SF_ORD,S$4,2))&gt;$B$190,"s","ns"))))</f>
        <v>ns</v>
      </c>
      <c r="T211" s="188" t="str">
        <f aca="1">IF(T$4&gt;$J211,"",IF($F$175&gt;$G$175,"ns",IF($B$182&gt;$C$182,"ns",IF(ABS($L211-INDEX(RTO1SF_ORD,T$4,2))&gt;$B$190,"s","ns"))))</f>
        <v>ns</v>
      </c>
      <c r="U211" s="188" t="str">
        <f aca="1">IF(U$4&gt;$J211,"",IF($F$175&gt;$G$175,"ns",IF($B$182&gt;$C$182,"ns",IF(ABS($L211-INDEX(RTO1SF_ORD,U$4,2))&gt;$B$190,"s","ns"))))</f>
        <v>ns</v>
      </c>
      <c r="V211" s="188" t="str">
        <f aca="1">IF(V$4&gt;$J211,"",IF($F$175&gt;$G$175,"ns",IF($B$182&gt;$C$182,"ns",IF(ABS($L211-INDEX(RTO1SF_ORD,V$4,2))&gt;$B$190,"s","ns"))))</f>
        <v>ns</v>
      </c>
      <c r="W211" s="188" t="str">
        <f aca="1">IF(W$4&gt;$J211,"",IF($F$175&gt;$G$175,"ns",IF($B$182&gt;$C$182,"ns",IF(ABS($L211-INDEX(RTO1SF_ORD,W$4,2))&gt;$B$190,"s","ns"))))</f>
        <v>ns</v>
      </c>
      <c r="X211" s="188" t="str">
        <f aca="1">IF(X$4&gt;$J211,"",IF($F$175&gt;$G$175,"ns",IF($B$182&gt;$C$182,"ns",IF(ABS($L211-INDEX(RTO1SF_ORD,X$4,2))&gt;$B$190,"s","ns"))))</f>
        <v>ns</v>
      </c>
      <c r="Y211" s="188" t="str">
        <f aca="1">IF(Y$4&gt;$J211,"",IF($F$175&gt;$G$175,"ns",IF($B$182&gt;$C$182,"ns",IF(ABS($L211-INDEX(RTO1SF_ORD,Y$4,2))&gt;$B$190,"s","ns"))))</f>
        <v>ns</v>
      </c>
      <c r="Z211" s="188" t="str">
        <f aca="1">IF(Z$4&gt;$J211,"",IF($F$175&gt;$G$175,"ns",IF($B$182&gt;$C$182,"ns",IF(ABS($L211-INDEX(RTO1SF_ORD,Z$4,2))&gt;$B$190,"s","ns"))))</f>
        <v>ns</v>
      </c>
      <c r="AA211" s="188" t="str">
        <f aca="1">IF(AA$4&gt;$J211,"",IF($F$175&gt;$G$175,"ns",IF($B$182&gt;$C$182,"ns",IF(ABS($L211-INDEX(RTO1SF_ORD,AA$4,2))&gt;$B$190,"s","ns"))))</f>
        <v>ns</v>
      </c>
      <c r="AB211" s="188" t="str">
        <f aca="1">IF(AB$4&gt;$J211,"",IF($F$175&gt;$G$175,"ns",IF($B$182&gt;$C$182,"ns",IF(ABS($L211-INDEX(RTO1SF_ORD,AB$4,2))&gt;$B$190,"s","ns"))))</f>
        <v>ns</v>
      </c>
      <c r="AC211" s="188" t="str">
        <f aca="1">IF(AC$4&gt;$J211,"",IF($F$175&gt;$G$175,"ns",IF($B$182&gt;$C$182,"ns",IF(ABS($L211-INDEX(RTO1SF_ORD,AC$4,2))&gt;$B$190,"s","ns"))))</f>
        <v>ns</v>
      </c>
      <c r="AD211" s="188" t="str">
        <f aca="1">IF(AD$4&gt;$J211,"",IF($F$175&gt;$G$175,"ns",IF($B$182&gt;$C$182,"ns",IF(ABS($L211-INDEX(RTO1SF_ORD,AD$4,2))&gt;$B$190,"s","ns"))))</f>
        <v>ns</v>
      </c>
      <c r="AE211" s="188" t="str">
        <f aca="1">IF(AE$4&gt;$J211,"",IF($F$175&gt;$G$175,"ns",IF($B$182&gt;$C$182,"ns",IF(ABS($L211-INDEX(RTO1SF_ORD,AE$4,2))&gt;$B$190,"s","ns"))))</f>
        <v>ns</v>
      </c>
      <c r="AF211" s="188" t="str">
        <f aca="1">IF(AF$4&gt;$J211,"",IF($F$175&gt;$G$175,"ns",IF($B$182&gt;$C$182,"ns",IF(ABS($L211-INDEX(RTO1SF_ORD,AF$4,2))&gt;$B$190,"s","ns"))))</f>
        <v>ns</v>
      </c>
      <c r="AG211" s="188" t="str">
        <f aca="1">IF(AG$4&gt;$J211,"",IF($F$175&gt;$G$175,"ns",IF($B$182&gt;$C$182,"ns",IF(ABS($L211-INDEX(RTO1SF_ORD,AG$4,2))&gt;$B$190,"s","ns"))))</f>
        <v>ns</v>
      </c>
      <c r="AH211" s="188" t="str">
        <f aca="1">IF(AH$4&gt;$J211,"",IF($F$175&gt;$G$175,"ns",IF($B$182&gt;$C$182,"ns",IF(ABS($L211-INDEX(RTO1SF_ORD,AH$4,2))&gt;$B$190,"s","ns"))))</f>
        <v>ns</v>
      </c>
      <c r="AI211" s="188" t="str">
        <f aca="1">IF(AI$4&gt;$J211,"",IF($F$175&gt;$G$175,"ns",IF($B$182&gt;$C$182,"ns",IF(ABS($L211-INDEX(RTO1SF_ORD,AI$4,2))&gt;$B$190,"s","ns"))))</f>
        <v>ns</v>
      </c>
      <c r="AJ211" s="188" t="str">
        <f aca="1">IF(AJ$4&gt;$J211,"",IF($F$175&gt;$G$175,"ns",IF($B$182&gt;$C$182,"ns",IF(ABS($L211-INDEX(RTO1SF_ORD,AJ$4,2))&gt;$B$190,"s","ns"))))</f>
        <v>ns</v>
      </c>
      <c r="AK211" s="188" t="str">
        <f aca="1">IF(AK$4&gt;$J211,"",IF($F$175&gt;$G$175,"ns",IF($B$182&gt;$C$182,"ns",IF(ABS($L211-INDEX(RTO1SF_ORD,AK$4,2))&gt;$B$190,"s","ns"))))</f>
        <v>ns</v>
      </c>
      <c r="AL211" s="188" t="str">
        <f aca="1">IF(AL$4&gt;$J211,"",IF($F$175&gt;$G$175,"ns",IF($B$182&gt;$C$182,"ns",IF(ABS($L211-INDEX(RTO1SF_ORD,AL$4,2))&gt;$B$190,"s","ns"))))</f>
        <v>ns</v>
      </c>
      <c r="AM211" s="188" t="str">
        <f aca="1">IF(AM$4&gt;$J211,"",IF($F$175&gt;$G$175,"ns",IF($B$182&gt;$C$182,"ns",IF(ABS($L211-INDEX(RTO1SF_ORD,AM$4,2))&gt;$B$190,"s","ns"))))</f>
        <v>ns</v>
      </c>
      <c r="AN211" s="188" t="str">
        <f aca="1">IF(AN$4&gt;$J211,"",IF($F$175&gt;$G$175,"ns",IF($B$182&gt;$C$182,"ns",IF(ABS($L211-INDEX(RTO1SF_ORD,AN$4,2))&gt;$B$190,"s","ns"))))</f>
        <v>ns</v>
      </c>
      <c r="AO211" s="188" t="str">
        <f aca="1">IF(AO$4&gt;$J211,"",IF($F$175&gt;$G$175,"ns",IF($B$182&gt;$C$182,"ns",IF(ABS($L211-INDEX(RTO1SF_ORD,AO$4,2))&gt;$B$190,"s","ns"))))</f>
        <v>ns</v>
      </c>
      <c r="AP211" s="188" t="str">
        <f aca="1">IF(AP$4&gt;$J211,"",IF($F$175&gt;$G$175,"ns",IF($B$182&gt;$C$182,"ns",IF(ABS($L211-INDEX(RTO1SF_ORD,AP$4,2))&gt;$B$190,"s","ns"))))</f>
        <v>ns</v>
      </c>
      <c r="AQ211" s="188" t="str">
        <f aca="1">IF(AQ$4&gt;$J211,"",IF($F$175&gt;$G$175,"ns",IF($B$182&gt;$C$182,"ns",IF(ABS($L211-INDEX(RTO1SF_ORD,AQ$4,2))&gt;$B$190,"s","ns"))))</f>
        <v>ns</v>
      </c>
      <c r="AR211" s="188" t="str">
        <f aca="1">IF(AR$4&gt;$J211,"",IF($F$175&gt;$G$175,"ns",IF($B$182&gt;$C$182,"ns",IF(ABS($L211-INDEX(RTO1SF_ORD,AR$4,2))&gt;$B$190,"s","ns"))))</f>
        <v>ns</v>
      </c>
      <c r="AS211" s="188" t="str">
        <f aca="1">IF(AS$4&gt;$J211,"",IF($F$175&gt;$G$175,"ns",IF($B$182&gt;$C$182,"ns",IF(ABS($L211-INDEX(RTO1SF_ORD,AS$4,2))&gt;$B$190,"s","ns"))))</f>
        <v>ns</v>
      </c>
      <c r="AT211" s="188" t="str">
        <f aca="1">IF(AT$4&gt;$J211,"",IF($F$175&gt;$G$175,"ns",IF($B$182&gt;$C$182,"ns",IF(ABS($L211-INDEX(RTO1SF_ORD,AT$4,2))&gt;$B$190,"s","ns"))))</f>
        <v>ns</v>
      </c>
      <c r="AU211" s="188" t="str">
        <f aca="1">IF(AU$4&gt;$J211,"",IF($F$175&gt;$G$175,"ns",IF($B$182&gt;$C$182,"ns",IF(ABS($L211-INDEX(RTO1SF_ORD,AU$4,2))&gt;$B$190,"s","ns"))))</f>
        <v>ns</v>
      </c>
      <c r="AV211" s="188" t="str">
        <f aca="1">IF(AV$4&gt;$J211,"",IF($F$175&gt;$G$175,"ns",IF($B$182&gt;$C$182,"ns",IF(ABS($L211-INDEX(RTO1SF_ORD,AV$4,2))&gt;$B$190,"s","ns"))))</f>
        <v>ns</v>
      </c>
      <c r="AW211" s="188" t="str">
        <f aca="1">IF(AW$4&gt;$J211,"",IF($F$175&gt;$G$175,"ns",IF($B$182&gt;$C$182,"ns",IF(ABS($L211-INDEX(RTO1SF_ORD,AW$4,2))&gt;$B$190,"s","ns"))))</f>
        <v>ns</v>
      </c>
      <c r="AX211" s="188" t="str">
        <f aca="1">IF(AX$4&gt;$J211,"",IF($F$175&gt;$G$175,"ns",IF($B$182&gt;$C$182,"ns",IF(ABS($L211-INDEX(RTO1SF_ORD,AX$4,2))&gt;$B$190,"s","ns"))))</f>
        <v>ns</v>
      </c>
      <c r="AY211" s="188" t="str">
        <f aca="1">IF(AY$4&gt;$J211,"",IF($F$175&gt;$G$175,"ns",IF($B$182&gt;$C$182,"ns",IF(ABS($L211-INDEX(RTO1SF_ORD,AY$4,2))&gt;$B$190,"s","ns"))))</f>
        <v>ns</v>
      </c>
      <c r="AZ211" s="188" t="str">
        <f aca="1">IF(AZ$4&gt;$J211,"",IF($F$175&gt;$G$175,"ns",IF($B$182&gt;$C$182,"ns",IF(ABS($L211-INDEX(RTO1SF_ORD,AZ$4,2))&gt;$B$190,"s","ns"))))</f>
        <v>ns</v>
      </c>
      <c r="BA211" s="188" t="str">
        <f aca="1">IF(BA$4&gt;$J211,"",IF($F$175&gt;$G$175,"ns",IF($B$182&gt;$C$182,"ns",IF(ABS($L211-INDEX(RTO1SF_ORD,BA$4,2))&gt;$B$190,"s","ns"))))</f>
        <v>ns</v>
      </c>
      <c r="BB211" s="188" t="str">
        <f aca="1">IF(BB$4&gt;$J211,"",IF($F$175&gt;$G$175,"ns",IF($B$182&gt;$C$182,"ns",IF(ABS($L211-INDEX(RTO1SF_ORD,BB$4,2))&gt;$B$190,"s","ns"))))</f>
        <v/>
      </c>
      <c r="BC211" s="188" t="str">
        <f aca="1">IF(BC$4&gt;$J211,"",IF($F$175&gt;$G$175,"ns",IF($B$182&gt;$C$182,"ns",IF(ABS($L211-INDEX(RTO1SF_ORD,BC$4,2))&gt;$B$190,"s","ns"))))</f>
        <v/>
      </c>
      <c r="BD211" s="188" t="str">
        <f aca="1">IF(BD$4&gt;$J211,"",IF($F$175&gt;$G$175,"ns",IF($B$182&gt;$C$182,"ns",IF(ABS($L211-INDEX(RTO1SF_ORD,BD$4,2))&gt;$B$190,"s","ns"))))</f>
        <v/>
      </c>
      <c r="BE211" s="188" t="str">
        <f aca="1">IF(BE$4&gt;$J211,"",IF($F$175&gt;$G$175,"ns",IF($B$182&gt;$C$182,"ns",IF(ABS($L211-INDEX(RTO1SF_ORD,BE$4,2))&gt;$B$190,"s","ns"))))</f>
        <v/>
      </c>
      <c r="BF211" s="188" t="str">
        <f aca="1">IF(BF$4&gt;$J211,"",IF($F$175&gt;$G$175,"ns",IF($B$182&gt;$C$182,"ns",IF(ABS($L211-INDEX(RTO1SF_ORD,BF$4,2))&gt;$B$190,"s","ns"))))</f>
        <v/>
      </c>
      <c r="BG211" s="188" t="str">
        <f aca="1">IF(BG$4&gt;$J211,"",IF($F$175&gt;$G$175,"ns",IF($B$182&gt;$C$182,"ns",IF(ABS($L211-INDEX(RTO1SF_ORD,BG$4,2))&gt;$B$190,"s","ns"))))</f>
        <v/>
      </c>
      <c r="BH211" s="188" t="str">
        <f aca="1">IF(BH$4&gt;$J211,"",IF($F$175&gt;$G$175,"ns",IF($B$182&gt;$C$182,"ns",IF(ABS($L211-INDEX(RTO1SF_ORD,BH$4,2))&gt;$B$190,"s","ns"))))</f>
        <v/>
      </c>
      <c r="BI211" s="188" t="str">
        <f aca="1">IF(BI$4&gt;$J211,"",IF($F$175&gt;$G$175,"ns",IF($B$182&gt;$C$182,"ns",IF(ABS($L211-INDEX(RTO1SF_ORD,BI$4,2))&gt;$B$190,"s","ns"))))</f>
        <v/>
      </c>
      <c r="BJ211" s="188" t="str">
        <f aca="1">IF(BJ$4&gt;$J211,"",IF($F$175&gt;$G$175,"ns",IF($B$182&gt;$C$182,"ns",IF(ABS($L211-INDEX(RTO1SF_ORD,BJ$4,2))&gt;$B$190,"s","ns"))))</f>
        <v/>
      </c>
      <c r="BS211" s="10"/>
      <c r="BT211" s="10"/>
      <c r="BV211" s="89" t="n">
        <v>41</v>
      </c>
      <c r="BW211" s="187">
        <f aca="1">IFERROR(INDEX(RTO4CF_ORD,BV211,1),"sd")</f>
        <v>0</v>
      </c>
      <c r="BX211" s="188">
        <f aca="1">IFERROR(INDEX(RTO4CF_ORD,BV211,2),"sd")</f>
        <v>0.0000900000000000000178</v>
      </c>
      <c r="BY211" s="186" t="str">
        <f aca="1">IF(BY$4&gt;$BV211,"",IF($BR$175&gt;$BS$175,"ns",IF($BN$182&gt;$BO$182,"ns",IF(ABS($BX211-INDEX(RTO1CF_ORD,BY$4,2))&gt;$BN$190,"s","ns"))))</f>
        <v>ns</v>
      </c>
      <c r="BZ211" s="186" t="str">
        <f aca="1">IF(BZ$4&gt;$BV211,"",IF($BR$175&gt;$BS$175,"ns",IF($BN$182&gt;$BO$182,"ns",IF(ABS($BX211-INDEX(RTO1CF_ORD,BZ$4,2))&gt;$BN$190,"s","ns"))))</f>
        <v>ns</v>
      </c>
      <c r="CA211" s="186" t="str">
        <f aca="1">IF(CA$4&gt;$BV211,"",IF($BR$175&gt;$BS$175,"ns",IF($BN$182&gt;$BO$182,"ns",IF(ABS($BX211-INDEX(RTO1CF_ORD,CA$4,2))&gt;$BN$190,"s","ns"))))</f>
        <v>ns</v>
      </c>
      <c r="CB211" s="186" t="str">
        <f aca="1">IF(CB$4&gt;$BV211,"",IF($BR$175&gt;$BS$175,"ns",IF($BN$182&gt;$BO$182,"ns",IF(ABS($BX211-INDEX(RTO1CF_ORD,CB$4,2))&gt;$BN$190,"s","ns"))))</f>
        <v>ns</v>
      </c>
      <c r="CC211" s="186" t="str">
        <f aca="1">IF(CC$4&gt;$BV211,"",IF($BR$175&gt;$BS$175,"ns",IF($BN$182&gt;$BO$182,"ns",IF(ABS($BX211-INDEX(RTO1CF_ORD,CC$4,2))&gt;$BN$190,"s","ns"))))</f>
        <v>ns</v>
      </c>
      <c r="CD211" s="186" t="str">
        <f aca="1">IF(CD$4&gt;$BV211,"",IF($BR$175&gt;$BS$175,"ns",IF($BN$182&gt;$BO$182,"ns",IF(ABS($BX211-INDEX(RTO1CF_ORD,CD$4,2))&gt;$BN$190,"s","ns"))))</f>
        <v>ns</v>
      </c>
      <c r="CE211" s="186" t="str">
        <f aca="1">IF(CE$4&gt;$BV211,"",IF($BR$175&gt;$BS$175,"ns",IF($BN$182&gt;$BO$182,"ns",IF(ABS($BX211-INDEX(RTO1CF_ORD,CE$4,2))&gt;$BN$190,"s","ns"))))</f>
        <v>ns</v>
      </c>
      <c r="CF211" s="186" t="str">
        <f aca="1">IF(CF$4&gt;$BV211,"",IF($BR$175&gt;$BS$175,"ns",IF($BN$182&gt;$BO$182,"ns",IF(ABS($BX211-INDEX(RTO1CF_ORD,CF$4,2))&gt;$BN$190,"s","ns"))))</f>
        <v>ns</v>
      </c>
      <c r="CG211" s="186" t="str">
        <f aca="1">IF(CG$4&gt;$BV211,"",IF($BR$175&gt;$BS$175,"ns",IF($BN$182&gt;$BO$182,"ns",IF(ABS($BX211-INDEX(RTO1CF_ORD,CG$4,2))&gt;$BN$190,"s","ns"))))</f>
        <v>ns</v>
      </c>
      <c r="CH211" s="186" t="str">
        <f aca="1">IF(CH$4&gt;$BV211,"",IF($BR$175&gt;$BS$175,"ns",IF($BN$182&gt;$BO$182,"ns",IF(ABS($BX211-INDEX(RTO1CF_ORD,CH$4,2))&gt;$BN$190,"s","ns"))))</f>
        <v>ns</v>
      </c>
      <c r="CI211" s="186" t="str">
        <f aca="1">IF(CI$4&gt;$BV211,"",IF($BR$175&gt;$BS$175,"ns",IF($BN$182&gt;$BO$182,"ns",IF(ABS($BX211-INDEX(RTO1CF_ORD,CI$4,2))&gt;$BN$190,"s","ns"))))</f>
        <v>ns</v>
      </c>
      <c r="CJ211" s="186" t="str">
        <f aca="1">IF(CJ$4&gt;$BV211,"",IF($BR$175&gt;$BS$175,"ns",IF($BN$182&gt;$BO$182,"ns",IF(ABS($BX211-INDEX(RTO1CF_ORD,CJ$4,2))&gt;$BN$190,"s","ns"))))</f>
        <v>ns</v>
      </c>
      <c r="CK211" s="186" t="str">
        <f aca="1">IF(CK$4&gt;$BV211,"",IF($BR$175&gt;$BS$175,"ns",IF($BN$182&gt;$BO$182,"ns",IF(ABS($BX211-INDEX(RTO1CF_ORD,CK$4,2))&gt;$BN$190,"s","ns"))))</f>
        <v>ns</v>
      </c>
      <c r="CL211" s="186" t="str">
        <f aca="1">IF(CL$4&gt;$BV211,"",IF($BR$175&gt;$BS$175,"ns",IF($BN$182&gt;$BO$182,"ns",IF(ABS($BX211-INDEX(RTO1CF_ORD,CL$4,2))&gt;$BN$190,"s","ns"))))</f>
        <v>ns</v>
      </c>
      <c r="CM211" s="186" t="str">
        <f aca="1">IF(CM$4&gt;$BV211,"",IF($BR$175&gt;$BS$175,"ns",IF($BN$182&gt;$BO$182,"ns",IF(ABS($BX211-INDEX(RTO1CF_ORD,CM$4,2))&gt;$BN$190,"s","ns"))))</f>
        <v>ns</v>
      </c>
      <c r="CN211" s="186" t="str">
        <f aca="1">IF(CN$4&gt;$BV211,"",IF($BR$175&gt;$BS$175,"ns",IF($BN$182&gt;$BO$182,"ns",IF(ABS($BX211-INDEX(RTO1CF_ORD,CN$4,2))&gt;$BN$190,"s","ns"))))</f>
        <v>ns</v>
      </c>
      <c r="CO211" s="186" t="str">
        <f aca="1">IF(CO$4&gt;$BV211,"",IF($BR$175&gt;$BS$175,"ns",IF($BN$182&gt;$BO$182,"ns",IF(ABS($BX211-INDEX(RTO1CF_ORD,CO$4,2))&gt;$BN$190,"s","ns"))))</f>
        <v>ns</v>
      </c>
      <c r="CP211" s="186" t="str">
        <f aca="1">IF(CP$4&gt;$BV211,"",IF($BR$175&gt;$BS$175,"ns",IF($BN$182&gt;$BO$182,"ns",IF(ABS($BX211-INDEX(RTO1CF_ORD,CP$4,2))&gt;$BN$190,"s","ns"))))</f>
        <v>ns</v>
      </c>
      <c r="CQ211" s="186" t="str">
        <f aca="1">IF(CQ$4&gt;$BV211,"",IF($BR$175&gt;$BS$175,"ns",IF($BN$182&gt;$BO$182,"ns",IF(ABS($BX211-INDEX(RTO1CF_ORD,CQ$4,2))&gt;$BN$190,"s","ns"))))</f>
        <v>ns</v>
      </c>
      <c r="CR211" s="186" t="str">
        <f aca="1">IF(CR$4&gt;$BV211,"",IF($BR$175&gt;$BS$175,"ns",IF($BN$182&gt;$BO$182,"ns",IF(ABS($BX211-INDEX(RTO1CF_ORD,CR$4,2))&gt;$BN$190,"s","ns"))))</f>
        <v>ns</v>
      </c>
      <c r="CS211" s="186" t="str">
        <f aca="1">IF(CS$4&gt;$BV211,"",IF($BR$175&gt;$BS$175,"ns",IF($BN$182&gt;$BO$182,"ns",IF(ABS($BX211-INDEX(RTO1CF_ORD,CS$4,2))&gt;$BN$190,"s","ns"))))</f>
        <v>ns</v>
      </c>
      <c r="CT211" s="186" t="str">
        <f aca="1">IF(CT$4&gt;$BV211,"",IF($BR$175&gt;$BS$175,"ns",IF($BN$182&gt;$BO$182,"ns",IF(ABS($BX211-INDEX(RTO1CF_ORD,CT$4,2))&gt;$BN$190,"s","ns"))))</f>
        <v>ns</v>
      </c>
      <c r="CU211" s="186" t="str">
        <f aca="1">IF(CU$4&gt;$BV211,"",IF($BR$175&gt;$BS$175,"ns",IF($BN$182&gt;$BO$182,"ns",IF(ABS($BX211-INDEX(RTO1CF_ORD,CU$4,2))&gt;$BN$190,"s","ns"))))</f>
        <v>ns</v>
      </c>
      <c r="CV211" s="186" t="str">
        <f aca="1">IF(CV$4&gt;$BV211,"",IF($BR$175&gt;$BS$175,"ns",IF($BN$182&gt;$BO$182,"ns",IF(ABS($BX211-INDEX(RTO1CF_ORD,CV$4,2))&gt;$BN$190,"s","ns"))))</f>
        <v>ns</v>
      </c>
      <c r="CW211" s="186" t="str">
        <f aca="1">IF(CW$4&gt;$BV211,"",IF($BR$175&gt;$BS$175,"ns",IF($BN$182&gt;$BO$182,"ns",IF(ABS($BX211-INDEX(RTO1CF_ORD,CW$4,2))&gt;$BN$190,"s","ns"))))</f>
        <v>ns</v>
      </c>
      <c r="CX211" s="186" t="str">
        <f aca="1">IF(CX$4&gt;$BV211,"",IF($BR$175&gt;$BS$175,"ns",IF($BN$182&gt;$BO$182,"ns",IF(ABS($BX211-INDEX(RTO1CF_ORD,CX$4,2))&gt;$BN$190,"s","ns"))))</f>
        <v>ns</v>
      </c>
      <c r="CY211" s="186" t="str">
        <f aca="1">IF(CY$4&gt;$BV211,"",IF($BR$175&gt;$BS$175,"ns",IF($BN$182&gt;$BO$182,"ns",IF(ABS($BX211-INDEX(RTO1CF_ORD,CY$4,2))&gt;$BN$190,"s","ns"))))</f>
        <v>ns</v>
      </c>
      <c r="CZ211" s="186" t="str">
        <f aca="1">IF(CZ$4&gt;$BV211,"",IF($BR$175&gt;$BS$175,"ns",IF($BN$182&gt;$BO$182,"ns",IF(ABS($BX211-INDEX(RTO1CF_ORD,CZ$4,2))&gt;$BN$190,"s","ns"))))</f>
        <v>ns</v>
      </c>
      <c r="DA211" s="186" t="str">
        <f aca="1">IF(DA$4&gt;$BV211,"",IF($BR$175&gt;$BS$175,"ns",IF($BN$182&gt;$BO$182,"ns",IF(ABS($BX211-INDEX(RTO1CF_ORD,DA$4,2))&gt;$BN$190,"s","ns"))))</f>
        <v>ns</v>
      </c>
      <c r="DB211" s="186" t="str">
        <f aca="1">IF(DB$4&gt;$BV211,"",IF($BR$175&gt;$BS$175,"ns",IF($BN$182&gt;$BO$182,"ns",IF(ABS($BX211-INDEX(RTO1CF_ORD,DB$4,2))&gt;$BN$190,"s","ns"))))</f>
        <v>ns</v>
      </c>
      <c r="DC211" s="186" t="str">
        <f aca="1">IF(DC$4&gt;$BV211,"",IF($BR$175&gt;$BS$175,"ns",IF($BN$182&gt;$BO$182,"ns",IF(ABS($BX211-INDEX(RTO1CF_ORD,DC$4,2))&gt;$BN$190,"s","ns"))))</f>
        <v>ns</v>
      </c>
      <c r="DD211" s="186" t="str">
        <f aca="1">IF(DD$4&gt;$BV211,"",IF($BR$175&gt;$BS$175,"ns",IF($BN$182&gt;$BO$182,"ns",IF(ABS($BX211-INDEX(RTO1CF_ORD,DD$4,2))&gt;$BN$190,"s","ns"))))</f>
        <v>ns</v>
      </c>
      <c r="DE211" s="186" t="str">
        <f aca="1">IF(DE$4&gt;$BV211,"",IF($BR$175&gt;$BS$175,"ns",IF($BN$182&gt;$BO$182,"ns",IF(ABS($BX211-INDEX(RTO1CF_ORD,DE$4,2))&gt;$BN$190,"s","ns"))))</f>
        <v>ns</v>
      </c>
      <c r="DF211" s="186" t="str">
        <f aca="1">IF(DF$4&gt;$BV211,"",IF($BR$175&gt;$BS$175,"ns",IF($BN$182&gt;$BO$182,"ns",IF(ABS($BX211-INDEX(RTO1CF_ORD,DF$4,2))&gt;$BN$190,"s","ns"))))</f>
        <v>ns</v>
      </c>
      <c r="DG211" s="186" t="str">
        <f aca="1">IF(DG$4&gt;$BV211,"",IF($BR$175&gt;$BS$175,"ns",IF($BN$182&gt;$BO$182,"ns",IF(ABS($BX211-INDEX(RTO1CF_ORD,DG$4,2))&gt;$BN$190,"s","ns"))))</f>
        <v>ns</v>
      </c>
      <c r="DH211" s="186" t="str">
        <f aca="1">IF(DH$4&gt;$BV211,"",IF($BR$175&gt;$BS$175,"ns",IF($BN$182&gt;$BO$182,"ns",IF(ABS($BX211-INDEX(RTO1CF_ORD,DH$4,2))&gt;$BN$190,"s","ns"))))</f>
        <v>ns</v>
      </c>
      <c r="DI211" s="186" t="str">
        <f aca="1">IF(DI$4&gt;$BV211,"",IF($BR$175&gt;$BS$175,"ns",IF($BN$182&gt;$BO$182,"ns",IF(ABS($BX211-INDEX(RTO1CF_ORD,DI$4,2))&gt;$BN$190,"s","ns"))))</f>
        <v>ns</v>
      </c>
      <c r="DJ211" s="186" t="str">
        <f aca="1">IF(DJ$4&gt;$BV211,"",IF($BR$175&gt;$BS$175,"ns",IF($BN$182&gt;$BO$182,"ns",IF(ABS($BX211-INDEX(RTO1CF_ORD,DJ$4,2))&gt;$BN$190,"s","ns"))))</f>
        <v>ns</v>
      </c>
      <c r="DK211" s="186" t="str">
        <f aca="1">IF(DK$4&gt;$BV211,"",IF($BR$175&gt;$BS$175,"ns",IF($BN$182&gt;$BO$182,"ns",IF(ABS($BX211-INDEX(RTO1CF_ORD,DK$4,2))&gt;$BN$190,"s","ns"))))</f>
        <v>ns</v>
      </c>
      <c r="DL211" s="186" t="str">
        <f aca="1">IF(DL$4&gt;$BV211,"",IF($BR$175&gt;$BS$175,"ns",IF($BN$182&gt;$BO$182,"ns",IF(ABS($BX211-INDEX(RTO1CF_ORD,DL$4,2))&gt;$BN$190,"s","ns"))))</f>
        <v>ns</v>
      </c>
      <c r="DM211" s="186" t="str">
        <f aca="1">IF(DM$4&gt;$BV211,"",IF($BR$175&gt;$BS$175,"ns",IF($BN$182&gt;$BO$182,"ns",IF(ABS($BX211-INDEX(RTO1CF_ORD,DM$4,2))&gt;$BN$190,"s","ns"))))</f>
        <v>ns</v>
      </c>
      <c r="DN211" s="186" t="str">
        <f aca="1">IF(DN$4&gt;$BV211,"",IF($BR$175&gt;$BS$175,"ns",IF($BN$182&gt;$BO$182,"ns",IF(ABS($BX211-INDEX(RTO1CF_ORD,DN$4,2))&gt;$BN$190,"s","ns"))))</f>
        <v/>
      </c>
      <c r="DO211" s="186" t="str">
        <f aca="1">IF(DO$4&gt;$BV211,"",IF($BR$175&gt;$BS$175,"ns",IF($BN$182&gt;$BO$182,"ns",IF(ABS($BX211-INDEX(RTO1CF_ORD,DO$4,2))&gt;$BN$190,"s","ns"))))</f>
        <v/>
      </c>
      <c r="DP211" s="186" t="str">
        <f aca="1">IF(DP$4&gt;$BV211,"",IF($BR$175&gt;$BS$175,"ns",IF($BN$182&gt;$BO$182,"ns",IF(ABS($BX211-INDEX(RTO1CF_ORD,DP$4,2))&gt;$BN$190,"s","ns"))))</f>
        <v/>
      </c>
      <c r="DQ211" s="186" t="str">
        <f aca="1">IF(DQ$4&gt;$BV211,"",IF($BR$175&gt;$BS$175,"ns",IF($BN$182&gt;$BO$182,"ns",IF(ABS($BX211-INDEX(RTO1CF_ORD,DQ$4,2))&gt;$BN$190,"s","ns"))))</f>
        <v/>
      </c>
      <c r="DR211" s="186" t="str">
        <f aca="1">IF(DR$4&gt;$BV211,"",IF($BR$175&gt;$BS$175,"ns",IF($BN$182&gt;$BO$182,"ns",IF(ABS($BX211-INDEX(RTO1CF_ORD,DR$4,2))&gt;$BN$190,"s","ns"))))</f>
        <v/>
      </c>
      <c r="DS211" s="186" t="str">
        <f aca="1">IF(DS$4&gt;$BV211,"",IF($BR$175&gt;$BS$175,"ns",IF($BN$182&gt;$BO$182,"ns",IF(ABS($BX211-INDEX(RTO1CF_ORD,DS$4,2))&gt;$BN$190,"s","ns"))))</f>
        <v/>
      </c>
      <c r="DT211" s="186" t="str">
        <f aca="1">IF(DT$4&gt;$BV211,"",IF($BR$175&gt;$BS$175,"ns",IF($BN$182&gt;$BO$182,"ns",IF(ABS($BX211-INDEX(RTO1CF_ORD,DT$4,2))&gt;$BN$190,"s","ns"))))</f>
        <v/>
      </c>
      <c r="DU211" s="186" t="str">
        <f aca="1">IF(DU$4&gt;$BV211,"",IF($BR$175&gt;$BS$175,"ns",IF($BN$182&gt;$BO$182,"ns",IF(ABS($BX211-INDEX(RTO1CF_ORD,DU$4,2))&gt;$BN$190,"s","ns"))))</f>
        <v/>
      </c>
      <c r="DV211" s="186" t="str">
        <f aca="1">IF(DV$4&gt;$BV211,"",IF($BR$175&gt;$BS$175,"ns",IF($BN$182&gt;$BO$182,"ns",IF(ABS($BX211-INDEX(RTO1CF_ORD,DV$4,2))&gt;$BN$190,"s","ns"))))</f>
        <v/>
      </c>
      <c r="DW211" s="158"/>
      <c r="DX211" s="158"/>
      <c r="DZ211" s="176">
        <f>DZ210+1</f>
        <v>42</v>
      </c>
      <c r="EA211" s="283">
        <f aca="1">IFERROR(INDEX(RTO4CV,$DZ211,1),0)</f>
        <v>0</v>
      </c>
      <c r="EB211" s="179">
        <f aca="1">IFERROR(INDEX(RTO4SF,$DZ211,EB$3),0)</f>
        <v>0</v>
      </c>
      <c r="EC211" s="179">
        <f aca="1">IFERROR(INDEX(RTO4SF,$DZ211,EC$3),0)</f>
        <v>0</v>
      </c>
      <c r="ED211" s="179">
        <f aca="1">IFERROR(INDEX(RTO4SF,$DZ211,ED$3),0)</f>
        <v>0</v>
      </c>
      <c r="EE211" s="179">
        <f aca="1">IFERROR(INDEX(RTO4SF,$DZ211,EE$3),0)</f>
        <v>0</v>
      </c>
      <c r="EF211" s="179">
        <f>_xlfn.COUNTIFS(EB211:EE211,"&gt;1")</f>
        <v>0</v>
      </c>
      <c r="EG211" s="179">
        <f>IFERROR(_xlfn.SUMIFS(EB211:EE211,EB211:EE211,"&gt;1"),0)</f>
        <v>0</v>
      </c>
      <c r="EH211" s="176"/>
      <c r="EI211" s="176"/>
      <c r="EJ211" s="176"/>
      <c r="EK211" s="177"/>
      <c r="EL211" s="176">
        <f>EL210+1</f>
        <v>42</v>
      </c>
      <c r="EM211" s="283">
        <f aca="1">IFERROR(INDEX(RTO4CV,$EL211,1),0)</f>
        <v>0</v>
      </c>
      <c r="EN211" s="179">
        <f aca="1">IFERROR(INDEX(RTO4CF,$EL211,'ANVA-MDS'!EB$3),0)</f>
        <v>0</v>
      </c>
      <c r="EO211" s="179">
        <f aca="1">IFERROR(INDEX(RTO4CF,$EL211,'ANVA-MDS'!EC$3),0)</f>
        <v>0</v>
      </c>
      <c r="EP211" s="179">
        <f aca="1">IFERROR(INDEX(RTO4CF,$EL211,'ANVA-MDS'!ED$3),0)</f>
        <v>0</v>
      </c>
      <c r="EQ211" s="179">
        <f aca="1">IFERROR(INDEX(RTO4CF,$EL211,'ANVA-MDS'!EE$3),0)</f>
        <v>0</v>
      </c>
      <c r="ER211" s="179">
        <f>_xlfn.COUNTIFS(EN211:EQ211,"&gt;1")</f>
        <v>0</v>
      </c>
      <c r="ES211" s="179">
        <f>IFERROR(_xlfn.SUMIFS(EN211:EQ211,EN211:EQ211,"&gt;1"),0)</f>
        <v>0</v>
      </c>
      <c r="ET211" s="176"/>
      <c r="EU211" s="176"/>
      <c r="EV211" s="176"/>
      <c r="EW211" s="177"/>
      <c r="EX211" s="179">
        <f>EG211+ES211</f>
        <v>0</v>
      </c>
      <c r="EY211" s="177"/>
      <c r="EZ211" s="177"/>
    </row>
    <row r="212" spans="10:156" ht="12.75" customHeight="1">
      <c r="J212" s="89" t="n">
        <v>42</v>
      </c>
      <c r="K212" s="187">
        <f aca="1">IFERROR(INDEX(RTO4SF_ORD,J212,1),"sd")</f>
        <v>0</v>
      </c>
      <c r="L212" s="188">
        <f aca="1">IFERROR(INDEX(RTO4SF_ORD,J212,2),"sd")</f>
        <v>0.00008</v>
      </c>
      <c r="M212" s="188" t="str">
        <f aca="1">IF(M$4&gt;$J212,"",IF($F$175&gt;$G$175,"ns",IF($B$182&gt;$C$182,"ns",IF(ABS($L212-INDEX(RTO1SF_ORD,M$4,2))&gt;$B$190,"s","ns"))))</f>
        <v>ns</v>
      </c>
      <c r="N212" s="188" t="str">
        <f aca="1">IF(N$4&gt;$J212,"",IF($F$175&gt;$G$175,"ns",IF($B$182&gt;$C$182,"ns",IF(ABS($L212-INDEX(RTO1SF_ORD,N$4,2))&gt;$B$190,"s","ns"))))</f>
        <v>ns</v>
      </c>
      <c r="O212" s="188" t="str">
        <f aca="1">IF(O$4&gt;$J212,"",IF($F$175&gt;$G$175,"ns",IF($B$182&gt;$C$182,"ns",IF(ABS($L212-INDEX(RTO1SF_ORD,O$4,2))&gt;$B$190,"s","ns"))))</f>
        <v>ns</v>
      </c>
      <c r="P212" s="188" t="str">
        <f aca="1">IF(P$4&gt;$J212,"",IF($F$175&gt;$G$175,"ns",IF($B$182&gt;$C$182,"ns",IF(ABS($L212-INDEX(RTO1SF_ORD,P$4,2))&gt;$B$190,"s","ns"))))</f>
        <v>ns</v>
      </c>
      <c r="Q212" s="188" t="str">
        <f aca="1">IF(Q$4&gt;$J212,"",IF($F$175&gt;$G$175,"ns",IF($B$182&gt;$C$182,"ns",IF(ABS($L212-INDEX(RTO1SF_ORD,Q$4,2))&gt;$B$190,"s","ns"))))</f>
        <v>ns</v>
      </c>
      <c r="R212" s="188" t="str">
        <f aca="1">IF(R$4&gt;$J212,"",IF($F$175&gt;$G$175,"ns",IF($B$182&gt;$C$182,"ns",IF(ABS($L212-INDEX(RTO1SF_ORD,R$4,2))&gt;$B$190,"s","ns"))))</f>
        <v>ns</v>
      </c>
      <c r="S212" s="188" t="str">
        <f aca="1">IF(S$4&gt;$J212,"",IF($F$175&gt;$G$175,"ns",IF($B$182&gt;$C$182,"ns",IF(ABS($L212-INDEX(RTO1SF_ORD,S$4,2))&gt;$B$190,"s","ns"))))</f>
        <v>ns</v>
      </c>
      <c r="T212" s="188" t="str">
        <f aca="1">IF(T$4&gt;$J212,"",IF($F$175&gt;$G$175,"ns",IF($B$182&gt;$C$182,"ns",IF(ABS($L212-INDEX(RTO1SF_ORD,T$4,2))&gt;$B$190,"s","ns"))))</f>
        <v>ns</v>
      </c>
      <c r="U212" s="188" t="str">
        <f aca="1">IF(U$4&gt;$J212,"",IF($F$175&gt;$G$175,"ns",IF($B$182&gt;$C$182,"ns",IF(ABS($L212-INDEX(RTO1SF_ORD,U$4,2))&gt;$B$190,"s","ns"))))</f>
        <v>ns</v>
      </c>
      <c r="V212" s="188" t="str">
        <f aca="1">IF(V$4&gt;$J212,"",IF($F$175&gt;$G$175,"ns",IF($B$182&gt;$C$182,"ns",IF(ABS($L212-INDEX(RTO1SF_ORD,V$4,2))&gt;$B$190,"s","ns"))))</f>
        <v>ns</v>
      </c>
      <c r="W212" s="188" t="str">
        <f aca="1">IF(W$4&gt;$J212,"",IF($F$175&gt;$G$175,"ns",IF($B$182&gt;$C$182,"ns",IF(ABS($L212-INDEX(RTO1SF_ORD,W$4,2))&gt;$B$190,"s","ns"))))</f>
        <v>ns</v>
      </c>
      <c r="X212" s="188" t="str">
        <f aca="1">IF(X$4&gt;$J212,"",IF($F$175&gt;$G$175,"ns",IF($B$182&gt;$C$182,"ns",IF(ABS($L212-INDEX(RTO1SF_ORD,X$4,2))&gt;$B$190,"s","ns"))))</f>
        <v>ns</v>
      </c>
      <c r="Y212" s="188" t="str">
        <f aca="1">IF(Y$4&gt;$J212,"",IF($F$175&gt;$G$175,"ns",IF($B$182&gt;$C$182,"ns",IF(ABS($L212-INDEX(RTO1SF_ORD,Y$4,2))&gt;$B$190,"s","ns"))))</f>
        <v>ns</v>
      </c>
      <c r="Z212" s="188" t="str">
        <f aca="1">IF(Z$4&gt;$J212,"",IF($F$175&gt;$G$175,"ns",IF($B$182&gt;$C$182,"ns",IF(ABS($L212-INDEX(RTO1SF_ORD,Z$4,2))&gt;$B$190,"s","ns"))))</f>
        <v>ns</v>
      </c>
      <c r="AA212" s="188" t="str">
        <f aca="1">IF(AA$4&gt;$J212,"",IF($F$175&gt;$G$175,"ns",IF($B$182&gt;$C$182,"ns",IF(ABS($L212-INDEX(RTO1SF_ORD,AA$4,2))&gt;$B$190,"s","ns"))))</f>
        <v>ns</v>
      </c>
      <c r="AB212" s="188" t="str">
        <f aca="1">IF(AB$4&gt;$J212,"",IF($F$175&gt;$G$175,"ns",IF($B$182&gt;$C$182,"ns",IF(ABS($L212-INDEX(RTO1SF_ORD,AB$4,2))&gt;$B$190,"s","ns"))))</f>
        <v>ns</v>
      </c>
      <c r="AC212" s="188" t="str">
        <f aca="1">IF(AC$4&gt;$J212,"",IF($F$175&gt;$G$175,"ns",IF($B$182&gt;$C$182,"ns",IF(ABS($L212-INDEX(RTO1SF_ORD,AC$4,2))&gt;$B$190,"s","ns"))))</f>
        <v>ns</v>
      </c>
      <c r="AD212" s="188" t="str">
        <f aca="1">IF(AD$4&gt;$J212,"",IF($F$175&gt;$G$175,"ns",IF($B$182&gt;$C$182,"ns",IF(ABS($L212-INDEX(RTO1SF_ORD,AD$4,2))&gt;$B$190,"s","ns"))))</f>
        <v>ns</v>
      </c>
      <c r="AE212" s="188" t="str">
        <f aca="1">IF(AE$4&gt;$J212,"",IF($F$175&gt;$G$175,"ns",IF($B$182&gt;$C$182,"ns",IF(ABS($L212-INDEX(RTO1SF_ORD,AE$4,2))&gt;$B$190,"s","ns"))))</f>
        <v>ns</v>
      </c>
      <c r="AF212" s="188" t="str">
        <f aca="1">IF(AF$4&gt;$J212,"",IF($F$175&gt;$G$175,"ns",IF($B$182&gt;$C$182,"ns",IF(ABS($L212-INDEX(RTO1SF_ORD,AF$4,2))&gt;$B$190,"s","ns"))))</f>
        <v>ns</v>
      </c>
      <c r="AG212" s="188" t="str">
        <f aca="1">IF(AG$4&gt;$J212,"",IF($F$175&gt;$G$175,"ns",IF($B$182&gt;$C$182,"ns",IF(ABS($L212-INDEX(RTO1SF_ORD,AG$4,2))&gt;$B$190,"s","ns"))))</f>
        <v>ns</v>
      </c>
      <c r="AH212" s="188" t="str">
        <f aca="1">IF(AH$4&gt;$J212,"",IF($F$175&gt;$G$175,"ns",IF($B$182&gt;$C$182,"ns",IF(ABS($L212-INDEX(RTO1SF_ORD,AH$4,2))&gt;$B$190,"s","ns"))))</f>
        <v>ns</v>
      </c>
      <c r="AI212" s="188" t="str">
        <f aca="1">IF(AI$4&gt;$J212,"",IF($F$175&gt;$G$175,"ns",IF($B$182&gt;$C$182,"ns",IF(ABS($L212-INDEX(RTO1SF_ORD,AI$4,2))&gt;$B$190,"s","ns"))))</f>
        <v>ns</v>
      </c>
      <c r="AJ212" s="188" t="str">
        <f aca="1">IF(AJ$4&gt;$J212,"",IF($F$175&gt;$G$175,"ns",IF($B$182&gt;$C$182,"ns",IF(ABS($L212-INDEX(RTO1SF_ORD,AJ$4,2))&gt;$B$190,"s","ns"))))</f>
        <v>ns</v>
      </c>
      <c r="AK212" s="188" t="str">
        <f aca="1">IF(AK$4&gt;$J212,"",IF($F$175&gt;$G$175,"ns",IF($B$182&gt;$C$182,"ns",IF(ABS($L212-INDEX(RTO1SF_ORD,AK$4,2))&gt;$B$190,"s","ns"))))</f>
        <v>ns</v>
      </c>
      <c r="AL212" s="188" t="str">
        <f aca="1">IF(AL$4&gt;$J212,"",IF($F$175&gt;$G$175,"ns",IF($B$182&gt;$C$182,"ns",IF(ABS($L212-INDEX(RTO1SF_ORD,AL$4,2))&gt;$B$190,"s","ns"))))</f>
        <v>ns</v>
      </c>
      <c r="AM212" s="188" t="str">
        <f aca="1">IF(AM$4&gt;$J212,"",IF($F$175&gt;$G$175,"ns",IF($B$182&gt;$C$182,"ns",IF(ABS($L212-INDEX(RTO1SF_ORD,AM$4,2))&gt;$B$190,"s","ns"))))</f>
        <v>ns</v>
      </c>
      <c r="AN212" s="188" t="str">
        <f aca="1">IF(AN$4&gt;$J212,"",IF($F$175&gt;$G$175,"ns",IF($B$182&gt;$C$182,"ns",IF(ABS($L212-INDEX(RTO1SF_ORD,AN$4,2))&gt;$B$190,"s","ns"))))</f>
        <v>ns</v>
      </c>
      <c r="AO212" s="188" t="str">
        <f aca="1">IF(AO$4&gt;$J212,"",IF($F$175&gt;$G$175,"ns",IF($B$182&gt;$C$182,"ns",IF(ABS($L212-INDEX(RTO1SF_ORD,AO$4,2))&gt;$B$190,"s","ns"))))</f>
        <v>ns</v>
      </c>
      <c r="AP212" s="188" t="str">
        <f aca="1">IF(AP$4&gt;$J212,"",IF($F$175&gt;$G$175,"ns",IF($B$182&gt;$C$182,"ns",IF(ABS($L212-INDEX(RTO1SF_ORD,AP$4,2))&gt;$B$190,"s","ns"))))</f>
        <v>ns</v>
      </c>
      <c r="AQ212" s="188" t="str">
        <f aca="1">IF(AQ$4&gt;$J212,"",IF($F$175&gt;$G$175,"ns",IF($B$182&gt;$C$182,"ns",IF(ABS($L212-INDEX(RTO1SF_ORD,AQ$4,2))&gt;$B$190,"s","ns"))))</f>
        <v>ns</v>
      </c>
      <c r="AR212" s="188" t="str">
        <f aca="1">IF(AR$4&gt;$J212,"",IF($F$175&gt;$G$175,"ns",IF($B$182&gt;$C$182,"ns",IF(ABS($L212-INDEX(RTO1SF_ORD,AR$4,2))&gt;$B$190,"s","ns"))))</f>
        <v>ns</v>
      </c>
      <c r="AS212" s="188" t="str">
        <f aca="1">IF(AS$4&gt;$J212,"",IF($F$175&gt;$G$175,"ns",IF($B$182&gt;$C$182,"ns",IF(ABS($L212-INDEX(RTO1SF_ORD,AS$4,2))&gt;$B$190,"s","ns"))))</f>
        <v>ns</v>
      </c>
      <c r="AT212" s="188" t="str">
        <f aca="1">IF(AT$4&gt;$J212,"",IF($F$175&gt;$G$175,"ns",IF($B$182&gt;$C$182,"ns",IF(ABS($L212-INDEX(RTO1SF_ORD,AT$4,2))&gt;$B$190,"s","ns"))))</f>
        <v>ns</v>
      </c>
      <c r="AU212" s="188" t="str">
        <f aca="1">IF(AU$4&gt;$J212,"",IF($F$175&gt;$G$175,"ns",IF($B$182&gt;$C$182,"ns",IF(ABS($L212-INDEX(RTO1SF_ORD,AU$4,2))&gt;$B$190,"s","ns"))))</f>
        <v>ns</v>
      </c>
      <c r="AV212" s="188" t="str">
        <f aca="1">IF(AV$4&gt;$J212,"",IF($F$175&gt;$G$175,"ns",IF($B$182&gt;$C$182,"ns",IF(ABS($L212-INDEX(RTO1SF_ORD,AV$4,2))&gt;$B$190,"s","ns"))))</f>
        <v>ns</v>
      </c>
      <c r="AW212" s="188" t="str">
        <f aca="1">IF(AW$4&gt;$J212,"",IF($F$175&gt;$G$175,"ns",IF($B$182&gt;$C$182,"ns",IF(ABS($L212-INDEX(RTO1SF_ORD,AW$4,2))&gt;$B$190,"s","ns"))))</f>
        <v>ns</v>
      </c>
      <c r="AX212" s="188" t="str">
        <f aca="1">IF(AX$4&gt;$J212,"",IF($F$175&gt;$G$175,"ns",IF($B$182&gt;$C$182,"ns",IF(ABS($L212-INDEX(RTO1SF_ORD,AX$4,2))&gt;$B$190,"s","ns"))))</f>
        <v>ns</v>
      </c>
      <c r="AY212" s="188" t="str">
        <f aca="1">IF(AY$4&gt;$J212,"",IF($F$175&gt;$G$175,"ns",IF($B$182&gt;$C$182,"ns",IF(ABS($L212-INDEX(RTO1SF_ORD,AY$4,2))&gt;$B$190,"s","ns"))))</f>
        <v>ns</v>
      </c>
      <c r="AZ212" s="188" t="str">
        <f aca="1">IF(AZ$4&gt;$J212,"",IF($F$175&gt;$G$175,"ns",IF($B$182&gt;$C$182,"ns",IF(ABS($L212-INDEX(RTO1SF_ORD,AZ$4,2))&gt;$B$190,"s","ns"))))</f>
        <v>ns</v>
      </c>
      <c r="BA212" s="188" t="str">
        <f aca="1">IF(BA$4&gt;$J212,"",IF($F$175&gt;$G$175,"ns",IF($B$182&gt;$C$182,"ns",IF(ABS($L212-INDEX(RTO1SF_ORD,BA$4,2))&gt;$B$190,"s","ns"))))</f>
        <v>ns</v>
      </c>
      <c r="BB212" s="188" t="str">
        <f aca="1">IF(BB$4&gt;$J212,"",IF($F$175&gt;$G$175,"ns",IF($B$182&gt;$C$182,"ns",IF(ABS($L212-INDEX(RTO1SF_ORD,BB$4,2))&gt;$B$190,"s","ns"))))</f>
        <v>ns</v>
      </c>
      <c r="BC212" s="188" t="str">
        <f aca="1">IF(BC$4&gt;$J212,"",IF($F$175&gt;$G$175,"ns",IF($B$182&gt;$C$182,"ns",IF(ABS($L212-INDEX(RTO1SF_ORD,BC$4,2))&gt;$B$190,"s","ns"))))</f>
        <v/>
      </c>
      <c r="BD212" s="188" t="str">
        <f aca="1">IF(BD$4&gt;$J212,"",IF($F$175&gt;$G$175,"ns",IF($B$182&gt;$C$182,"ns",IF(ABS($L212-INDEX(RTO1SF_ORD,BD$4,2))&gt;$B$190,"s","ns"))))</f>
        <v/>
      </c>
      <c r="BE212" s="188" t="str">
        <f aca="1">IF(BE$4&gt;$J212,"",IF($F$175&gt;$G$175,"ns",IF($B$182&gt;$C$182,"ns",IF(ABS($L212-INDEX(RTO1SF_ORD,BE$4,2))&gt;$B$190,"s","ns"))))</f>
        <v/>
      </c>
      <c r="BF212" s="188" t="str">
        <f aca="1">IF(BF$4&gt;$J212,"",IF($F$175&gt;$G$175,"ns",IF($B$182&gt;$C$182,"ns",IF(ABS($L212-INDEX(RTO1SF_ORD,BF$4,2))&gt;$B$190,"s","ns"))))</f>
        <v/>
      </c>
      <c r="BG212" s="188" t="str">
        <f aca="1">IF(BG$4&gt;$J212,"",IF($F$175&gt;$G$175,"ns",IF($B$182&gt;$C$182,"ns",IF(ABS($L212-INDEX(RTO1SF_ORD,BG$4,2))&gt;$B$190,"s","ns"))))</f>
        <v/>
      </c>
      <c r="BH212" s="188" t="str">
        <f aca="1">IF(BH$4&gt;$J212,"",IF($F$175&gt;$G$175,"ns",IF($B$182&gt;$C$182,"ns",IF(ABS($L212-INDEX(RTO1SF_ORD,BH$4,2))&gt;$B$190,"s","ns"))))</f>
        <v/>
      </c>
      <c r="BI212" s="188" t="str">
        <f aca="1">IF(BI$4&gt;$J212,"",IF($F$175&gt;$G$175,"ns",IF($B$182&gt;$C$182,"ns",IF(ABS($L212-INDEX(RTO1SF_ORD,BI$4,2))&gt;$B$190,"s","ns"))))</f>
        <v/>
      </c>
      <c r="BJ212" s="188" t="str">
        <f aca="1">IF(BJ$4&gt;$J212,"",IF($F$175&gt;$G$175,"ns",IF($B$182&gt;$C$182,"ns",IF(ABS($L212-INDEX(RTO1SF_ORD,BJ$4,2))&gt;$B$190,"s","ns"))))</f>
        <v/>
      </c>
      <c r="BS212" s="10"/>
      <c r="BT212" s="10"/>
      <c r="BV212" s="89" t="n">
        <v>42</v>
      </c>
      <c r="BW212" s="187">
        <f aca="1">IFERROR(INDEX(RTO4CF_ORD,BV212,1),"sd")</f>
        <v>0</v>
      </c>
      <c r="BX212" s="188">
        <f aca="1">IFERROR(INDEX(RTO4CF_ORD,BV212,2),"sd")</f>
        <v>0.00008</v>
      </c>
      <c r="BY212" s="186" t="str">
        <f aca="1">IF(BY$4&gt;$BV212,"",IF($BR$175&gt;$BS$175,"ns",IF($BN$182&gt;$BO$182,"ns",IF(ABS($BX212-INDEX(RTO1CF_ORD,BY$4,2))&gt;$BN$190,"s","ns"))))</f>
        <v>ns</v>
      </c>
      <c r="BZ212" s="186" t="str">
        <f aca="1">IF(BZ$4&gt;$BV212,"",IF($BR$175&gt;$BS$175,"ns",IF($BN$182&gt;$BO$182,"ns",IF(ABS($BX212-INDEX(RTO1CF_ORD,BZ$4,2))&gt;$BN$190,"s","ns"))))</f>
        <v>ns</v>
      </c>
      <c r="CA212" s="186" t="str">
        <f aca="1">IF(CA$4&gt;$BV212,"",IF($BR$175&gt;$BS$175,"ns",IF($BN$182&gt;$BO$182,"ns",IF(ABS($BX212-INDEX(RTO1CF_ORD,CA$4,2))&gt;$BN$190,"s","ns"))))</f>
        <v>ns</v>
      </c>
      <c r="CB212" s="186" t="str">
        <f aca="1">IF(CB$4&gt;$BV212,"",IF($BR$175&gt;$BS$175,"ns",IF($BN$182&gt;$BO$182,"ns",IF(ABS($BX212-INDEX(RTO1CF_ORD,CB$4,2))&gt;$BN$190,"s","ns"))))</f>
        <v>ns</v>
      </c>
      <c r="CC212" s="186" t="str">
        <f aca="1">IF(CC$4&gt;$BV212,"",IF($BR$175&gt;$BS$175,"ns",IF($BN$182&gt;$BO$182,"ns",IF(ABS($BX212-INDEX(RTO1CF_ORD,CC$4,2))&gt;$BN$190,"s","ns"))))</f>
        <v>ns</v>
      </c>
      <c r="CD212" s="186" t="str">
        <f aca="1">IF(CD$4&gt;$BV212,"",IF($BR$175&gt;$BS$175,"ns",IF($BN$182&gt;$BO$182,"ns",IF(ABS($BX212-INDEX(RTO1CF_ORD,CD$4,2))&gt;$BN$190,"s","ns"))))</f>
        <v>ns</v>
      </c>
      <c r="CE212" s="186" t="str">
        <f aca="1">IF(CE$4&gt;$BV212,"",IF($BR$175&gt;$BS$175,"ns",IF($BN$182&gt;$BO$182,"ns",IF(ABS($BX212-INDEX(RTO1CF_ORD,CE$4,2))&gt;$BN$190,"s","ns"))))</f>
        <v>ns</v>
      </c>
      <c r="CF212" s="186" t="str">
        <f aca="1">IF(CF$4&gt;$BV212,"",IF($BR$175&gt;$BS$175,"ns",IF($BN$182&gt;$BO$182,"ns",IF(ABS($BX212-INDEX(RTO1CF_ORD,CF$4,2))&gt;$BN$190,"s","ns"))))</f>
        <v>ns</v>
      </c>
      <c r="CG212" s="186" t="str">
        <f aca="1">IF(CG$4&gt;$BV212,"",IF($BR$175&gt;$BS$175,"ns",IF($BN$182&gt;$BO$182,"ns",IF(ABS($BX212-INDEX(RTO1CF_ORD,CG$4,2))&gt;$BN$190,"s","ns"))))</f>
        <v>ns</v>
      </c>
      <c r="CH212" s="186" t="str">
        <f aca="1">IF(CH$4&gt;$BV212,"",IF($BR$175&gt;$BS$175,"ns",IF($BN$182&gt;$BO$182,"ns",IF(ABS($BX212-INDEX(RTO1CF_ORD,CH$4,2))&gt;$BN$190,"s","ns"))))</f>
        <v>ns</v>
      </c>
      <c r="CI212" s="186" t="str">
        <f aca="1">IF(CI$4&gt;$BV212,"",IF($BR$175&gt;$BS$175,"ns",IF($BN$182&gt;$BO$182,"ns",IF(ABS($BX212-INDEX(RTO1CF_ORD,CI$4,2))&gt;$BN$190,"s","ns"))))</f>
        <v>ns</v>
      </c>
      <c r="CJ212" s="186" t="str">
        <f aca="1">IF(CJ$4&gt;$BV212,"",IF($BR$175&gt;$BS$175,"ns",IF($BN$182&gt;$BO$182,"ns",IF(ABS($BX212-INDEX(RTO1CF_ORD,CJ$4,2))&gt;$BN$190,"s","ns"))))</f>
        <v>ns</v>
      </c>
      <c r="CK212" s="186" t="str">
        <f aca="1">IF(CK$4&gt;$BV212,"",IF($BR$175&gt;$BS$175,"ns",IF($BN$182&gt;$BO$182,"ns",IF(ABS($BX212-INDEX(RTO1CF_ORD,CK$4,2))&gt;$BN$190,"s","ns"))))</f>
        <v>ns</v>
      </c>
      <c r="CL212" s="186" t="str">
        <f aca="1">IF(CL$4&gt;$BV212,"",IF($BR$175&gt;$BS$175,"ns",IF($BN$182&gt;$BO$182,"ns",IF(ABS($BX212-INDEX(RTO1CF_ORD,CL$4,2))&gt;$BN$190,"s","ns"))))</f>
        <v>ns</v>
      </c>
      <c r="CM212" s="186" t="str">
        <f aca="1">IF(CM$4&gt;$BV212,"",IF($BR$175&gt;$BS$175,"ns",IF($BN$182&gt;$BO$182,"ns",IF(ABS($BX212-INDEX(RTO1CF_ORD,CM$4,2))&gt;$BN$190,"s","ns"))))</f>
        <v>ns</v>
      </c>
      <c r="CN212" s="186" t="str">
        <f aca="1">IF(CN$4&gt;$BV212,"",IF($BR$175&gt;$BS$175,"ns",IF($BN$182&gt;$BO$182,"ns",IF(ABS($BX212-INDEX(RTO1CF_ORD,CN$4,2))&gt;$BN$190,"s","ns"))))</f>
        <v>ns</v>
      </c>
      <c r="CO212" s="186" t="str">
        <f aca="1">IF(CO$4&gt;$BV212,"",IF($BR$175&gt;$BS$175,"ns",IF($BN$182&gt;$BO$182,"ns",IF(ABS($BX212-INDEX(RTO1CF_ORD,CO$4,2))&gt;$BN$190,"s","ns"))))</f>
        <v>ns</v>
      </c>
      <c r="CP212" s="186" t="str">
        <f aca="1">IF(CP$4&gt;$BV212,"",IF($BR$175&gt;$BS$175,"ns",IF($BN$182&gt;$BO$182,"ns",IF(ABS($BX212-INDEX(RTO1CF_ORD,CP$4,2))&gt;$BN$190,"s","ns"))))</f>
        <v>ns</v>
      </c>
      <c r="CQ212" s="186" t="str">
        <f aca="1">IF(CQ$4&gt;$BV212,"",IF($BR$175&gt;$BS$175,"ns",IF($BN$182&gt;$BO$182,"ns",IF(ABS($BX212-INDEX(RTO1CF_ORD,CQ$4,2))&gt;$BN$190,"s","ns"))))</f>
        <v>ns</v>
      </c>
      <c r="CR212" s="186" t="str">
        <f aca="1">IF(CR$4&gt;$BV212,"",IF($BR$175&gt;$BS$175,"ns",IF($BN$182&gt;$BO$182,"ns",IF(ABS($BX212-INDEX(RTO1CF_ORD,CR$4,2))&gt;$BN$190,"s","ns"))))</f>
        <v>ns</v>
      </c>
      <c r="CS212" s="186" t="str">
        <f aca="1">IF(CS$4&gt;$BV212,"",IF($BR$175&gt;$BS$175,"ns",IF($BN$182&gt;$BO$182,"ns",IF(ABS($BX212-INDEX(RTO1CF_ORD,CS$4,2))&gt;$BN$190,"s","ns"))))</f>
        <v>ns</v>
      </c>
      <c r="CT212" s="186" t="str">
        <f aca="1">IF(CT$4&gt;$BV212,"",IF($BR$175&gt;$BS$175,"ns",IF($BN$182&gt;$BO$182,"ns",IF(ABS($BX212-INDEX(RTO1CF_ORD,CT$4,2))&gt;$BN$190,"s","ns"))))</f>
        <v>ns</v>
      </c>
      <c r="CU212" s="186" t="str">
        <f aca="1">IF(CU$4&gt;$BV212,"",IF($BR$175&gt;$BS$175,"ns",IF($BN$182&gt;$BO$182,"ns",IF(ABS($BX212-INDEX(RTO1CF_ORD,CU$4,2))&gt;$BN$190,"s","ns"))))</f>
        <v>ns</v>
      </c>
      <c r="CV212" s="186" t="str">
        <f aca="1">IF(CV$4&gt;$BV212,"",IF($BR$175&gt;$BS$175,"ns",IF($BN$182&gt;$BO$182,"ns",IF(ABS($BX212-INDEX(RTO1CF_ORD,CV$4,2))&gt;$BN$190,"s","ns"))))</f>
        <v>ns</v>
      </c>
      <c r="CW212" s="186" t="str">
        <f aca="1">IF(CW$4&gt;$BV212,"",IF($BR$175&gt;$BS$175,"ns",IF($BN$182&gt;$BO$182,"ns",IF(ABS($BX212-INDEX(RTO1CF_ORD,CW$4,2))&gt;$BN$190,"s","ns"))))</f>
        <v>ns</v>
      </c>
      <c r="CX212" s="186" t="str">
        <f aca="1">IF(CX$4&gt;$BV212,"",IF($BR$175&gt;$BS$175,"ns",IF($BN$182&gt;$BO$182,"ns",IF(ABS($BX212-INDEX(RTO1CF_ORD,CX$4,2))&gt;$BN$190,"s","ns"))))</f>
        <v>ns</v>
      </c>
      <c r="CY212" s="186" t="str">
        <f aca="1">IF(CY$4&gt;$BV212,"",IF($BR$175&gt;$BS$175,"ns",IF($BN$182&gt;$BO$182,"ns",IF(ABS($BX212-INDEX(RTO1CF_ORD,CY$4,2))&gt;$BN$190,"s","ns"))))</f>
        <v>ns</v>
      </c>
      <c r="CZ212" s="186" t="str">
        <f aca="1">IF(CZ$4&gt;$BV212,"",IF($BR$175&gt;$BS$175,"ns",IF($BN$182&gt;$BO$182,"ns",IF(ABS($BX212-INDEX(RTO1CF_ORD,CZ$4,2))&gt;$BN$190,"s","ns"))))</f>
        <v>ns</v>
      </c>
      <c r="DA212" s="186" t="str">
        <f aca="1">IF(DA$4&gt;$BV212,"",IF($BR$175&gt;$BS$175,"ns",IF($BN$182&gt;$BO$182,"ns",IF(ABS($BX212-INDEX(RTO1CF_ORD,DA$4,2))&gt;$BN$190,"s","ns"))))</f>
        <v>ns</v>
      </c>
      <c r="DB212" s="186" t="str">
        <f aca="1">IF(DB$4&gt;$BV212,"",IF($BR$175&gt;$BS$175,"ns",IF($BN$182&gt;$BO$182,"ns",IF(ABS($BX212-INDEX(RTO1CF_ORD,DB$4,2))&gt;$BN$190,"s","ns"))))</f>
        <v>ns</v>
      </c>
      <c r="DC212" s="186" t="str">
        <f aca="1">IF(DC$4&gt;$BV212,"",IF($BR$175&gt;$BS$175,"ns",IF($BN$182&gt;$BO$182,"ns",IF(ABS($BX212-INDEX(RTO1CF_ORD,DC$4,2))&gt;$BN$190,"s","ns"))))</f>
        <v>ns</v>
      </c>
      <c r="DD212" s="186" t="str">
        <f aca="1">IF(DD$4&gt;$BV212,"",IF($BR$175&gt;$BS$175,"ns",IF($BN$182&gt;$BO$182,"ns",IF(ABS($BX212-INDEX(RTO1CF_ORD,DD$4,2))&gt;$BN$190,"s","ns"))))</f>
        <v>ns</v>
      </c>
      <c r="DE212" s="186" t="str">
        <f aca="1">IF(DE$4&gt;$BV212,"",IF($BR$175&gt;$BS$175,"ns",IF($BN$182&gt;$BO$182,"ns",IF(ABS($BX212-INDEX(RTO1CF_ORD,DE$4,2))&gt;$BN$190,"s","ns"))))</f>
        <v>ns</v>
      </c>
      <c r="DF212" s="186" t="str">
        <f aca="1">IF(DF$4&gt;$BV212,"",IF($BR$175&gt;$BS$175,"ns",IF($BN$182&gt;$BO$182,"ns",IF(ABS($BX212-INDEX(RTO1CF_ORD,DF$4,2))&gt;$BN$190,"s","ns"))))</f>
        <v>ns</v>
      </c>
      <c r="DG212" s="186" t="str">
        <f aca="1">IF(DG$4&gt;$BV212,"",IF($BR$175&gt;$BS$175,"ns",IF($BN$182&gt;$BO$182,"ns",IF(ABS($BX212-INDEX(RTO1CF_ORD,DG$4,2))&gt;$BN$190,"s","ns"))))</f>
        <v>ns</v>
      </c>
      <c r="DH212" s="186" t="str">
        <f aca="1">IF(DH$4&gt;$BV212,"",IF($BR$175&gt;$BS$175,"ns",IF($BN$182&gt;$BO$182,"ns",IF(ABS($BX212-INDEX(RTO1CF_ORD,DH$4,2))&gt;$BN$190,"s","ns"))))</f>
        <v>ns</v>
      </c>
      <c r="DI212" s="186" t="str">
        <f aca="1">IF(DI$4&gt;$BV212,"",IF($BR$175&gt;$BS$175,"ns",IF($BN$182&gt;$BO$182,"ns",IF(ABS($BX212-INDEX(RTO1CF_ORD,DI$4,2))&gt;$BN$190,"s","ns"))))</f>
        <v>ns</v>
      </c>
      <c r="DJ212" s="186" t="str">
        <f aca="1">IF(DJ$4&gt;$BV212,"",IF($BR$175&gt;$BS$175,"ns",IF($BN$182&gt;$BO$182,"ns",IF(ABS($BX212-INDEX(RTO1CF_ORD,DJ$4,2))&gt;$BN$190,"s","ns"))))</f>
        <v>ns</v>
      </c>
      <c r="DK212" s="186" t="str">
        <f aca="1">IF(DK$4&gt;$BV212,"",IF($BR$175&gt;$BS$175,"ns",IF($BN$182&gt;$BO$182,"ns",IF(ABS($BX212-INDEX(RTO1CF_ORD,DK$4,2))&gt;$BN$190,"s","ns"))))</f>
        <v>ns</v>
      </c>
      <c r="DL212" s="186" t="str">
        <f aca="1">IF(DL$4&gt;$BV212,"",IF($BR$175&gt;$BS$175,"ns",IF($BN$182&gt;$BO$182,"ns",IF(ABS($BX212-INDEX(RTO1CF_ORD,DL$4,2))&gt;$BN$190,"s","ns"))))</f>
        <v>ns</v>
      </c>
      <c r="DM212" s="186" t="str">
        <f aca="1">IF(DM$4&gt;$BV212,"",IF($BR$175&gt;$BS$175,"ns",IF($BN$182&gt;$BO$182,"ns",IF(ABS($BX212-INDEX(RTO1CF_ORD,DM$4,2))&gt;$BN$190,"s","ns"))))</f>
        <v>ns</v>
      </c>
      <c r="DN212" s="186" t="str">
        <f aca="1">IF(DN$4&gt;$BV212,"",IF($BR$175&gt;$BS$175,"ns",IF($BN$182&gt;$BO$182,"ns",IF(ABS($BX212-INDEX(RTO1CF_ORD,DN$4,2))&gt;$BN$190,"s","ns"))))</f>
        <v>ns</v>
      </c>
      <c r="DO212" s="186" t="str">
        <f aca="1">IF(DO$4&gt;$BV212,"",IF($BR$175&gt;$BS$175,"ns",IF($BN$182&gt;$BO$182,"ns",IF(ABS($BX212-INDEX(RTO1CF_ORD,DO$4,2))&gt;$BN$190,"s","ns"))))</f>
        <v/>
      </c>
      <c r="DP212" s="186" t="str">
        <f aca="1">IF(DP$4&gt;$BV212,"",IF($BR$175&gt;$BS$175,"ns",IF($BN$182&gt;$BO$182,"ns",IF(ABS($BX212-INDEX(RTO1CF_ORD,DP$4,2))&gt;$BN$190,"s","ns"))))</f>
        <v/>
      </c>
      <c r="DQ212" s="186" t="str">
        <f aca="1">IF(DQ$4&gt;$BV212,"",IF($BR$175&gt;$BS$175,"ns",IF($BN$182&gt;$BO$182,"ns",IF(ABS($BX212-INDEX(RTO1CF_ORD,DQ$4,2))&gt;$BN$190,"s","ns"))))</f>
        <v/>
      </c>
      <c r="DR212" s="186" t="str">
        <f aca="1">IF(DR$4&gt;$BV212,"",IF($BR$175&gt;$BS$175,"ns",IF($BN$182&gt;$BO$182,"ns",IF(ABS($BX212-INDEX(RTO1CF_ORD,DR$4,2))&gt;$BN$190,"s","ns"))))</f>
        <v/>
      </c>
      <c r="DS212" s="186" t="str">
        <f aca="1">IF(DS$4&gt;$BV212,"",IF($BR$175&gt;$BS$175,"ns",IF($BN$182&gt;$BO$182,"ns",IF(ABS($BX212-INDEX(RTO1CF_ORD,DS$4,2))&gt;$BN$190,"s","ns"))))</f>
        <v/>
      </c>
      <c r="DT212" s="186" t="str">
        <f aca="1">IF(DT$4&gt;$BV212,"",IF($BR$175&gt;$BS$175,"ns",IF($BN$182&gt;$BO$182,"ns",IF(ABS($BX212-INDEX(RTO1CF_ORD,DT$4,2))&gt;$BN$190,"s","ns"))))</f>
        <v/>
      </c>
      <c r="DU212" s="186" t="str">
        <f aca="1">IF(DU$4&gt;$BV212,"",IF($BR$175&gt;$BS$175,"ns",IF($BN$182&gt;$BO$182,"ns",IF(ABS($BX212-INDEX(RTO1CF_ORD,DU$4,2))&gt;$BN$190,"s","ns"))))</f>
        <v/>
      </c>
      <c r="DV212" s="186" t="str">
        <f aca="1">IF(DV$4&gt;$BV212,"",IF($BR$175&gt;$BS$175,"ns",IF($BN$182&gt;$BO$182,"ns",IF(ABS($BX212-INDEX(RTO1CF_ORD,DV$4,2))&gt;$BN$190,"s","ns"))))</f>
        <v/>
      </c>
      <c r="DW212" s="158"/>
      <c r="DX212" s="158"/>
      <c r="DZ212" s="176">
        <f>DZ211+1</f>
        <v>43</v>
      </c>
      <c r="EA212" s="283">
        <f aca="1">IFERROR(INDEX(RTO4CV,$DZ212,1),0)</f>
        <v>0</v>
      </c>
      <c r="EB212" s="179">
        <f aca="1">IFERROR(INDEX(RTO4SF,$DZ212,EB$3),0)</f>
        <v>0</v>
      </c>
      <c r="EC212" s="179">
        <f aca="1">IFERROR(INDEX(RTO4SF,$DZ212,EC$3),0)</f>
        <v>0</v>
      </c>
      <c r="ED212" s="179">
        <f aca="1">IFERROR(INDEX(RTO4SF,$DZ212,ED$3),0)</f>
        <v>0</v>
      </c>
      <c r="EE212" s="179">
        <f aca="1">IFERROR(INDEX(RTO4SF,$DZ212,EE$3),0)</f>
        <v>0</v>
      </c>
      <c r="EF212" s="179">
        <f>_xlfn.COUNTIFS(EB212:EE212,"&gt;1")</f>
        <v>0</v>
      </c>
      <c r="EG212" s="179">
        <f>IFERROR(_xlfn.SUMIFS(EB212:EE212,EB212:EE212,"&gt;1"),0)</f>
        <v>0</v>
      </c>
      <c r="EH212" s="176"/>
      <c r="EI212" s="176"/>
      <c r="EJ212" s="176"/>
      <c r="EK212" s="177"/>
      <c r="EL212" s="176">
        <f>EL211+1</f>
        <v>43</v>
      </c>
      <c r="EM212" s="283">
        <f aca="1">IFERROR(INDEX(RTO4CV,$EL212,1),0)</f>
        <v>0</v>
      </c>
      <c r="EN212" s="179">
        <f aca="1">IFERROR(INDEX(RTO4CF,$EL212,'ANVA-MDS'!EB$3),0)</f>
        <v>0</v>
      </c>
      <c r="EO212" s="179">
        <f aca="1">IFERROR(INDEX(RTO4CF,$EL212,'ANVA-MDS'!EC$3),0)</f>
        <v>0</v>
      </c>
      <c r="EP212" s="179">
        <f aca="1">IFERROR(INDEX(RTO4CF,$EL212,'ANVA-MDS'!ED$3),0)</f>
        <v>0</v>
      </c>
      <c r="EQ212" s="179">
        <f aca="1">IFERROR(INDEX(RTO4CF,$EL212,'ANVA-MDS'!EE$3),0)</f>
        <v>0</v>
      </c>
      <c r="ER212" s="179">
        <f>_xlfn.COUNTIFS(EN212:EQ212,"&gt;1")</f>
        <v>0</v>
      </c>
      <c r="ES212" s="179">
        <f>IFERROR(_xlfn.SUMIFS(EN212:EQ212,EN212:EQ212,"&gt;1"),0)</f>
        <v>0</v>
      </c>
      <c r="ET212" s="176"/>
      <c r="EU212" s="176"/>
      <c r="EV212" s="176"/>
      <c r="EW212" s="177"/>
      <c r="EX212" s="179">
        <f>EG212+ES212</f>
        <v>0</v>
      </c>
      <c r="EY212" s="177"/>
      <c r="EZ212" s="177"/>
    </row>
    <row r="213" spans="10:156" ht="12.75" customHeight="1">
      <c r="J213" s="89" t="n">
        <v>43</v>
      </c>
      <c r="K213" s="187">
        <f aca="1">IFERROR(INDEX(RTO4SF_ORD,J213,1),"sd")</f>
        <v>0</v>
      </c>
      <c r="L213" s="188">
        <f aca="1">IFERROR(INDEX(RTO4SF_ORD,J213,2),"sd")</f>
        <v>0.00007</v>
      </c>
      <c r="M213" s="188" t="str">
        <f aca="1">IF(M$4&gt;$J213,"",IF($F$175&gt;$G$175,"ns",IF($B$182&gt;$C$182,"ns",IF(ABS($L213-INDEX(RTO1SF_ORD,M$4,2))&gt;$B$190,"s","ns"))))</f>
        <v>ns</v>
      </c>
      <c r="N213" s="188" t="str">
        <f aca="1">IF(N$4&gt;$J213,"",IF($F$175&gt;$G$175,"ns",IF($B$182&gt;$C$182,"ns",IF(ABS($L213-INDEX(RTO1SF_ORD,N$4,2))&gt;$B$190,"s","ns"))))</f>
        <v>ns</v>
      </c>
      <c r="O213" s="188" t="str">
        <f aca="1">IF(O$4&gt;$J213,"",IF($F$175&gt;$G$175,"ns",IF($B$182&gt;$C$182,"ns",IF(ABS($L213-INDEX(RTO1SF_ORD,O$4,2))&gt;$B$190,"s","ns"))))</f>
        <v>ns</v>
      </c>
      <c r="P213" s="188" t="str">
        <f aca="1">IF(P$4&gt;$J213,"",IF($F$175&gt;$G$175,"ns",IF($B$182&gt;$C$182,"ns",IF(ABS($L213-INDEX(RTO1SF_ORD,P$4,2))&gt;$B$190,"s","ns"))))</f>
        <v>ns</v>
      </c>
      <c r="Q213" s="188" t="str">
        <f aca="1">IF(Q$4&gt;$J213,"",IF($F$175&gt;$G$175,"ns",IF($B$182&gt;$C$182,"ns",IF(ABS($L213-INDEX(RTO1SF_ORD,Q$4,2))&gt;$B$190,"s","ns"))))</f>
        <v>ns</v>
      </c>
      <c r="R213" s="188" t="str">
        <f aca="1">IF(R$4&gt;$J213,"",IF($F$175&gt;$G$175,"ns",IF($B$182&gt;$C$182,"ns",IF(ABS($L213-INDEX(RTO1SF_ORD,R$4,2))&gt;$B$190,"s","ns"))))</f>
        <v>ns</v>
      </c>
      <c r="S213" s="188" t="str">
        <f aca="1">IF(S$4&gt;$J213,"",IF($F$175&gt;$G$175,"ns",IF($B$182&gt;$C$182,"ns",IF(ABS($L213-INDEX(RTO1SF_ORD,S$4,2))&gt;$B$190,"s","ns"))))</f>
        <v>ns</v>
      </c>
      <c r="T213" s="188" t="str">
        <f aca="1">IF(T$4&gt;$J213,"",IF($F$175&gt;$G$175,"ns",IF($B$182&gt;$C$182,"ns",IF(ABS($L213-INDEX(RTO1SF_ORD,T$4,2))&gt;$B$190,"s","ns"))))</f>
        <v>ns</v>
      </c>
      <c r="U213" s="188" t="str">
        <f aca="1">IF(U$4&gt;$J213,"",IF($F$175&gt;$G$175,"ns",IF($B$182&gt;$C$182,"ns",IF(ABS($L213-INDEX(RTO1SF_ORD,U$4,2))&gt;$B$190,"s","ns"))))</f>
        <v>ns</v>
      </c>
      <c r="V213" s="188" t="str">
        <f aca="1">IF(V$4&gt;$J213,"",IF($F$175&gt;$G$175,"ns",IF($B$182&gt;$C$182,"ns",IF(ABS($L213-INDEX(RTO1SF_ORD,V$4,2))&gt;$B$190,"s","ns"))))</f>
        <v>ns</v>
      </c>
      <c r="W213" s="188" t="str">
        <f aca="1">IF(W$4&gt;$J213,"",IF($F$175&gt;$G$175,"ns",IF($B$182&gt;$C$182,"ns",IF(ABS($L213-INDEX(RTO1SF_ORD,W$4,2))&gt;$B$190,"s","ns"))))</f>
        <v>ns</v>
      </c>
      <c r="X213" s="188" t="str">
        <f aca="1">IF(X$4&gt;$J213,"",IF($F$175&gt;$G$175,"ns",IF($B$182&gt;$C$182,"ns",IF(ABS($L213-INDEX(RTO1SF_ORD,X$4,2))&gt;$B$190,"s","ns"))))</f>
        <v>ns</v>
      </c>
      <c r="Y213" s="188" t="str">
        <f aca="1">IF(Y$4&gt;$J213,"",IF($F$175&gt;$G$175,"ns",IF($B$182&gt;$C$182,"ns",IF(ABS($L213-INDEX(RTO1SF_ORD,Y$4,2))&gt;$B$190,"s","ns"))))</f>
        <v>ns</v>
      </c>
      <c r="Z213" s="188" t="str">
        <f aca="1">IF(Z$4&gt;$J213,"",IF($F$175&gt;$G$175,"ns",IF($B$182&gt;$C$182,"ns",IF(ABS($L213-INDEX(RTO1SF_ORD,Z$4,2))&gt;$B$190,"s","ns"))))</f>
        <v>ns</v>
      </c>
      <c r="AA213" s="188" t="str">
        <f aca="1">IF(AA$4&gt;$J213,"",IF($F$175&gt;$G$175,"ns",IF($B$182&gt;$C$182,"ns",IF(ABS($L213-INDEX(RTO1SF_ORD,AA$4,2))&gt;$B$190,"s","ns"))))</f>
        <v>ns</v>
      </c>
      <c r="AB213" s="188" t="str">
        <f aca="1">IF(AB$4&gt;$J213,"",IF($F$175&gt;$G$175,"ns",IF($B$182&gt;$C$182,"ns",IF(ABS($L213-INDEX(RTO1SF_ORD,AB$4,2))&gt;$B$190,"s","ns"))))</f>
        <v>ns</v>
      </c>
      <c r="AC213" s="188" t="str">
        <f aca="1">IF(AC$4&gt;$J213,"",IF($F$175&gt;$G$175,"ns",IF($B$182&gt;$C$182,"ns",IF(ABS($L213-INDEX(RTO1SF_ORD,AC$4,2))&gt;$B$190,"s","ns"))))</f>
        <v>ns</v>
      </c>
      <c r="AD213" s="188" t="str">
        <f aca="1">IF(AD$4&gt;$J213,"",IF($F$175&gt;$G$175,"ns",IF($B$182&gt;$C$182,"ns",IF(ABS($L213-INDEX(RTO1SF_ORD,AD$4,2))&gt;$B$190,"s","ns"))))</f>
        <v>ns</v>
      </c>
      <c r="AE213" s="188" t="str">
        <f aca="1">IF(AE$4&gt;$J213,"",IF($F$175&gt;$G$175,"ns",IF($B$182&gt;$C$182,"ns",IF(ABS($L213-INDEX(RTO1SF_ORD,AE$4,2))&gt;$B$190,"s","ns"))))</f>
        <v>ns</v>
      </c>
      <c r="AF213" s="188" t="str">
        <f aca="1">IF(AF$4&gt;$J213,"",IF($F$175&gt;$G$175,"ns",IF($B$182&gt;$C$182,"ns",IF(ABS($L213-INDEX(RTO1SF_ORD,AF$4,2))&gt;$B$190,"s","ns"))))</f>
        <v>ns</v>
      </c>
      <c r="AG213" s="188" t="str">
        <f aca="1">IF(AG$4&gt;$J213,"",IF($F$175&gt;$G$175,"ns",IF($B$182&gt;$C$182,"ns",IF(ABS($L213-INDEX(RTO1SF_ORD,AG$4,2))&gt;$B$190,"s","ns"))))</f>
        <v>ns</v>
      </c>
      <c r="AH213" s="188" t="str">
        <f aca="1">IF(AH$4&gt;$J213,"",IF($F$175&gt;$G$175,"ns",IF($B$182&gt;$C$182,"ns",IF(ABS($L213-INDEX(RTO1SF_ORD,AH$4,2))&gt;$B$190,"s","ns"))))</f>
        <v>ns</v>
      </c>
      <c r="AI213" s="188" t="str">
        <f aca="1">IF(AI$4&gt;$J213,"",IF($F$175&gt;$G$175,"ns",IF($B$182&gt;$C$182,"ns",IF(ABS($L213-INDEX(RTO1SF_ORD,AI$4,2))&gt;$B$190,"s","ns"))))</f>
        <v>ns</v>
      </c>
      <c r="AJ213" s="188" t="str">
        <f aca="1">IF(AJ$4&gt;$J213,"",IF($F$175&gt;$G$175,"ns",IF($B$182&gt;$C$182,"ns",IF(ABS($L213-INDEX(RTO1SF_ORD,AJ$4,2))&gt;$B$190,"s","ns"))))</f>
        <v>ns</v>
      </c>
      <c r="AK213" s="188" t="str">
        <f aca="1">IF(AK$4&gt;$J213,"",IF($F$175&gt;$G$175,"ns",IF($B$182&gt;$C$182,"ns",IF(ABS($L213-INDEX(RTO1SF_ORD,AK$4,2))&gt;$B$190,"s","ns"))))</f>
        <v>ns</v>
      </c>
      <c r="AL213" s="188" t="str">
        <f aca="1">IF(AL$4&gt;$J213,"",IF($F$175&gt;$G$175,"ns",IF($B$182&gt;$C$182,"ns",IF(ABS($L213-INDEX(RTO1SF_ORD,AL$4,2))&gt;$B$190,"s","ns"))))</f>
        <v>ns</v>
      </c>
      <c r="AM213" s="188" t="str">
        <f aca="1">IF(AM$4&gt;$J213,"",IF($F$175&gt;$G$175,"ns",IF($B$182&gt;$C$182,"ns",IF(ABS($L213-INDEX(RTO1SF_ORD,AM$4,2))&gt;$B$190,"s","ns"))))</f>
        <v>ns</v>
      </c>
      <c r="AN213" s="188" t="str">
        <f aca="1">IF(AN$4&gt;$J213,"",IF($F$175&gt;$G$175,"ns",IF($B$182&gt;$C$182,"ns",IF(ABS($L213-INDEX(RTO1SF_ORD,AN$4,2))&gt;$B$190,"s","ns"))))</f>
        <v>ns</v>
      </c>
      <c r="AO213" s="188" t="str">
        <f aca="1">IF(AO$4&gt;$J213,"",IF($F$175&gt;$G$175,"ns",IF($B$182&gt;$C$182,"ns",IF(ABS($L213-INDEX(RTO1SF_ORD,AO$4,2))&gt;$B$190,"s","ns"))))</f>
        <v>ns</v>
      </c>
      <c r="AP213" s="188" t="str">
        <f aca="1">IF(AP$4&gt;$J213,"",IF($F$175&gt;$G$175,"ns",IF($B$182&gt;$C$182,"ns",IF(ABS($L213-INDEX(RTO1SF_ORD,AP$4,2))&gt;$B$190,"s","ns"))))</f>
        <v>ns</v>
      </c>
      <c r="AQ213" s="188" t="str">
        <f aca="1">IF(AQ$4&gt;$J213,"",IF($F$175&gt;$G$175,"ns",IF($B$182&gt;$C$182,"ns",IF(ABS($L213-INDEX(RTO1SF_ORD,AQ$4,2))&gt;$B$190,"s","ns"))))</f>
        <v>ns</v>
      </c>
      <c r="AR213" s="188" t="str">
        <f aca="1">IF(AR$4&gt;$J213,"",IF($F$175&gt;$G$175,"ns",IF($B$182&gt;$C$182,"ns",IF(ABS($L213-INDEX(RTO1SF_ORD,AR$4,2))&gt;$B$190,"s","ns"))))</f>
        <v>ns</v>
      </c>
      <c r="AS213" s="188" t="str">
        <f aca="1">IF(AS$4&gt;$J213,"",IF($F$175&gt;$G$175,"ns",IF($B$182&gt;$C$182,"ns",IF(ABS($L213-INDEX(RTO1SF_ORD,AS$4,2))&gt;$B$190,"s","ns"))))</f>
        <v>ns</v>
      </c>
      <c r="AT213" s="188" t="str">
        <f aca="1">IF(AT$4&gt;$J213,"",IF($F$175&gt;$G$175,"ns",IF($B$182&gt;$C$182,"ns",IF(ABS($L213-INDEX(RTO1SF_ORD,AT$4,2))&gt;$B$190,"s","ns"))))</f>
        <v>ns</v>
      </c>
      <c r="AU213" s="188" t="str">
        <f aca="1">IF(AU$4&gt;$J213,"",IF($F$175&gt;$G$175,"ns",IF($B$182&gt;$C$182,"ns",IF(ABS($L213-INDEX(RTO1SF_ORD,AU$4,2))&gt;$B$190,"s","ns"))))</f>
        <v>ns</v>
      </c>
      <c r="AV213" s="188" t="str">
        <f aca="1">IF(AV$4&gt;$J213,"",IF($F$175&gt;$G$175,"ns",IF($B$182&gt;$C$182,"ns",IF(ABS($L213-INDEX(RTO1SF_ORD,AV$4,2))&gt;$B$190,"s","ns"))))</f>
        <v>ns</v>
      </c>
      <c r="AW213" s="188" t="str">
        <f aca="1">IF(AW$4&gt;$J213,"",IF($F$175&gt;$G$175,"ns",IF($B$182&gt;$C$182,"ns",IF(ABS($L213-INDEX(RTO1SF_ORD,AW$4,2))&gt;$B$190,"s","ns"))))</f>
        <v>ns</v>
      </c>
      <c r="AX213" s="188" t="str">
        <f aca="1">IF(AX$4&gt;$J213,"",IF($F$175&gt;$G$175,"ns",IF($B$182&gt;$C$182,"ns",IF(ABS($L213-INDEX(RTO1SF_ORD,AX$4,2))&gt;$B$190,"s","ns"))))</f>
        <v>ns</v>
      </c>
      <c r="AY213" s="188" t="str">
        <f aca="1">IF(AY$4&gt;$J213,"",IF($F$175&gt;$G$175,"ns",IF($B$182&gt;$C$182,"ns",IF(ABS($L213-INDEX(RTO1SF_ORD,AY$4,2))&gt;$B$190,"s","ns"))))</f>
        <v>ns</v>
      </c>
      <c r="AZ213" s="188" t="str">
        <f aca="1">IF(AZ$4&gt;$J213,"",IF($F$175&gt;$G$175,"ns",IF($B$182&gt;$C$182,"ns",IF(ABS($L213-INDEX(RTO1SF_ORD,AZ$4,2))&gt;$B$190,"s","ns"))))</f>
        <v>ns</v>
      </c>
      <c r="BA213" s="188" t="str">
        <f aca="1">IF(BA$4&gt;$J213,"",IF($F$175&gt;$G$175,"ns",IF($B$182&gt;$C$182,"ns",IF(ABS($L213-INDEX(RTO1SF_ORD,BA$4,2))&gt;$B$190,"s","ns"))))</f>
        <v>ns</v>
      </c>
      <c r="BB213" s="188" t="str">
        <f aca="1">IF(BB$4&gt;$J213,"",IF($F$175&gt;$G$175,"ns",IF($B$182&gt;$C$182,"ns",IF(ABS($L213-INDEX(RTO1SF_ORD,BB$4,2))&gt;$B$190,"s","ns"))))</f>
        <v>ns</v>
      </c>
      <c r="BC213" s="188" t="str">
        <f aca="1">IF(BC$4&gt;$J213,"",IF($F$175&gt;$G$175,"ns",IF($B$182&gt;$C$182,"ns",IF(ABS($L213-INDEX(RTO1SF_ORD,BC$4,2))&gt;$B$190,"s","ns"))))</f>
        <v>ns</v>
      </c>
      <c r="BD213" s="188" t="str">
        <f aca="1">IF(BD$4&gt;$J213,"",IF($F$175&gt;$G$175,"ns",IF($B$182&gt;$C$182,"ns",IF(ABS($L213-INDEX(RTO1SF_ORD,BD$4,2))&gt;$B$190,"s","ns"))))</f>
        <v/>
      </c>
      <c r="BE213" s="188" t="str">
        <f aca="1">IF(BE$4&gt;$J213,"",IF($F$175&gt;$G$175,"ns",IF($B$182&gt;$C$182,"ns",IF(ABS($L213-INDEX(RTO1SF_ORD,BE$4,2))&gt;$B$190,"s","ns"))))</f>
        <v/>
      </c>
      <c r="BF213" s="188" t="str">
        <f aca="1">IF(BF$4&gt;$J213,"",IF($F$175&gt;$G$175,"ns",IF($B$182&gt;$C$182,"ns",IF(ABS($L213-INDEX(RTO1SF_ORD,BF$4,2))&gt;$B$190,"s","ns"))))</f>
        <v/>
      </c>
      <c r="BG213" s="188" t="str">
        <f aca="1">IF(BG$4&gt;$J213,"",IF($F$175&gt;$G$175,"ns",IF($B$182&gt;$C$182,"ns",IF(ABS($L213-INDEX(RTO1SF_ORD,BG$4,2))&gt;$B$190,"s","ns"))))</f>
        <v/>
      </c>
      <c r="BH213" s="188" t="str">
        <f aca="1">IF(BH$4&gt;$J213,"",IF($F$175&gt;$G$175,"ns",IF($B$182&gt;$C$182,"ns",IF(ABS($L213-INDEX(RTO1SF_ORD,BH$4,2))&gt;$B$190,"s","ns"))))</f>
        <v/>
      </c>
      <c r="BI213" s="188" t="str">
        <f aca="1">IF(BI$4&gt;$J213,"",IF($F$175&gt;$G$175,"ns",IF($B$182&gt;$C$182,"ns",IF(ABS($L213-INDEX(RTO1SF_ORD,BI$4,2))&gt;$B$190,"s","ns"))))</f>
        <v/>
      </c>
      <c r="BJ213" s="188" t="str">
        <f aca="1">IF(BJ$4&gt;$J213,"",IF($F$175&gt;$G$175,"ns",IF($B$182&gt;$C$182,"ns",IF(ABS($L213-INDEX(RTO1SF_ORD,BJ$4,2))&gt;$B$190,"s","ns"))))</f>
        <v/>
      </c>
      <c r="BS213" s="10"/>
      <c r="BT213" s="10"/>
      <c r="BV213" s="89" t="n">
        <v>43</v>
      </c>
      <c r="BW213" s="187">
        <f aca="1">IFERROR(INDEX(RTO4CF_ORD,BV213,1),"sd")</f>
        <v>0</v>
      </c>
      <c r="BX213" s="188">
        <f aca="1">IFERROR(INDEX(RTO4CF_ORD,BV213,2),"sd")</f>
        <v>0.00007</v>
      </c>
      <c r="BY213" s="186" t="str">
        <f aca="1">IF(BY$4&gt;$BV213,"",IF($BR$175&gt;$BS$175,"ns",IF($BN$182&gt;$BO$182,"ns",IF(ABS($BX213-INDEX(RTO1CF_ORD,BY$4,2))&gt;$BN$190,"s","ns"))))</f>
        <v>ns</v>
      </c>
      <c r="BZ213" s="186" t="str">
        <f aca="1">IF(BZ$4&gt;$BV213,"",IF($BR$175&gt;$BS$175,"ns",IF($BN$182&gt;$BO$182,"ns",IF(ABS($BX213-INDEX(RTO1CF_ORD,BZ$4,2))&gt;$BN$190,"s","ns"))))</f>
        <v>ns</v>
      </c>
      <c r="CA213" s="186" t="str">
        <f aca="1">IF(CA$4&gt;$BV213,"",IF($BR$175&gt;$BS$175,"ns",IF($BN$182&gt;$BO$182,"ns",IF(ABS($BX213-INDEX(RTO1CF_ORD,CA$4,2))&gt;$BN$190,"s","ns"))))</f>
        <v>ns</v>
      </c>
      <c r="CB213" s="186" t="str">
        <f aca="1">IF(CB$4&gt;$BV213,"",IF($BR$175&gt;$BS$175,"ns",IF($BN$182&gt;$BO$182,"ns",IF(ABS($BX213-INDEX(RTO1CF_ORD,CB$4,2))&gt;$BN$190,"s","ns"))))</f>
        <v>ns</v>
      </c>
      <c r="CC213" s="186" t="str">
        <f aca="1">IF(CC$4&gt;$BV213,"",IF($BR$175&gt;$BS$175,"ns",IF($BN$182&gt;$BO$182,"ns",IF(ABS($BX213-INDEX(RTO1CF_ORD,CC$4,2))&gt;$BN$190,"s","ns"))))</f>
        <v>ns</v>
      </c>
      <c r="CD213" s="186" t="str">
        <f aca="1">IF(CD$4&gt;$BV213,"",IF($BR$175&gt;$BS$175,"ns",IF($BN$182&gt;$BO$182,"ns",IF(ABS($BX213-INDEX(RTO1CF_ORD,CD$4,2))&gt;$BN$190,"s","ns"))))</f>
        <v>ns</v>
      </c>
      <c r="CE213" s="186" t="str">
        <f aca="1">IF(CE$4&gt;$BV213,"",IF($BR$175&gt;$BS$175,"ns",IF($BN$182&gt;$BO$182,"ns",IF(ABS($BX213-INDEX(RTO1CF_ORD,CE$4,2))&gt;$BN$190,"s","ns"))))</f>
        <v>ns</v>
      </c>
      <c r="CF213" s="186" t="str">
        <f aca="1">IF(CF$4&gt;$BV213,"",IF($BR$175&gt;$BS$175,"ns",IF($BN$182&gt;$BO$182,"ns",IF(ABS($BX213-INDEX(RTO1CF_ORD,CF$4,2))&gt;$BN$190,"s","ns"))))</f>
        <v>ns</v>
      </c>
      <c r="CG213" s="186" t="str">
        <f aca="1">IF(CG$4&gt;$BV213,"",IF($BR$175&gt;$BS$175,"ns",IF($BN$182&gt;$BO$182,"ns",IF(ABS($BX213-INDEX(RTO1CF_ORD,CG$4,2))&gt;$BN$190,"s","ns"))))</f>
        <v>ns</v>
      </c>
      <c r="CH213" s="186" t="str">
        <f aca="1">IF(CH$4&gt;$BV213,"",IF($BR$175&gt;$BS$175,"ns",IF($BN$182&gt;$BO$182,"ns",IF(ABS($BX213-INDEX(RTO1CF_ORD,CH$4,2))&gt;$BN$190,"s","ns"))))</f>
        <v>ns</v>
      </c>
      <c r="CI213" s="186" t="str">
        <f aca="1">IF(CI$4&gt;$BV213,"",IF($BR$175&gt;$BS$175,"ns",IF($BN$182&gt;$BO$182,"ns",IF(ABS($BX213-INDEX(RTO1CF_ORD,CI$4,2))&gt;$BN$190,"s","ns"))))</f>
        <v>ns</v>
      </c>
      <c r="CJ213" s="186" t="str">
        <f aca="1">IF(CJ$4&gt;$BV213,"",IF($BR$175&gt;$BS$175,"ns",IF($BN$182&gt;$BO$182,"ns",IF(ABS($BX213-INDEX(RTO1CF_ORD,CJ$4,2))&gt;$BN$190,"s","ns"))))</f>
        <v>ns</v>
      </c>
      <c r="CK213" s="186" t="str">
        <f aca="1">IF(CK$4&gt;$BV213,"",IF($BR$175&gt;$BS$175,"ns",IF($BN$182&gt;$BO$182,"ns",IF(ABS($BX213-INDEX(RTO1CF_ORD,CK$4,2))&gt;$BN$190,"s","ns"))))</f>
        <v>ns</v>
      </c>
      <c r="CL213" s="186" t="str">
        <f aca="1">IF(CL$4&gt;$BV213,"",IF($BR$175&gt;$BS$175,"ns",IF($BN$182&gt;$BO$182,"ns",IF(ABS($BX213-INDEX(RTO1CF_ORD,CL$4,2))&gt;$BN$190,"s","ns"))))</f>
        <v>ns</v>
      </c>
      <c r="CM213" s="186" t="str">
        <f aca="1">IF(CM$4&gt;$BV213,"",IF($BR$175&gt;$BS$175,"ns",IF($BN$182&gt;$BO$182,"ns",IF(ABS($BX213-INDEX(RTO1CF_ORD,CM$4,2))&gt;$BN$190,"s","ns"))))</f>
        <v>ns</v>
      </c>
      <c r="CN213" s="186" t="str">
        <f aca="1">IF(CN$4&gt;$BV213,"",IF($BR$175&gt;$BS$175,"ns",IF($BN$182&gt;$BO$182,"ns",IF(ABS($BX213-INDEX(RTO1CF_ORD,CN$4,2))&gt;$BN$190,"s","ns"))))</f>
        <v>ns</v>
      </c>
      <c r="CO213" s="186" t="str">
        <f aca="1">IF(CO$4&gt;$BV213,"",IF($BR$175&gt;$BS$175,"ns",IF($BN$182&gt;$BO$182,"ns",IF(ABS($BX213-INDEX(RTO1CF_ORD,CO$4,2))&gt;$BN$190,"s","ns"))))</f>
        <v>ns</v>
      </c>
      <c r="CP213" s="186" t="str">
        <f aca="1">IF(CP$4&gt;$BV213,"",IF($BR$175&gt;$BS$175,"ns",IF($BN$182&gt;$BO$182,"ns",IF(ABS($BX213-INDEX(RTO1CF_ORD,CP$4,2))&gt;$BN$190,"s","ns"))))</f>
        <v>ns</v>
      </c>
      <c r="CQ213" s="186" t="str">
        <f aca="1">IF(CQ$4&gt;$BV213,"",IF($BR$175&gt;$BS$175,"ns",IF($BN$182&gt;$BO$182,"ns",IF(ABS($BX213-INDEX(RTO1CF_ORD,CQ$4,2))&gt;$BN$190,"s","ns"))))</f>
        <v>ns</v>
      </c>
      <c r="CR213" s="186" t="str">
        <f aca="1">IF(CR$4&gt;$BV213,"",IF($BR$175&gt;$BS$175,"ns",IF($BN$182&gt;$BO$182,"ns",IF(ABS($BX213-INDEX(RTO1CF_ORD,CR$4,2))&gt;$BN$190,"s","ns"))))</f>
        <v>ns</v>
      </c>
      <c r="CS213" s="186" t="str">
        <f aca="1">IF(CS$4&gt;$BV213,"",IF($BR$175&gt;$BS$175,"ns",IF($BN$182&gt;$BO$182,"ns",IF(ABS($BX213-INDEX(RTO1CF_ORD,CS$4,2))&gt;$BN$190,"s","ns"))))</f>
        <v>ns</v>
      </c>
      <c r="CT213" s="186" t="str">
        <f aca="1">IF(CT$4&gt;$BV213,"",IF($BR$175&gt;$BS$175,"ns",IF($BN$182&gt;$BO$182,"ns",IF(ABS($BX213-INDEX(RTO1CF_ORD,CT$4,2))&gt;$BN$190,"s","ns"))))</f>
        <v>ns</v>
      </c>
      <c r="CU213" s="186" t="str">
        <f aca="1">IF(CU$4&gt;$BV213,"",IF($BR$175&gt;$BS$175,"ns",IF($BN$182&gt;$BO$182,"ns",IF(ABS($BX213-INDEX(RTO1CF_ORD,CU$4,2))&gt;$BN$190,"s","ns"))))</f>
        <v>ns</v>
      </c>
      <c r="CV213" s="186" t="str">
        <f aca="1">IF(CV$4&gt;$BV213,"",IF($BR$175&gt;$BS$175,"ns",IF($BN$182&gt;$BO$182,"ns",IF(ABS($BX213-INDEX(RTO1CF_ORD,CV$4,2))&gt;$BN$190,"s","ns"))))</f>
        <v>ns</v>
      </c>
      <c r="CW213" s="186" t="str">
        <f aca="1">IF(CW$4&gt;$BV213,"",IF($BR$175&gt;$BS$175,"ns",IF($BN$182&gt;$BO$182,"ns",IF(ABS($BX213-INDEX(RTO1CF_ORD,CW$4,2))&gt;$BN$190,"s","ns"))))</f>
        <v>ns</v>
      </c>
      <c r="CX213" s="186" t="str">
        <f aca="1">IF(CX$4&gt;$BV213,"",IF($BR$175&gt;$BS$175,"ns",IF($BN$182&gt;$BO$182,"ns",IF(ABS($BX213-INDEX(RTO1CF_ORD,CX$4,2))&gt;$BN$190,"s","ns"))))</f>
        <v>ns</v>
      </c>
      <c r="CY213" s="186" t="str">
        <f aca="1">IF(CY$4&gt;$BV213,"",IF($BR$175&gt;$BS$175,"ns",IF($BN$182&gt;$BO$182,"ns",IF(ABS($BX213-INDEX(RTO1CF_ORD,CY$4,2))&gt;$BN$190,"s","ns"))))</f>
        <v>ns</v>
      </c>
      <c r="CZ213" s="186" t="str">
        <f aca="1">IF(CZ$4&gt;$BV213,"",IF($BR$175&gt;$BS$175,"ns",IF($BN$182&gt;$BO$182,"ns",IF(ABS($BX213-INDEX(RTO1CF_ORD,CZ$4,2))&gt;$BN$190,"s","ns"))))</f>
        <v>ns</v>
      </c>
      <c r="DA213" s="186" t="str">
        <f aca="1">IF(DA$4&gt;$BV213,"",IF($BR$175&gt;$BS$175,"ns",IF($BN$182&gt;$BO$182,"ns",IF(ABS($BX213-INDEX(RTO1CF_ORD,DA$4,2))&gt;$BN$190,"s","ns"))))</f>
        <v>ns</v>
      </c>
      <c r="DB213" s="186" t="str">
        <f aca="1">IF(DB$4&gt;$BV213,"",IF($BR$175&gt;$BS$175,"ns",IF($BN$182&gt;$BO$182,"ns",IF(ABS($BX213-INDEX(RTO1CF_ORD,DB$4,2))&gt;$BN$190,"s","ns"))))</f>
        <v>ns</v>
      </c>
      <c r="DC213" s="186" t="str">
        <f aca="1">IF(DC$4&gt;$BV213,"",IF($BR$175&gt;$BS$175,"ns",IF($BN$182&gt;$BO$182,"ns",IF(ABS($BX213-INDEX(RTO1CF_ORD,DC$4,2))&gt;$BN$190,"s","ns"))))</f>
        <v>ns</v>
      </c>
      <c r="DD213" s="186" t="str">
        <f aca="1">IF(DD$4&gt;$BV213,"",IF($BR$175&gt;$BS$175,"ns",IF($BN$182&gt;$BO$182,"ns",IF(ABS($BX213-INDEX(RTO1CF_ORD,DD$4,2))&gt;$BN$190,"s","ns"))))</f>
        <v>ns</v>
      </c>
      <c r="DE213" s="186" t="str">
        <f aca="1">IF(DE$4&gt;$BV213,"",IF($BR$175&gt;$BS$175,"ns",IF($BN$182&gt;$BO$182,"ns",IF(ABS($BX213-INDEX(RTO1CF_ORD,DE$4,2))&gt;$BN$190,"s","ns"))))</f>
        <v>ns</v>
      </c>
      <c r="DF213" s="186" t="str">
        <f aca="1">IF(DF$4&gt;$BV213,"",IF($BR$175&gt;$BS$175,"ns",IF($BN$182&gt;$BO$182,"ns",IF(ABS($BX213-INDEX(RTO1CF_ORD,DF$4,2))&gt;$BN$190,"s","ns"))))</f>
        <v>ns</v>
      </c>
      <c r="DG213" s="186" t="str">
        <f aca="1">IF(DG$4&gt;$BV213,"",IF($BR$175&gt;$BS$175,"ns",IF($BN$182&gt;$BO$182,"ns",IF(ABS($BX213-INDEX(RTO1CF_ORD,DG$4,2))&gt;$BN$190,"s","ns"))))</f>
        <v>ns</v>
      </c>
      <c r="DH213" s="186" t="str">
        <f aca="1">IF(DH$4&gt;$BV213,"",IF($BR$175&gt;$BS$175,"ns",IF($BN$182&gt;$BO$182,"ns",IF(ABS($BX213-INDEX(RTO1CF_ORD,DH$4,2))&gt;$BN$190,"s","ns"))))</f>
        <v>ns</v>
      </c>
      <c r="DI213" s="186" t="str">
        <f aca="1">IF(DI$4&gt;$BV213,"",IF($BR$175&gt;$BS$175,"ns",IF($BN$182&gt;$BO$182,"ns",IF(ABS($BX213-INDEX(RTO1CF_ORD,DI$4,2))&gt;$BN$190,"s","ns"))))</f>
        <v>ns</v>
      </c>
      <c r="DJ213" s="186" t="str">
        <f aca="1">IF(DJ$4&gt;$BV213,"",IF($BR$175&gt;$BS$175,"ns",IF($BN$182&gt;$BO$182,"ns",IF(ABS($BX213-INDEX(RTO1CF_ORD,DJ$4,2))&gt;$BN$190,"s","ns"))))</f>
        <v>ns</v>
      </c>
      <c r="DK213" s="186" t="str">
        <f aca="1">IF(DK$4&gt;$BV213,"",IF($BR$175&gt;$BS$175,"ns",IF($BN$182&gt;$BO$182,"ns",IF(ABS($BX213-INDEX(RTO1CF_ORD,DK$4,2))&gt;$BN$190,"s","ns"))))</f>
        <v>ns</v>
      </c>
      <c r="DL213" s="186" t="str">
        <f aca="1">IF(DL$4&gt;$BV213,"",IF($BR$175&gt;$BS$175,"ns",IF($BN$182&gt;$BO$182,"ns",IF(ABS($BX213-INDEX(RTO1CF_ORD,DL$4,2))&gt;$BN$190,"s","ns"))))</f>
        <v>ns</v>
      </c>
      <c r="DM213" s="186" t="str">
        <f aca="1">IF(DM$4&gt;$BV213,"",IF($BR$175&gt;$BS$175,"ns",IF($BN$182&gt;$BO$182,"ns",IF(ABS($BX213-INDEX(RTO1CF_ORD,DM$4,2))&gt;$BN$190,"s","ns"))))</f>
        <v>ns</v>
      </c>
      <c r="DN213" s="186" t="str">
        <f aca="1">IF(DN$4&gt;$BV213,"",IF($BR$175&gt;$BS$175,"ns",IF($BN$182&gt;$BO$182,"ns",IF(ABS($BX213-INDEX(RTO1CF_ORD,DN$4,2))&gt;$BN$190,"s","ns"))))</f>
        <v>ns</v>
      </c>
      <c r="DO213" s="186" t="str">
        <f aca="1">IF(DO$4&gt;$BV213,"",IF($BR$175&gt;$BS$175,"ns",IF($BN$182&gt;$BO$182,"ns",IF(ABS($BX213-INDEX(RTO1CF_ORD,DO$4,2))&gt;$BN$190,"s","ns"))))</f>
        <v>ns</v>
      </c>
      <c r="DP213" s="186" t="str">
        <f aca="1">IF(DP$4&gt;$BV213,"",IF($BR$175&gt;$BS$175,"ns",IF($BN$182&gt;$BO$182,"ns",IF(ABS($BX213-INDEX(RTO1CF_ORD,DP$4,2))&gt;$BN$190,"s","ns"))))</f>
        <v/>
      </c>
      <c r="DQ213" s="186" t="str">
        <f aca="1">IF(DQ$4&gt;$BV213,"",IF($BR$175&gt;$BS$175,"ns",IF($BN$182&gt;$BO$182,"ns",IF(ABS($BX213-INDEX(RTO1CF_ORD,DQ$4,2))&gt;$BN$190,"s","ns"))))</f>
        <v/>
      </c>
      <c r="DR213" s="186" t="str">
        <f aca="1">IF(DR$4&gt;$BV213,"",IF($BR$175&gt;$BS$175,"ns",IF($BN$182&gt;$BO$182,"ns",IF(ABS($BX213-INDEX(RTO1CF_ORD,DR$4,2))&gt;$BN$190,"s","ns"))))</f>
        <v/>
      </c>
      <c r="DS213" s="186" t="str">
        <f aca="1">IF(DS$4&gt;$BV213,"",IF($BR$175&gt;$BS$175,"ns",IF($BN$182&gt;$BO$182,"ns",IF(ABS($BX213-INDEX(RTO1CF_ORD,DS$4,2))&gt;$BN$190,"s","ns"))))</f>
        <v/>
      </c>
      <c r="DT213" s="186" t="str">
        <f aca="1">IF(DT$4&gt;$BV213,"",IF($BR$175&gt;$BS$175,"ns",IF($BN$182&gt;$BO$182,"ns",IF(ABS($BX213-INDEX(RTO1CF_ORD,DT$4,2))&gt;$BN$190,"s","ns"))))</f>
        <v/>
      </c>
      <c r="DU213" s="186" t="str">
        <f aca="1">IF(DU$4&gt;$BV213,"",IF($BR$175&gt;$BS$175,"ns",IF($BN$182&gt;$BO$182,"ns",IF(ABS($BX213-INDEX(RTO1CF_ORD,DU$4,2))&gt;$BN$190,"s","ns"))))</f>
        <v/>
      </c>
      <c r="DV213" s="186" t="str">
        <f aca="1">IF(DV$4&gt;$BV213,"",IF($BR$175&gt;$BS$175,"ns",IF($BN$182&gt;$BO$182,"ns",IF(ABS($BX213-INDEX(RTO1CF_ORD,DV$4,2))&gt;$BN$190,"s","ns"))))</f>
        <v/>
      </c>
      <c r="DW213" s="158"/>
      <c r="DX213" s="158"/>
      <c r="DZ213" s="176">
        <f>DZ212+1</f>
        <v>44</v>
      </c>
      <c r="EA213" s="283">
        <f aca="1">IFERROR(INDEX(RTO4CV,$DZ213,1),0)</f>
        <v>0</v>
      </c>
      <c r="EB213" s="179">
        <f aca="1">IFERROR(INDEX(RTO4SF,$DZ213,EB$3),0)</f>
        <v>0</v>
      </c>
      <c r="EC213" s="179">
        <f aca="1">IFERROR(INDEX(RTO4SF,$DZ213,EC$3),0)</f>
        <v>0</v>
      </c>
      <c r="ED213" s="179">
        <f aca="1">IFERROR(INDEX(RTO4SF,$DZ213,ED$3),0)</f>
        <v>0</v>
      </c>
      <c r="EE213" s="179">
        <f aca="1">IFERROR(INDEX(RTO4SF,$DZ213,EE$3),0)</f>
        <v>0</v>
      </c>
      <c r="EF213" s="179">
        <f>_xlfn.COUNTIFS(EB213:EE213,"&gt;1")</f>
        <v>0</v>
      </c>
      <c r="EG213" s="179">
        <f>IFERROR(_xlfn.SUMIFS(EB213:EE213,EB213:EE213,"&gt;1"),0)</f>
        <v>0</v>
      </c>
      <c r="EH213" s="176"/>
      <c r="EI213" s="176"/>
      <c r="EJ213" s="176"/>
      <c r="EK213" s="177"/>
      <c r="EL213" s="176">
        <f>EL212+1</f>
        <v>44</v>
      </c>
      <c r="EM213" s="283">
        <f aca="1">IFERROR(INDEX(RTO4CV,$EL213,1),0)</f>
        <v>0</v>
      </c>
      <c r="EN213" s="179">
        <f aca="1">IFERROR(INDEX(RTO4CF,$EL213,'ANVA-MDS'!EB$3),0)</f>
        <v>0</v>
      </c>
      <c r="EO213" s="179">
        <f aca="1">IFERROR(INDEX(RTO4CF,$EL213,'ANVA-MDS'!EC$3),0)</f>
        <v>0</v>
      </c>
      <c r="EP213" s="179">
        <f aca="1">IFERROR(INDEX(RTO4CF,$EL213,'ANVA-MDS'!ED$3),0)</f>
        <v>0</v>
      </c>
      <c r="EQ213" s="179">
        <f aca="1">IFERROR(INDEX(RTO4CF,$EL213,'ANVA-MDS'!EE$3),0)</f>
        <v>0</v>
      </c>
      <c r="ER213" s="179">
        <f>_xlfn.COUNTIFS(EN213:EQ213,"&gt;1")</f>
        <v>0</v>
      </c>
      <c r="ES213" s="179">
        <f>IFERROR(_xlfn.SUMIFS(EN213:EQ213,EN213:EQ213,"&gt;1"),0)</f>
        <v>0</v>
      </c>
      <c r="ET213" s="176"/>
      <c r="EU213" s="176"/>
      <c r="EV213" s="176"/>
      <c r="EW213" s="177"/>
      <c r="EX213" s="179">
        <f>EG213+ES213</f>
        <v>0</v>
      </c>
      <c r="EY213" s="177"/>
      <c r="EZ213" s="177"/>
    </row>
    <row r="214" spans="10:156" ht="12.75" customHeight="1">
      <c r="J214" s="89" t="n">
        <v>44</v>
      </c>
      <c r="K214" s="187">
        <f aca="1">IFERROR(INDEX(RTO4SF_ORD,J214,1),"sd")</f>
        <v>0</v>
      </c>
      <c r="L214" s="188">
        <f aca="1">IFERROR(INDEX(RTO4SF_ORD,J214,2),"sd")</f>
        <v>0.00006</v>
      </c>
      <c r="M214" s="188" t="str">
        <f aca="1">IF(M$4&gt;$J214,"",IF($F$175&gt;$G$175,"ns",IF($B$182&gt;$C$182,"ns",IF(ABS($L214-INDEX(RTO1SF_ORD,M$4,2))&gt;$B$190,"s","ns"))))</f>
        <v>ns</v>
      </c>
      <c r="N214" s="188" t="str">
        <f aca="1">IF(N$4&gt;$J214,"",IF($F$175&gt;$G$175,"ns",IF($B$182&gt;$C$182,"ns",IF(ABS($L214-INDEX(RTO1SF_ORD,N$4,2))&gt;$B$190,"s","ns"))))</f>
        <v>ns</v>
      </c>
      <c r="O214" s="188" t="str">
        <f aca="1">IF(O$4&gt;$J214,"",IF($F$175&gt;$G$175,"ns",IF($B$182&gt;$C$182,"ns",IF(ABS($L214-INDEX(RTO1SF_ORD,O$4,2))&gt;$B$190,"s","ns"))))</f>
        <v>ns</v>
      </c>
      <c r="P214" s="188" t="str">
        <f aca="1">IF(P$4&gt;$J214,"",IF($F$175&gt;$G$175,"ns",IF($B$182&gt;$C$182,"ns",IF(ABS($L214-INDEX(RTO1SF_ORD,P$4,2))&gt;$B$190,"s","ns"))))</f>
        <v>ns</v>
      </c>
      <c r="Q214" s="188" t="str">
        <f aca="1">IF(Q$4&gt;$J214,"",IF($F$175&gt;$G$175,"ns",IF($B$182&gt;$C$182,"ns",IF(ABS($L214-INDEX(RTO1SF_ORD,Q$4,2))&gt;$B$190,"s","ns"))))</f>
        <v>ns</v>
      </c>
      <c r="R214" s="188" t="str">
        <f aca="1">IF(R$4&gt;$J214,"",IF($F$175&gt;$G$175,"ns",IF($B$182&gt;$C$182,"ns",IF(ABS($L214-INDEX(RTO1SF_ORD,R$4,2))&gt;$B$190,"s","ns"))))</f>
        <v>ns</v>
      </c>
      <c r="S214" s="188" t="str">
        <f aca="1">IF(S$4&gt;$J214,"",IF($F$175&gt;$G$175,"ns",IF($B$182&gt;$C$182,"ns",IF(ABS($L214-INDEX(RTO1SF_ORD,S$4,2))&gt;$B$190,"s","ns"))))</f>
        <v>ns</v>
      </c>
      <c r="T214" s="188" t="str">
        <f aca="1">IF(T$4&gt;$J214,"",IF($F$175&gt;$G$175,"ns",IF($B$182&gt;$C$182,"ns",IF(ABS($L214-INDEX(RTO1SF_ORD,T$4,2))&gt;$B$190,"s","ns"))))</f>
        <v>ns</v>
      </c>
      <c r="U214" s="188" t="str">
        <f aca="1">IF(U$4&gt;$J214,"",IF($F$175&gt;$G$175,"ns",IF($B$182&gt;$C$182,"ns",IF(ABS($L214-INDEX(RTO1SF_ORD,U$4,2))&gt;$B$190,"s","ns"))))</f>
        <v>ns</v>
      </c>
      <c r="V214" s="188" t="str">
        <f aca="1">IF(V$4&gt;$J214,"",IF($F$175&gt;$G$175,"ns",IF($B$182&gt;$C$182,"ns",IF(ABS($L214-INDEX(RTO1SF_ORD,V$4,2))&gt;$B$190,"s","ns"))))</f>
        <v>ns</v>
      </c>
      <c r="W214" s="188" t="str">
        <f aca="1">IF(W$4&gt;$J214,"",IF($F$175&gt;$G$175,"ns",IF($B$182&gt;$C$182,"ns",IF(ABS($L214-INDEX(RTO1SF_ORD,W$4,2))&gt;$B$190,"s","ns"))))</f>
        <v>ns</v>
      </c>
      <c r="X214" s="188" t="str">
        <f aca="1">IF(X$4&gt;$J214,"",IF($F$175&gt;$G$175,"ns",IF($B$182&gt;$C$182,"ns",IF(ABS($L214-INDEX(RTO1SF_ORD,X$4,2))&gt;$B$190,"s","ns"))))</f>
        <v>ns</v>
      </c>
      <c r="Y214" s="188" t="str">
        <f aca="1">IF(Y$4&gt;$J214,"",IF($F$175&gt;$G$175,"ns",IF($B$182&gt;$C$182,"ns",IF(ABS($L214-INDEX(RTO1SF_ORD,Y$4,2))&gt;$B$190,"s","ns"))))</f>
        <v>ns</v>
      </c>
      <c r="Z214" s="188" t="str">
        <f aca="1">IF(Z$4&gt;$J214,"",IF($F$175&gt;$G$175,"ns",IF($B$182&gt;$C$182,"ns",IF(ABS($L214-INDEX(RTO1SF_ORD,Z$4,2))&gt;$B$190,"s","ns"))))</f>
        <v>ns</v>
      </c>
      <c r="AA214" s="188" t="str">
        <f aca="1">IF(AA$4&gt;$J214,"",IF($F$175&gt;$G$175,"ns",IF($B$182&gt;$C$182,"ns",IF(ABS($L214-INDEX(RTO1SF_ORD,AA$4,2))&gt;$B$190,"s","ns"))))</f>
        <v>ns</v>
      </c>
      <c r="AB214" s="188" t="str">
        <f aca="1">IF(AB$4&gt;$J214,"",IF($F$175&gt;$G$175,"ns",IF($B$182&gt;$C$182,"ns",IF(ABS($L214-INDEX(RTO1SF_ORD,AB$4,2))&gt;$B$190,"s","ns"))))</f>
        <v>ns</v>
      </c>
      <c r="AC214" s="188" t="str">
        <f aca="1">IF(AC$4&gt;$J214,"",IF($F$175&gt;$G$175,"ns",IF($B$182&gt;$C$182,"ns",IF(ABS($L214-INDEX(RTO1SF_ORD,AC$4,2))&gt;$B$190,"s","ns"))))</f>
        <v>ns</v>
      </c>
      <c r="AD214" s="188" t="str">
        <f aca="1">IF(AD$4&gt;$J214,"",IF($F$175&gt;$G$175,"ns",IF($B$182&gt;$C$182,"ns",IF(ABS($L214-INDEX(RTO1SF_ORD,AD$4,2))&gt;$B$190,"s","ns"))))</f>
        <v>ns</v>
      </c>
      <c r="AE214" s="188" t="str">
        <f aca="1">IF(AE$4&gt;$J214,"",IF($F$175&gt;$G$175,"ns",IF($B$182&gt;$C$182,"ns",IF(ABS($L214-INDEX(RTO1SF_ORD,AE$4,2))&gt;$B$190,"s","ns"))))</f>
        <v>ns</v>
      </c>
      <c r="AF214" s="188" t="str">
        <f aca="1">IF(AF$4&gt;$J214,"",IF($F$175&gt;$G$175,"ns",IF($B$182&gt;$C$182,"ns",IF(ABS($L214-INDEX(RTO1SF_ORD,AF$4,2))&gt;$B$190,"s","ns"))))</f>
        <v>ns</v>
      </c>
      <c r="AG214" s="188" t="str">
        <f aca="1">IF(AG$4&gt;$J214,"",IF($F$175&gt;$G$175,"ns",IF($B$182&gt;$C$182,"ns",IF(ABS($L214-INDEX(RTO1SF_ORD,AG$4,2))&gt;$B$190,"s","ns"))))</f>
        <v>ns</v>
      </c>
      <c r="AH214" s="188" t="str">
        <f aca="1">IF(AH$4&gt;$J214,"",IF($F$175&gt;$G$175,"ns",IF($B$182&gt;$C$182,"ns",IF(ABS($L214-INDEX(RTO1SF_ORD,AH$4,2))&gt;$B$190,"s","ns"))))</f>
        <v>ns</v>
      </c>
      <c r="AI214" s="188" t="str">
        <f aca="1">IF(AI$4&gt;$J214,"",IF($F$175&gt;$G$175,"ns",IF($B$182&gt;$C$182,"ns",IF(ABS($L214-INDEX(RTO1SF_ORD,AI$4,2))&gt;$B$190,"s","ns"))))</f>
        <v>ns</v>
      </c>
      <c r="AJ214" s="188" t="str">
        <f aca="1">IF(AJ$4&gt;$J214,"",IF($F$175&gt;$G$175,"ns",IF($B$182&gt;$C$182,"ns",IF(ABS($L214-INDEX(RTO1SF_ORD,AJ$4,2))&gt;$B$190,"s","ns"))))</f>
        <v>ns</v>
      </c>
      <c r="AK214" s="188" t="str">
        <f aca="1">IF(AK$4&gt;$J214,"",IF($F$175&gt;$G$175,"ns",IF($B$182&gt;$C$182,"ns",IF(ABS($L214-INDEX(RTO1SF_ORD,AK$4,2))&gt;$B$190,"s","ns"))))</f>
        <v>ns</v>
      </c>
      <c r="AL214" s="188" t="str">
        <f aca="1">IF(AL$4&gt;$J214,"",IF($F$175&gt;$G$175,"ns",IF($B$182&gt;$C$182,"ns",IF(ABS($L214-INDEX(RTO1SF_ORD,AL$4,2))&gt;$B$190,"s","ns"))))</f>
        <v>ns</v>
      </c>
      <c r="AM214" s="188" t="str">
        <f aca="1">IF(AM$4&gt;$J214,"",IF($F$175&gt;$G$175,"ns",IF($B$182&gt;$C$182,"ns",IF(ABS($L214-INDEX(RTO1SF_ORD,AM$4,2))&gt;$B$190,"s","ns"))))</f>
        <v>ns</v>
      </c>
      <c r="AN214" s="188" t="str">
        <f aca="1">IF(AN$4&gt;$J214,"",IF($F$175&gt;$G$175,"ns",IF($B$182&gt;$C$182,"ns",IF(ABS($L214-INDEX(RTO1SF_ORD,AN$4,2))&gt;$B$190,"s","ns"))))</f>
        <v>ns</v>
      </c>
      <c r="AO214" s="188" t="str">
        <f aca="1">IF(AO$4&gt;$J214,"",IF($F$175&gt;$G$175,"ns",IF($B$182&gt;$C$182,"ns",IF(ABS($L214-INDEX(RTO1SF_ORD,AO$4,2))&gt;$B$190,"s","ns"))))</f>
        <v>ns</v>
      </c>
      <c r="AP214" s="188" t="str">
        <f aca="1">IF(AP$4&gt;$J214,"",IF($F$175&gt;$G$175,"ns",IF($B$182&gt;$C$182,"ns",IF(ABS($L214-INDEX(RTO1SF_ORD,AP$4,2))&gt;$B$190,"s","ns"))))</f>
        <v>ns</v>
      </c>
      <c r="AQ214" s="188" t="str">
        <f aca="1">IF(AQ$4&gt;$J214,"",IF($F$175&gt;$G$175,"ns",IF($B$182&gt;$C$182,"ns",IF(ABS($L214-INDEX(RTO1SF_ORD,AQ$4,2))&gt;$B$190,"s","ns"))))</f>
        <v>ns</v>
      </c>
      <c r="AR214" s="188" t="str">
        <f aca="1">IF(AR$4&gt;$J214,"",IF($F$175&gt;$G$175,"ns",IF($B$182&gt;$C$182,"ns",IF(ABS($L214-INDEX(RTO1SF_ORD,AR$4,2))&gt;$B$190,"s","ns"))))</f>
        <v>ns</v>
      </c>
      <c r="AS214" s="188" t="str">
        <f aca="1">IF(AS$4&gt;$J214,"",IF($F$175&gt;$G$175,"ns",IF($B$182&gt;$C$182,"ns",IF(ABS($L214-INDEX(RTO1SF_ORD,AS$4,2))&gt;$B$190,"s","ns"))))</f>
        <v>ns</v>
      </c>
      <c r="AT214" s="188" t="str">
        <f aca="1">IF(AT$4&gt;$J214,"",IF($F$175&gt;$G$175,"ns",IF($B$182&gt;$C$182,"ns",IF(ABS($L214-INDEX(RTO1SF_ORD,AT$4,2))&gt;$B$190,"s","ns"))))</f>
        <v>ns</v>
      </c>
      <c r="AU214" s="188" t="str">
        <f aca="1">IF(AU$4&gt;$J214,"",IF($F$175&gt;$G$175,"ns",IF($B$182&gt;$C$182,"ns",IF(ABS($L214-INDEX(RTO1SF_ORD,AU$4,2))&gt;$B$190,"s","ns"))))</f>
        <v>ns</v>
      </c>
      <c r="AV214" s="188" t="str">
        <f aca="1">IF(AV$4&gt;$J214,"",IF($F$175&gt;$G$175,"ns",IF($B$182&gt;$C$182,"ns",IF(ABS($L214-INDEX(RTO1SF_ORD,AV$4,2))&gt;$B$190,"s","ns"))))</f>
        <v>ns</v>
      </c>
      <c r="AW214" s="188" t="str">
        <f aca="1">IF(AW$4&gt;$J214,"",IF($F$175&gt;$G$175,"ns",IF($B$182&gt;$C$182,"ns",IF(ABS($L214-INDEX(RTO1SF_ORD,AW$4,2))&gt;$B$190,"s","ns"))))</f>
        <v>ns</v>
      </c>
      <c r="AX214" s="188" t="str">
        <f aca="1">IF(AX$4&gt;$J214,"",IF($F$175&gt;$G$175,"ns",IF($B$182&gt;$C$182,"ns",IF(ABS($L214-INDEX(RTO1SF_ORD,AX$4,2))&gt;$B$190,"s","ns"))))</f>
        <v>ns</v>
      </c>
      <c r="AY214" s="188" t="str">
        <f aca="1">IF(AY$4&gt;$J214,"",IF($F$175&gt;$G$175,"ns",IF($B$182&gt;$C$182,"ns",IF(ABS($L214-INDEX(RTO1SF_ORD,AY$4,2))&gt;$B$190,"s","ns"))))</f>
        <v>ns</v>
      </c>
      <c r="AZ214" s="188" t="str">
        <f aca="1">IF(AZ$4&gt;$J214,"",IF($F$175&gt;$G$175,"ns",IF($B$182&gt;$C$182,"ns",IF(ABS($L214-INDEX(RTO1SF_ORD,AZ$4,2))&gt;$B$190,"s","ns"))))</f>
        <v>ns</v>
      </c>
      <c r="BA214" s="188" t="str">
        <f aca="1">IF(BA$4&gt;$J214,"",IF($F$175&gt;$G$175,"ns",IF($B$182&gt;$C$182,"ns",IF(ABS($L214-INDEX(RTO1SF_ORD,BA$4,2))&gt;$B$190,"s","ns"))))</f>
        <v>ns</v>
      </c>
      <c r="BB214" s="188" t="str">
        <f aca="1">IF(BB$4&gt;$J214,"",IF($F$175&gt;$G$175,"ns",IF($B$182&gt;$C$182,"ns",IF(ABS($L214-INDEX(RTO1SF_ORD,BB$4,2))&gt;$B$190,"s","ns"))))</f>
        <v>ns</v>
      </c>
      <c r="BC214" s="188" t="str">
        <f aca="1">IF(BC$4&gt;$J214,"",IF($F$175&gt;$G$175,"ns",IF($B$182&gt;$C$182,"ns",IF(ABS($L214-INDEX(RTO1SF_ORD,BC$4,2))&gt;$B$190,"s","ns"))))</f>
        <v>ns</v>
      </c>
      <c r="BD214" s="188" t="str">
        <f aca="1">IF(BD$4&gt;$J214,"",IF($F$175&gt;$G$175,"ns",IF($B$182&gt;$C$182,"ns",IF(ABS($L214-INDEX(RTO1SF_ORD,BD$4,2))&gt;$B$190,"s","ns"))))</f>
        <v>ns</v>
      </c>
      <c r="BE214" s="188" t="str">
        <f aca="1">IF(BE$4&gt;$J214,"",IF($F$175&gt;$G$175,"ns",IF($B$182&gt;$C$182,"ns",IF(ABS($L214-INDEX(RTO1SF_ORD,BE$4,2))&gt;$B$190,"s","ns"))))</f>
        <v/>
      </c>
      <c r="BF214" s="188" t="str">
        <f aca="1">IF(BF$4&gt;$J214,"",IF($F$175&gt;$G$175,"ns",IF($B$182&gt;$C$182,"ns",IF(ABS($L214-INDEX(RTO1SF_ORD,BF$4,2))&gt;$B$190,"s","ns"))))</f>
        <v/>
      </c>
      <c r="BG214" s="188" t="str">
        <f aca="1">IF(BG$4&gt;$J214,"",IF($F$175&gt;$G$175,"ns",IF($B$182&gt;$C$182,"ns",IF(ABS($L214-INDEX(RTO1SF_ORD,BG$4,2))&gt;$B$190,"s","ns"))))</f>
        <v/>
      </c>
      <c r="BH214" s="188" t="str">
        <f aca="1">IF(BH$4&gt;$J214,"",IF($F$175&gt;$G$175,"ns",IF($B$182&gt;$C$182,"ns",IF(ABS($L214-INDEX(RTO1SF_ORD,BH$4,2))&gt;$B$190,"s","ns"))))</f>
        <v/>
      </c>
      <c r="BI214" s="188" t="str">
        <f aca="1">IF(BI$4&gt;$J214,"",IF($F$175&gt;$G$175,"ns",IF($B$182&gt;$C$182,"ns",IF(ABS($L214-INDEX(RTO1SF_ORD,BI$4,2))&gt;$B$190,"s","ns"))))</f>
        <v/>
      </c>
      <c r="BJ214" s="188" t="str">
        <f aca="1">IF(BJ$4&gt;$J214,"",IF($F$175&gt;$G$175,"ns",IF($B$182&gt;$C$182,"ns",IF(ABS($L214-INDEX(RTO1SF_ORD,BJ$4,2))&gt;$B$190,"s","ns"))))</f>
        <v/>
      </c>
      <c r="BS214" s="10"/>
      <c r="BT214" s="10"/>
      <c r="BV214" s="89" t="n">
        <v>44</v>
      </c>
      <c r="BW214" s="187">
        <f aca="1">IFERROR(INDEX(RTO4CF_ORD,BV214,1),"sd")</f>
        <v>0</v>
      </c>
      <c r="BX214" s="188">
        <f aca="1">IFERROR(INDEX(RTO4CF_ORD,BV214,2),"sd")</f>
        <v>0.00006</v>
      </c>
      <c r="BY214" s="186" t="str">
        <f aca="1">IF(BY$4&gt;$BV214,"",IF($BR$175&gt;$BS$175,"ns",IF($BN$182&gt;$BO$182,"ns",IF(ABS($BX214-INDEX(RTO1CF_ORD,BY$4,2))&gt;$BN$190,"s","ns"))))</f>
        <v>ns</v>
      </c>
      <c r="BZ214" s="186" t="str">
        <f aca="1">IF(BZ$4&gt;$BV214,"",IF($BR$175&gt;$BS$175,"ns",IF($BN$182&gt;$BO$182,"ns",IF(ABS($BX214-INDEX(RTO1CF_ORD,BZ$4,2))&gt;$BN$190,"s","ns"))))</f>
        <v>ns</v>
      </c>
      <c r="CA214" s="186" t="str">
        <f aca="1">IF(CA$4&gt;$BV214,"",IF($BR$175&gt;$BS$175,"ns",IF($BN$182&gt;$BO$182,"ns",IF(ABS($BX214-INDEX(RTO1CF_ORD,CA$4,2))&gt;$BN$190,"s","ns"))))</f>
        <v>ns</v>
      </c>
      <c r="CB214" s="186" t="str">
        <f aca="1">IF(CB$4&gt;$BV214,"",IF($BR$175&gt;$BS$175,"ns",IF($BN$182&gt;$BO$182,"ns",IF(ABS($BX214-INDEX(RTO1CF_ORD,CB$4,2))&gt;$BN$190,"s","ns"))))</f>
        <v>ns</v>
      </c>
      <c r="CC214" s="186" t="str">
        <f aca="1">IF(CC$4&gt;$BV214,"",IF($BR$175&gt;$BS$175,"ns",IF($BN$182&gt;$BO$182,"ns",IF(ABS($BX214-INDEX(RTO1CF_ORD,CC$4,2))&gt;$BN$190,"s","ns"))))</f>
        <v>ns</v>
      </c>
      <c r="CD214" s="186" t="str">
        <f aca="1">IF(CD$4&gt;$BV214,"",IF($BR$175&gt;$BS$175,"ns",IF($BN$182&gt;$BO$182,"ns",IF(ABS($BX214-INDEX(RTO1CF_ORD,CD$4,2))&gt;$BN$190,"s","ns"))))</f>
        <v>ns</v>
      </c>
      <c r="CE214" s="186" t="str">
        <f aca="1">IF(CE$4&gt;$BV214,"",IF($BR$175&gt;$BS$175,"ns",IF($BN$182&gt;$BO$182,"ns",IF(ABS($BX214-INDEX(RTO1CF_ORD,CE$4,2))&gt;$BN$190,"s","ns"))))</f>
        <v>ns</v>
      </c>
      <c r="CF214" s="186" t="str">
        <f aca="1">IF(CF$4&gt;$BV214,"",IF($BR$175&gt;$BS$175,"ns",IF($BN$182&gt;$BO$182,"ns",IF(ABS($BX214-INDEX(RTO1CF_ORD,CF$4,2))&gt;$BN$190,"s","ns"))))</f>
        <v>ns</v>
      </c>
      <c r="CG214" s="186" t="str">
        <f aca="1">IF(CG$4&gt;$BV214,"",IF($BR$175&gt;$BS$175,"ns",IF($BN$182&gt;$BO$182,"ns",IF(ABS($BX214-INDEX(RTO1CF_ORD,CG$4,2))&gt;$BN$190,"s","ns"))))</f>
        <v>ns</v>
      </c>
      <c r="CH214" s="186" t="str">
        <f aca="1">IF(CH$4&gt;$BV214,"",IF($BR$175&gt;$BS$175,"ns",IF($BN$182&gt;$BO$182,"ns",IF(ABS($BX214-INDEX(RTO1CF_ORD,CH$4,2))&gt;$BN$190,"s","ns"))))</f>
        <v>ns</v>
      </c>
      <c r="CI214" s="186" t="str">
        <f aca="1">IF(CI$4&gt;$BV214,"",IF($BR$175&gt;$BS$175,"ns",IF($BN$182&gt;$BO$182,"ns",IF(ABS($BX214-INDEX(RTO1CF_ORD,CI$4,2))&gt;$BN$190,"s","ns"))))</f>
        <v>ns</v>
      </c>
      <c r="CJ214" s="186" t="str">
        <f aca="1">IF(CJ$4&gt;$BV214,"",IF($BR$175&gt;$BS$175,"ns",IF($BN$182&gt;$BO$182,"ns",IF(ABS($BX214-INDEX(RTO1CF_ORD,CJ$4,2))&gt;$BN$190,"s","ns"))))</f>
        <v>ns</v>
      </c>
      <c r="CK214" s="186" t="str">
        <f aca="1">IF(CK$4&gt;$BV214,"",IF($BR$175&gt;$BS$175,"ns",IF($BN$182&gt;$BO$182,"ns",IF(ABS($BX214-INDEX(RTO1CF_ORD,CK$4,2))&gt;$BN$190,"s","ns"))))</f>
        <v>ns</v>
      </c>
      <c r="CL214" s="186" t="str">
        <f aca="1">IF(CL$4&gt;$BV214,"",IF($BR$175&gt;$BS$175,"ns",IF($BN$182&gt;$BO$182,"ns",IF(ABS($BX214-INDEX(RTO1CF_ORD,CL$4,2))&gt;$BN$190,"s","ns"))))</f>
        <v>ns</v>
      </c>
      <c r="CM214" s="186" t="str">
        <f aca="1">IF(CM$4&gt;$BV214,"",IF($BR$175&gt;$BS$175,"ns",IF($BN$182&gt;$BO$182,"ns",IF(ABS($BX214-INDEX(RTO1CF_ORD,CM$4,2))&gt;$BN$190,"s","ns"))))</f>
        <v>ns</v>
      </c>
      <c r="CN214" s="186" t="str">
        <f aca="1">IF(CN$4&gt;$BV214,"",IF($BR$175&gt;$BS$175,"ns",IF($BN$182&gt;$BO$182,"ns",IF(ABS($BX214-INDEX(RTO1CF_ORD,CN$4,2))&gt;$BN$190,"s","ns"))))</f>
        <v>ns</v>
      </c>
      <c r="CO214" s="186" t="str">
        <f aca="1">IF(CO$4&gt;$BV214,"",IF($BR$175&gt;$BS$175,"ns",IF($BN$182&gt;$BO$182,"ns",IF(ABS($BX214-INDEX(RTO1CF_ORD,CO$4,2))&gt;$BN$190,"s","ns"))))</f>
        <v>ns</v>
      </c>
      <c r="CP214" s="186" t="str">
        <f aca="1">IF(CP$4&gt;$BV214,"",IF($BR$175&gt;$BS$175,"ns",IF($BN$182&gt;$BO$182,"ns",IF(ABS($BX214-INDEX(RTO1CF_ORD,CP$4,2))&gt;$BN$190,"s","ns"))))</f>
        <v>ns</v>
      </c>
      <c r="CQ214" s="186" t="str">
        <f aca="1">IF(CQ$4&gt;$BV214,"",IF($BR$175&gt;$BS$175,"ns",IF($BN$182&gt;$BO$182,"ns",IF(ABS($BX214-INDEX(RTO1CF_ORD,CQ$4,2))&gt;$BN$190,"s","ns"))))</f>
        <v>ns</v>
      </c>
      <c r="CR214" s="186" t="str">
        <f aca="1">IF(CR$4&gt;$BV214,"",IF($BR$175&gt;$BS$175,"ns",IF($BN$182&gt;$BO$182,"ns",IF(ABS($BX214-INDEX(RTO1CF_ORD,CR$4,2))&gt;$BN$190,"s","ns"))))</f>
        <v>ns</v>
      </c>
      <c r="CS214" s="186" t="str">
        <f aca="1">IF(CS$4&gt;$BV214,"",IF($BR$175&gt;$BS$175,"ns",IF($BN$182&gt;$BO$182,"ns",IF(ABS($BX214-INDEX(RTO1CF_ORD,CS$4,2))&gt;$BN$190,"s","ns"))))</f>
        <v>ns</v>
      </c>
      <c r="CT214" s="186" t="str">
        <f aca="1">IF(CT$4&gt;$BV214,"",IF($BR$175&gt;$BS$175,"ns",IF($BN$182&gt;$BO$182,"ns",IF(ABS($BX214-INDEX(RTO1CF_ORD,CT$4,2))&gt;$BN$190,"s","ns"))))</f>
        <v>ns</v>
      </c>
      <c r="CU214" s="186" t="str">
        <f aca="1">IF(CU$4&gt;$BV214,"",IF($BR$175&gt;$BS$175,"ns",IF($BN$182&gt;$BO$182,"ns",IF(ABS($BX214-INDEX(RTO1CF_ORD,CU$4,2))&gt;$BN$190,"s","ns"))))</f>
        <v>ns</v>
      </c>
      <c r="CV214" s="186" t="str">
        <f aca="1">IF(CV$4&gt;$BV214,"",IF($BR$175&gt;$BS$175,"ns",IF($BN$182&gt;$BO$182,"ns",IF(ABS($BX214-INDEX(RTO1CF_ORD,CV$4,2))&gt;$BN$190,"s","ns"))))</f>
        <v>ns</v>
      </c>
      <c r="CW214" s="186" t="str">
        <f aca="1">IF(CW$4&gt;$BV214,"",IF($BR$175&gt;$BS$175,"ns",IF($BN$182&gt;$BO$182,"ns",IF(ABS($BX214-INDEX(RTO1CF_ORD,CW$4,2))&gt;$BN$190,"s","ns"))))</f>
        <v>ns</v>
      </c>
      <c r="CX214" s="186" t="str">
        <f aca="1">IF(CX$4&gt;$BV214,"",IF($BR$175&gt;$BS$175,"ns",IF($BN$182&gt;$BO$182,"ns",IF(ABS($BX214-INDEX(RTO1CF_ORD,CX$4,2))&gt;$BN$190,"s","ns"))))</f>
        <v>ns</v>
      </c>
      <c r="CY214" s="186" t="str">
        <f aca="1">IF(CY$4&gt;$BV214,"",IF($BR$175&gt;$BS$175,"ns",IF($BN$182&gt;$BO$182,"ns",IF(ABS($BX214-INDEX(RTO1CF_ORD,CY$4,2))&gt;$BN$190,"s","ns"))))</f>
        <v>ns</v>
      </c>
      <c r="CZ214" s="186" t="str">
        <f aca="1">IF(CZ$4&gt;$BV214,"",IF($BR$175&gt;$BS$175,"ns",IF($BN$182&gt;$BO$182,"ns",IF(ABS($BX214-INDEX(RTO1CF_ORD,CZ$4,2))&gt;$BN$190,"s","ns"))))</f>
        <v>ns</v>
      </c>
      <c r="DA214" s="186" t="str">
        <f aca="1">IF(DA$4&gt;$BV214,"",IF($BR$175&gt;$BS$175,"ns",IF($BN$182&gt;$BO$182,"ns",IF(ABS($BX214-INDEX(RTO1CF_ORD,DA$4,2))&gt;$BN$190,"s","ns"))))</f>
        <v>ns</v>
      </c>
      <c r="DB214" s="186" t="str">
        <f aca="1">IF(DB$4&gt;$BV214,"",IF($BR$175&gt;$BS$175,"ns",IF($BN$182&gt;$BO$182,"ns",IF(ABS($BX214-INDEX(RTO1CF_ORD,DB$4,2))&gt;$BN$190,"s","ns"))))</f>
        <v>ns</v>
      </c>
      <c r="DC214" s="186" t="str">
        <f aca="1">IF(DC$4&gt;$BV214,"",IF($BR$175&gt;$BS$175,"ns",IF($BN$182&gt;$BO$182,"ns",IF(ABS($BX214-INDEX(RTO1CF_ORD,DC$4,2))&gt;$BN$190,"s","ns"))))</f>
        <v>ns</v>
      </c>
      <c r="DD214" s="186" t="str">
        <f aca="1">IF(DD$4&gt;$BV214,"",IF($BR$175&gt;$BS$175,"ns",IF($BN$182&gt;$BO$182,"ns",IF(ABS($BX214-INDEX(RTO1CF_ORD,DD$4,2))&gt;$BN$190,"s","ns"))))</f>
        <v>ns</v>
      </c>
      <c r="DE214" s="186" t="str">
        <f aca="1">IF(DE$4&gt;$BV214,"",IF($BR$175&gt;$BS$175,"ns",IF($BN$182&gt;$BO$182,"ns",IF(ABS($BX214-INDEX(RTO1CF_ORD,DE$4,2))&gt;$BN$190,"s","ns"))))</f>
        <v>ns</v>
      </c>
      <c r="DF214" s="186" t="str">
        <f aca="1">IF(DF$4&gt;$BV214,"",IF($BR$175&gt;$BS$175,"ns",IF($BN$182&gt;$BO$182,"ns",IF(ABS($BX214-INDEX(RTO1CF_ORD,DF$4,2))&gt;$BN$190,"s","ns"))))</f>
        <v>ns</v>
      </c>
      <c r="DG214" s="186" t="str">
        <f aca="1">IF(DG$4&gt;$BV214,"",IF($BR$175&gt;$BS$175,"ns",IF($BN$182&gt;$BO$182,"ns",IF(ABS($BX214-INDEX(RTO1CF_ORD,DG$4,2))&gt;$BN$190,"s","ns"))))</f>
        <v>ns</v>
      </c>
      <c r="DH214" s="186" t="str">
        <f aca="1">IF(DH$4&gt;$BV214,"",IF($BR$175&gt;$BS$175,"ns",IF($BN$182&gt;$BO$182,"ns",IF(ABS($BX214-INDEX(RTO1CF_ORD,DH$4,2))&gt;$BN$190,"s","ns"))))</f>
        <v>ns</v>
      </c>
      <c r="DI214" s="186" t="str">
        <f aca="1">IF(DI$4&gt;$BV214,"",IF($BR$175&gt;$BS$175,"ns",IF($BN$182&gt;$BO$182,"ns",IF(ABS($BX214-INDEX(RTO1CF_ORD,DI$4,2))&gt;$BN$190,"s","ns"))))</f>
        <v>ns</v>
      </c>
      <c r="DJ214" s="186" t="str">
        <f aca="1">IF(DJ$4&gt;$BV214,"",IF($BR$175&gt;$BS$175,"ns",IF($BN$182&gt;$BO$182,"ns",IF(ABS($BX214-INDEX(RTO1CF_ORD,DJ$4,2))&gt;$BN$190,"s","ns"))))</f>
        <v>ns</v>
      </c>
      <c r="DK214" s="186" t="str">
        <f aca="1">IF(DK$4&gt;$BV214,"",IF($BR$175&gt;$BS$175,"ns",IF($BN$182&gt;$BO$182,"ns",IF(ABS($BX214-INDEX(RTO1CF_ORD,DK$4,2))&gt;$BN$190,"s","ns"))))</f>
        <v>ns</v>
      </c>
      <c r="DL214" s="186" t="str">
        <f aca="1">IF(DL$4&gt;$BV214,"",IF($BR$175&gt;$BS$175,"ns",IF($BN$182&gt;$BO$182,"ns",IF(ABS($BX214-INDEX(RTO1CF_ORD,DL$4,2))&gt;$BN$190,"s","ns"))))</f>
        <v>ns</v>
      </c>
      <c r="DM214" s="186" t="str">
        <f aca="1">IF(DM$4&gt;$BV214,"",IF($BR$175&gt;$BS$175,"ns",IF($BN$182&gt;$BO$182,"ns",IF(ABS($BX214-INDEX(RTO1CF_ORD,DM$4,2))&gt;$BN$190,"s","ns"))))</f>
        <v>ns</v>
      </c>
      <c r="DN214" s="186" t="str">
        <f aca="1">IF(DN$4&gt;$BV214,"",IF($BR$175&gt;$BS$175,"ns",IF($BN$182&gt;$BO$182,"ns",IF(ABS($BX214-INDEX(RTO1CF_ORD,DN$4,2))&gt;$BN$190,"s","ns"))))</f>
        <v>ns</v>
      </c>
      <c r="DO214" s="186" t="str">
        <f aca="1">IF(DO$4&gt;$BV214,"",IF($BR$175&gt;$BS$175,"ns",IF($BN$182&gt;$BO$182,"ns",IF(ABS($BX214-INDEX(RTO1CF_ORD,DO$4,2))&gt;$BN$190,"s","ns"))))</f>
        <v>ns</v>
      </c>
      <c r="DP214" s="186" t="str">
        <f aca="1">IF(DP$4&gt;$BV214,"",IF($BR$175&gt;$BS$175,"ns",IF($BN$182&gt;$BO$182,"ns",IF(ABS($BX214-INDEX(RTO1CF_ORD,DP$4,2))&gt;$BN$190,"s","ns"))))</f>
        <v>ns</v>
      </c>
      <c r="DQ214" s="186" t="str">
        <f aca="1">IF(DQ$4&gt;$BV214,"",IF($BR$175&gt;$BS$175,"ns",IF($BN$182&gt;$BO$182,"ns",IF(ABS($BX214-INDEX(RTO1CF_ORD,DQ$4,2))&gt;$BN$190,"s","ns"))))</f>
        <v/>
      </c>
      <c r="DR214" s="186" t="str">
        <f aca="1">IF(DR$4&gt;$BV214,"",IF($BR$175&gt;$BS$175,"ns",IF($BN$182&gt;$BO$182,"ns",IF(ABS($BX214-INDEX(RTO1CF_ORD,DR$4,2))&gt;$BN$190,"s","ns"))))</f>
        <v/>
      </c>
      <c r="DS214" s="186" t="str">
        <f aca="1">IF(DS$4&gt;$BV214,"",IF($BR$175&gt;$BS$175,"ns",IF($BN$182&gt;$BO$182,"ns",IF(ABS($BX214-INDEX(RTO1CF_ORD,DS$4,2))&gt;$BN$190,"s","ns"))))</f>
        <v/>
      </c>
      <c r="DT214" s="186" t="str">
        <f aca="1">IF(DT$4&gt;$BV214,"",IF($BR$175&gt;$BS$175,"ns",IF($BN$182&gt;$BO$182,"ns",IF(ABS($BX214-INDEX(RTO1CF_ORD,DT$4,2))&gt;$BN$190,"s","ns"))))</f>
        <v/>
      </c>
      <c r="DU214" s="186" t="str">
        <f aca="1">IF(DU$4&gt;$BV214,"",IF($BR$175&gt;$BS$175,"ns",IF($BN$182&gt;$BO$182,"ns",IF(ABS($BX214-INDEX(RTO1CF_ORD,DU$4,2))&gt;$BN$190,"s","ns"))))</f>
        <v/>
      </c>
      <c r="DV214" s="186" t="str">
        <f aca="1">IF(DV$4&gt;$BV214,"",IF($BR$175&gt;$BS$175,"ns",IF($BN$182&gt;$BO$182,"ns",IF(ABS($BX214-INDEX(RTO1CF_ORD,DV$4,2))&gt;$BN$190,"s","ns"))))</f>
        <v/>
      </c>
      <c r="DW214" s="158"/>
      <c r="DX214" s="158"/>
      <c r="DZ214" s="176">
        <f>DZ213+1</f>
        <v>45</v>
      </c>
      <c r="EA214" s="283">
        <f aca="1">IFERROR(INDEX(RTO4CV,$DZ214,1),0)</f>
        <v>0</v>
      </c>
      <c r="EB214" s="179">
        <f aca="1">IFERROR(INDEX(RTO4SF,$DZ214,EB$3),0)</f>
        <v>0</v>
      </c>
      <c r="EC214" s="179">
        <f aca="1">IFERROR(INDEX(RTO4SF,$DZ214,EC$3),0)</f>
        <v>0</v>
      </c>
      <c r="ED214" s="179">
        <f aca="1">IFERROR(INDEX(RTO4SF,$DZ214,ED$3),0)</f>
        <v>0</v>
      </c>
      <c r="EE214" s="179">
        <f aca="1">IFERROR(INDEX(RTO4SF,$DZ214,EE$3),0)</f>
        <v>0</v>
      </c>
      <c r="EF214" s="179">
        <f>_xlfn.COUNTIFS(EB214:EE214,"&gt;1")</f>
        <v>0</v>
      </c>
      <c r="EG214" s="179">
        <f>IFERROR(_xlfn.SUMIFS(EB214:EE214,EB214:EE214,"&gt;1"),0)</f>
        <v>0</v>
      </c>
      <c r="EH214" s="176"/>
      <c r="EI214" s="176"/>
      <c r="EJ214" s="176"/>
      <c r="EK214" s="177"/>
      <c r="EL214" s="176">
        <f>EL213+1</f>
        <v>45</v>
      </c>
      <c r="EM214" s="283">
        <f aca="1">IFERROR(INDEX(RTO4CV,$EL214,1),0)</f>
        <v>0</v>
      </c>
      <c r="EN214" s="179">
        <f aca="1">IFERROR(INDEX(RTO4CF,$EL214,'ANVA-MDS'!EB$3),0)</f>
        <v>0</v>
      </c>
      <c r="EO214" s="179">
        <f aca="1">IFERROR(INDEX(RTO4CF,$EL214,'ANVA-MDS'!EC$3),0)</f>
        <v>0</v>
      </c>
      <c r="EP214" s="179">
        <f aca="1">IFERROR(INDEX(RTO4CF,$EL214,'ANVA-MDS'!ED$3),0)</f>
        <v>0</v>
      </c>
      <c r="EQ214" s="179">
        <f aca="1">IFERROR(INDEX(RTO4CF,$EL214,'ANVA-MDS'!EE$3),0)</f>
        <v>0</v>
      </c>
      <c r="ER214" s="179">
        <f>_xlfn.COUNTIFS(EN214:EQ214,"&gt;1")</f>
        <v>0</v>
      </c>
      <c r="ES214" s="179">
        <f>IFERROR(_xlfn.SUMIFS(EN214:EQ214,EN214:EQ214,"&gt;1"),0)</f>
        <v>0</v>
      </c>
      <c r="ET214" s="176"/>
      <c r="EU214" s="176"/>
      <c r="EV214" s="176"/>
      <c r="EW214" s="177"/>
      <c r="EX214" s="179">
        <f>EG214+ES214</f>
        <v>0</v>
      </c>
      <c r="EY214" s="177"/>
      <c r="EZ214" s="177"/>
    </row>
    <row r="215" spans="10:156" ht="12.75" customHeight="1">
      <c r="J215" s="89" t="n">
        <v>45</v>
      </c>
      <c r="K215" s="187">
        <f aca="1">IFERROR(INDEX(RTO4SF_ORD,J215,1),"sd")</f>
        <v>0</v>
      </c>
      <c r="L215" s="188">
        <f aca="1">IFERROR(INDEX(RTO4SF_ORD,J215,2),"sd")</f>
        <v>0.00005</v>
      </c>
      <c r="M215" s="188" t="str">
        <f aca="1">IF(M$4&gt;$J215,"",IF($F$175&gt;$G$175,"ns",IF($B$182&gt;$C$182,"ns",IF(ABS($L215-INDEX(RTO1SF_ORD,M$4,2))&gt;$B$190,"s","ns"))))</f>
        <v>ns</v>
      </c>
      <c r="N215" s="188" t="str">
        <f aca="1">IF(N$4&gt;$J215,"",IF($F$175&gt;$G$175,"ns",IF($B$182&gt;$C$182,"ns",IF(ABS($L215-INDEX(RTO1SF_ORD,N$4,2))&gt;$B$190,"s","ns"))))</f>
        <v>ns</v>
      </c>
      <c r="O215" s="188" t="str">
        <f aca="1">IF(O$4&gt;$J215,"",IF($F$175&gt;$G$175,"ns",IF($B$182&gt;$C$182,"ns",IF(ABS($L215-INDEX(RTO1SF_ORD,O$4,2))&gt;$B$190,"s","ns"))))</f>
        <v>ns</v>
      </c>
      <c r="P215" s="188" t="str">
        <f aca="1">IF(P$4&gt;$J215,"",IF($F$175&gt;$G$175,"ns",IF($B$182&gt;$C$182,"ns",IF(ABS($L215-INDEX(RTO1SF_ORD,P$4,2))&gt;$B$190,"s","ns"))))</f>
        <v>ns</v>
      </c>
      <c r="Q215" s="188" t="str">
        <f aca="1">IF(Q$4&gt;$J215,"",IF($F$175&gt;$G$175,"ns",IF($B$182&gt;$C$182,"ns",IF(ABS($L215-INDEX(RTO1SF_ORD,Q$4,2))&gt;$B$190,"s","ns"))))</f>
        <v>ns</v>
      </c>
      <c r="R215" s="188" t="str">
        <f aca="1">IF(R$4&gt;$J215,"",IF($F$175&gt;$G$175,"ns",IF($B$182&gt;$C$182,"ns",IF(ABS($L215-INDEX(RTO1SF_ORD,R$4,2))&gt;$B$190,"s","ns"))))</f>
        <v>ns</v>
      </c>
      <c r="S215" s="188" t="str">
        <f aca="1">IF(S$4&gt;$J215,"",IF($F$175&gt;$G$175,"ns",IF($B$182&gt;$C$182,"ns",IF(ABS($L215-INDEX(RTO1SF_ORD,S$4,2))&gt;$B$190,"s","ns"))))</f>
        <v>ns</v>
      </c>
      <c r="T215" s="188" t="str">
        <f aca="1">IF(T$4&gt;$J215,"",IF($F$175&gt;$G$175,"ns",IF($B$182&gt;$C$182,"ns",IF(ABS($L215-INDEX(RTO1SF_ORD,T$4,2))&gt;$B$190,"s","ns"))))</f>
        <v>ns</v>
      </c>
      <c r="U215" s="188" t="str">
        <f aca="1">IF(U$4&gt;$J215,"",IF($F$175&gt;$G$175,"ns",IF($B$182&gt;$C$182,"ns",IF(ABS($L215-INDEX(RTO1SF_ORD,U$4,2))&gt;$B$190,"s","ns"))))</f>
        <v>ns</v>
      </c>
      <c r="V215" s="188" t="str">
        <f aca="1">IF(V$4&gt;$J215,"",IF($F$175&gt;$G$175,"ns",IF($B$182&gt;$C$182,"ns",IF(ABS($L215-INDEX(RTO1SF_ORD,V$4,2))&gt;$B$190,"s","ns"))))</f>
        <v>ns</v>
      </c>
      <c r="W215" s="188" t="str">
        <f aca="1">IF(W$4&gt;$J215,"",IF($F$175&gt;$G$175,"ns",IF($B$182&gt;$C$182,"ns",IF(ABS($L215-INDEX(RTO1SF_ORD,W$4,2))&gt;$B$190,"s","ns"))))</f>
        <v>ns</v>
      </c>
      <c r="X215" s="188" t="str">
        <f aca="1">IF(X$4&gt;$J215,"",IF($F$175&gt;$G$175,"ns",IF($B$182&gt;$C$182,"ns",IF(ABS($L215-INDEX(RTO1SF_ORD,X$4,2))&gt;$B$190,"s","ns"))))</f>
        <v>ns</v>
      </c>
      <c r="Y215" s="188" t="str">
        <f aca="1">IF(Y$4&gt;$J215,"",IF($F$175&gt;$G$175,"ns",IF($B$182&gt;$C$182,"ns",IF(ABS($L215-INDEX(RTO1SF_ORD,Y$4,2))&gt;$B$190,"s","ns"))))</f>
        <v>ns</v>
      </c>
      <c r="Z215" s="188" t="str">
        <f aca="1">IF(Z$4&gt;$J215,"",IF($F$175&gt;$G$175,"ns",IF($B$182&gt;$C$182,"ns",IF(ABS($L215-INDEX(RTO1SF_ORD,Z$4,2))&gt;$B$190,"s","ns"))))</f>
        <v>ns</v>
      </c>
      <c r="AA215" s="188" t="str">
        <f aca="1">IF(AA$4&gt;$J215,"",IF($F$175&gt;$G$175,"ns",IF($B$182&gt;$C$182,"ns",IF(ABS($L215-INDEX(RTO1SF_ORD,AA$4,2))&gt;$B$190,"s","ns"))))</f>
        <v>ns</v>
      </c>
      <c r="AB215" s="188" t="str">
        <f aca="1">IF(AB$4&gt;$J215,"",IF($F$175&gt;$G$175,"ns",IF($B$182&gt;$C$182,"ns",IF(ABS($L215-INDEX(RTO1SF_ORD,AB$4,2))&gt;$B$190,"s","ns"))))</f>
        <v>ns</v>
      </c>
      <c r="AC215" s="188" t="str">
        <f aca="1">IF(AC$4&gt;$J215,"",IF($F$175&gt;$G$175,"ns",IF($B$182&gt;$C$182,"ns",IF(ABS($L215-INDEX(RTO1SF_ORD,AC$4,2))&gt;$B$190,"s","ns"))))</f>
        <v>ns</v>
      </c>
      <c r="AD215" s="188" t="str">
        <f aca="1">IF(AD$4&gt;$J215,"",IF($F$175&gt;$G$175,"ns",IF($B$182&gt;$C$182,"ns",IF(ABS($L215-INDEX(RTO1SF_ORD,AD$4,2))&gt;$B$190,"s","ns"))))</f>
        <v>ns</v>
      </c>
      <c r="AE215" s="188" t="str">
        <f aca="1">IF(AE$4&gt;$J215,"",IF($F$175&gt;$G$175,"ns",IF($B$182&gt;$C$182,"ns",IF(ABS($L215-INDEX(RTO1SF_ORD,AE$4,2))&gt;$B$190,"s","ns"))))</f>
        <v>ns</v>
      </c>
      <c r="AF215" s="188" t="str">
        <f aca="1">IF(AF$4&gt;$J215,"",IF($F$175&gt;$G$175,"ns",IF($B$182&gt;$C$182,"ns",IF(ABS($L215-INDEX(RTO1SF_ORD,AF$4,2))&gt;$B$190,"s","ns"))))</f>
        <v>ns</v>
      </c>
      <c r="AG215" s="188" t="str">
        <f aca="1">IF(AG$4&gt;$J215,"",IF($F$175&gt;$G$175,"ns",IF($B$182&gt;$C$182,"ns",IF(ABS($L215-INDEX(RTO1SF_ORD,AG$4,2))&gt;$B$190,"s","ns"))))</f>
        <v>ns</v>
      </c>
      <c r="AH215" s="188" t="str">
        <f aca="1">IF(AH$4&gt;$J215,"",IF($F$175&gt;$G$175,"ns",IF($B$182&gt;$C$182,"ns",IF(ABS($L215-INDEX(RTO1SF_ORD,AH$4,2))&gt;$B$190,"s","ns"))))</f>
        <v>ns</v>
      </c>
      <c r="AI215" s="188" t="str">
        <f aca="1">IF(AI$4&gt;$J215,"",IF($F$175&gt;$G$175,"ns",IF($B$182&gt;$C$182,"ns",IF(ABS($L215-INDEX(RTO1SF_ORD,AI$4,2))&gt;$B$190,"s","ns"))))</f>
        <v>ns</v>
      </c>
      <c r="AJ215" s="188" t="str">
        <f aca="1">IF(AJ$4&gt;$J215,"",IF($F$175&gt;$G$175,"ns",IF($B$182&gt;$C$182,"ns",IF(ABS($L215-INDEX(RTO1SF_ORD,AJ$4,2))&gt;$B$190,"s","ns"))))</f>
        <v>ns</v>
      </c>
      <c r="AK215" s="188" t="str">
        <f aca="1">IF(AK$4&gt;$J215,"",IF($F$175&gt;$G$175,"ns",IF($B$182&gt;$C$182,"ns",IF(ABS($L215-INDEX(RTO1SF_ORD,AK$4,2))&gt;$B$190,"s","ns"))))</f>
        <v>ns</v>
      </c>
      <c r="AL215" s="188" t="str">
        <f aca="1">IF(AL$4&gt;$J215,"",IF($F$175&gt;$G$175,"ns",IF($B$182&gt;$C$182,"ns",IF(ABS($L215-INDEX(RTO1SF_ORD,AL$4,2))&gt;$B$190,"s","ns"))))</f>
        <v>ns</v>
      </c>
      <c r="AM215" s="188" t="str">
        <f aca="1">IF(AM$4&gt;$J215,"",IF($F$175&gt;$G$175,"ns",IF($B$182&gt;$C$182,"ns",IF(ABS($L215-INDEX(RTO1SF_ORD,AM$4,2))&gt;$B$190,"s","ns"))))</f>
        <v>ns</v>
      </c>
      <c r="AN215" s="188" t="str">
        <f aca="1">IF(AN$4&gt;$J215,"",IF($F$175&gt;$G$175,"ns",IF($B$182&gt;$C$182,"ns",IF(ABS($L215-INDEX(RTO1SF_ORD,AN$4,2))&gt;$B$190,"s","ns"))))</f>
        <v>ns</v>
      </c>
      <c r="AO215" s="188" t="str">
        <f aca="1">IF(AO$4&gt;$J215,"",IF($F$175&gt;$G$175,"ns",IF($B$182&gt;$C$182,"ns",IF(ABS($L215-INDEX(RTO1SF_ORD,AO$4,2))&gt;$B$190,"s","ns"))))</f>
        <v>ns</v>
      </c>
      <c r="AP215" s="188" t="str">
        <f aca="1">IF(AP$4&gt;$J215,"",IF($F$175&gt;$G$175,"ns",IF($B$182&gt;$C$182,"ns",IF(ABS($L215-INDEX(RTO1SF_ORD,AP$4,2))&gt;$B$190,"s","ns"))))</f>
        <v>ns</v>
      </c>
      <c r="AQ215" s="188" t="str">
        <f aca="1">IF(AQ$4&gt;$J215,"",IF($F$175&gt;$G$175,"ns",IF($B$182&gt;$C$182,"ns",IF(ABS($L215-INDEX(RTO1SF_ORD,AQ$4,2))&gt;$B$190,"s","ns"))))</f>
        <v>ns</v>
      </c>
      <c r="AR215" s="188" t="str">
        <f aca="1">IF(AR$4&gt;$J215,"",IF($F$175&gt;$G$175,"ns",IF($B$182&gt;$C$182,"ns",IF(ABS($L215-INDEX(RTO1SF_ORD,AR$4,2))&gt;$B$190,"s","ns"))))</f>
        <v>ns</v>
      </c>
      <c r="AS215" s="188" t="str">
        <f aca="1">IF(AS$4&gt;$J215,"",IF($F$175&gt;$G$175,"ns",IF($B$182&gt;$C$182,"ns",IF(ABS($L215-INDEX(RTO1SF_ORD,AS$4,2))&gt;$B$190,"s","ns"))))</f>
        <v>ns</v>
      </c>
      <c r="AT215" s="188" t="str">
        <f aca="1">IF(AT$4&gt;$J215,"",IF($F$175&gt;$G$175,"ns",IF($B$182&gt;$C$182,"ns",IF(ABS($L215-INDEX(RTO1SF_ORD,AT$4,2))&gt;$B$190,"s","ns"))))</f>
        <v>ns</v>
      </c>
      <c r="AU215" s="188" t="str">
        <f aca="1">IF(AU$4&gt;$J215,"",IF($F$175&gt;$G$175,"ns",IF($B$182&gt;$C$182,"ns",IF(ABS($L215-INDEX(RTO1SF_ORD,AU$4,2))&gt;$B$190,"s","ns"))))</f>
        <v>ns</v>
      </c>
      <c r="AV215" s="188" t="str">
        <f aca="1">IF(AV$4&gt;$J215,"",IF($F$175&gt;$G$175,"ns",IF($B$182&gt;$C$182,"ns",IF(ABS($L215-INDEX(RTO1SF_ORD,AV$4,2))&gt;$B$190,"s","ns"))))</f>
        <v>ns</v>
      </c>
      <c r="AW215" s="188" t="str">
        <f aca="1">IF(AW$4&gt;$J215,"",IF($F$175&gt;$G$175,"ns",IF($B$182&gt;$C$182,"ns",IF(ABS($L215-INDEX(RTO1SF_ORD,AW$4,2))&gt;$B$190,"s","ns"))))</f>
        <v>ns</v>
      </c>
      <c r="AX215" s="188" t="str">
        <f aca="1">IF(AX$4&gt;$J215,"",IF($F$175&gt;$G$175,"ns",IF($B$182&gt;$C$182,"ns",IF(ABS($L215-INDEX(RTO1SF_ORD,AX$4,2))&gt;$B$190,"s","ns"))))</f>
        <v>ns</v>
      </c>
      <c r="AY215" s="188" t="str">
        <f aca="1">IF(AY$4&gt;$J215,"",IF($F$175&gt;$G$175,"ns",IF($B$182&gt;$C$182,"ns",IF(ABS($L215-INDEX(RTO1SF_ORD,AY$4,2))&gt;$B$190,"s","ns"))))</f>
        <v>ns</v>
      </c>
      <c r="AZ215" s="188" t="str">
        <f aca="1">IF(AZ$4&gt;$J215,"",IF($F$175&gt;$G$175,"ns",IF($B$182&gt;$C$182,"ns",IF(ABS($L215-INDEX(RTO1SF_ORD,AZ$4,2))&gt;$B$190,"s","ns"))))</f>
        <v>ns</v>
      </c>
      <c r="BA215" s="188" t="str">
        <f aca="1">IF(BA$4&gt;$J215,"",IF($F$175&gt;$G$175,"ns",IF($B$182&gt;$C$182,"ns",IF(ABS($L215-INDEX(RTO1SF_ORD,BA$4,2))&gt;$B$190,"s","ns"))))</f>
        <v>ns</v>
      </c>
      <c r="BB215" s="188" t="str">
        <f aca="1">IF(BB$4&gt;$J215,"",IF($F$175&gt;$G$175,"ns",IF($B$182&gt;$C$182,"ns",IF(ABS($L215-INDEX(RTO1SF_ORD,BB$4,2))&gt;$B$190,"s","ns"))))</f>
        <v>ns</v>
      </c>
      <c r="BC215" s="188" t="str">
        <f aca="1">IF(BC$4&gt;$J215,"",IF($F$175&gt;$G$175,"ns",IF($B$182&gt;$C$182,"ns",IF(ABS($L215-INDEX(RTO1SF_ORD,BC$4,2))&gt;$B$190,"s","ns"))))</f>
        <v>ns</v>
      </c>
      <c r="BD215" s="188" t="str">
        <f aca="1">IF(BD$4&gt;$J215,"",IF($F$175&gt;$G$175,"ns",IF($B$182&gt;$C$182,"ns",IF(ABS($L215-INDEX(RTO1SF_ORD,BD$4,2))&gt;$B$190,"s","ns"))))</f>
        <v>ns</v>
      </c>
      <c r="BE215" s="188" t="str">
        <f aca="1">IF(BE$4&gt;$J215,"",IF($F$175&gt;$G$175,"ns",IF($B$182&gt;$C$182,"ns",IF(ABS($L215-INDEX(RTO1SF_ORD,BE$4,2))&gt;$B$190,"s","ns"))))</f>
        <v>ns</v>
      </c>
      <c r="BF215" s="188" t="str">
        <f aca="1">IF(BF$4&gt;$J215,"",IF($F$175&gt;$G$175,"ns",IF($B$182&gt;$C$182,"ns",IF(ABS($L215-INDEX(RTO1SF_ORD,BF$4,2))&gt;$B$190,"s","ns"))))</f>
        <v/>
      </c>
      <c r="BG215" s="188" t="str">
        <f aca="1">IF(BG$4&gt;$J215,"",IF($F$175&gt;$G$175,"ns",IF($B$182&gt;$C$182,"ns",IF(ABS($L215-INDEX(RTO1SF_ORD,BG$4,2))&gt;$B$190,"s","ns"))))</f>
        <v/>
      </c>
      <c r="BH215" s="188" t="str">
        <f aca="1">IF(BH$4&gt;$J215,"",IF($F$175&gt;$G$175,"ns",IF($B$182&gt;$C$182,"ns",IF(ABS($L215-INDEX(RTO1SF_ORD,BH$4,2))&gt;$B$190,"s","ns"))))</f>
        <v/>
      </c>
      <c r="BI215" s="188" t="str">
        <f aca="1">IF(BI$4&gt;$J215,"",IF($F$175&gt;$G$175,"ns",IF($B$182&gt;$C$182,"ns",IF(ABS($L215-INDEX(RTO1SF_ORD,BI$4,2))&gt;$B$190,"s","ns"))))</f>
        <v/>
      </c>
      <c r="BJ215" s="188" t="str">
        <f aca="1">IF(BJ$4&gt;$J215,"",IF($F$175&gt;$G$175,"ns",IF($B$182&gt;$C$182,"ns",IF(ABS($L215-INDEX(RTO1SF_ORD,BJ$4,2))&gt;$B$190,"s","ns"))))</f>
        <v/>
      </c>
      <c r="BS215" s="10"/>
      <c r="BT215" s="10"/>
      <c r="BV215" s="89" t="n">
        <v>45</v>
      </c>
      <c r="BW215" s="187">
        <f aca="1">IFERROR(INDEX(RTO4CF_ORD,BV215,1),"sd")</f>
        <v>0</v>
      </c>
      <c r="BX215" s="188">
        <f aca="1">IFERROR(INDEX(RTO4CF_ORD,BV215,2),"sd")</f>
        <v>0.00005</v>
      </c>
      <c r="BY215" s="186" t="str">
        <f aca="1">IF(BY$4&gt;$BV215,"",IF($BR$175&gt;$BS$175,"ns",IF($BN$182&gt;$BO$182,"ns",IF(ABS($BX215-INDEX(RTO1CF_ORD,BY$4,2))&gt;$BN$190,"s","ns"))))</f>
        <v>ns</v>
      </c>
      <c r="BZ215" s="186" t="str">
        <f aca="1">IF(BZ$4&gt;$BV215,"",IF($BR$175&gt;$BS$175,"ns",IF($BN$182&gt;$BO$182,"ns",IF(ABS($BX215-INDEX(RTO1CF_ORD,BZ$4,2))&gt;$BN$190,"s","ns"))))</f>
        <v>ns</v>
      </c>
      <c r="CA215" s="186" t="str">
        <f aca="1">IF(CA$4&gt;$BV215,"",IF($BR$175&gt;$BS$175,"ns",IF($BN$182&gt;$BO$182,"ns",IF(ABS($BX215-INDEX(RTO1CF_ORD,CA$4,2))&gt;$BN$190,"s","ns"))))</f>
        <v>ns</v>
      </c>
      <c r="CB215" s="186" t="str">
        <f aca="1">IF(CB$4&gt;$BV215,"",IF($BR$175&gt;$BS$175,"ns",IF($BN$182&gt;$BO$182,"ns",IF(ABS($BX215-INDEX(RTO1CF_ORD,CB$4,2))&gt;$BN$190,"s","ns"))))</f>
        <v>ns</v>
      </c>
      <c r="CC215" s="186" t="str">
        <f aca="1">IF(CC$4&gt;$BV215,"",IF($BR$175&gt;$BS$175,"ns",IF($BN$182&gt;$BO$182,"ns",IF(ABS($BX215-INDEX(RTO1CF_ORD,CC$4,2))&gt;$BN$190,"s","ns"))))</f>
        <v>ns</v>
      </c>
      <c r="CD215" s="186" t="str">
        <f aca="1">IF(CD$4&gt;$BV215,"",IF($BR$175&gt;$BS$175,"ns",IF($BN$182&gt;$BO$182,"ns",IF(ABS($BX215-INDEX(RTO1CF_ORD,CD$4,2))&gt;$BN$190,"s","ns"))))</f>
        <v>ns</v>
      </c>
      <c r="CE215" s="186" t="str">
        <f aca="1">IF(CE$4&gt;$BV215,"",IF($BR$175&gt;$BS$175,"ns",IF($BN$182&gt;$BO$182,"ns",IF(ABS($BX215-INDEX(RTO1CF_ORD,CE$4,2))&gt;$BN$190,"s","ns"))))</f>
        <v>ns</v>
      </c>
      <c r="CF215" s="186" t="str">
        <f aca="1">IF(CF$4&gt;$BV215,"",IF($BR$175&gt;$BS$175,"ns",IF($BN$182&gt;$BO$182,"ns",IF(ABS($BX215-INDEX(RTO1CF_ORD,CF$4,2))&gt;$BN$190,"s","ns"))))</f>
        <v>ns</v>
      </c>
      <c r="CG215" s="186" t="str">
        <f aca="1">IF(CG$4&gt;$BV215,"",IF($BR$175&gt;$BS$175,"ns",IF($BN$182&gt;$BO$182,"ns",IF(ABS($BX215-INDEX(RTO1CF_ORD,CG$4,2))&gt;$BN$190,"s","ns"))))</f>
        <v>ns</v>
      </c>
      <c r="CH215" s="186" t="str">
        <f aca="1">IF(CH$4&gt;$BV215,"",IF($BR$175&gt;$BS$175,"ns",IF($BN$182&gt;$BO$182,"ns",IF(ABS($BX215-INDEX(RTO1CF_ORD,CH$4,2))&gt;$BN$190,"s","ns"))))</f>
        <v>ns</v>
      </c>
      <c r="CI215" s="186" t="str">
        <f aca="1">IF(CI$4&gt;$BV215,"",IF($BR$175&gt;$BS$175,"ns",IF($BN$182&gt;$BO$182,"ns",IF(ABS($BX215-INDEX(RTO1CF_ORD,CI$4,2))&gt;$BN$190,"s","ns"))))</f>
        <v>ns</v>
      </c>
      <c r="CJ215" s="186" t="str">
        <f aca="1">IF(CJ$4&gt;$BV215,"",IF($BR$175&gt;$BS$175,"ns",IF($BN$182&gt;$BO$182,"ns",IF(ABS($BX215-INDEX(RTO1CF_ORD,CJ$4,2))&gt;$BN$190,"s","ns"))))</f>
        <v>ns</v>
      </c>
      <c r="CK215" s="186" t="str">
        <f aca="1">IF(CK$4&gt;$BV215,"",IF($BR$175&gt;$BS$175,"ns",IF($BN$182&gt;$BO$182,"ns",IF(ABS($BX215-INDEX(RTO1CF_ORD,CK$4,2))&gt;$BN$190,"s","ns"))))</f>
        <v>ns</v>
      </c>
      <c r="CL215" s="186" t="str">
        <f aca="1">IF(CL$4&gt;$BV215,"",IF($BR$175&gt;$BS$175,"ns",IF($BN$182&gt;$BO$182,"ns",IF(ABS($BX215-INDEX(RTO1CF_ORD,CL$4,2))&gt;$BN$190,"s","ns"))))</f>
        <v>ns</v>
      </c>
      <c r="CM215" s="186" t="str">
        <f aca="1">IF(CM$4&gt;$BV215,"",IF($BR$175&gt;$BS$175,"ns",IF($BN$182&gt;$BO$182,"ns",IF(ABS($BX215-INDEX(RTO1CF_ORD,CM$4,2))&gt;$BN$190,"s","ns"))))</f>
        <v>ns</v>
      </c>
      <c r="CN215" s="186" t="str">
        <f aca="1">IF(CN$4&gt;$BV215,"",IF($BR$175&gt;$BS$175,"ns",IF($BN$182&gt;$BO$182,"ns",IF(ABS($BX215-INDEX(RTO1CF_ORD,CN$4,2))&gt;$BN$190,"s","ns"))))</f>
        <v>ns</v>
      </c>
      <c r="CO215" s="186" t="str">
        <f aca="1">IF(CO$4&gt;$BV215,"",IF($BR$175&gt;$BS$175,"ns",IF($BN$182&gt;$BO$182,"ns",IF(ABS($BX215-INDEX(RTO1CF_ORD,CO$4,2))&gt;$BN$190,"s","ns"))))</f>
        <v>ns</v>
      </c>
      <c r="CP215" s="186" t="str">
        <f aca="1">IF(CP$4&gt;$BV215,"",IF($BR$175&gt;$BS$175,"ns",IF($BN$182&gt;$BO$182,"ns",IF(ABS($BX215-INDEX(RTO1CF_ORD,CP$4,2))&gt;$BN$190,"s","ns"))))</f>
        <v>ns</v>
      </c>
      <c r="CQ215" s="186" t="str">
        <f aca="1">IF(CQ$4&gt;$BV215,"",IF($BR$175&gt;$BS$175,"ns",IF($BN$182&gt;$BO$182,"ns",IF(ABS($BX215-INDEX(RTO1CF_ORD,CQ$4,2))&gt;$BN$190,"s","ns"))))</f>
        <v>ns</v>
      </c>
      <c r="CR215" s="186" t="str">
        <f aca="1">IF(CR$4&gt;$BV215,"",IF($BR$175&gt;$BS$175,"ns",IF($BN$182&gt;$BO$182,"ns",IF(ABS($BX215-INDEX(RTO1CF_ORD,CR$4,2))&gt;$BN$190,"s","ns"))))</f>
        <v>ns</v>
      </c>
      <c r="CS215" s="186" t="str">
        <f aca="1">IF(CS$4&gt;$BV215,"",IF($BR$175&gt;$BS$175,"ns",IF($BN$182&gt;$BO$182,"ns",IF(ABS($BX215-INDEX(RTO1CF_ORD,CS$4,2))&gt;$BN$190,"s","ns"))))</f>
        <v>ns</v>
      </c>
      <c r="CT215" s="186" t="str">
        <f aca="1">IF(CT$4&gt;$BV215,"",IF($BR$175&gt;$BS$175,"ns",IF($BN$182&gt;$BO$182,"ns",IF(ABS($BX215-INDEX(RTO1CF_ORD,CT$4,2))&gt;$BN$190,"s","ns"))))</f>
        <v>ns</v>
      </c>
      <c r="CU215" s="186" t="str">
        <f aca="1">IF(CU$4&gt;$BV215,"",IF($BR$175&gt;$BS$175,"ns",IF($BN$182&gt;$BO$182,"ns",IF(ABS($BX215-INDEX(RTO1CF_ORD,CU$4,2))&gt;$BN$190,"s","ns"))))</f>
        <v>ns</v>
      </c>
      <c r="CV215" s="186" t="str">
        <f aca="1">IF(CV$4&gt;$BV215,"",IF($BR$175&gt;$BS$175,"ns",IF($BN$182&gt;$BO$182,"ns",IF(ABS($BX215-INDEX(RTO1CF_ORD,CV$4,2))&gt;$BN$190,"s","ns"))))</f>
        <v>ns</v>
      </c>
      <c r="CW215" s="186" t="str">
        <f aca="1">IF(CW$4&gt;$BV215,"",IF($BR$175&gt;$BS$175,"ns",IF($BN$182&gt;$BO$182,"ns",IF(ABS($BX215-INDEX(RTO1CF_ORD,CW$4,2))&gt;$BN$190,"s","ns"))))</f>
        <v>ns</v>
      </c>
      <c r="CX215" s="186" t="str">
        <f aca="1">IF(CX$4&gt;$BV215,"",IF($BR$175&gt;$BS$175,"ns",IF($BN$182&gt;$BO$182,"ns",IF(ABS($BX215-INDEX(RTO1CF_ORD,CX$4,2))&gt;$BN$190,"s","ns"))))</f>
        <v>ns</v>
      </c>
      <c r="CY215" s="186" t="str">
        <f aca="1">IF(CY$4&gt;$BV215,"",IF($BR$175&gt;$BS$175,"ns",IF($BN$182&gt;$BO$182,"ns",IF(ABS($BX215-INDEX(RTO1CF_ORD,CY$4,2))&gt;$BN$190,"s","ns"))))</f>
        <v>ns</v>
      </c>
      <c r="CZ215" s="186" t="str">
        <f aca="1">IF(CZ$4&gt;$BV215,"",IF($BR$175&gt;$BS$175,"ns",IF($BN$182&gt;$BO$182,"ns",IF(ABS($BX215-INDEX(RTO1CF_ORD,CZ$4,2))&gt;$BN$190,"s","ns"))))</f>
        <v>ns</v>
      </c>
      <c r="DA215" s="186" t="str">
        <f aca="1">IF(DA$4&gt;$BV215,"",IF($BR$175&gt;$BS$175,"ns",IF($BN$182&gt;$BO$182,"ns",IF(ABS($BX215-INDEX(RTO1CF_ORD,DA$4,2))&gt;$BN$190,"s","ns"))))</f>
        <v>ns</v>
      </c>
      <c r="DB215" s="186" t="str">
        <f aca="1">IF(DB$4&gt;$BV215,"",IF($BR$175&gt;$BS$175,"ns",IF($BN$182&gt;$BO$182,"ns",IF(ABS($BX215-INDEX(RTO1CF_ORD,DB$4,2))&gt;$BN$190,"s","ns"))))</f>
        <v>ns</v>
      </c>
      <c r="DC215" s="186" t="str">
        <f aca="1">IF(DC$4&gt;$BV215,"",IF($BR$175&gt;$BS$175,"ns",IF($BN$182&gt;$BO$182,"ns",IF(ABS($BX215-INDEX(RTO1CF_ORD,DC$4,2))&gt;$BN$190,"s","ns"))))</f>
        <v>ns</v>
      </c>
      <c r="DD215" s="186" t="str">
        <f aca="1">IF(DD$4&gt;$BV215,"",IF($BR$175&gt;$BS$175,"ns",IF($BN$182&gt;$BO$182,"ns",IF(ABS($BX215-INDEX(RTO1CF_ORD,DD$4,2))&gt;$BN$190,"s","ns"))))</f>
        <v>ns</v>
      </c>
      <c r="DE215" s="186" t="str">
        <f aca="1">IF(DE$4&gt;$BV215,"",IF($BR$175&gt;$BS$175,"ns",IF($BN$182&gt;$BO$182,"ns",IF(ABS($BX215-INDEX(RTO1CF_ORD,DE$4,2))&gt;$BN$190,"s","ns"))))</f>
        <v>ns</v>
      </c>
      <c r="DF215" s="186" t="str">
        <f aca="1">IF(DF$4&gt;$BV215,"",IF($BR$175&gt;$BS$175,"ns",IF($BN$182&gt;$BO$182,"ns",IF(ABS($BX215-INDEX(RTO1CF_ORD,DF$4,2))&gt;$BN$190,"s","ns"))))</f>
        <v>ns</v>
      </c>
      <c r="DG215" s="186" t="str">
        <f aca="1">IF(DG$4&gt;$BV215,"",IF($BR$175&gt;$BS$175,"ns",IF($BN$182&gt;$BO$182,"ns",IF(ABS($BX215-INDEX(RTO1CF_ORD,DG$4,2))&gt;$BN$190,"s","ns"))))</f>
        <v>ns</v>
      </c>
      <c r="DH215" s="186" t="str">
        <f aca="1">IF(DH$4&gt;$BV215,"",IF($BR$175&gt;$BS$175,"ns",IF($BN$182&gt;$BO$182,"ns",IF(ABS($BX215-INDEX(RTO1CF_ORD,DH$4,2))&gt;$BN$190,"s","ns"))))</f>
        <v>ns</v>
      </c>
      <c r="DI215" s="186" t="str">
        <f aca="1">IF(DI$4&gt;$BV215,"",IF($BR$175&gt;$BS$175,"ns",IF($BN$182&gt;$BO$182,"ns",IF(ABS($BX215-INDEX(RTO1CF_ORD,DI$4,2))&gt;$BN$190,"s","ns"))))</f>
        <v>ns</v>
      </c>
      <c r="DJ215" s="186" t="str">
        <f aca="1">IF(DJ$4&gt;$BV215,"",IF($BR$175&gt;$BS$175,"ns",IF($BN$182&gt;$BO$182,"ns",IF(ABS($BX215-INDEX(RTO1CF_ORD,DJ$4,2))&gt;$BN$190,"s","ns"))))</f>
        <v>ns</v>
      </c>
      <c r="DK215" s="186" t="str">
        <f aca="1">IF(DK$4&gt;$BV215,"",IF($BR$175&gt;$BS$175,"ns",IF($BN$182&gt;$BO$182,"ns",IF(ABS($BX215-INDEX(RTO1CF_ORD,DK$4,2))&gt;$BN$190,"s","ns"))))</f>
        <v>ns</v>
      </c>
      <c r="DL215" s="186" t="str">
        <f aca="1">IF(DL$4&gt;$BV215,"",IF($BR$175&gt;$BS$175,"ns",IF($BN$182&gt;$BO$182,"ns",IF(ABS($BX215-INDEX(RTO1CF_ORD,DL$4,2))&gt;$BN$190,"s","ns"))))</f>
        <v>ns</v>
      </c>
      <c r="DM215" s="186" t="str">
        <f aca="1">IF(DM$4&gt;$BV215,"",IF($BR$175&gt;$BS$175,"ns",IF($BN$182&gt;$BO$182,"ns",IF(ABS($BX215-INDEX(RTO1CF_ORD,DM$4,2))&gt;$BN$190,"s","ns"))))</f>
        <v>ns</v>
      </c>
      <c r="DN215" s="186" t="str">
        <f aca="1">IF(DN$4&gt;$BV215,"",IF($BR$175&gt;$BS$175,"ns",IF($BN$182&gt;$BO$182,"ns",IF(ABS($BX215-INDEX(RTO1CF_ORD,DN$4,2))&gt;$BN$190,"s","ns"))))</f>
        <v>ns</v>
      </c>
      <c r="DO215" s="186" t="str">
        <f aca="1">IF(DO$4&gt;$BV215,"",IF($BR$175&gt;$BS$175,"ns",IF($BN$182&gt;$BO$182,"ns",IF(ABS($BX215-INDEX(RTO1CF_ORD,DO$4,2))&gt;$BN$190,"s","ns"))))</f>
        <v>ns</v>
      </c>
      <c r="DP215" s="186" t="str">
        <f aca="1">IF(DP$4&gt;$BV215,"",IF($BR$175&gt;$BS$175,"ns",IF($BN$182&gt;$BO$182,"ns",IF(ABS($BX215-INDEX(RTO1CF_ORD,DP$4,2))&gt;$BN$190,"s","ns"))))</f>
        <v>ns</v>
      </c>
      <c r="DQ215" s="186" t="str">
        <f aca="1">IF(DQ$4&gt;$BV215,"",IF($BR$175&gt;$BS$175,"ns",IF($BN$182&gt;$BO$182,"ns",IF(ABS($BX215-INDEX(RTO1CF_ORD,DQ$4,2))&gt;$BN$190,"s","ns"))))</f>
        <v>ns</v>
      </c>
      <c r="DR215" s="186" t="str">
        <f aca="1">IF(DR$4&gt;$BV215,"",IF($BR$175&gt;$BS$175,"ns",IF($BN$182&gt;$BO$182,"ns",IF(ABS($BX215-INDEX(RTO1CF_ORD,DR$4,2))&gt;$BN$190,"s","ns"))))</f>
        <v/>
      </c>
      <c r="DS215" s="186" t="str">
        <f aca="1">IF(DS$4&gt;$BV215,"",IF($BR$175&gt;$BS$175,"ns",IF($BN$182&gt;$BO$182,"ns",IF(ABS($BX215-INDEX(RTO1CF_ORD,DS$4,2))&gt;$BN$190,"s","ns"))))</f>
        <v/>
      </c>
      <c r="DT215" s="186" t="str">
        <f aca="1">IF(DT$4&gt;$BV215,"",IF($BR$175&gt;$BS$175,"ns",IF($BN$182&gt;$BO$182,"ns",IF(ABS($BX215-INDEX(RTO1CF_ORD,DT$4,2))&gt;$BN$190,"s","ns"))))</f>
        <v/>
      </c>
      <c r="DU215" s="186" t="str">
        <f aca="1">IF(DU$4&gt;$BV215,"",IF($BR$175&gt;$BS$175,"ns",IF($BN$182&gt;$BO$182,"ns",IF(ABS($BX215-INDEX(RTO1CF_ORD,DU$4,2))&gt;$BN$190,"s","ns"))))</f>
        <v/>
      </c>
      <c r="DV215" s="186" t="str">
        <f aca="1">IF(DV$4&gt;$BV215,"",IF($BR$175&gt;$BS$175,"ns",IF($BN$182&gt;$BO$182,"ns",IF(ABS($BX215-INDEX(RTO1CF_ORD,DV$4,2))&gt;$BN$190,"s","ns"))))</f>
        <v/>
      </c>
      <c r="DW215" s="158"/>
      <c r="DX215" s="158"/>
      <c r="DZ215" s="176">
        <f>DZ214+1</f>
        <v>46</v>
      </c>
      <c r="EA215" s="283">
        <f aca="1">IFERROR(INDEX(RTO4CV,$DZ215,1),0)</f>
        <v>0</v>
      </c>
      <c r="EB215" s="179">
        <f aca="1">IFERROR(INDEX(RTO4SF,$DZ215,EB$3),0)</f>
        <v>0</v>
      </c>
      <c r="EC215" s="179">
        <f aca="1">IFERROR(INDEX(RTO4SF,$DZ215,EC$3),0)</f>
        <v>0</v>
      </c>
      <c r="ED215" s="179">
        <f aca="1">IFERROR(INDEX(RTO4SF,$DZ215,ED$3),0)</f>
        <v>0</v>
      </c>
      <c r="EE215" s="179">
        <f aca="1">IFERROR(INDEX(RTO4SF,$DZ215,EE$3),0)</f>
        <v>0</v>
      </c>
      <c r="EF215" s="179">
        <f>_xlfn.COUNTIFS(EB215:EE215,"&gt;1")</f>
        <v>0</v>
      </c>
      <c r="EG215" s="179">
        <f>IFERROR(_xlfn.SUMIFS(EB215:EE215,EB215:EE215,"&gt;1"),0)</f>
        <v>0</v>
      </c>
      <c r="EH215" s="176"/>
      <c r="EI215" s="176"/>
      <c r="EJ215" s="176"/>
      <c r="EK215" s="177"/>
      <c r="EL215" s="176">
        <f>EL214+1</f>
        <v>46</v>
      </c>
      <c r="EM215" s="283">
        <f aca="1">IFERROR(INDEX(RTO4CV,$EL215,1),0)</f>
        <v>0</v>
      </c>
      <c r="EN215" s="179">
        <f aca="1">IFERROR(INDEX(RTO4CF,$EL215,'ANVA-MDS'!EB$3),0)</f>
        <v>0</v>
      </c>
      <c r="EO215" s="179">
        <f aca="1">IFERROR(INDEX(RTO4CF,$EL215,'ANVA-MDS'!EC$3),0)</f>
        <v>0</v>
      </c>
      <c r="EP215" s="179">
        <f aca="1">IFERROR(INDEX(RTO4CF,$EL215,'ANVA-MDS'!ED$3),0)</f>
        <v>0</v>
      </c>
      <c r="EQ215" s="179">
        <f aca="1">IFERROR(INDEX(RTO4CF,$EL215,'ANVA-MDS'!EE$3),0)</f>
        <v>0</v>
      </c>
      <c r="ER215" s="179">
        <f>_xlfn.COUNTIFS(EN215:EQ215,"&gt;1")</f>
        <v>0</v>
      </c>
      <c r="ES215" s="179">
        <f>IFERROR(_xlfn.SUMIFS(EN215:EQ215,EN215:EQ215,"&gt;1"),0)</f>
        <v>0</v>
      </c>
      <c r="ET215" s="176"/>
      <c r="EU215" s="176"/>
      <c r="EV215" s="176"/>
      <c r="EW215" s="177"/>
      <c r="EX215" s="179">
        <f>EG215+ES215</f>
        <v>0</v>
      </c>
      <c r="EY215" s="177"/>
      <c r="EZ215" s="177"/>
    </row>
    <row r="216" spans="10:156" ht="12.75" customHeight="1">
      <c r="J216" s="89" t="n">
        <v>46</v>
      </c>
      <c r="K216" s="187">
        <f aca="1">IFERROR(INDEX(RTO4SF_ORD,J216,1),"sd")</f>
        <v>0</v>
      </c>
      <c r="L216" s="188">
        <f aca="1">IFERROR(INDEX(RTO4SF_ORD,J216,2),"sd")</f>
        <v>0.00004</v>
      </c>
      <c r="M216" s="188" t="str">
        <f aca="1">IF(M$4&gt;$J216,"",IF($F$175&gt;$G$175,"ns",IF($B$182&gt;$C$182,"ns",IF(ABS($L216-INDEX(RTO1SF_ORD,M$4,2))&gt;$B$190,"s","ns"))))</f>
        <v>ns</v>
      </c>
      <c r="N216" s="188" t="str">
        <f aca="1">IF(N$4&gt;$J216,"",IF($F$175&gt;$G$175,"ns",IF($B$182&gt;$C$182,"ns",IF(ABS($L216-INDEX(RTO1SF_ORD,N$4,2))&gt;$B$190,"s","ns"))))</f>
        <v>ns</v>
      </c>
      <c r="O216" s="188" t="str">
        <f aca="1">IF(O$4&gt;$J216,"",IF($F$175&gt;$G$175,"ns",IF($B$182&gt;$C$182,"ns",IF(ABS($L216-INDEX(RTO1SF_ORD,O$4,2))&gt;$B$190,"s","ns"))))</f>
        <v>ns</v>
      </c>
      <c r="P216" s="188" t="str">
        <f aca="1">IF(P$4&gt;$J216,"",IF($F$175&gt;$G$175,"ns",IF($B$182&gt;$C$182,"ns",IF(ABS($L216-INDEX(RTO1SF_ORD,P$4,2))&gt;$B$190,"s","ns"))))</f>
        <v>ns</v>
      </c>
      <c r="Q216" s="188" t="str">
        <f aca="1">IF(Q$4&gt;$J216,"",IF($F$175&gt;$G$175,"ns",IF($B$182&gt;$C$182,"ns",IF(ABS($L216-INDEX(RTO1SF_ORD,Q$4,2))&gt;$B$190,"s","ns"))))</f>
        <v>ns</v>
      </c>
      <c r="R216" s="188" t="str">
        <f aca="1">IF(R$4&gt;$J216,"",IF($F$175&gt;$G$175,"ns",IF($B$182&gt;$C$182,"ns",IF(ABS($L216-INDEX(RTO1SF_ORD,R$4,2))&gt;$B$190,"s","ns"))))</f>
        <v>ns</v>
      </c>
      <c r="S216" s="188" t="str">
        <f aca="1">IF(S$4&gt;$J216,"",IF($F$175&gt;$G$175,"ns",IF($B$182&gt;$C$182,"ns",IF(ABS($L216-INDEX(RTO1SF_ORD,S$4,2))&gt;$B$190,"s","ns"))))</f>
        <v>ns</v>
      </c>
      <c r="T216" s="188" t="str">
        <f aca="1">IF(T$4&gt;$J216,"",IF($F$175&gt;$G$175,"ns",IF($B$182&gt;$C$182,"ns",IF(ABS($L216-INDEX(RTO1SF_ORD,T$4,2))&gt;$B$190,"s","ns"))))</f>
        <v>ns</v>
      </c>
      <c r="U216" s="188" t="str">
        <f aca="1">IF(U$4&gt;$J216,"",IF($F$175&gt;$G$175,"ns",IF($B$182&gt;$C$182,"ns",IF(ABS($L216-INDEX(RTO1SF_ORD,U$4,2))&gt;$B$190,"s","ns"))))</f>
        <v>ns</v>
      </c>
      <c r="V216" s="188" t="str">
        <f aca="1">IF(V$4&gt;$J216,"",IF($F$175&gt;$G$175,"ns",IF($B$182&gt;$C$182,"ns",IF(ABS($L216-INDEX(RTO1SF_ORD,V$4,2))&gt;$B$190,"s","ns"))))</f>
        <v>ns</v>
      </c>
      <c r="W216" s="188" t="str">
        <f aca="1">IF(W$4&gt;$J216,"",IF($F$175&gt;$G$175,"ns",IF($B$182&gt;$C$182,"ns",IF(ABS($L216-INDEX(RTO1SF_ORD,W$4,2))&gt;$B$190,"s","ns"))))</f>
        <v>ns</v>
      </c>
      <c r="X216" s="188" t="str">
        <f aca="1">IF(X$4&gt;$J216,"",IF($F$175&gt;$G$175,"ns",IF($B$182&gt;$C$182,"ns",IF(ABS($L216-INDEX(RTO1SF_ORD,X$4,2))&gt;$B$190,"s","ns"))))</f>
        <v>ns</v>
      </c>
      <c r="Y216" s="188" t="str">
        <f aca="1">IF(Y$4&gt;$J216,"",IF($F$175&gt;$G$175,"ns",IF($B$182&gt;$C$182,"ns",IF(ABS($L216-INDEX(RTO1SF_ORD,Y$4,2))&gt;$B$190,"s","ns"))))</f>
        <v>ns</v>
      </c>
      <c r="Z216" s="188" t="str">
        <f aca="1">IF(Z$4&gt;$J216,"",IF($F$175&gt;$G$175,"ns",IF($B$182&gt;$C$182,"ns",IF(ABS($L216-INDEX(RTO1SF_ORD,Z$4,2))&gt;$B$190,"s","ns"))))</f>
        <v>ns</v>
      </c>
      <c r="AA216" s="188" t="str">
        <f aca="1">IF(AA$4&gt;$J216,"",IF($F$175&gt;$G$175,"ns",IF($B$182&gt;$C$182,"ns",IF(ABS($L216-INDEX(RTO1SF_ORD,AA$4,2))&gt;$B$190,"s","ns"))))</f>
        <v>ns</v>
      </c>
      <c r="AB216" s="188" t="str">
        <f aca="1">IF(AB$4&gt;$J216,"",IF($F$175&gt;$G$175,"ns",IF($B$182&gt;$C$182,"ns",IF(ABS($L216-INDEX(RTO1SF_ORD,AB$4,2))&gt;$B$190,"s","ns"))))</f>
        <v>ns</v>
      </c>
      <c r="AC216" s="188" t="str">
        <f aca="1">IF(AC$4&gt;$J216,"",IF($F$175&gt;$G$175,"ns",IF($B$182&gt;$C$182,"ns",IF(ABS($L216-INDEX(RTO1SF_ORD,AC$4,2))&gt;$B$190,"s","ns"))))</f>
        <v>ns</v>
      </c>
      <c r="AD216" s="188" t="str">
        <f aca="1">IF(AD$4&gt;$J216,"",IF($F$175&gt;$G$175,"ns",IF($B$182&gt;$C$182,"ns",IF(ABS($L216-INDEX(RTO1SF_ORD,AD$4,2))&gt;$B$190,"s","ns"))))</f>
        <v>ns</v>
      </c>
      <c r="AE216" s="188" t="str">
        <f aca="1">IF(AE$4&gt;$J216,"",IF($F$175&gt;$G$175,"ns",IF($B$182&gt;$C$182,"ns",IF(ABS($L216-INDEX(RTO1SF_ORD,AE$4,2))&gt;$B$190,"s","ns"))))</f>
        <v>ns</v>
      </c>
      <c r="AF216" s="188" t="str">
        <f aca="1">IF(AF$4&gt;$J216,"",IF($F$175&gt;$G$175,"ns",IF($B$182&gt;$C$182,"ns",IF(ABS($L216-INDEX(RTO1SF_ORD,AF$4,2))&gt;$B$190,"s","ns"))))</f>
        <v>ns</v>
      </c>
      <c r="AG216" s="188" t="str">
        <f aca="1">IF(AG$4&gt;$J216,"",IF($F$175&gt;$G$175,"ns",IF($B$182&gt;$C$182,"ns",IF(ABS($L216-INDEX(RTO1SF_ORD,AG$4,2))&gt;$B$190,"s","ns"))))</f>
        <v>ns</v>
      </c>
      <c r="AH216" s="188" t="str">
        <f aca="1">IF(AH$4&gt;$J216,"",IF($F$175&gt;$G$175,"ns",IF($B$182&gt;$C$182,"ns",IF(ABS($L216-INDEX(RTO1SF_ORD,AH$4,2))&gt;$B$190,"s","ns"))))</f>
        <v>ns</v>
      </c>
      <c r="AI216" s="188" t="str">
        <f aca="1">IF(AI$4&gt;$J216,"",IF($F$175&gt;$G$175,"ns",IF($B$182&gt;$C$182,"ns",IF(ABS($L216-INDEX(RTO1SF_ORD,AI$4,2))&gt;$B$190,"s","ns"))))</f>
        <v>ns</v>
      </c>
      <c r="AJ216" s="188" t="str">
        <f aca="1">IF(AJ$4&gt;$J216,"",IF($F$175&gt;$G$175,"ns",IF($B$182&gt;$C$182,"ns",IF(ABS($L216-INDEX(RTO1SF_ORD,AJ$4,2))&gt;$B$190,"s","ns"))))</f>
        <v>ns</v>
      </c>
      <c r="AK216" s="188" t="str">
        <f aca="1">IF(AK$4&gt;$J216,"",IF($F$175&gt;$G$175,"ns",IF($B$182&gt;$C$182,"ns",IF(ABS($L216-INDEX(RTO1SF_ORD,AK$4,2))&gt;$B$190,"s","ns"))))</f>
        <v>ns</v>
      </c>
      <c r="AL216" s="188" t="str">
        <f aca="1">IF(AL$4&gt;$J216,"",IF($F$175&gt;$G$175,"ns",IF($B$182&gt;$C$182,"ns",IF(ABS($L216-INDEX(RTO1SF_ORD,AL$4,2))&gt;$B$190,"s","ns"))))</f>
        <v>ns</v>
      </c>
      <c r="AM216" s="188" t="str">
        <f aca="1">IF(AM$4&gt;$J216,"",IF($F$175&gt;$G$175,"ns",IF($B$182&gt;$C$182,"ns",IF(ABS($L216-INDEX(RTO1SF_ORD,AM$4,2))&gt;$B$190,"s","ns"))))</f>
        <v>ns</v>
      </c>
      <c r="AN216" s="188" t="str">
        <f aca="1">IF(AN$4&gt;$J216,"",IF($F$175&gt;$G$175,"ns",IF($B$182&gt;$C$182,"ns",IF(ABS($L216-INDEX(RTO1SF_ORD,AN$4,2))&gt;$B$190,"s","ns"))))</f>
        <v>ns</v>
      </c>
      <c r="AO216" s="188" t="str">
        <f aca="1">IF(AO$4&gt;$J216,"",IF($F$175&gt;$G$175,"ns",IF($B$182&gt;$C$182,"ns",IF(ABS($L216-INDEX(RTO1SF_ORD,AO$4,2))&gt;$B$190,"s","ns"))))</f>
        <v>ns</v>
      </c>
      <c r="AP216" s="188" t="str">
        <f aca="1">IF(AP$4&gt;$J216,"",IF($F$175&gt;$G$175,"ns",IF($B$182&gt;$C$182,"ns",IF(ABS($L216-INDEX(RTO1SF_ORD,AP$4,2))&gt;$B$190,"s","ns"))))</f>
        <v>ns</v>
      </c>
      <c r="AQ216" s="188" t="str">
        <f aca="1">IF(AQ$4&gt;$J216,"",IF($F$175&gt;$G$175,"ns",IF($B$182&gt;$C$182,"ns",IF(ABS($L216-INDEX(RTO1SF_ORD,AQ$4,2))&gt;$B$190,"s","ns"))))</f>
        <v>ns</v>
      </c>
      <c r="AR216" s="188" t="str">
        <f aca="1">IF(AR$4&gt;$J216,"",IF($F$175&gt;$G$175,"ns",IF($B$182&gt;$C$182,"ns",IF(ABS($L216-INDEX(RTO1SF_ORD,AR$4,2))&gt;$B$190,"s","ns"))))</f>
        <v>ns</v>
      </c>
      <c r="AS216" s="188" t="str">
        <f aca="1">IF(AS$4&gt;$J216,"",IF($F$175&gt;$G$175,"ns",IF($B$182&gt;$C$182,"ns",IF(ABS($L216-INDEX(RTO1SF_ORD,AS$4,2))&gt;$B$190,"s","ns"))))</f>
        <v>ns</v>
      </c>
      <c r="AT216" s="188" t="str">
        <f aca="1">IF(AT$4&gt;$J216,"",IF($F$175&gt;$G$175,"ns",IF($B$182&gt;$C$182,"ns",IF(ABS($L216-INDEX(RTO1SF_ORD,AT$4,2))&gt;$B$190,"s","ns"))))</f>
        <v>ns</v>
      </c>
      <c r="AU216" s="188" t="str">
        <f aca="1">IF(AU$4&gt;$J216,"",IF($F$175&gt;$G$175,"ns",IF($B$182&gt;$C$182,"ns",IF(ABS($L216-INDEX(RTO1SF_ORD,AU$4,2))&gt;$B$190,"s","ns"))))</f>
        <v>ns</v>
      </c>
      <c r="AV216" s="188" t="str">
        <f aca="1">IF(AV$4&gt;$J216,"",IF($F$175&gt;$G$175,"ns",IF($B$182&gt;$C$182,"ns",IF(ABS($L216-INDEX(RTO1SF_ORD,AV$4,2))&gt;$B$190,"s","ns"))))</f>
        <v>ns</v>
      </c>
      <c r="AW216" s="188" t="str">
        <f aca="1">IF(AW$4&gt;$J216,"",IF($F$175&gt;$G$175,"ns",IF($B$182&gt;$C$182,"ns",IF(ABS($L216-INDEX(RTO1SF_ORD,AW$4,2))&gt;$B$190,"s","ns"))))</f>
        <v>ns</v>
      </c>
      <c r="AX216" s="188" t="str">
        <f aca="1">IF(AX$4&gt;$J216,"",IF($F$175&gt;$G$175,"ns",IF($B$182&gt;$C$182,"ns",IF(ABS($L216-INDEX(RTO1SF_ORD,AX$4,2))&gt;$B$190,"s","ns"))))</f>
        <v>ns</v>
      </c>
      <c r="AY216" s="188" t="str">
        <f aca="1">IF(AY$4&gt;$J216,"",IF($F$175&gt;$G$175,"ns",IF($B$182&gt;$C$182,"ns",IF(ABS($L216-INDEX(RTO1SF_ORD,AY$4,2))&gt;$B$190,"s","ns"))))</f>
        <v>ns</v>
      </c>
      <c r="AZ216" s="188" t="str">
        <f aca="1">IF(AZ$4&gt;$J216,"",IF($F$175&gt;$G$175,"ns",IF($B$182&gt;$C$182,"ns",IF(ABS($L216-INDEX(RTO1SF_ORD,AZ$4,2))&gt;$B$190,"s","ns"))))</f>
        <v>ns</v>
      </c>
      <c r="BA216" s="188" t="str">
        <f aca="1">IF(BA$4&gt;$J216,"",IF($F$175&gt;$G$175,"ns",IF($B$182&gt;$C$182,"ns",IF(ABS($L216-INDEX(RTO1SF_ORD,BA$4,2))&gt;$B$190,"s","ns"))))</f>
        <v>ns</v>
      </c>
      <c r="BB216" s="188" t="str">
        <f aca="1">IF(BB$4&gt;$J216,"",IF($F$175&gt;$G$175,"ns",IF($B$182&gt;$C$182,"ns",IF(ABS($L216-INDEX(RTO1SF_ORD,BB$4,2))&gt;$B$190,"s","ns"))))</f>
        <v>ns</v>
      </c>
      <c r="BC216" s="188" t="str">
        <f aca="1">IF(BC$4&gt;$J216,"",IF($F$175&gt;$G$175,"ns",IF($B$182&gt;$C$182,"ns",IF(ABS($L216-INDEX(RTO1SF_ORD,BC$4,2))&gt;$B$190,"s","ns"))))</f>
        <v>ns</v>
      </c>
      <c r="BD216" s="188" t="str">
        <f aca="1">IF(BD$4&gt;$J216,"",IF($F$175&gt;$G$175,"ns",IF($B$182&gt;$C$182,"ns",IF(ABS($L216-INDEX(RTO1SF_ORD,BD$4,2))&gt;$B$190,"s","ns"))))</f>
        <v>ns</v>
      </c>
      <c r="BE216" s="188" t="str">
        <f aca="1">IF(BE$4&gt;$J216,"",IF($F$175&gt;$G$175,"ns",IF($B$182&gt;$C$182,"ns",IF(ABS($L216-INDEX(RTO1SF_ORD,BE$4,2))&gt;$B$190,"s","ns"))))</f>
        <v>ns</v>
      </c>
      <c r="BF216" s="188" t="str">
        <f aca="1">IF(BF$4&gt;$J216,"",IF($F$175&gt;$G$175,"ns",IF($B$182&gt;$C$182,"ns",IF(ABS($L216-INDEX(RTO1SF_ORD,BF$4,2))&gt;$B$190,"s","ns"))))</f>
        <v>ns</v>
      </c>
      <c r="BG216" s="188" t="str">
        <f aca="1">IF(BG$4&gt;$J216,"",IF($F$175&gt;$G$175,"ns",IF($B$182&gt;$C$182,"ns",IF(ABS($L216-INDEX(RTO1SF_ORD,BG$4,2))&gt;$B$190,"s","ns"))))</f>
        <v/>
      </c>
      <c r="BH216" s="188" t="str">
        <f aca="1">IF(BH$4&gt;$J216,"",IF($F$175&gt;$G$175,"ns",IF($B$182&gt;$C$182,"ns",IF(ABS($L216-INDEX(RTO1SF_ORD,BH$4,2))&gt;$B$190,"s","ns"))))</f>
        <v/>
      </c>
      <c r="BI216" s="188" t="str">
        <f aca="1">IF(BI$4&gt;$J216,"",IF($F$175&gt;$G$175,"ns",IF($B$182&gt;$C$182,"ns",IF(ABS($L216-INDEX(RTO1SF_ORD,BI$4,2))&gt;$B$190,"s","ns"))))</f>
        <v/>
      </c>
      <c r="BJ216" s="188" t="str">
        <f aca="1">IF(BJ$4&gt;$J216,"",IF($F$175&gt;$G$175,"ns",IF($B$182&gt;$C$182,"ns",IF(ABS($L216-INDEX(RTO1SF_ORD,BJ$4,2))&gt;$B$190,"s","ns"))))</f>
        <v/>
      </c>
      <c r="BS216" s="10"/>
      <c r="BT216" s="10"/>
      <c r="BV216" s="89" t="n">
        <v>46</v>
      </c>
      <c r="BW216" s="187">
        <f aca="1">IFERROR(INDEX(RTO4CF_ORD,BV216,1),"sd")</f>
        <v>0</v>
      </c>
      <c r="BX216" s="188">
        <f aca="1">IFERROR(INDEX(RTO4CF_ORD,BV216,2),"sd")</f>
        <v>0.00004</v>
      </c>
      <c r="BY216" s="186" t="str">
        <f aca="1">IF(BY$4&gt;$BV216,"",IF($BR$175&gt;$BS$175,"ns",IF($BN$182&gt;$BO$182,"ns",IF(ABS($BX216-INDEX(RTO1CF_ORD,BY$4,2))&gt;$BN$190,"s","ns"))))</f>
        <v>ns</v>
      </c>
      <c r="BZ216" s="186" t="str">
        <f aca="1">IF(BZ$4&gt;$BV216,"",IF($BR$175&gt;$BS$175,"ns",IF($BN$182&gt;$BO$182,"ns",IF(ABS($BX216-INDEX(RTO1CF_ORD,BZ$4,2))&gt;$BN$190,"s","ns"))))</f>
        <v>ns</v>
      </c>
      <c r="CA216" s="186" t="str">
        <f aca="1">IF(CA$4&gt;$BV216,"",IF($BR$175&gt;$BS$175,"ns",IF($BN$182&gt;$BO$182,"ns",IF(ABS($BX216-INDEX(RTO1CF_ORD,CA$4,2))&gt;$BN$190,"s","ns"))))</f>
        <v>ns</v>
      </c>
      <c r="CB216" s="186" t="str">
        <f aca="1">IF(CB$4&gt;$BV216,"",IF($BR$175&gt;$BS$175,"ns",IF($BN$182&gt;$BO$182,"ns",IF(ABS($BX216-INDEX(RTO1CF_ORD,CB$4,2))&gt;$BN$190,"s","ns"))))</f>
        <v>ns</v>
      </c>
      <c r="CC216" s="186" t="str">
        <f aca="1">IF(CC$4&gt;$BV216,"",IF($BR$175&gt;$BS$175,"ns",IF($BN$182&gt;$BO$182,"ns",IF(ABS($BX216-INDEX(RTO1CF_ORD,CC$4,2))&gt;$BN$190,"s","ns"))))</f>
        <v>ns</v>
      </c>
      <c r="CD216" s="186" t="str">
        <f aca="1">IF(CD$4&gt;$BV216,"",IF($BR$175&gt;$BS$175,"ns",IF($BN$182&gt;$BO$182,"ns",IF(ABS($BX216-INDEX(RTO1CF_ORD,CD$4,2))&gt;$BN$190,"s","ns"))))</f>
        <v>ns</v>
      </c>
      <c r="CE216" s="186" t="str">
        <f aca="1">IF(CE$4&gt;$BV216,"",IF($BR$175&gt;$BS$175,"ns",IF($BN$182&gt;$BO$182,"ns",IF(ABS($BX216-INDEX(RTO1CF_ORD,CE$4,2))&gt;$BN$190,"s","ns"))))</f>
        <v>ns</v>
      </c>
      <c r="CF216" s="186" t="str">
        <f aca="1">IF(CF$4&gt;$BV216,"",IF($BR$175&gt;$BS$175,"ns",IF($BN$182&gt;$BO$182,"ns",IF(ABS($BX216-INDEX(RTO1CF_ORD,CF$4,2))&gt;$BN$190,"s","ns"))))</f>
        <v>ns</v>
      </c>
      <c r="CG216" s="186" t="str">
        <f aca="1">IF(CG$4&gt;$BV216,"",IF($BR$175&gt;$BS$175,"ns",IF($BN$182&gt;$BO$182,"ns",IF(ABS($BX216-INDEX(RTO1CF_ORD,CG$4,2))&gt;$BN$190,"s","ns"))))</f>
        <v>ns</v>
      </c>
      <c r="CH216" s="186" t="str">
        <f aca="1">IF(CH$4&gt;$BV216,"",IF($BR$175&gt;$BS$175,"ns",IF($BN$182&gt;$BO$182,"ns",IF(ABS($BX216-INDEX(RTO1CF_ORD,CH$4,2))&gt;$BN$190,"s","ns"))))</f>
        <v>ns</v>
      </c>
      <c r="CI216" s="186" t="str">
        <f aca="1">IF(CI$4&gt;$BV216,"",IF($BR$175&gt;$BS$175,"ns",IF($BN$182&gt;$BO$182,"ns",IF(ABS($BX216-INDEX(RTO1CF_ORD,CI$4,2))&gt;$BN$190,"s","ns"))))</f>
        <v>ns</v>
      </c>
      <c r="CJ216" s="186" t="str">
        <f aca="1">IF(CJ$4&gt;$BV216,"",IF($BR$175&gt;$BS$175,"ns",IF($BN$182&gt;$BO$182,"ns",IF(ABS($BX216-INDEX(RTO1CF_ORD,CJ$4,2))&gt;$BN$190,"s","ns"))))</f>
        <v>ns</v>
      </c>
      <c r="CK216" s="186" t="str">
        <f aca="1">IF(CK$4&gt;$BV216,"",IF($BR$175&gt;$BS$175,"ns",IF($BN$182&gt;$BO$182,"ns",IF(ABS($BX216-INDEX(RTO1CF_ORD,CK$4,2))&gt;$BN$190,"s","ns"))))</f>
        <v>ns</v>
      </c>
      <c r="CL216" s="186" t="str">
        <f aca="1">IF(CL$4&gt;$BV216,"",IF($BR$175&gt;$BS$175,"ns",IF($BN$182&gt;$BO$182,"ns",IF(ABS($BX216-INDEX(RTO1CF_ORD,CL$4,2))&gt;$BN$190,"s","ns"))))</f>
        <v>ns</v>
      </c>
      <c r="CM216" s="186" t="str">
        <f aca="1">IF(CM$4&gt;$BV216,"",IF($BR$175&gt;$BS$175,"ns",IF($BN$182&gt;$BO$182,"ns",IF(ABS($BX216-INDEX(RTO1CF_ORD,CM$4,2))&gt;$BN$190,"s","ns"))))</f>
        <v>ns</v>
      </c>
      <c r="CN216" s="186" t="str">
        <f aca="1">IF(CN$4&gt;$BV216,"",IF($BR$175&gt;$BS$175,"ns",IF($BN$182&gt;$BO$182,"ns",IF(ABS($BX216-INDEX(RTO1CF_ORD,CN$4,2))&gt;$BN$190,"s","ns"))))</f>
        <v>ns</v>
      </c>
      <c r="CO216" s="186" t="str">
        <f aca="1">IF(CO$4&gt;$BV216,"",IF($BR$175&gt;$BS$175,"ns",IF($BN$182&gt;$BO$182,"ns",IF(ABS($BX216-INDEX(RTO1CF_ORD,CO$4,2))&gt;$BN$190,"s","ns"))))</f>
        <v>ns</v>
      </c>
      <c r="CP216" s="186" t="str">
        <f aca="1">IF(CP$4&gt;$BV216,"",IF($BR$175&gt;$BS$175,"ns",IF($BN$182&gt;$BO$182,"ns",IF(ABS($BX216-INDEX(RTO1CF_ORD,CP$4,2))&gt;$BN$190,"s","ns"))))</f>
        <v>ns</v>
      </c>
      <c r="CQ216" s="186" t="str">
        <f aca="1">IF(CQ$4&gt;$BV216,"",IF($BR$175&gt;$BS$175,"ns",IF($BN$182&gt;$BO$182,"ns",IF(ABS($BX216-INDEX(RTO1CF_ORD,CQ$4,2))&gt;$BN$190,"s","ns"))))</f>
        <v>ns</v>
      </c>
      <c r="CR216" s="186" t="str">
        <f aca="1">IF(CR$4&gt;$BV216,"",IF($BR$175&gt;$BS$175,"ns",IF($BN$182&gt;$BO$182,"ns",IF(ABS($BX216-INDEX(RTO1CF_ORD,CR$4,2))&gt;$BN$190,"s","ns"))))</f>
        <v>ns</v>
      </c>
      <c r="CS216" s="186" t="str">
        <f aca="1">IF(CS$4&gt;$BV216,"",IF($BR$175&gt;$BS$175,"ns",IF($BN$182&gt;$BO$182,"ns",IF(ABS($BX216-INDEX(RTO1CF_ORD,CS$4,2))&gt;$BN$190,"s","ns"))))</f>
        <v>ns</v>
      </c>
      <c r="CT216" s="186" t="str">
        <f aca="1">IF(CT$4&gt;$BV216,"",IF($BR$175&gt;$BS$175,"ns",IF($BN$182&gt;$BO$182,"ns",IF(ABS($BX216-INDEX(RTO1CF_ORD,CT$4,2))&gt;$BN$190,"s","ns"))))</f>
        <v>ns</v>
      </c>
      <c r="CU216" s="186" t="str">
        <f aca="1">IF(CU$4&gt;$BV216,"",IF($BR$175&gt;$BS$175,"ns",IF($BN$182&gt;$BO$182,"ns",IF(ABS($BX216-INDEX(RTO1CF_ORD,CU$4,2))&gt;$BN$190,"s","ns"))))</f>
        <v>ns</v>
      </c>
      <c r="CV216" s="186" t="str">
        <f aca="1">IF(CV$4&gt;$BV216,"",IF($BR$175&gt;$BS$175,"ns",IF($BN$182&gt;$BO$182,"ns",IF(ABS($BX216-INDEX(RTO1CF_ORD,CV$4,2))&gt;$BN$190,"s","ns"))))</f>
        <v>ns</v>
      </c>
      <c r="CW216" s="186" t="str">
        <f aca="1">IF(CW$4&gt;$BV216,"",IF($BR$175&gt;$BS$175,"ns",IF($BN$182&gt;$BO$182,"ns",IF(ABS($BX216-INDEX(RTO1CF_ORD,CW$4,2))&gt;$BN$190,"s","ns"))))</f>
        <v>ns</v>
      </c>
      <c r="CX216" s="186" t="str">
        <f aca="1">IF(CX$4&gt;$BV216,"",IF($BR$175&gt;$BS$175,"ns",IF($BN$182&gt;$BO$182,"ns",IF(ABS($BX216-INDEX(RTO1CF_ORD,CX$4,2))&gt;$BN$190,"s","ns"))))</f>
        <v>ns</v>
      </c>
      <c r="CY216" s="186" t="str">
        <f aca="1">IF(CY$4&gt;$BV216,"",IF($BR$175&gt;$BS$175,"ns",IF($BN$182&gt;$BO$182,"ns",IF(ABS($BX216-INDEX(RTO1CF_ORD,CY$4,2))&gt;$BN$190,"s","ns"))))</f>
        <v>ns</v>
      </c>
      <c r="CZ216" s="186" t="str">
        <f aca="1">IF(CZ$4&gt;$BV216,"",IF($BR$175&gt;$BS$175,"ns",IF($BN$182&gt;$BO$182,"ns",IF(ABS($BX216-INDEX(RTO1CF_ORD,CZ$4,2))&gt;$BN$190,"s","ns"))))</f>
        <v>ns</v>
      </c>
      <c r="DA216" s="186" t="str">
        <f aca="1">IF(DA$4&gt;$BV216,"",IF($BR$175&gt;$BS$175,"ns",IF($BN$182&gt;$BO$182,"ns",IF(ABS($BX216-INDEX(RTO1CF_ORD,DA$4,2))&gt;$BN$190,"s","ns"))))</f>
        <v>ns</v>
      </c>
      <c r="DB216" s="186" t="str">
        <f aca="1">IF(DB$4&gt;$BV216,"",IF($BR$175&gt;$BS$175,"ns",IF($BN$182&gt;$BO$182,"ns",IF(ABS($BX216-INDEX(RTO1CF_ORD,DB$4,2))&gt;$BN$190,"s","ns"))))</f>
        <v>ns</v>
      </c>
      <c r="DC216" s="186" t="str">
        <f aca="1">IF(DC$4&gt;$BV216,"",IF($BR$175&gt;$BS$175,"ns",IF($BN$182&gt;$BO$182,"ns",IF(ABS($BX216-INDEX(RTO1CF_ORD,DC$4,2))&gt;$BN$190,"s","ns"))))</f>
        <v>ns</v>
      </c>
      <c r="DD216" s="186" t="str">
        <f aca="1">IF(DD$4&gt;$BV216,"",IF($BR$175&gt;$BS$175,"ns",IF($BN$182&gt;$BO$182,"ns",IF(ABS($BX216-INDEX(RTO1CF_ORD,DD$4,2))&gt;$BN$190,"s","ns"))))</f>
        <v>ns</v>
      </c>
      <c r="DE216" s="186" t="str">
        <f aca="1">IF(DE$4&gt;$BV216,"",IF($BR$175&gt;$BS$175,"ns",IF($BN$182&gt;$BO$182,"ns",IF(ABS($BX216-INDEX(RTO1CF_ORD,DE$4,2))&gt;$BN$190,"s","ns"))))</f>
        <v>ns</v>
      </c>
      <c r="DF216" s="186" t="str">
        <f aca="1">IF(DF$4&gt;$BV216,"",IF($BR$175&gt;$BS$175,"ns",IF($BN$182&gt;$BO$182,"ns",IF(ABS($BX216-INDEX(RTO1CF_ORD,DF$4,2))&gt;$BN$190,"s","ns"))))</f>
        <v>ns</v>
      </c>
      <c r="DG216" s="186" t="str">
        <f aca="1">IF(DG$4&gt;$BV216,"",IF($BR$175&gt;$BS$175,"ns",IF($BN$182&gt;$BO$182,"ns",IF(ABS($BX216-INDEX(RTO1CF_ORD,DG$4,2))&gt;$BN$190,"s","ns"))))</f>
        <v>ns</v>
      </c>
      <c r="DH216" s="186" t="str">
        <f aca="1">IF(DH$4&gt;$BV216,"",IF($BR$175&gt;$BS$175,"ns",IF($BN$182&gt;$BO$182,"ns",IF(ABS($BX216-INDEX(RTO1CF_ORD,DH$4,2))&gt;$BN$190,"s","ns"))))</f>
        <v>ns</v>
      </c>
      <c r="DI216" s="186" t="str">
        <f aca="1">IF(DI$4&gt;$BV216,"",IF($BR$175&gt;$BS$175,"ns",IF($BN$182&gt;$BO$182,"ns",IF(ABS($BX216-INDEX(RTO1CF_ORD,DI$4,2))&gt;$BN$190,"s","ns"))))</f>
        <v>ns</v>
      </c>
      <c r="DJ216" s="186" t="str">
        <f aca="1">IF(DJ$4&gt;$BV216,"",IF($BR$175&gt;$BS$175,"ns",IF($BN$182&gt;$BO$182,"ns",IF(ABS($BX216-INDEX(RTO1CF_ORD,DJ$4,2))&gt;$BN$190,"s","ns"))))</f>
        <v>ns</v>
      </c>
      <c r="DK216" s="186" t="str">
        <f aca="1">IF(DK$4&gt;$BV216,"",IF($BR$175&gt;$BS$175,"ns",IF($BN$182&gt;$BO$182,"ns",IF(ABS($BX216-INDEX(RTO1CF_ORD,DK$4,2))&gt;$BN$190,"s","ns"))))</f>
        <v>ns</v>
      </c>
      <c r="DL216" s="186" t="str">
        <f aca="1">IF(DL$4&gt;$BV216,"",IF($BR$175&gt;$BS$175,"ns",IF($BN$182&gt;$BO$182,"ns",IF(ABS($BX216-INDEX(RTO1CF_ORD,DL$4,2))&gt;$BN$190,"s","ns"))))</f>
        <v>ns</v>
      </c>
      <c r="DM216" s="186" t="str">
        <f aca="1">IF(DM$4&gt;$BV216,"",IF($BR$175&gt;$BS$175,"ns",IF($BN$182&gt;$BO$182,"ns",IF(ABS($BX216-INDEX(RTO1CF_ORD,DM$4,2))&gt;$BN$190,"s","ns"))))</f>
        <v>ns</v>
      </c>
      <c r="DN216" s="186" t="str">
        <f aca="1">IF(DN$4&gt;$BV216,"",IF($BR$175&gt;$BS$175,"ns",IF($BN$182&gt;$BO$182,"ns",IF(ABS($BX216-INDEX(RTO1CF_ORD,DN$4,2))&gt;$BN$190,"s","ns"))))</f>
        <v>ns</v>
      </c>
      <c r="DO216" s="186" t="str">
        <f aca="1">IF(DO$4&gt;$BV216,"",IF($BR$175&gt;$BS$175,"ns",IF($BN$182&gt;$BO$182,"ns",IF(ABS($BX216-INDEX(RTO1CF_ORD,DO$4,2))&gt;$BN$190,"s","ns"))))</f>
        <v>ns</v>
      </c>
      <c r="DP216" s="186" t="str">
        <f aca="1">IF(DP$4&gt;$BV216,"",IF($BR$175&gt;$BS$175,"ns",IF($BN$182&gt;$BO$182,"ns",IF(ABS($BX216-INDEX(RTO1CF_ORD,DP$4,2))&gt;$BN$190,"s","ns"))))</f>
        <v>ns</v>
      </c>
      <c r="DQ216" s="186" t="str">
        <f aca="1">IF(DQ$4&gt;$BV216,"",IF($BR$175&gt;$BS$175,"ns",IF($BN$182&gt;$BO$182,"ns",IF(ABS($BX216-INDEX(RTO1CF_ORD,DQ$4,2))&gt;$BN$190,"s","ns"))))</f>
        <v>ns</v>
      </c>
      <c r="DR216" s="186" t="str">
        <f aca="1">IF(DR$4&gt;$BV216,"",IF($BR$175&gt;$BS$175,"ns",IF($BN$182&gt;$BO$182,"ns",IF(ABS($BX216-INDEX(RTO1CF_ORD,DR$4,2))&gt;$BN$190,"s","ns"))))</f>
        <v>ns</v>
      </c>
      <c r="DS216" s="186" t="str">
        <f aca="1">IF(DS$4&gt;$BV216,"",IF($BR$175&gt;$BS$175,"ns",IF($BN$182&gt;$BO$182,"ns",IF(ABS($BX216-INDEX(RTO1CF_ORD,DS$4,2))&gt;$BN$190,"s","ns"))))</f>
        <v/>
      </c>
      <c r="DT216" s="186" t="str">
        <f aca="1">IF(DT$4&gt;$BV216,"",IF($BR$175&gt;$BS$175,"ns",IF($BN$182&gt;$BO$182,"ns",IF(ABS($BX216-INDEX(RTO1CF_ORD,DT$4,2))&gt;$BN$190,"s","ns"))))</f>
        <v/>
      </c>
      <c r="DU216" s="186" t="str">
        <f aca="1">IF(DU$4&gt;$BV216,"",IF($BR$175&gt;$BS$175,"ns",IF($BN$182&gt;$BO$182,"ns",IF(ABS($BX216-INDEX(RTO1CF_ORD,DU$4,2))&gt;$BN$190,"s","ns"))))</f>
        <v/>
      </c>
      <c r="DV216" s="186" t="str">
        <f aca="1">IF(DV$4&gt;$BV216,"",IF($BR$175&gt;$BS$175,"ns",IF($BN$182&gt;$BO$182,"ns",IF(ABS($BX216-INDEX(RTO1CF_ORD,DV$4,2))&gt;$BN$190,"s","ns"))))</f>
        <v/>
      </c>
      <c r="DW216" s="158"/>
      <c r="DX216" s="158"/>
      <c r="DZ216" s="176">
        <f>DZ215+1</f>
        <v>47</v>
      </c>
      <c r="EA216" s="283">
        <f aca="1">IFERROR(INDEX(RTO4CV,$DZ216,1),0)</f>
        <v>0</v>
      </c>
      <c r="EB216" s="179">
        <f aca="1">IFERROR(INDEX(RTO4SF,$DZ216,EB$3),0)</f>
        <v>0</v>
      </c>
      <c r="EC216" s="179">
        <f aca="1">IFERROR(INDEX(RTO4SF,$DZ216,EC$3),0)</f>
        <v>0</v>
      </c>
      <c r="ED216" s="179">
        <f aca="1">IFERROR(INDEX(RTO4SF,$DZ216,ED$3),0)</f>
        <v>0</v>
      </c>
      <c r="EE216" s="179">
        <f aca="1">IFERROR(INDEX(RTO4SF,$DZ216,EE$3),0)</f>
        <v>0</v>
      </c>
      <c r="EF216" s="179">
        <f>_xlfn.COUNTIFS(EB216:EE216,"&gt;1")</f>
        <v>0</v>
      </c>
      <c r="EG216" s="179">
        <f>IFERROR(_xlfn.SUMIFS(EB216:EE216,EB216:EE216,"&gt;1"),0)</f>
        <v>0</v>
      </c>
      <c r="EH216" s="176"/>
      <c r="EI216" s="176"/>
      <c r="EJ216" s="176"/>
      <c r="EK216" s="177"/>
      <c r="EL216" s="176">
        <f>EL215+1</f>
        <v>47</v>
      </c>
      <c r="EM216" s="283">
        <f aca="1">IFERROR(INDEX(RTO4CV,$EL216,1),0)</f>
        <v>0</v>
      </c>
      <c r="EN216" s="179">
        <f aca="1">IFERROR(INDEX(RTO4CF,$EL216,'ANVA-MDS'!EB$3),0)</f>
        <v>0</v>
      </c>
      <c r="EO216" s="179">
        <f aca="1">IFERROR(INDEX(RTO4CF,$EL216,'ANVA-MDS'!EC$3),0)</f>
        <v>0</v>
      </c>
      <c r="EP216" s="179">
        <f aca="1">IFERROR(INDEX(RTO4CF,$EL216,'ANVA-MDS'!ED$3),0)</f>
        <v>0</v>
      </c>
      <c r="EQ216" s="179">
        <f aca="1">IFERROR(INDEX(RTO4CF,$EL216,'ANVA-MDS'!EE$3),0)</f>
        <v>0</v>
      </c>
      <c r="ER216" s="179">
        <f>_xlfn.COUNTIFS(EN216:EQ216,"&gt;1")</f>
        <v>0</v>
      </c>
      <c r="ES216" s="179">
        <f>IFERROR(_xlfn.SUMIFS(EN216:EQ216,EN216:EQ216,"&gt;1"),0)</f>
        <v>0</v>
      </c>
      <c r="ET216" s="176"/>
      <c r="EU216" s="176"/>
      <c r="EV216" s="176"/>
      <c r="EW216" s="177"/>
      <c r="EX216" s="179">
        <f>EG216+ES216</f>
        <v>0</v>
      </c>
      <c r="EY216" s="177"/>
      <c r="EZ216" s="177"/>
    </row>
    <row r="217" spans="10:156" ht="12.75" customHeight="1">
      <c r="J217" s="89" t="n">
        <v>47</v>
      </c>
      <c r="K217" s="187">
        <f aca="1">IFERROR(INDEX(RTO4SF_ORD,J217,1),"sd")</f>
        <v>0</v>
      </c>
      <c r="L217" s="188">
        <f aca="1">IFERROR(INDEX(RTO4SF_ORD,J217,2),"sd")</f>
        <v>0.00003</v>
      </c>
      <c r="M217" s="188" t="str">
        <f aca="1">IF(M$4&gt;$J217,"",IF($F$175&gt;$G$175,"ns",IF($B$182&gt;$C$182,"ns",IF(ABS($L217-INDEX(RTO1SF_ORD,M$4,2))&gt;$B$190,"s","ns"))))</f>
        <v>ns</v>
      </c>
      <c r="N217" s="188" t="str">
        <f aca="1">IF(N$4&gt;$J217,"",IF($F$175&gt;$G$175,"ns",IF($B$182&gt;$C$182,"ns",IF(ABS($L217-INDEX(RTO1SF_ORD,N$4,2))&gt;$B$190,"s","ns"))))</f>
        <v>ns</v>
      </c>
      <c r="O217" s="188" t="str">
        <f aca="1">IF(O$4&gt;$J217,"",IF($F$175&gt;$G$175,"ns",IF($B$182&gt;$C$182,"ns",IF(ABS($L217-INDEX(RTO1SF_ORD,O$4,2))&gt;$B$190,"s","ns"))))</f>
        <v>ns</v>
      </c>
      <c r="P217" s="188" t="str">
        <f aca="1">IF(P$4&gt;$J217,"",IF($F$175&gt;$G$175,"ns",IF($B$182&gt;$C$182,"ns",IF(ABS($L217-INDEX(RTO1SF_ORD,P$4,2))&gt;$B$190,"s","ns"))))</f>
        <v>ns</v>
      </c>
      <c r="Q217" s="188" t="str">
        <f aca="1">IF(Q$4&gt;$J217,"",IF($F$175&gt;$G$175,"ns",IF($B$182&gt;$C$182,"ns",IF(ABS($L217-INDEX(RTO1SF_ORD,Q$4,2))&gt;$B$190,"s","ns"))))</f>
        <v>ns</v>
      </c>
      <c r="R217" s="188" t="str">
        <f aca="1">IF(R$4&gt;$J217,"",IF($F$175&gt;$G$175,"ns",IF($B$182&gt;$C$182,"ns",IF(ABS($L217-INDEX(RTO1SF_ORD,R$4,2))&gt;$B$190,"s","ns"))))</f>
        <v>ns</v>
      </c>
      <c r="S217" s="188" t="str">
        <f aca="1">IF(S$4&gt;$J217,"",IF($F$175&gt;$G$175,"ns",IF($B$182&gt;$C$182,"ns",IF(ABS($L217-INDEX(RTO1SF_ORD,S$4,2))&gt;$B$190,"s","ns"))))</f>
        <v>ns</v>
      </c>
      <c r="T217" s="188" t="str">
        <f aca="1">IF(T$4&gt;$J217,"",IF($F$175&gt;$G$175,"ns",IF($B$182&gt;$C$182,"ns",IF(ABS($L217-INDEX(RTO1SF_ORD,T$4,2))&gt;$B$190,"s","ns"))))</f>
        <v>ns</v>
      </c>
      <c r="U217" s="188" t="str">
        <f aca="1">IF(U$4&gt;$J217,"",IF($F$175&gt;$G$175,"ns",IF($B$182&gt;$C$182,"ns",IF(ABS($L217-INDEX(RTO1SF_ORD,U$4,2))&gt;$B$190,"s","ns"))))</f>
        <v>ns</v>
      </c>
      <c r="V217" s="188" t="str">
        <f aca="1">IF(V$4&gt;$J217,"",IF($F$175&gt;$G$175,"ns",IF($B$182&gt;$C$182,"ns",IF(ABS($L217-INDEX(RTO1SF_ORD,V$4,2))&gt;$B$190,"s","ns"))))</f>
        <v>ns</v>
      </c>
      <c r="W217" s="188" t="str">
        <f aca="1">IF(W$4&gt;$J217,"",IF($F$175&gt;$G$175,"ns",IF($B$182&gt;$C$182,"ns",IF(ABS($L217-INDEX(RTO1SF_ORD,W$4,2))&gt;$B$190,"s","ns"))))</f>
        <v>ns</v>
      </c>
      <c r="X217" s="188" t="str">
        <f aca="1">IF(X$4&gt;$J217,"",IF($F$175&gt;$G$175,"ns",IF($B$182&gt;$C$182,"ns",IF(ABS($L217-INDEX(RTO1SF_ORD,X$4,2))&gt;$B$190,"s","ns"))))</f>
        <v>ns</v>
      </c>
      <c r="Y217" s="188" t="str">
        <f aca="1">IF(Y$4&gt;$J217,"",IF($F$175&gt;$G$175,"ns",IF($B$182&gt;$C$182,"ns",IF(ABS($L217-INDEX(RTO1SF_ORD,Y$4,2))&gt;$B$190,"s","ns"))))</f>
        <v>ns</v>
      </c>
      <c r="Z217" s="188" t="str">
        <f aca="1">IF(Z$4&gt;$J217,"",IF($F$175&gt;$G$175,"ns",IF($B$182&gt;$C$182,"ns",IF(ABS($L217-INDEX(RTO1SF_ORD,Z$4,2))&gt;$B$190,"s","ns"))))</f>
        <v>ns</v>
      </c>
      <c r="AA217" s="188" t="str">
        <f aca="1">IF(AA$4&gt;$J217,"",IF($F$175&gt;$G$175,"ns",IF($B$182&gt;$C$182,"ns",IF(ABS($L217-INDEX(RTO1SF_ORD,AA$4,2))&gt;$B$190,"s","ns"))))</f>
        <v>ns</v>
      </c>
      <c r="AB217" s="188" t="str">
        <f aca="1">IF(AB$4&gt;$J217,"",IF($F$175&gt;$G$175,"ns",IF($B$182&gt;$C$182,"ns",IF(ABS($L217-INDEX(RTO1SF_ORD,AB$4,2))&gt;$B$190,"s","ns"))))</f>
        <v>ns</v>
      </c>
      <c r="AC217" s="188" t="str">
        <f aca="1">IF(AC$4&gt;$J217,"",IF($F$175&gt;$G$175,"ns",IF($B$182&gt;$C$182,"ns",IF(ABS($L217-INDEX(RTO1SF_ORD,AC$4,2))&gt;$B$190,"s","ns"))))</f>
        <v>ns</v>
      </c>
      <c r="AD217" s="188" t="str">
        <f aca="1">IF(AD$4&gt;$J217,"",IF($F$175&gt;$G$175,"ns",IF($B$182&gt;$C$182,"ns",IF(ABS($L217-INDEX(RTO1SF_ORD,AD$4,2))&gt;$B$190,"s","ns"))))</f>
        <v>ns</v>
      </c>
      <c r="AE217" s="188" t="str">
        <f aca="1">IF(AE$4&gt;$J217,"",IF($F$175&gt;$G$175,"ns",IF($B$182&gt;$C$182,"ns",IF(ABS($L217-INDEX(RTO1SF_ORD,AE$4,2))&gt;$B$190,"s","ns"))))</f>
        <v>ns</v>
      </c>
      <c r="AF217" s="188" t="str">
        <f aca="1">IF(AF$4&gt;$J217,"",IF($F$175&gt;$G$175,"ns",IF($B$182&gt;$C$182,"ns",IF(ABS($L217-INDEX(RTO1SF_ORD,AF$4,2))&gt;$B$190,"s","ns"))))</f>
        <v>ns</v>
      </c>
      <c r="AG217" s="188" t="str">
        <f aca="1">IF(AG$4&gt;$J217,"",IF($F$175&gt;$G$175,"ns",IF($B$182&gt;$C$182,"ns",IF(ABS($L217-INDEX(RTO1SF_ORD,AG$4,2))&gt;$B$190,"s","ns"))))</f>
        <v>ns</v>
      </c>
      <c r="AH217" s="188" t="str">
        <f aca="1">IF(AH$4&gt;$J217,"",IF($F$175&gt;$G$175,"ns",IF($B$182&gt;$C$182,"ns",IF(ABS($L217-INDEX(RTO1SF_ORD,AH$4,2))&gt;$B$190,"s","ns"))))</f>
        <v>ns</v>
      </c>
      <c r="AI217" s="188" t="str">
        <f aca="1">IF(AI$4&gt;$J217,"",IF($F$175&gt;$G$175,"ns",IF($B$182&gt;$C$182,"ns",IF(ABS($L217-INDEX(RTO1SF_ORD,AI$4,2))&gt;$B$190,"s","ns"))))</f>
        <v>ns</v>
      </c>
      <c r="AJ217" s="188" t="str">
        <f aca="1">IF(AJ$4&gt;$J217,"",IF($F$175&gt;$G$175,"ns",IF($B$182&gt;$C$182,"ns",IF(ABS($L217-INDEX(RTO1SF_ORD,AJ$4,2))&gt;$B$190,"s","ns"))))</f>
        <v>ns</v>
      </c>
      <c r="AK217" s="188" t="str">
        <f aca="1">IF(AK$4&gt;$J217,"",IF($F$175&gt;$G$175,"ns",IF($B$182&gt;$C$182,"ns",IF(ABS($L217-INDEX(RTO1SF_ORD,AK$4,2))&gt;$B$190,"s","ns"))))</f>
        <v>ns</v>
      </c>
      <c r="AL217" s="188" t="str">
        <f aca="1">IF(AL$4&gt;$J217,"",IF($F$175&gt;$G$175,"ns",IF($B$182&gt;$C$182,"ns",IF(ABS($L217-INDEX(RTO1SF_ORD,AL$4,2))&gt;$B$190,"s","ns"))))</f>
        <v>ns</v>
      </c>
      <c r="AM217" s="188" t="str">
        <f aca="1">IF(AM$4&gt;$J217,"",IF($F$175&gt;$G$175,"ns",IF($B$182&gt;$C$182,"ns",IF(ABS($L217-INDEX(RTO1SF_ORD,AM$4,2))&gt;$B$190,"s","ns"))))</f>
        <v>ns</v>
      </c>
      <c r="AN217" s="188" t="str">
        <f aca="1">IF(AN$4&gt;$J217,"",IF($F$175&gt;$G$175,"ns",IF($B$182&gt;$C$182,"ns",IF(ABS($L217-INDEX(RTO1SF_ORD,AN$4,2))&gt;$B$190,"s","ns"))))</f>
        <v>ns</v>
      </c>
      <c r="AO217" s="188" t="str">
        <f aca="1">IF(AO$4&gt;$J217,"",IF($F$175&gt;$G$175,"ns",IF($B$182&gt;$C$182,"ns",IF(ABS($L217-INDEX(RTO1SF_ORD,AO$4,2))&gt;$B$190,"s","ns"))))</f>
        <v>ns</v>
      </c>
      <c r="AP217" s="188" t="str">
        <f aca="1">IF(AP$4&gt;$J217,"",IF($F$175&gt;$G$175,"ns",IF($B$182&gt;$C$182,"ns",IF(ABS($L217-INDEX(RTO1SF_ORD,AP$4,2))&gt;$B$190,"s","ns"))))</f>
        <v>ns</v>
      </c>
      <c r="AQ217" s="188" t="str">
        <f aca="1">IF(AQ$4&gt;$J217,"",IF($F$175&gt;$G$175,"ns",IF($B$182&gt;$C$182,"ns",IF(ABS($L217-INDEX(RTO1SF_ORD,AQ$4,2))&gt;$B$190,"s","ns"))))</f>
        <v>ns</v>
      </c>
      <c r="AR217" s="188" t="str">
        <f aca="1">IF(AR$4&gt;$J217,"",IF($F$175&gt;$G$175,"ns",IF($B$182&gt;$C$182,"ns",IF(ABS($L217-INDEX(RTO1SF_ORD,AR$4,2))&gt;$B$190,"s","ns"))))</f>
        <v>ns</v>
      </c>
      <c r="AS217" s="188" t="str">
        <f aca="1">IF(AS$4&gt;$J217,"",IF($F$175&gt;$G$175,"ns",IF($B$182&gt;$C$182,"ns",IF(ABS($L217-INDEX(RTO1SF_ORD,AS$4,2))&gt;$B$190,"s","ns"))))</f>
        <v>ns</v>
      </c>
      <c r="AT217" s="188" t="str">
        <f aca="1">IF(AT$4&gt;$J217,"",IF($F$175&gt;$G$175,"ns",IF($B$182&gt;$C$182,"ns",IF(ABS($L217-INDEX(RTO1SF_ORD,AT$4,2))&gt;$B$190,"s","ns"))))</f>
        <v>ns</v>
      </c>
      <c r="AU217" s="188" t="str">
        <f aca="1">IF(AU$4&gt;$J217,"",IF($F$175&gt;$G$175,"ns",IF($B$182&gt;$C$182,"ns",IF(ABS($L217-INDEX(RTO1SF_ORD,AU$4,2))&gt;$B$190,"s","ns"))))</f>
        <v>ns</v>
      </c>
      <c r="AV217" s="188" t="str">
        <f aca="1">IF(AV$4&gt;$J217,"",IF($F$175&gt;$G$175,"ns",IF($B$182&gt;$C$182,"ns",IF(ABS($L217-INDEX(RTO1SF_ORD,AV$4,2))&gt;$B$190,"s","ns"))))</f>
        <v>ns</v>
      </c>
      <c r="AW217" s="188" t="str">
        <f aca="1">IF(AW$4&gt;$J217,"",IF($F$175&gt;$G$175,"ns",IF($B$182&gt;$C$182,"ns",IF(ABS($L217-INDEX(RTO1SF_ORD,AW$4,2))&gt;$B$190,"s","ns"))))</f>
        <v>ns</v>
      </c>
      <c r="AX217" s="188" t="str">
        <f aca="1">IF(AX$4&gt;$J217,"",IF($F$175&gt;$G$175,"ns",IF($B$182&gt;$C$182,"ns",IF(ABS($L217-INDEX(RTO1SF_ORD,AX$4,2))&gt;$B$190,"s","ns"))))</f>
        <v>ns</v>
      </c>
      <c r="AY217" s="188" t="str">
        <f aca="1">IF(AY$4&gt;$J217,"",IF($F$175&gt;$G$175,"ns",IF($B$182&gt;$C$182,"ns",IF(ABS($L217-INDEX(RTO1SF_ORD,AY$4,2))&gt;$B$190,"s","ns"))))</f>
        <v>ns</v>
      </c>
      <c r="AZ217" s="188" t="str">
        <f aca="1">IF(AZ$4&gt;$J217,"",IF($F$175&gt;$G$175,"ns",IF($B$182&gt;$C$182,"ns",IF(ABS($L217-INDEX(RTO1SF_ORD,AZ$4,2))&gt;$B$190,"s","ns"))))</f>
        <v>ns</v>
      </c>
      <c r="BA217" s="188" t="str">
        <f aca="1">IF(BA$4&gt;$J217,"",IF($F$175&gt;$G$175,"ns",IF($B$182&gt;$C$182,"ns",IF(ABS($L217-INDEX(RTO1SF_ORD,BA$4,2))&gt;$B$190,"s","ns"))))</f>
        <v>ns</v>
      </c>
      <c r="BB217" s="188" t="str">
        <f aca="1">IF(BB$4&gt;$J217,"",IF($F$175&gt;$G$175,"ns",IF($B$182&gt;$C$182,"ns",IF(ABS($L217-INDEX(RTO1SF_ORD,BB$4,2))&gt;$B$190,"s","ns"))))</f>
        <v>ns</v>
      </c>
      <c r="BC217" s="188" t="str">
        <f aca="1">IF(BC$4&gt;$J217,"",IF($F$175&gt;$G$175,"ns",IF($B$182&gt;$C$182,"ns",IF(ABS($L217-INDEX(RTO1SF_ORD,BC$4,2))&gt;$B$190,"s","ns"))))</f>
        <v>ns</v>
      </c>
      <c r="BD217" s="188" t="str">
        <f aca="1">IF(BD$4&gt;$J217,"",IF($F$175&gt;$G$175,"ns",IF($B$182&gt;$C$182,"ns",IF(ABS($L217-INDEX(RTO1SF_ORD,BD$4,2))&gt;$B$190,"s","ns"))))</f>
        <v>ns</v>
      </c>
      <c r="BE217" s="188" t="str">
        <f aca="1">IF(BE$4&gt;$J217,"",IF($F$175&gt;$G$175,"ns",IF($B$182&gt;$C$182,"ns",IF(ABS($L217-INDEX(RTO1SF_ORD,BE$4,2))&gt;$B$190,"s","ns"))))</f>
        <v>ns</v>
      </c>
      <c r="BF217" s="188" t="str">
        <f aca="1">IF(BF$4&gt;$J217,"",IF($F$175&gt;$G$175,"ns",IF($B$182&gt;$C$182,"ns",IF(ABS($L217-INDEX(RTO1SF_ORD,BF$4,2))&gt;$B$190,"s","ns"))))</f>
        <v>ns</v>
      </c>
      <c r="BG217" s="188" t="str">
        <f aca="1">IF(BG$4&gt;$J217,"",IF($F$175&gt;$G$175,"ns",IF($B$182&gt;$C$182,"ns",IF(ABS($L217-INDEX(RTO1SF_ORD,BG$4,2))&gt;$B$190,"s","ns"))))</f>
        <v>ns</v>
      </c>
      <c r="BH217" s="188" t="str">
        <f aca="1">IF(BH$4&gt;$J217,"",IF($F$175&gt;$G$175,"ns",IF($B$182&gt;$C$182,"ns",IF(ABS($L217-INDEX(RTO1SF_ORD,BH$4,2))&gt;$B$190,"s","ns"))))</f>
        <v/>
      </c>
      <c r="BI217" s="188" t="str">
        <f aca="1">IF(BI$4&gt;$J217,"",IF($F$175&gt;$G$175,"ns",IF($B$182&gt;$C$182,"ns",IF(ABS($L217-INDEX(RTO1SF_ORD,BI$4,2))&gt;$B$190,"s","ns"))))</f>
        <v/>
      </c>
      <c r="BJ217" s="188" t="str">
        <f aca="1">IF(BJ$4&gt;$J217,"",IF($F$175&gt;$G$175,"ns",IF($B$182&gt;$C$182,"ns",IF(ABS($L217-INDEX(RTO1SF_ORD,BJ$4,2))&gt;$B$190,"s","ns"))))</f>
        <v/>
      </c>
      <c r="BS217" s="10"/>
      <c r="BT217" s="10"/>
      <c r="BV217" s="89" t="n">
        <v>47</v>
      </c>
      <c r="BW217" s="187">
        <f aca="1">IFERROR(INDEX(RTO4CF_ORD,BV217,1),"sd")</f>
        <v>0</v>
      </c>
      <c r="BX217" s="188">
        <f aca="1">IFERROR(INDEX(RTO4CF_ORD,BV217,2),"sd")</f>
        <v>0.00003</v>
      </c>
      <c r="BY217" s="186" t="str">
        <f aca="1">IF(BY$4&gt;$BV217,"",IF($BR$175&gt;$BS$175,"ns",IF($BN$182&gt;$BO$182,"ns",IF(ABS($BX217-INDEX(RTO1CF_ORD,BY$4,2))&gt;$BN$190,"s","ns"))))</f>
        <v>ns</v>
      </c>
      <c r="BZ217" s="186" t="str">
        <f aca="1">IF(BZ$4&gt;$BV217,"",IF($BR$175&gt;$BS$175,"ns",IF($BN$182&gt;$BO$182,"ns",IF(ABS($BX217-INDEX(RTO1CF_ORD,BZ$4,2))&gt;$BN$190,"s","ns"))))</f>
        <v>ns</v>
      </c>
      <c r="CA217" s="186" t="str">
        <f aca="1">IF(CA$4&gt;$BV217,"",IF($BR$175&gt;$BS$175,"ns",IF($BN$182&gt;$BO$182,"ns",IF(ABS($BX217-INDEX(RTO1CF_ORD,CA$4,2))&gt;$BN$190,"s","ns"))))</f>
        <v>ns</v>
      </c>
      <c r="CB217" s="186" t="str">
        <f aca="1">IF(CB$4&gt;$BV217,"",IF($BR$175&gt;$BS$175,"ns",IF($BN$182&gt;$BO$182,"ns",IF(ABS($BX217-INDEX(RTO1CF_ORD,CB$4,2))&gt;$BN$190,"s","ns"))))</f>
        <v>ns</v>
      </c>
      <c r="CC217" s="186" t="str">
        <f aca="1">IF(CC$4&gt;$BV217,"",IF($BR$175&gt;$BS$175,"ns",IF($BN$182&gt;$BO$182,"ns",IF(ABS($BX217-INDEX(RTO1CF_ORD,CC$4,2))&gt;$BN$190,"s","ns"))))</f>
        <v>ns</v>
      </c>
      <c r="CD217" s="186" t="str">
        <f aca="1">IF(CD$4&gt;$BV217,"",IF($BR$175&gt;$BS$175,"ns",IF($BN$182&gt;$BO$182,"ns",IF(ABS($BX217-INDEX(RTO1CF_ORD,CD$4,2))&gt;$BN$190,"s","ns"))))</f>
        <v>ns</v>
      </c>
      <c r="CE217" s="186" t="str">
        <f aca="1">IF(CE$4&gt;$BV217,"",IF($BR$175&gt;$BS$175,"ns",IF($BN$182&gt;$BO$182,"ns",IF(ABS($BX217-INDEX(RTO1CF_ORD,CE$4,2))&gt;$BN$190,"s","ns"))))</f>
        <v>ns</v>
      </c>
      <c r="CF217" s="186" t="str">
        <f aca="1">IF(CF$4&gt;$BV217,"",IF($BR$175&gt;$BS$175,"ns",IF($BN$182&gt;$BO$182,"ns",IF(ABS($BX217-INDEX(RTO1CF_ORD,CF$4,2))&gt;$BN$190,"s","ns"))))</f>
        <v>ns</v>
      </c>
      <c r="CG217" s="186" t="str">
        <f aca="1">IF(CG$4&gt;$BV217,"",IF($BR$175&gt;$BS$175,"ns",IF($BN$182&gt;$BO$182,"ns",IF(ABS($BX217-INDEX(RTO1CF_ORD,CG$4,2))&gt;$BN$190,"s","ns"))))</f>
        <v>ns</v>
      </c>
      <c r="CH217" s="186" t="str">
        <f aca="1">IF(CH$4&gt;$BV217,"",IF($BR$175&gt;$BS$175,"ns",IF($BN$182&gt;$BO$182,"ns",IF(ABS($BX217-INDEX(RTO1CF_ORD,CH$4,2))&gt;$BN$190,"s","ns"))))</f>
        <v>ns</v>
      </c>
      <c r="CI217" s="186" t="str">
        <f aca="1">IF(CI$4&gt;$BV217,"",IF($BR$175&gt;$BS$175,"ns",IF($BN$182&gt;$BO$182,"ns",IF(ABS($BX217-INDEX(RTO1CF_ORD,CI$4,2))&gt;$BN$190,"s","ns"))))</f>
        <v>ns</v>
      </c>
      <c r="CJ217" s="186" t="str">
        <f aca="1">IF(CJ$4&gt;$BV217,"",IF($BR$175&gt;$BS$175,"ns",IF($BN$182&gt;$BO$182,"ns",IF(ABS($BX217-INDEX(RTO1CF_ORD,CJ$4,2))&gt;$BN$190,"s","ns"))))</f>
        <v>ns</v>
      </c>
      <c r="CK217" s="186" t="str">
        <f aca="1">IF(CK$4&gt;$BV217,"",IF($BR$175&gt;$BS$175,"ns",IF($BN$182&gt;$BO$182,"ns",IF(ABS($BX217-INDEX(RTO1CF_ORD,CK$4,2))&gt;$BN$190,"s","ns"))))</f>
        <v>ns</v>
      </c>
      <c r="CL217" s="186" t="str">
        <f aca="1">IF(CL$4&gt;$BV217,"",IF($BR$175&gt;$BS$175,"ns",IF($BN$182&gt;$BO$182,"ns",IF(ABS($BX217-INDEX(RTO1CF_ORD,CL$4,2))&gt;$BN$190,"s","ns"))))</f>
        <v>ns</v>
      </c>
      <c r="CM217" s="186" t="str">
        <f aca="1">IF(CM$4&gt;$BV217,"",IF($BR$175&gt;$BS$175,"ns",IF($BN$182&gt;$BO$182,"ns",IF(ABS($BX217-INDEX(RTO1CF_ORD,CM$4,2))&gt;$BN$190,"s","ns"))))</f>
        <v>ns</v>
      </c>
      <c r="CN217" s="186" t="str">
        <f aca="1">IF(CN$4&gt;$BV217,"",IF($BR$175&gt;$BS$175,"ns",IF($BN$182&gt;$BO$182,"ns",IF(ABS($BX217-INDEX(RTO1CF_ORD,CN$4,2))&gt;$BN$190,"s","ns"))))</f>
        <v>ns</v>
      </c>
      <c r="CO217" s="186" t="str">
        <f aca="1">IF(CO$4&gt;$BV217,"",IF($BR$175&gt;$BS$175,"ns",IF($BN$182&gt;$BO$182,"ns",IF(ABS($BX217-INDEX(RTO1CF_ORD,CO$4,2))&gt;$BN$190,"s","ns"))))</f>
        <v>ns</v>
      </c>
      <c r="CP217" s="186" t="str">
        <f aca="1">IF(CP$4&gt;$BV217,"",IF($BR$175&gt;$BS$175,"ns",IF($BN$182&gt;$BO$182,"ns",IF(ABS($BX217-INDEX(RTO1CF_ORD,CP$4,2))&gt;$BN$190,"s","ns"))))</f>
        <v>ns</v>
      </c>
      <c r="CQ217" s="186" t="str">
        <f aca="1">IF(CQ$4&gt;$BV217,"",IF($BR$175&gt;$BS$175,"ns",IF($BN$182&gt;$BO$182,"ns",IF(ABS($BX217-INDEX(RTO1CF_ORD,CQ$4,2))&gt;$BN$190,"s","ns"))))</f>
        <v>ns</v>
      </c>
      <c r="CR217" s="186" t="str">
        <f aca="1">IF(CR$4&gt;$BV217,"",IF($BR$175&gt;$BS$175,"ns",IF($BN$182&gt;$BO$182,"ns",IF(ABS($BX217-INDEX(RTO1CF_ORD,CR$4,2))&gt;$BN$190,"s","ns"))))</f>
        <v>ns</v>
      </c>
      <c r="CS217" s="186" t="str">
        <f aca="1">IF(CS$4&gt;$BV217,"",IF($BR$175&gt;$BS$175,"ns",IF($BN$182&gt;$BO$182,"ns",IF(ABS($BX217-INDEX(RTO1CF_ORD,CS$4,2))&gt;$BN$190,"s","ns"))))</f>
        <v>ns</v>
      </c>
      <c r="CT217" s="186" t="str">
        <f aca="1">IF(CT$4&gt;$BV217,"",IF($BR$175&gt;$BS$175,"ns",IF($BN$182&gt;$BO$182,"ns",IF(ABS($BX217-INDEX(RTO1CF_ORD,CT$4,2))&gt;$BN$190,"s","ns"))))</f>
        <v>ns</v>
      </c>
      <c r="CU217" s="186" t="str">
        <f aca="1">IF(CU$4&gt;$BV217,"",IF($BR$175&gt;$BS$175,"ns",IF($BN$182&gt;$BO$182,"ns",IF(ABS($BX217-INDEX(RTO1CF_ORD,CU$4,2))&gt;$BN$190,"s","ns"))))</f>
        <v>ns</v>
      </c>
      <c r="CV217" s="186" t="str">
        <f aca="1">IF(CV$4&gt;$BV217,"",IF($BR$175&gt;$BS$175,"ns",IF($BN$182&gt;$BO$182,"ns",IF(ABS($BX217-INDEX(RTO1CF_ORD,CV$4,2))&gt;$BN$190,"s","ns"))))</f>
        <v>ns</v>
      </c>
      <c r="CW217" s="186" t="str">
        <f aca="1">IF(CW$4&gt;$BV217,"",IF($BR$175&gt;$BS$175,"ns",IF($BN$182&gt;$BO$182,"ns",IF(ABS($BX217-INDEX(RTO1CF_ORD,CW$4,2))&gt;$BN$190,"s","ns"))))</f>
        <v>ns</v>
      </c>
      <c r="CX217" s="186" t="str">
        <f aca="1">IF(CX$4&gt;$BV217,"",IF($BR$175&gt;$BS$175,"ns",IF($BN$182&gt;$BO$182,"ns",IF(ABS($BX217-INDEX(RTO1CF_ORD,CX$4,2))&gt;$BN$190,"s","ns"))))</f>
        <v>ns</v>
      </c>
      <c r="CY217" s="186" t="str">
        <f aca="1">IF(CY$4&gt;$BV217,"",IF($BR$175&gt;$BS$175,"ns",IF($BN$182&gt;$BO$182,"ns",IF(ABS($BX217-INDEX(RTO1CF_ORD,CY$4,2))&gt;$BN$190,"s","ns"))))</f>
        <v>ns</v>
      </c>
      <c r="CZ217" s="186" t="str">
        <f aca="1">IF(CZ$4&gt;$BV217,"",IF($BR$175&gt;$BS$175,"ns",IF($BN$182&gt;$BO$182,"ns",IF(ABS($BX217-INDEX(RTO1CF_ORD,CZ$4,2))&gt;$BN$190,"s","ns"))))</f>
        <v>ns</v>
      </c>
      <c r="DA217" s="186" t="str">
        <f aca="1">IF(DA$4&gt;$BV217,"",IF($BR$175&gt;$BS$175,"ns",IF($BN$182&gt;$BO$182,"ns",IF(ABS($BX217-INDEX(RTO1CF_ORD,DA$4,2))&gt;$BN$190,"s","ns"))))</f>
        <v>ns</v>
      </c>
      <c r="DB217" s="186" t="str">
        <f aca="1">IF(DB$4&gt;$BV217,"",IF($BR$175&gt;$BS$175,"ns",IF($BN$182&gt;$BO$182,"ns",IF(ABS($BX217-INDEX(RTO1CF_ORD,DB$4,2))&gt;$BN$190,"s","ns"))))</f>
        <v>ns</v>
      </c>
      <c r="DC217" s="186" t="str">
        <f aca="1">IF(DC$4&gt;$BV217,"",IF($BR$175&gt;$BS$175,"ns",IF($BN$182&gt;$BO$182,"ns",IF(ABS($BX217-INDEX(RTO1CF_ORD,DC$4,2))&gt;$BN$190,"s","ns"))))</f>
        <v>ns</v>
      </c>
      <c r="DD217" s="186" t="str">
        <f aca="1">IF(DD$4&gt;$BV217,"",IF($BR$175&gt;$BS$175,"ns",IF($BN$182&gt;$BO$182,"ns",IF(ABS($BX217-INDEX(RTO1CF_ORD,DD$4,2))&gt;$BN$190,"s","ns"))))</f>
        <v>ns</v>
      </c>
      <c r="DE217" s="186" t="str">
        <f aca="1">IF(DE$4&gt;$BV217,"",IF($BR$175&gt;$BS$175,"ns",IF($BN$182&gt;$BO$182,"ns",IF(ABS($BX217-INDEX(RTO1CF_ORD,DE$4,2))&gt;$BN$190,"s","ns"))))</f>
        <v>ns</v>
      </c>
      <c r="DF217" s="186" t="str">
        <f aca="1">IF(DF$4&gt;$BV217,"",IF($BR$175&gt;$BS$175,"ns",IF($BN$182&gt;$BO$182,"ns",IF(ABS($BX217-INDEX(RTO1CF_ORD,DF$4,2))&gt;$BN$190,"s","ns"))))</f>
        <v>ns</v>
      </c>
      <c r="DG217" s="186" t="str">
        <f aca="1">IF(DG$4&gt;$BV217,"",IF($BR$175&gt;$BS$175,"ns",IF($BN$182&gt;$BO$182,"ns",IF(ABS($BX217-INDEX(RTO1CF_ORD,DG$4,2))&gt;$BN$190,"s","ns"))))</f>
        <v>ns</v>
      </c>
      <c r="DH217" s="186" t="str">
        <f aca="1">IF(DH$4&gt;$BV217,"",IF($BR$175&gt;$BS$175,"ns",IF($BN$182&gt;$BO$182,"ns",IF(ABS($BX217-INDEX(RTO1CF_ORD,DH$4,2))&gt;$BN$190,"s","ns"))))</f>
        <v>ns</v>
      </c>
      <c r="DI217" s="186" t="str">
        <f aca="1">IF(DI$4&gt;$BV217,"",IF($BR$175&gt;$BS$175,"ns",IF($BN$182&gt;$BO$182,"ns",IF(ABS($BX217-INDEX(RTO1CF_ORD,DI$4,2))&gt;$BN$190,"s","ns"))))</f>
        <v>ns</v>
      </c>
      <c r="DJ217" s="186" t="str">
        <f aca="1">IF(DJ$4&gt;$BV217,"",IF($BR$175&gt;$BS$175,"ns",IF($BN$182&gt;$BO$182,"ns",IF(ABS($BX217-INDEX(RTO1CF_ORD,DJ$4,2))&gt;$BN$190,"s","ns"))))</f>
        <v>ns</v>
      </c>
      <c r="DK217" s="186" t="str">
        <f aca="1">IF(DK$4&gt;$BV217,"",IF($BR$175&gt;$BS$175,"ns",IF($BN$182&gt;$BO$182,"ns",IF(ABS($BX217-INDEX(RTO1CF_ORD,DK$4,2))&gt;$BN$190,"s","ns"))))</f>
        <v>ns</v>
      </c>
      <c r="DL217" s="186" t="str">
        <f aca="1">IF(DL$4&gt;$BV217,"",IF($BR$175&gt;$BS$175,"ns",IF($BN$182&gt;$BO$182,"ns",IF(ABS($BX217-INDEX(RTO1CF_ORD,DL$4,2))&gt;$BN$190,"s","ns"))))</f>
        <v>ns</v>
      </c>
      <c r="DM217" s="186" t="str">
        <f aca="1">IF(DM$4&gt;$BV217,"",IF($BR$175&gt;$BS$175,"ns",IF($BN$182&gt;$BO$182,"ns",IF(ABS($BX217-INDEX(RTO1CF_ORD,DM$4,2))&gt;$BN$190,"s","ns"))))</f>
        <v>ns</v>
      </c>
      <c r="DN217" s="186" t="str">
        <f aca="1">IF(DN$4&gt;$BV217,"",IF($BR$175&gt;$BS$175,"ns",IF($BN$182&gt;$BO$182,"ns",IF(ABS($BX217-INDEX(RTO1CF_ORD,DN$4,2))&gt;$BN$190,"s","ns"))))</f>
        <v>ns</v>
      </c>
      <c r="DO217" s="186" t="str">
        <f aca="1">IF(DO$4&gt;$BV217,"",IF($BR$175&gt;$BS$175,"ns",IF($BN$182&gt;$BO$182,"ns",IF(ABS($BX217-INDEX(RTO1CF_ORD,DO$4,2))&gt;$BN$190,"s","ns"))))</f>
        <v>ns</v>
      </c>
      <c r="DP217" s="186" t="str">
        <f aca="1">IF(DP$4&gt;$BV217,"",IF($BR$175&gt;$BS$175,"ns",IF($BN$182&gt;$BO$182,"ns",IF(ABS($BX217-INDEX(RTO1CF_ORD,DP$4,2))&gt;$BN$190,"s","ns"))))</f>
        <v>ns</v>
      </c>
      <c r="DQ217" s="186" t="str">
        <f aca="1">IF(DQ$4&gt;$BV217,"",IF($BR$175&gt;$BS$175,"ns",IF($BN$182&gt;$BO$182,"ns",IF(ABS($BX217-INDEX(RTO1CF_ORD,DQ$4,2))&gt;$BN$190,"s","ns"))))</f>
        <v>ns</v>
      </c>
      <c r="DR217" s="186" t="str">
        <f aca="1">IF(DR$4&gt;$BV217,"",IF($BR$175&gt;$BS$175,"ns",IF($BN$182&gt;$BO$182,"ns",IF(ABS($BX217-INDEX(RTO1CF_ORD,DR$4,2))&gt;$BN$190,"s","ns"))))</f>
        <v>ns</v>
      </c>
      <c r="DS217" s="186" t="str">
        <f aca="1">IF(DS$4&gt;$BV217,"",IF($BR$175&gt;$BS$175,"ns",IF($BN$182&gt;$BO$182,"ns",IF(ABS($BX217-INDEX(RTO1CF_ORD,DS$4,2))&gt;$BN$190,"s","ns"))))</f>
        <v>ns</v>
      </c>
      <c r="DT217" s="186" t="str">
        <f aca="1">IF(DT$4&gt;$BV217,"",IF($BR$175&gt;$BS$175,"ns",IF($BN$182&gt;$BO$182,"ns",IF(ABS($BX217-INDEX(RTO1CF_ORD,DT$4,2))&gt;$BN$190,"s","ns"))))</f>
        <v/>
      </c>
      <c r="DU217" s="186" t="str">
        <f aca="1">IF(DU$4&gt;$BV217,"",IF($BR$175&gt;$BS$175,"ns",IF($BN$182&gt;$BO$182,"ns",IF(ABS($BX217-INDEX(RTO1CF_ORD,DU$4,2))&gt;$BN$190,"s","ns"))))</f>
        <v/>
      </c>
      <c r="DV217" s="186" t="str">
        <f aca="1">IF(DV$4&gt;$BV217,"",IF($BR$175&gt;$BS$175,"ns",IF($BN$182&gt;$BO$182,"ns",IF(ABS($BX217-INDEX(RTO1CF_ORD,DV$4,2))&gt;$BN$190,"s","ns"))))</f>
        <v/>
      </c>
      <c r="DW217" s="158"/>
      <c r="DX217" s="158"/>
      <c r="DZ217" s="176">
        <f>DZ216+1</f>
        <v>48</v>
      </c>
      <c r="EA217" s="283">
        <f aca="1">IFERROR(INDEX(RTO4CV,$DZ217,1),0)</f>
        <v>0</v>
      </c>
      <c r="EB217" s="179">
        <f aca="1">IFERROR(INDEX(RTO4SF,$DZ217,EB$3),0)</f>
        <v>0</v>
      </c>
      <c r="EC217" s="179">
        <f aca="1">IFERROR(INDEX(RTO4SF,$DZ217,EC$3),0)</f>
        <v>0</v>
      </c>
      <c r="ED217" s="179">
        <f aca="1">IFERROR(INDEX(RTO4SF,$DZ217,ED$3),0)</f>
        <v>0</v>
      </c>
      <c r="EE217" s="179">
        <f aca="1">IFERROR(INDEX(RTO4SF,$DZ217,EE$3),0)</f>
        <v>0</v>
      </c>
      <c r="EF217" s="179">
        <f>_xlfn.COUNTIFS(EB217:EE217,"&gt;1")</f>
        <v>0</v>
      </c>
      <c r="EG217" s="179">
        <f>IFERROR(_xlfn.SUMIFS(EB217:EE217,EB217:EE217,"&gt;1"),0)</f>
        <v>0</v>
      </c>
      <c r="EH217" s="176"/>
      <c r="EI217" s="176"/>
      <c r="EJ217" s="176"/>
      <c r="EK217" s="177"/>
      <c r="EL217" s="176">
        <f>EL216+1</f>
        <v>48</v>
      </c>
      <c r="EM217" s="283">
        <f aca="1">IFERROR(INDEX(RTO4CV,$EL217,1),0)</f>
        <v>0</v>
      </c>
      <c r="EN217" s="179">
        <f aca="1">IFERROR(INDEX(RTO4CF,$EL217,'ANVA-MDS'!EB$3),0)</f>
        <v>0</v>
      </c>
      <c r="EO217" s="179">
        <f aca="1">IFERROR(INDEX(RTO4CF,$EL217,'ANVA-MDS'!EC$3),0)</f>
        <v>0</v>
      </c>
      <c r="EP217" s="179">
        <f aca="1">IFERROR(INDEX(RTO4CF,$EL217,'ANVA-MDS'!ED$3),0)</f>
        <v>0</v>
      </c>
      <c r="EQ217" s="179">
        <f aca="1">IFERROR(INDEX(RTO4CF,$EL217,'ANVA-MDS'!EE$3),0)</f>
        <v>0</v>
      </c>
      <c r="ER217" s="179">
        <f>_xlfn.COUNTIFS(EN217:EQ217,"&gt;1")</f>
        <v>0</v>
      </c>
      <c r="ES217" s="179">
        <f>IFERROR(_xlfn.SUMIFS(EN217:EQ217,EN217:EQ217,"&gt;1"),0)</f>
        <v>0</v>
      </c>
      <c r="ET217" s="176"/>
      <c r="EU217" s="176"/>
      <c r="EV217" s="176"/>
      <c r="EW217" s="177"/>
      <c r="EX217" s="179">
        <f>EG217+ES217</f>
        <v>0</v>
      </c>
      <c r="EY217" s="177"/>
      <c r="EZ217" s="177"/>
    </row>
    <row r="218" spans="10:156" ht="12.75" customHeight="1">
      <c r="J218" s="89" t="n">
        <v>48</v>
      </c>
      <c r="K218" s="187">
        <f aca="1">IFERROR(INDEX(RTO4SF_ORD,J218,1),"sd")</f>
        <v>0</v>
      </c>
      <c r="L218" s="188">
        <f aca="1">IFERROR(INDEX(RTO4SF_ORD,J218,2),"sd")</f>
        <v>0.00002</v>
      </c>
      <c r="M218" s="188" t="str">
        <f aca="1">IF(M$4&gt;$J218,"",IF($F$175&gt;$G$175,"ns",IF($B$182&gt;$C$182,"ns",IF(ABS($L218-INDEX(RTO1SF_ORD,M$4,2))&gt;$B$190,"s","ns"))))</f>
        <v>ns</v>
      </c>
      <c r="N218" s="188" t="str">
        <f aca="1">IF(N$4&gt;$J218,"",IF($F$175&gt;$G$175,"ns",IF($B$182&gt;$C$182,"ns",IF(ABS($L218-INDEX(RTO1SF_ORD,N$4,2))&gt;$B$190,"s","ns"))))</f>
        <v>ns</v>
      </c>
      <c r="O218" s="188" t="str">
        <f aca="1">IF(O$4&gt;$J218,"",IF($F$175&gt;$G$175,"ns",IF($B$182&gt;$C$182,"ns",IF(ABS($L218-INDEX(RTO1SF_ORD,O$4,2))&gt;$B$190,"s","ns"))))</f>
        <v>ns</v>
      </c>
      <c r="P218" s="188" t="str">
        <f aca="1">IF(P$4&gt;$J218,"",IF($F$175&gt;$G$175,"ns",IF($B$182&gt;$C$182,"ns",IF(ABS($L218-INDEX(RTO1SF_ORD,P$4,2))&gt;$B$190,"s","ns"))))</f>
        <v>ns</v>
      </c>
      <c r="Q218" s="188" t="str">
        <f aca="1">IF(Q$4&gt;$J218,"",IF($F$175&gt;$G$175,"ns",IF($B$182&gt;$C$182,"ns",IF(ABS($L218-INDEX(RTO1SF_ORD,Q$4,2))&gt;$B$190,"s","ns"))))</f>
        <v>ns</v>
      </c>
      <c r="R218" s="188" t="str">
        <f aca="1">IF(R$4&gt;$J218,"",IF($F$175&gt;$G$175,"ns",IF($B$182&gt;$C$182,"ns",IF(ABS($L218-INDEX(RTO1SF_ORD,R$4,2))&gt;$B$190,"s","ns"))))</f>
        <v>ns</v>
      </c>
      <c r="S218" s="188" t="str">
        <f aca="1">IF(S$4&gt;$J218,"",IF($F$175&gt;$G$175,"ns",IF($B$182&gt;$C$182,"ns",IF(ABS($L218-INDEX(RTO1SF_ORD,S$4,2))&gt;$B$190,"s","ns"))))</f>
        <v>ns</v>
      </c>
      <c r="T218" s="188" t="str">
        <f aca="1">IF(T$4&gt;$J218,"",IF($F$175&gt;$G$175,"ns",IF($B$182&gt;$C$182,"ns",IF(ABS($L218-INDEX(RTO1SF_ORD,T$4,2))&gt;$B$190,"s","ns"))))</f>
        <v>ns</v>
      </c>
      <c r="U218" s="188" t="str">
        <f aca="1">IF(U$4&gt;$J218,"",IF($F$175&gt;$G$175,"ns",IF($B$182&gt;$C$182,"ns",IF(ABS($L218-INDEX(RTO1SF_ORD,U$4,2))&gt;$B$190,"s","ns"))))</f>
        <v>ns</v>
      </c>
      <c r="V218" s="188" t="str">
        <f aca="1">IF(V$4&gt;$J218,"",IF($F$175&gt;$G$175,"ns",IF($B$182&gt;$C$182,"ns",IF(ABS($L218-INDEX(RTO1SF_ORD,V$4,2))&gt;$B$190,"s","ns"))))</f>
        <v>ns</v>
      </c>
      <c r="W218" s="188" t="str">
        <f aca="1">IF(W$4&gt;$J218,"",IF($F$175&gt;$G$175,"ns",IF($B$182&gt;$C$182,"ns",IF(ABS($L218-INDEX(RTO1SF_ORD,W$4,2))&gt;$B$190,"s","ns"))))</f>
        <v>ns</v>
      </c>
      <c r="X218" s="188" t="str">
        <f aca="1">IF(X$4&gt;$J218,"",IF($F$175&gt;$G$175,"ns",IF($B$182&gt;$C$182,"ns",IF(ABS($L218-INDEX(RTO1SF_ORD,X$4,2))&gt;$B$190,"s","ns"))))</f>
        <v>ns</v>
      </c>
      <c r="Y218" s="188" t="str">
        <f aca="1">IF(Y$4&gt;$J218,"",IF($F$175&gt;$G$175,"ns",IF($B$182&gt;$C$182,"ns",IF(ABS($L218-INDEX(RTO1SF_ORD,Y$4,2))&gt;$B$190,"s","ns"))))</f>
        <v>ns</v>
      </c>
      <c r="Z218" s="188" t="str">
        <f aca="1">IF(Z$4&gt;$J218,"",IF($F$175&gt;$G$175,"ns",IF($B$182&gt;$C$182,"ns",IF(ABS($L218-INDEX(RTO1SF_ORD,Z$4,2))&gt;$B$190,"s","ns"))))</f>
        <v>ns</v>
      </c>
      <c r="AA218" s="188" t="str">
        <f aca="1">IF(AA$4&gt;$J218,"",IF($F$175&gt;$G$175,"ns",IF($B$182&gt;$C$182,"ns",IF(ABS($L218-INDEX(RTO1SF_ORD,AA$4,2))&gt;$B$190,"s","ns"))))</f>
        <v>ns</v>
      </c>
      <c r="AB218" s="188" t="str">
        <f aca="1">IF(AB$4&gt;$J218,"",IF($F$175&gt;$G$175,"ns",IF($B$182&gt;$C$182,"ns",IF(ABS($L218-INDEX(RTO1SF_ORD,AB$4,2))&gt;$B$190,"s","ns"))))</f>
        <v>ns</v>
      </c>
      <c r="AC218" s="188" t="str">
        <f aca="1">IF(AC$4&gt;$J218,"",IF($F$175&gt;$G$175,"ns",IF($B$182&gt;$C$182,"ns",IF(ABS($L218-INDEX(RTO1SF_ORD,AC$4,2))&gt;$B$190,"s","ns"))))</f>
        <v>ns</v>
      </c>
      <c r="AD218" s="188" t="str">
        <f aca="1">IF(AD$4&gt;$J218,"",IF($F$175&gt;$G$175,"ns",IF($B$182&gt;$C$182,"ns",IF(ABS($L218-INDEX(RTO1SF_ORD,AD$4,2))&gt;$B$190,"s","ns"))))</f>
        <v>ns</v>
      </c>
      <c r="AE218" s="188" t="str">
        <f aca="1">IF(AE$4&gt;$J218,"",IF($F$175&gt;$G$175,"ns",IF($B$182&gt;$C$182,"ns",IF(ABS($L218-INDEX(RTO1SF_ORD,AE$4,2))&gt;$B$190,"s","ns"))))</f>
        <v>ns</v>
      </c>
      <c r="AF218" s="188" t="str">
        <f aca="1">IF(AF$4&gt;$J218,"",IF($F$175&gt;$G$175,"ns",IF($B$182&gt;$C$182,"ns",IF(ABS($L218-INDEX(RTO1SF_ORD,AF$4,2))&gt;$B$190,"s","ns"))))</f>
        <v>ns</v>
      </c>
      <c r="AG218" s="188" t="str">
        <f aca="1">IF(AG$4&gt;$J218,"",IF($F$175&gt;$G$175,"ns",IF($B$182&gt;$C$182,"ns",IF(ABS($L218-INDEX(RTO1SF_ORD,AG$4,2))&gt;$B$190,"s","ns"))))</f>
        <v>ns</v>
      </c>
      <c r="AH218" s="188" t="str">
        <f aca="1">IF(AH$4&gt;$J218,"",IF($F$175&gt;$G$175,"ns",IF($B$182&gt;$C$182,"ns",IF(ABS($L218-INDEX(RTO1SF_ORD,AH$4,2))&gt;$B$190,"s","ns"))))</f>
        <v>ns</v>
      </c>
      <c r="AI218" s="188" t="str">
        <f aca="1">IF(AI$4&gt;$J218,"",IF($F$175&gt;$G$175,"ns",IF($B$182&gt;$C$182,"ns",IF(ABS($L218-INDEX(RTO1SF_ORD,AI$4,2))&gt;$B$190,"s","ns"))))</f>
        <v>ns</v>
      </c>
      <c r="AJ218" s="188" t="str">
        <f aca="1">IF(AJ$4&gt;$J218,"",IF($F$175&gt;$G$175,"ns",IF($B$182&gt;$C$182,"ns",IF(ABS($L218-INDEX(RTO1SF_ORD,AJ$4,2))&gt;$B$190,"s","ns"))))</f>
        <v>ns</v>
      </c>
      <c r="AK218" s="188" t="str">
        <f aca="1">IF(AK$4&gt;$J218,"",IF($F$175&gt;$G$175,"ns",IF($B$182&gt;$C$182,"ns",IF(ABS($L218-INDEX(RTO1SF_ORD,AK$4,2))&gt;$B$190,"s","ns"))))</f>
        <v>ns</v>
      </c>
      <c r="AL218" s="188" t="str">
        <f aca="1">IF(AL$4&gt;$J218,"",IF($F$175&gt;$G$175,"ns",IF($B$182&gt;$C$182,"ns",IF(ABS($L218-INDEX(RTO1SF_ORD,AL$4,2))&gt;$B$190,"s","ns"))))</f>
        <v>ns</v>
      </c>
      <c r="AM218" s="188" t="str">
        <f aca="1">IF(AM$4&gt;$J218,"",IF($F$175&gt;$G$175,"ns",IF($B$182&gt;$C$182,"ns",IF(ABS($L218-INDEX(RTO1SF_ORD,AM$4,2))&gt;$B$190,"s","ns"))))</f>
        <v>ns</v>
      </c>
      <c r="AN218" s="188" t="str">
        <f aca="1">IF(AN$4&gt;$J218,"",IF($F$175&gt;$G$175,"ns",IF($B$182&gt;$C$182,"ns",IF(ABS($L218-INDEX(RTO1SF_ORD,AN$4,2))&gt;$B$190,"s","ns"))))</f>
        <v>ns</v>
      </c>
      <c r="AO218" s="188" t="str">
        <f aca="1">IF(AO$4&gt;$J218,"",IF($F$175&gt;$G$175,"ns",IF($B$182&gt;$C$182,"ns",IF(ABS($L218-INDEX(RTO1SF_ORD,AO$4,2))&gt;$B$190,"s","ns"))))</f>
        <v>ns</v>
      </c>
      <c r="AP218" s="188" t="str">
        <f aca="1">IF(AP$4&gt;$J218,"",IF($F$175&gt;$G$175,"ns",IF($B$182&gt;$C$182,"ns",IF(ABS($L218-INDEX(RTO1SF_ORD,AP$4,2))&gt;$B$190,"s","ns"))))</f>
        <v>ns</v>
      </c>
      <c r="AQ218" s="188" t="str">
        <f aca="1">IF(AQ$4&gt;$J218,"",IF($F$175&gt;$G$175,"ns",IF($B$182&gt;$C$182,"ns",IF(ABS($L218-INDEX(RTO1SF_ORD,AQ$4,2))&gt;$B$190,"s","ns"))))</f>
        <v>ns</v>
      </c>
      <c r="AR218" s="188" t="str">
        <f aca="1">IF(AR$4&gt;$J218,"",IF($F$175&gt;$G$175,"ns",IF($B$182&gt;$C$182,"ns",IF(ABS($L218-INDEX(RTO1SF_ORD,AR$4,2))&gt;$B$190,"s","ns"))))</f>
        <v>ns</v>
      </c>
      <c r="AS218" s="188" t="str">
        <f aca="1">IF(AS$4&gt;$J218,"",IF($F$175&gt;$G$175,"ns",IF($B$182&gt;$C$182,"ns",IF(ABS($L218-INDEX(RTO1SF_ORD,AS$4,2))&gt;$B$190,"s","ns"))))</f>
        <v>ns</v>
      </c>
      <c r="AT218" s="188" t="str">
        <f aca="1">IF(AT$4&gt;$J218,"",IF($F$175&gt;$G$175,"ns",IF($B$182&gt;$C$182,"ns",IF(ABS($L218-INDEX(RTO1SF_ORD,AT$4,2))&gt;$B$190,"s","ns"))))</f>
        <v>ns</v>
      </c>
      <c r="AU218" s="188" t="str">
        <f aca="1">IF(AU$4&gt;$J218,"",IF($F$175&gt;$G$175,"ns",IF($B$182&gt;$C$182,"ns",IF(ABS($L218-INDEX(RTO1SF_ORD,AU$4,2))&gt;$B$190,"s","ns"))))</f>
        <v>ns</v>
      </c>
      <c r="AV218" s="188" t="str">
        <f aca="1">IF(AV$4&gt;$J218,"",IF($F$175&gt;$G$175,"ns",IF($B$182&gt;$C$182,"ns",IF(ABS($L218-INDEX(RTO1SF_ORD,AV$4,2))&gt;$B$190,"s","ns"))))</f>
        <v>ns</v>
      </c>
      <c r="AW218" s="188" t="str">
        <f aca="1">IF(AW$4&gt;$J218,"",IF($F$175&gt;$G$175,"ns",IF($B$182&gt;$C$182,"ns",IF(ABS($L218-INDEX(RTO1SF_ORD,AW$4,2))&gt;$B$190,"s","ns"))))</f>
        <v>ns</v>
      </c>
      <c r="AX218" s="188" t="str">
        <f aca="1">IF(AX$4&gt;$J218,"",IF($F$175&gt;$G$175,"ns",IF($B$182&gt;$C$182,"ns",IF(ABS($L218-INDEX(RTO1SF_ORD,AX$4,2))&gt;$B$190,"s","ns"))))</f>
        <v>ns</v>
      </c>
      <c r="AY218" s="188" t="str">
        <f aca="1">IF(AY$4&gt;$J218,"",IF($F$175&gt;$G$175,"ns",IF($B$182&gt;$C$182,"ns",IF(ABS($L218-INDEX(RTO1SF_ORD,AY$4,2))&gt;$B$190,"s","ns"))))</f>
        <v>ns</v>
      </c>
      <c r="AZ218" s="188" t="str">
        <f aca="1">IF(AZ$4&gt;$J218,"",IF($F$175&gt;$G$175,"ns",IF($B$182&gt;$C$182,"ns",IF(ABS($L218-INDEX(RTO1SF_ORD,AZ$4,2))&gt;$B$190,"s","ns"))))</f>
        <v>ns</v>
      </c>
      <c r="BA218" s="188" t="str">
        <f aca="1">IF(BA$4&gt;$J218,"",IF($F$175&gt;$G$175,"ns",IF($B$182&gt;$C$182,"ns",IF(ABS($L218-INDEX(RTO1SF_ORD,BA$4,2))&gt;$B$190,"s","ns"))))</f>
        <v>ns</v>
      </c>
      <c r="BB218" s="188" t="str">
        <f aca="1">IF(BB$4&gt;$J218,"",IF($F$175&gt;$G$175,"ns",IF($B$182&gt;$C$182,"ns",IF(ABS($L218-INDEX(RTO1SF_ORD,BB$4,2))&gt;$B$190,"s","ns"))))</f>
        <v>ns</v>
      </c>
      <c r="BC218" s="188" t="str">
        <f aca="1">IF(BC$4&gt;$J218,"",IF($F$175&gt;$G$175,"ns",IF($B$182&gt;$C$182,"ns",IF(ABS($L218-INDEX(RTO1SF_ORD,BC$4,2))&gt;$B$190,"s","ns"))))</f>
        <v>ns</v>
      </c>
      <c r="BD218" s="188" t="str">
        <f aca="1">IF(BD$4&gt;$J218,"",IF($F$175&gt;$G$175,"ns",IF($B$182&gt;$C$182,"ns",IF(ABS($L218-INDEX(RTO1SF_ORD,BD$4,2))&gt;$B$190,"s","ns"))))</f>
        <v>ns</v>
      </c>
      <c r="BE218" s="188" t="str">
        <f aca="1">IF(BE$4&gt;$J218,"",IF($F$175&gt;$G$175,"ns",IF($B$182&gt;$C$182,"ns",IF(ABS($L218-INDEX(RTO1SF_ORD,BE$4,2))&gt;$B$190,"s","ns"))))</f>
        <v>ns</v>
      </c>
      <c r="BF218" s="188" t="str">
        <f aca="1">IF(BF$4&gt;$J218,"",IF($F$175&gt;$G$175,"ns",IF($B$182&gt;$C$182,"ns",IF(ABS($L218-INDEX(RTO1SF_ORD,BF$4,2))&gt;$B$190,"s","ns"))))</f>
        <v>ns</v>
      </c>
      <c r="BG218" s="188" t="str">
        <f aca="1">IF(BG$4&gt;$J218,"",IF($F$175&gt;$G$175,"ns",IF($B$182&gt;$C$182,"ns",IF(ABS($L218-INDEX(RTO1SF_ORD,BG$4,2))&gt;$B$190,"s","ns"))))</f>
        <v>ns</v>
      </c>
      <c r="BH218" s="188" t="str">
        <f aca="1">IF(BH$4&gt;$J218,"",IF($F$175&gt;$G$175,"ns",IF($B$182&gt;$C$182,"ns",IF(ABS($L218-INDEX(RTO1SF_ORD,BH$4,2))&gt;$B$190,"s","ns"))))</f>
        <v>ns</v>
      </c>
      <c r="BI218" s="188" t="str">
        <f aca="1">IF(BI$4&gt;$J218,"",IF($F$175&gt;$G$175,"ns",IF($B$182&gt;$C$182,"ns",IF(ABS($L218-INDEX(RTO1SF_ORD,BI$4,2))&gt;$B$190,"s","ns"))))</f>
        <v/>
      </c>
      <c r="BJ218" s="188" t="str">
        <f aca="1">IF(BJ$4&gt;$J218,"",IF($F$175&gt;$G$175,"ns",IF($B$182&gt;$C$182,"ns",IF(ABS($L218-INDEX(RTO1SF_ORD,BJ$4,2))&gt;$B$190,"s","ns"))))</f>
        <v/>
      </c>
      <c r="BS218" s="10"/>
      <c r="BT218" s="10"/>
      <c r="BV218" s="89" t="n">
        <v>48</v>
      </c>
      <c r="BW218" s="187">
        <f aca="1">IFERROR(INDEX(RTO4CF_ORD,BV218,1),"sd")</f>
        <v>0</v>
      </c>
      <c r="BX218" s="188">
        <f aca="1">IFERROR(INDEX(RTO4CF_ORD,BV218,2),"sd")</f>
        <v>0.00002</v>
      </c>
      <c r="BY218" s="186" t="str">
        <f aca="1">IF(BY$4&gt;$BV218,"",IF($BR$175&gt;$BS$175,"ns",IF($BN$182&gt;$BO$182,"ns",IF(ABS($BX218-INDEX(RTO1CF_ORD,BY$4,2))&gt;$BN$190,"s","ns"))))</f>
        <v>ns</v>
      </c>
      <c r="BZ218" s="186" t="str">
        <f aca="1">IF(BZ$4&gt;$BV218,"",IF($BR$175&gt;$BS$175,"ns",IF($BN$182&gt;$BO$182,"ns",IF(ABS($BX218-INDEX(RTO1CF_ORD,BZ$4,2))&gt;$BN$190,"s","ns"))))</f>
        <v>ns</v>
      </c>
      <c r="CA218" s="186" t="str">
        <f aca="1">IF(CA$4&gt;$BV218,"",IF($BR$175&gt;$BS$175,"ns",IF($BN$182&gt;$BO$182,"ns",IF(ABS($BX218-INDEX(RTO1CF_ORD,CA$4,2))&gt;$BN$190,"s","ns"))))</f>
        <v>ns</v>
      </c>
      <c r="CB218" s="186" t="str">
        <f aca="1">IF(CB$4&gt;$BV218,"",IF($BR$175&gt;$BS$175,"ns",IF($BN$182&gt;$BO$182,"ns",IF(ABS($BX218-INDEX(RTO1CF_ORD,CB$4,2))&gt;$BN$190,"s","ns"))))</f>
        <v>ns</v>
      </c>
      <c r="CC218" s="186" t="str">
        <f aca="1">IF(CC$4&gt;$BV218,"",IF($BR$175&gt;$BS$175,"ns",IF($BN$182&gt;$BO$182,"ns",IF(ABS($BX218-INDEX(RTO1CF_ORD,CC$4,2))&gt;$BN$190,"s","ns"))))</f>
        <v>ns</v>
      </c>
      <c r="CD218" s="186" t="str">
        <f aca="1">IF(CD$4&gt;$BV218,"",IF($BR$175&gt;$BS$175,"ns",IF($BN$182&gt;$BO$182,"ns",IF(ABS($BX218-INDEX(RTO1CF_ORD,CD$4,2))&gt;$BN$190,"s","ns"))))</f>
        <v>ns</v>
      </c>
      <c r="CE218" s="186" t="str">
        <f aca="1">IF(CE$4&gt;$BV218,"",IF($BR$175&gt;$BS$175,"ns",IF($BN$182&gt;$BO$182,"ns",IF(ABS($BX218-INDEX(RTO1CF_ORD,CE$4,2))&gt;$BN$190,"s","ns"))))</f>
        <v>ns</v>
      </c>
      <c r="CF218" s="186" t="str">
        <f aca="1">IF(CF$4&gt;$BV218,"",IF($BR$175&gt;$BS$175,"ns",IF($BN$182&gt;$BO$182,"ns",IF(ABS($BX218-INDEX(RTO1CF_ORD,CF$4,2))&gt;$BN$190,"s","ns"))))</f>
        <v>ns</v>
      </c>
      <c r="CG218" s="186" t="str">
        <f aca="1">IF(CG$4&gt;$BV218,"",IF($BR$175&gt;$BS$175,"ns",IF($BN$182&gt;$BO$182,"ns",IF(ABS($BX218-INDEX(RTO1CF_ORD,CG$4,2))&gt;$BN$190,"s","ns"))))</f>
        <v>ns</v>
      </c>
      <c r="CH218" s="186" t="str">
        <f aca="1">IF(CH$4&gt;$BV218,"",IF($BR$175&gt;$BS$175,"ns",IF($BN$182&gt;$BO$182,"ns",IF(ABS($BX218-INDEX(RTO1CF_ORD,CH$4,2))&gt;$BN$190,"s","ns"))))</f>
        <v>ns</v>
      </c>
      <c r="CI218" s="186" t="str">
        <f aca="1">IF(CI$4&gt;$BV218,"",IF($BR$175&gt;$BS$175,"ns",IF($BN$182&gt;$BO$182,"ns",IF(ABS($BX218-INDEX(RTO1CF_ORD,CI$4,2))&gt;$BN$190,"s","ns"))))</f>
        <v>ns</v>
      </c>
      <c r="CJ218" s="186" t="str">
        <f aca="1">IF(CJ$4&gt;$BV218,"",IF($BR$175&gt;$BS$175,"ns",IF($BN$182&gt;$BO$182,"ns",IF(ABS($BX218-INDEX(RTO1CF_ORD,CJ$4,2))&gt;$BN$190,"s","ns"))))</f>
        <v>ns</v>
      </c>
      <c r="CK218" s="186" t="str">
        <f aca="1">IF(CK$4&gt;$BV218,"",IF($BR$175&gt;$BS$175,"ns",IF($BN$182&gt;$BO$182,"ns",IF(ABS($BX218-INDEX(RTO1CF_ORD,CK$4,2))&gt;$BN$190,"s","ns"))))</f>
        <v>ns</v>
      </c>
      <c r="CL218" s="186" t="str">
        <f aca="1">IF(CL$4&gt;$BV218,"",IF($BR$175&gt;$BS$175,"ns",IF($BN$182&gt;$BO$182,"ns",IF(ABS($BX218-INDEX(RTO1CF_ORD,CL$4,2))&gt;$BN$190,"s","ns"))))</f>
        <v>ns</v>
      </c>
      <c r="CM218" s="186" t="str">
        <f aca="1">IF(CM$4&gt;$BV218,"",IF($BR$175&gt;$BS$175,"ns",IF($BN$182&gt;$BO$182,"ns",IF(ABS($BX218-INDEX(RTO1CF_ORD,CM$4,2))&gt;$BN$190,"s","ns"))))</f>
        <v>ns</v>
      </c>
      <c r="CN218" s="186" t="str">
        <f aca="1">IF(CN$4&gt;$BV218,"",IF($BR$175&gt;$BS$175,"ns",IF($BN$182&gt;$BO$182,"ns",IF(ABS($BX218-INDEX(RTO1CF_ORD,CN$4,2))&gt;$BN$190,"s","ns"))))</f>
        <v>ns</v>
      </c>
      <c r="CO218" s="186" t="str">
        <f aca="1">IF(CO$4&gt;$BV218,"",IF($BR$175&gt;$BS$175,"ns",IF($BN$182&gt;$BO$182,"ns",IF(ABS($BX218-INDEX(RTO1CF_ORD,CO$4,2))&gt;$BN$190,"s","ns"))))</f>
        <v>ns</v>
      </c>
      <c r="CP218" s="186" t="str">
        <f aca="1">IF(CP$4&gt;$BV218,"",IF($BR$175&gt;$BS$175,"ns",IF($BN$182&gt;$BO$182,"ns",IF(ABS($BX218-INDEX(RTO1CF_ORD,CP$4,2))&gt;$BN$190,"s","ns"))))</f>
        <v>ns</v>
      </c>
      <c r="CQ218" s="186" t="str">
        <f aca="1">IF(CQ$4&gt;$BV218,"",IF($BR$175&gt;$BS$175,"ns",IF($BN$182&gt;$BO$182,"ns",IF(ABS($BX218-INDEX(RTO1CF_ORD,CQ$4,2))&gt;$BN$190,"s","ns"))))</f>
        <v>ns</v>
      </c>
      <c r="CR218" s="186" t="str">
        <f aca="1">IF(CR$4&gt;$BV218,"",IF($BR$175&gt;$BS$175,"ns",IF($BN$182&gt;$BO$182,"ns",IF(ABS($BX218-INDEX(RTO1CF_ORD,CR$4,2))&gt;$BN$190,"s","ns"))))</f>
        <v>ns</v>
      </c>
      <c r="CS218" s="186" t="str">
        <f aca="1">IF(CS$4&gt;$BV218,"",IF($BR$175&gt;$BS$175,"ns",IF($BN$182&gt;$BO$182,"ns",IF(ABS($BX218-INDEX(RTO1CF_ORD,CS$4,2))&gt;$BN$190,"s","ns"))))</f>
        <v>ns</v>
      </c>
      <c r="CT218" s="186" t="str">
        <f aca="1">IF(CT$4&gt;$BV218,"",IF($BR$175&gt;$BS$175,"ns",IF($BN$182&gt;$BO$182,"ns",IF(ABS($BX218-INDEX(RTO1CF_ORD,CT$4,2))&gt;$BN$190,"s","ns"))))</f>
        <v>ns</v>
      </c>
      <c r="CU218" s="186" t="str">
        <f aca="1">IF(CU$4&gt;$BV218,"",IF($BR$175&gt;$BS$175,"ns",IF($BN$182&gt;$BO$182,"ns",IF(ABS($BX218-INDEX(RTO1CF_ORD,CU$4,2))&gt;$BN$190,"s","ns"))))</f>
        <v>ns</v>
      </c>
      <c r="CV218" s="186" t="str">
        <f aca="1">IF(CV$4&gt;$BV218,"",IF($BR$175&gt;$BS$175,"ns",IF($BN$182&gt;$BO$182,"ns",IF(ABS($BX218-INDEX(RTO1CF_ORD,CV$4,2))&gt;$BN$190,"s","ns"))))</f>
        <v>ns</v>
      </c>
      <c r="CW218" s="186" t="str">
        <f aca="1">IF(CW$4&gt;$BV218,"",IF($BR$175&gt;$BS$175,"ns",IF($BN$182&gt;$BO$182,"ns",IF(ABS($BX218-INDEX(RTO1CF_ORD,CW$4,2))&gt;$BN$190,"s","ns"))))</f>
        <v>ns</v>
      </c>
      <c r="CX218" s="186" t="str">
        <f aca="1">IF(CX$4&gt;$BV218,"",IF($BR$175&gt;$BS$175,"ns",IF($BN$182&gt;$BO$182,"ns",IF(ABS($BX218-INDEX(RTO1CF_ORD,CX$4,2))&gt;$BN$190,"s","ns"))))</f>
        <v>ns</v>
      </c>
      <c r="CY218" s="186" t="str">
        <f aca="1">IF(CY$4&gt;$BV218,"",IF($BR$175&gt;$BS$175,"ns",IF($BN$182&gt;$BO$182,"ns",IF(ABS($BX218-INDEX(RTO1CF_ORD,CY$4,2))&gt;$BN$190,"s","ns"))))</f>
        <v>ns</v>
      </c>
      <c r="CZ218" s="186" t="str">
        <f aca="1">IF(CZ$4&gt;$BV218,"",IF($BR$175&gt;$BS$175,"ns",IF($BN$182&gt;$BO$182,"ns",IF(ABS($BX218-INDEX(RTO1CF_ORD,CZ$4,2))&gt;$BN$190,"s","ns"))))</f>
        <v>ns</v>
      </c>
      <c r="DA218" s="186" t="str">
        <f aca="1">IF(DA$4&gt;$BV218,"",IF($BR$175&gt;$BS$175,"ns",IF($BN$182&gt;$BO$182,"ns",IF(ABS($BX218-INDEX(RTO1CF_ORD,DA$4,2))&gt;$BN$190,"s","ns"))))</f>
        <v>ns</v>
      </c>
      <c r="DB218" s="186" t="str">
        <f aca="1">IF(DB$4&gt;$BV218,"",IF($BR$175&gt;$BS$175,"ns",IF($BN$182&gt;$BO$182,"ns",IF(ABS($BX218-INDEX(RTO1CF_ORD,DB$4,2))&gt;$BN$190,"s","ns"))))</f>
        <v>ns</v>
      </c>
      <c r="DC218" s="186" t="str">
        <f aca="1">IF(DC$4&gt;$BV218,"",IF($BR$175&gt;$BS$175,"ns",IF($BN$182&gt;$BO$182,"ns",IF(ABS($BX218-INDEX(RTO1CF_ORD,DC$4,2))&gt;$BN$190,"s","ns"))))</f>
        <v>ns</v>
      </c>
      <c r="DD218" s="186" t="str">
        <f aca="1">IF(DD$4&gt;$BV218,"",IF($BR$175&gt;$BS$175,"ns",IF($BN$182&gt;$BO$182,"ns",IF(ABS($BX218-INDEX(RTO1CF_ORD,DD$4,2))&gt;$BN$190,"s","ns"))))</f>
        <v>ns</v>
      </c>
      <c r="DE218" s="186" t="str">
        <f aca="1">IF(DE$4&gt;$BV218,"",IF($BR$175&gt;$BS$175,"ns",IF($BN$182&gt;$BO$182,"ns",IF(ABS($BX218-INDEX(RTO1CF_ORD,DE$4,2))&gt;$BN$190,"s","ns"))))</f>
        <v>ns</v>
      </c>
      <c r="DF218" s="186" t="str">
        <f aca="1">IF(DF$4&gt;$BV218,"",IF($BR$175&gt;$BS$175,"ns",IF($BN$182&gt;$BO$182,"ns",IF(ABS($BX218-INDEX(RTO1CF_ORD,DF$4,2))&gt;$BN$190,"s","ns"))))</f>
        <v>ns</v>
      </c>
      <c r="DG218" s="186" t="str">
        <f aca="1">IF(DG$4&gt;$BV218,"",IF($BR$175&gt;$BS$175,"ns",IF($BN$182&gt;$BO$182,"ns",IF(ABS($BX218-INDEX(RTO1CF_ORD,DG$4,2))&gt;$BN$190,"s","ns"))))</f>
        <v>ns</v>
      </c>
      <c r="DH218" s="186" t="str">
        <f aca="1">IF(DH$4&gt;$BV218,"",IF($BR$175&gt;$BS$175,"ns",IF($BN$182&gt;$BO$182,"ns",IF(ABS($BX218-INDEX(RTO1CF_ORD,DH$4,2))&gt;$BN$190,"s","ns"))))</f>
        <v>ns</v>
      </c>
      <c r="DI218" s="186" t="str">
        <f aca="1">IF(DI$4&gt;$BV218,"",IF($BR$175&gt;$BS$175,"ns",IF($BN$182&gt;$BO$182,"ns",IF(ABS($BX218-INDEX(RTO1CF_ORD,DI$4,2))&gt;$BN$190,"s","ns"))))</f>
        <v>ns</v>
      </c>
      <c r="DJ218" s="186" t="str">
        <f aca="1">IF(DJ$4&gt;$BV218,"",IF($BR$175&gt;$BS$175,"ns",IF($BN$182&gt;$BO$182,"ns",IF(ABS($BX218-INDEX(RTO1CF_ORD,DJ$4,2))&gt;$BN$190,"s","ns"))))</f>
        <v>ns</v>
      </c>
      <c r="DK218" s="186" t="str">
        <f aca="1">IF(DK$4&gt;$BV218,"",IF($BR$175&gt;$BS$175,"ns",IF($BN$182&gt;$BO$182,"ns",IF(ABS($BX218-INDEX(RTO1CF_ORD,DK$4,2))&gt;$BN$190,"s","ns"))))</f>
        <v>ns</v>
      </c>
      <c r="DL218" s="186" t="str">
        <f aca="1">IF(DL$4&gt;$BV218,"",IF($BR$175&gt;$BS$175,"ns",IF($BN$182&gt;$BO$182,"ns",IF(ABS($BX218-INDEX(RTO1CF_ORD,DL$4,2))&gt;$BN$190,"s","ns"))))</f>
        <v>ns</v>
      </c>
      <c r="DM218" s="186" t="str">
        <f aca="1">IF(DM$4&gt;$BV218,"",IF($BR$175&gt;$BS$175,"ns",IF($BN$182&gt;$BO$182,"ns",IF(ABS($BX218-INDEX(RTO1CF_ORD,DM$4,2))&gt;$BN$190,"s","ns"))))</f>
        <v>ns</v>
      </c>
      <c r="DN218" s="186" t="str">
        <f aca="1">IF(DN$4&gt;$BV218,"",IF($BR$175&gt;$BS$175,"ns",IF($BN$182&gt;$BO$182,"ns",IF(ABS($BX218-INDEX(RTO1CF_ORD,DN$4,2))&gt;$BN$190,"s","ns"))))</f>
        <v>ns</v>
      </c>
      <c r="DO218" s="186" t="str">
        <f aca="1">IF(DO$4&gt;$BV218,"",IF($BR$175&gt;$BS$175,"ns",IF($BN$182&gt;$BO$182,"ns",IF(ABS($BX218-INDEX(RTO1CF_ORD,DO$4,2))&gt;$BN$190,"s","ns"))))</f>
        <v>ns</v>
      </c>
      <c r="DP218" s="186" t="str">
        <f aca="1">IF(DP$4&gt;$BV218,"",IF($BR$175&gt;$BS$175,"ns",IF($BN$182&gt;$BO$182,"ns",IF(ABS($BX218-INDEX(RTO1CF_ORD,DP$4,2))&gt;$BN$190,"s","ns"))))</f>
        <v>ns</v>
      </c>
      <c r="DQ218" s="186" t="str">
        <f aca="1">IF(DQ$4&gt;$BV218,"",IF($BR$175&gt;$BS$175,"ns",IF($BN$182&gt;$BO$182,"ns",IF(ABS($BX218-INDEX(RTO1CF_ORD,DQ$4,2))&gt;$BN$190,"s","ns"))))</f>
        <v>ns</v>
      </c>
      <c r="DR218" s="186" t="str">
        <f aca="1">IF(DR$4&gt;$BV218,"",IF($BR$175&gt;$BS$175,"ns",IF($BN$182&gt;$BO$182,"ns",IF(ABS($BX218-INDEX(RTO1CF_ORD,DR$4,2))&gt;$BN$190,"s","ns"))))</f>
        <v>ns</v>
      </c>
      <c r="DS218" s="186" t="str">
        <f aca="1">IF(DS$4&gt;$BV218,"",IF($BR$175&gt;$BS$175,"ns",IF($BN$182&gt;$BO$182,"ns",IF(ABS($BX218-INDEX(RTO1CF_ORD,DS$4,2))&gt;$BN$190,"s","ns"))))</f>
        <v>ns</v>
      </c>
      <c r="DT218" s="186" t="str">
        <f aca="1">IF(DT$4&gt;$BV218,"",IF($BR$175&gt;$BS$175,"ns",IF($BN$182&gt;$BO$182,"ns",IF(ABS($BX218-INDEX(RTO1CF_ORD,DT$4,2))&gt;$BN$190,"s","ns"))))</f>
        <v>ns</v>
      </c>
      <c r="DU218" s="186" t="str">
        <f aca="1">IF(DU$4&gt;$BV218,"",IF($BR$175&gt;$BS$175,"ns",IF($BN$182&gt;$BO$182,"ns",IF(ABS($BX218-INDEX(RTO1CF_ORD,DU$4,2))&gt;$BN$190,"s","ns"))))</f>
        <v/>
      </c>
      <c r="DV218" s="186" t="str">
        <f aca="1">IF(DV$4&gt;$BV218,"",IF($BR$175&gt;$BS$175,"ns",IF($BN$182&gt;$BO$182,"ns",IF(ABS($BX218-INDEX(RTO1CF_ORD,DV$4,2))&gt;$BN$190,"s","ns"))))</f>
        <v/>
      </c>
      <c r="DW218" s="158"/>
      <c r="DX218" s="158"/>
      <c r="DZ218" s="176">
        <f>DZ217+1</f>
        <v>49</v>
      </c>
      <c r="EA218" s="283">
        <f aca="1">IFERROR(INDEX(RTO4CV,$DZ218,1),0)</f>
        <v>0</v>
      </c>
      <c r="EB218" s="179">
        <f aca="1">IFERROR(INDEX(RTO4SF,$DZ218,EB$3),0)</f>
        <v>0</v>
      </c>
      <c r="EC218" s="179">
        <f aca="1">IFERROR(INDEX(RTO4SF,$DZ218,EC$3),0)</f>
        <v>0</v>
      </c>
      <c r="ED218" s="179">
        <f aca="1">IFERROR(INDEX(RTO4SF,$DZ218,ED$3),0)</f>
        <v>0</v>
      </c>
      <c r="EE218" s="179">
        <f aca="1">IFERROR(INDEX(RTO4SF,$DZ218,EE$3),0)</f>
        <v>0</v>
      </c>
      <c r="EF218" s="179">
        <f>_xlfn.COUNTIFS(EB218:EE218,"&gt;1")</f>
        <v>0</v>
      </c>
      <c r="EG218" s="179">
        <f>IFERROR(_xlfn.SUMIFS(EB218:EE218,EB218:EE218,"&gt;1"),0)</f>
        <v>0</v>
      </c>
      <c r="EH218" s="176"/>
      <c r="EI218" s="176"/>
      <c r="EJ218" s="176"/>
      <c r="EK218" s="177"/>
      <c r="EL218" s="176">
        <f>EL217+1</f>
        <v>49</v>
      </c>
      <c r="EM218" s="283">
        <f aca="1">IFERROR(INDEX(RTO4CV,$EL218,1),0)</f>
        <v>0</v>
      </c>
      <c r="EN218" s="179">
        <f aca="1">IFERROR(INDEX(RTO4CF,$EL218,'ANVA-MDS'!EB$3),0)</f>
        <v>0</v>
      </c>
      <c r="EO218" s="179">
        <f aca="1">IFERROR(INDEX(RTO4CF,$EL218,'ANVA-MDS'!EC$3),0)</f>
        <v>0</v>
      </c>
      <c r="EP218" s="179">
        <f aca="1">IFERROR(INDEX(RTO4CF,$EL218,'ANVA-MDS'!ED$3),0)</f>
        <v>0</v>
      </c>
      <c r="EQ218" s="179">
        <f aca="1">IFERROR(INDEX(RTO4CF,$EL218,'ANVA-MDS'!EE$3),0)</f>
        <v>0</v>
      </c>
      <c r="ER218" s="179">
        <f>_xlfn.COUNTIFS(EN218:EQ218,"&gt;1")</f>
        <v>0</v>
      </c>
      <c r="ES218" s="179">
        <f>IFERROR(_xlfn.SUMIFS(EN218:EQ218,EN218:EQ218,"&gt;1"),0)</f>
        <v>0</v>
      </c>
      <c r="ET218" s="176"/>
      <c r="EU218" s="176"/>
      <c r="EV218" s="176"/>
      <c r="EW218" s="177"/>
      <c r="EX218" s="179">
        <f>EG218+ES218</f>
        <v>0</v>
      </c>
      <c r="EY218" s="177"/>
      <c r="EZ218" s="177"/>
    </row>
    <row r="219" spans="10:156" ht="12.75" customHeight="1">
      <c r="J219" s="89" t="n">
        <v>49</v>
      </c>
      <c r="K219" s="187">
        <f aca="1">IFERROR(INDEX(RTO4SF_ORD,J219,1),"sd")</f>
        <v>0</v>
      </c>
      <c r="L219" s="188">
        <f aca="1">IFERROR(INDEX(RTO4SF_ORD,J219,2),"sd")</f>
        <v>0.00001</v>
      </c>
      <c r="M219" s="188" t="str">
        <f aca="1">IF(M$4&gt;$J219,"",IF($F$175&gt;$G$175,"ns",IF($B$182&gt;$C$182,"ns",IF(ABS($L219-INDEX(RTO1SF_ORD,M$4,2))&gt;$B$190,"s","ns"))))</f>
        <v>ns</v>
      </c>
      <c r="N219" s="188" t="str">
        <f aca="1">IF(N$4&gt;$J219,"",IF($F$175&gt;$G$175,"ns",IF($B$182&gt;$C$182,"ns",IF(ABS($L219-INDEX(RTO1SF_ORD,N$4,2))&gt;$B$190,"s","ns"))))</f>
        <v>ns</v>
      </c>
      <c r="O219" s="188" t="str">
        <f aca="1">IF(O$4&gt;$J219,"",IF($F$175&gt;$G$175,"ns",IF($B$182&gt;$C$182,"ns",IF(ABS($L219-INDEX(RTO1SF_ORD,O$4,2))&gt;$B$190,"s","ns"))))</f>
        <v>ns</v>
      </c>
      <c r="P219" s="188" t="str">
        <f aca="1">IF(P$4&gt;$J219,"",IF($F$175&gt;$G$175,"ns",IF($B$182&gt;$C$182,"ns",IF(ABS($L219-INDEX(RTO1SF_ORD,P$4,2))&gt;$B$190,"s","ns"))))</f>
        <v>ns</v>
      </c>
      <c r="Q219" s="188" t="str">
        <f aca="1">IF(Q$4&gt;$J219,"",IF($F$175&gt;$G$175,"ns",IF($B$182&gt;$C$182,"ns",IF(ABS($L219-INDEX(RTO1SF_ORD,Q$4,2))&gt;$B$190,"s","ns"))))</f>
        <v>ns</v>
      </c>
      <c r="R219" s="188" t="str">
        <f aca="1">IF(R$4&gt;$J219,"",IF($F$175&gt;$G$175,"ns",IF($B$182&gt;$C$182,"ns",IF(ABS($L219-INDEX(RTO1SF_ORD,R$4,2))&gt;$B$190,"s","ns"))))</f>
        <v>ns</v>
      </c>
      <c r="S219" s="188" t="str">
        <f aca="1">IF(S$4&gt;$J219,"",IF($F$175&gt;$G$175,"ns",IF($B$182&gt;$C$182,"ns",IF(ABS($L219-INDEX(RTO1SF_ORD,S$4,2))&gt;$B$190,"s","ns"))))</f>
        <v>ns</v>
      </c>
      <c r="T219" s="188" t="str">
        <f aca="1">IF(T$4&gt;$J219,"",IF($F$175&gt;$G$175,"ns",IF($B$182&gt;$C$182,"ns",IF(ABS($L219-INDEX(RTO1SF_ORD,T$4,2))&gt;$B$190,"s","ns"))))</f>
        <v>ns</v>
      </c>
      <c r="U219" s="188" t="str">
        <f aca="1">IF(U$4&gt;$J219,"",IF($F$175&gt;$G$175,"ns",IF($B$182&gt;$C$182,"ns",IF(ABS($L219-INDEX(RTO1SF_ORD,U$4,2))&gt;$B$190,"s","ns"))))</f>
        <v>ns</v>
      </c>
      <c r="V219" s="188" t="str">
        <f aca="1">IF(V$4&gt;$J219,"",IF($F$175&gt;$G$175,"ns",IF($B$182&gt;$C$182,"ns",IF(ABS($L219-INDEX(RTO1SF_ORD,V$4,2))&gt;$B$190,"s","ns"))))</f>
        <v>ns</v>
      </c>
      <c r="W219" s="188" t="str">
        <f aca="1">IF(W$4&gt;$J219,"",IF($F$175&gt;$G$175,"ns",IF($B$182&gt;$C$182,"ns",IF(ABS($L219-INDEX(RTO1SF_ORD,W$4,2))&gt;$B$190,"s","ns"))))</f>
        <v>ns</v>
      </c>
      <c r="X219" s="188" t="str">
        <f aca="1">IF(X$4&gt;$J219,"",IF($F$175&gt;$G$175,"ns",IF($B$182&gt;$C$182,"ns",IF(ABS($L219-INDEX(RTO1SF_ORD,X$4,2))&gt;$B$190,"s","ns"))))</f>
        <v>ns</v>
      </c>
      <c r="Y219" s="188" t="str">
        <f aca="1">IF(Y$4&gt;$J219,"",IF($F$175&gt;$G$175,"ns",IF($B$182&gt;$C$182,"ns",IF(ABS($L219-INDEX(RTO1SF_ORD,Y$4,2))&gt;$B$190,"s","ns"))))</f>
        <v>ns</v>
      </c>
      <c r="Z219" s="188" t="str">
        <f aca="1">IF(Z$4&gt;$J219,"",IF($F$175&gt;$G$175,"ns",IF($B$182&gt;$C$182,"ns",IF(ABS($L219-INDEX(RTO1SF_ORD,Z$4,2))&gt;$B$190,"s","ns"))))</f>
        <v>ns</v>
      </c>
      <c r="AA219" s="188" t="str">
        <f aca="1">IF(AA$4&gt;$J219,"",IF($F$175&gt;$G$175,"ns",IF($B$182&gt;$C$182,"ns",IF(ABS($L219-INDEX(RTO1SF_ORD,AA$4,2))&gt;$B$190,"s","ns"))))</f>
        <v>ns</v>
      </c>
      <c r="AB219" s="188" t="str">
        <f aca="1">IF(AB$4&gt;$J219,"",IF($F$175&gt;$G$175,"ns",IF($B$182&gt;$C$182,"ns",IF(ABS($L219-INDEX(RTO1SF_ORD,AB$4,2))&gt;$B$190,"s","ns"))))</f>
        <v>ns</v>
      </c>
      <c r="AC219" s="188" t="str">
        <f aca="1">IF(AC$4&gt;$J219,"",IF($F$175&gt;$G$175,"ns",IF($B$182&gt;$C$182,"ns",IF(ABS($L219-INDEX(RTO1SF_ORD,AC$4,2))&gt;$B$190,"s","ns"))))</f>
        <v>ns</v>
      </c>
      <c r="AD219" s="188" t="str">
        <f aca="1">IF(AD$4&gt;$J219,"",IF($F$175&gt;$G$175,"ns",IF($B$182&gt;$C$182,"ns",IF(ABS($L219-INDEX(RTO1SF_ORD,AD$4,2))&gt;$B$190,"s","ns"))))</f>
        <v>ns</v>
      </c>
      <c r="AE219" s="188" t="str">
        <f aca="1">IF(AE$4&gt;$J219,"",IF($F$175&gt;$G$175,"ns",IF($B$182&gt;$C$182,"ns",IF(ABS($L219-INDEX(RTO1SF_ORD,AE$4,2))&gt;$B$190,"s","ns"))))</f>
        <v>ns</v>
      </c>
      <c r="AF219" s="188" t="str">
        <f aca="1">IF(AF$4&gt;$J219,"",IF($F$175&gt;$G$175,"ns",IF($B$182&gt;$C$182,"ns",IF(ABS($L219-INDEX(RTO1SF_ORD,AF$4,2))&gt;$B$190,"s","ns"))))</f>
        <v>ns</v>
      </c>
      <c r="AG219" s="188" t="str">
        <f aca="1">IF(AG$4&gt;$J219,"",IF($F$175&gt;$G$175,"ns",IF($B$182&gt;$C$182,"ns",IF(ABS($L219-INDEX(RTO1SF_ORD,AG$4,2))&gt;$B$190,"s","ns"))))</f>
        <v>ns</v>
      </c>
      <c r="AH219" s="188" t="str">
        <f aca="1">IF(AH$4&gt;$J219,"",IF($F$175&gt;$G$175,"ns",IF($B$182&gt;$C$182,"ns",IF(ABS($L219-INDEX(RTO1SF_ORD,AH$4,2))&gt;$B$190,"s","ns"))))</f>
        <v>ns</v>
      </c>
      <c r="AI219" s="188" t="str">
        <f aca="1">IF(AI$4&gt;$J219,"",IF($F$175&gt;$G$175,"ns",IF($B$182&gt;$C$182,"ns",IF(ABS($L219-INDEX(RTO1SF_ORD,AI$4,2))&gt;$B$190,"s","ns"))))</f>
        <v>ns</v>
      </c>
      <c r="AJ219" s="188" t="str">
        <f aca="1">IF(AJ$4&gt;$J219,"",IF($F$175&gt;$G$175,"ns",IF($B$182&gt;$C$182,"ns",IF(ABS($L219-INDEX(RTO1SF_ORD,AJ$4,2))&gt;$B$190,"s","ns"))))</f>
        <v>ns</v>
      </c>
      <c r="AK219" s="188" t="str">
        <f aca="1">IF(AK$4&gt;$J219,"",IF($F$175&gt;$G$175,"ns",IF($B$182&gt;$C$182,"ns",IF(ABS($L219-INDEX(RTO1SF_ORD,AK$4,2))&gt;$B$190,"s","ns"))))</f>
        <v>ns</v>
      </c>
      <c r="AL219" s="188" t="str">
        <f aca="1">IF(AL$4&gt;$J219,"",IF($F$175&gt;$G$175,"ns",IF($B$182&gt;$C$182,"ns",IF(ABS($L219-INDEX(RTO1SF_ORD,AL$4,2))&gt;$B$190,"s","ns"))))</f>
        <v>ns</v>
      </c>
      <c r="AM219" s="188" t="str">
        <f aca="1">IF(AM$4&gt;$J219,"",IF($F$175&gt;$G$175,"ns",IF($B$182&gt;$C$182,"ns",IF(ABS($L219-INDEX(RTO1SF_ORD,AM$4,2))&gt;$B$190,"s","ns"))))</f>
        <v>ns</v>
      </c>
      <c r="AN219" s="188" t="str">
        <f aca="1">IF(AN$4&gt;$J219,"",IF($F$175&gt;$G$175,"ns",IF($B$182&gt;$C$182,"ns",IF(ABS($L219-INDEX(RTO1SF_ORD,AN$4,2))&gt;$B$190,"s","ns"))))</f>
        <v>ns</v>
      </c>
      <c r="AO219" s="188" t="str">
        <f aca="1">IF(AO$4&gt;$J219,"",IF($F$175&gt;$G$175,"ns",IF($B$182&gt;$C$182,"ns",IF(ABS($L219-INDEX(RTO1SF_ORD,AO$4,2))&gt;$B$190,"s","ns"))))</f>
        <v>ns</v>
      </c>
      <c r="AP219" s="188" t="str">
        <f aca="1">IF(AP$4&gt;$J219,"",IF($F$175&gt;$G$175,"ns",IF($B$182&gt;$C$182,"ns",IF(ABS($L219-INDEX(RTO1SF_ORD,AP$4,2))&gt;$B$190,"s","ns"))))</f>
        <v>ns</v>
      </c>
      <c r="AQ219" s="188" t="str">
        <f aca="1">IF(AQ$4&gt;$J219,"",IF($F$175&gt;$G$175,"ns",IF($B$182&gt;$C$182,"ns",IF(ABS($L219-INDEX(RTO1SF_ORD,AQ$4,2))&gt;$B$190,"s","ns"))))</f>
        <v>ns</v>
      </c>
      <c r="AR219" s="188" t="str">
        <f aca="1">IF(AR$4&gt;$J219,"",IF($F$175&gt;$G$175,"ns",IF($B$182&gt;$C$182,"ns",IF(ABS($L219-INDEX(RTO1SF_ORD,AR$4,2))&gt;$B$190,"s","ns"))))</f>
        <v>ns</v>
      </c>
      <c r="AS219" s="188" t="str">
        <f aca="1">IF(AS$4&gt;$J219,"",IF($F$175&gt;$G$175,"ns",IF($B$182&gt;$C$182,"ns",IF(ABS($L219-INDEX(RTO1SF_ORD,AS$4,2))&gt;$B$190,"s","ns"))))</f>
        <v>ns</v>
      </c>
      <c r="AT219" s="188" t="str">
        <f aca="1">IF(AT$4&gt;$J219,"",IF($F$175&gt;$G$175,"ns",IF($B$182&gt;$C$182,"ns",IF(ABS($L219-INDEX(RTO1SF_ORD,AT$4,2))&gt;$B$190,"s","ns"))))</f>
        <v>ns</v>
      </c>
      <c r="AU219" s="188" t="str">
        <f aca="1">IF(AU$4&gt;$J219,"",IF($F$175&gt;$G$175,"ns",IF($B$182&gt;$C$182,"ns",IF(ABS($L219-INDEX(RTO1SF_ORD,AU$4,2))&gt;$B$190,"s","ns"))))</f>
        <v>ns</v>
      </c>
      <c r="AV219" s="188" t="str">
        <f aca="1">IF(AV$4&gt;$J219,"",IF($F$175&gt;$G$175,"ns",IF($B$182&gt;$C$182,"ns",IF(ABS($L219-INDEX(RTO1SF_ORD,AV$4,2))&gt;$B$190,"s","ns"))))</f>
        <v>ns</v>
      </c>
      <c r="AW219" s="188" t="str">
        <f aca="1">IF(AW$4&gt;$J219,"",IF($F$175&gt;$G$175,"ns",IF($B$182&gt;$C$182,"ns",IF(ABS($L219-INDEX(RTO1SF_ORD,AW$4,2))&gt;$B$190,"s","ns"))))</f>
        <v>ns</v>
      </c>
      <c r="AX219" s="188" t="str">
        <f aca="1">IF(AX$4&gt;$J219,"",IF($F$175&gt;$G$175,"ns",IF($B$182&gt;$C$182,"ns",IF(ABS($L219-INDEX(RTO1SF_ORD,AX$4,2))&gt;$B$190,"s","ns"))))</f>
        <v>ns</v>
      </c>
      <c r="AY219" s="188" t="str">
        <f aca="1">IF(AY$4&gt;$J219,"",IF($F$175&gt;$G$175,"ns",IF($B$182&gt;$C$182,"ns",IF(ABS($L219-INDEX(RTO1SF_ORD,AY$4,2))&gt;$B$190,"s","ns"))))</f>
        <v>ns</v>
      </c>
      <c r="AZ219" s="188" t="str">
        <f aca="1">IF(AZ$4&gt;$J219,"",IF($F$175&gt;$G$175,"ns",IF($B$182&gt;$C$182,"ns",IF(ABS($L219-INDEX(RTO1SF_ORD,AZ$4,2))&gt;$B$190,"s","ns"))))</f>
        <v>ns</v>
      </c>
      <c r="BA219" s="188" t="str">
        <f aca="1">IF(BA$4&gt;$J219,"",IF($F$175&gt;$G$175,"ns",IF($B$182&gt;$C$182,"ns",IF(ABS($L219-INDEX(RTO1SF_ORD,BA$4,2))&gt;$B$190,"s","ns"))))</f>
        <v>ns</v>
      </c>
      <c r="BB219" s="188" t="str">
        <f aca="1">IF(BB$4&gt;$J219,"",IF($F$175&gt;$G$175,"ns",IF($B$182&gt;$C$182,"ns",IF(ABS($L219-INDEX(RTO1SF_ORD,BB$4,2))&gt;$B$190,"s","ns"))))</f>
        <v>ns</v>
      </c>
      <c r="BC219" s="188" t="str">
        <f aca="1">IF(BC$4&gt;$J219,"",IF($F$175&gt;$G$175,"ns",IF($B$182&gt;$C$182,"ns",IF(ABS($L219-INDEX(RTO1SF_ORD,BC$4,2))&gt;$B$190,"s","ns"))))</f>
        <v>ns</v>
      </c>
      <c r="BD219" s="188" t="str">
        <f aca="1">IF(BD$4&gt;$J219,"",IF($F$175&gt;$G$175,"ns",IF($B$182&gt;$C$182,"ns",IF(ABS($L219-INDEX(RTO1SF_ORD,BD$4,2))&gt;$B$190,"s","ns"))))</f>
        <v>ns</v>
      </c>
      <c r="BE219" s="188" t="str">
        <f aca="1">IF(BE$4&gt;$J219,"",IF($F$175&gt;$G$175,"ns",IF($B$182&gt;$C$182,"ns",IF(ABS($L219-INDEX(RTO1SF_ORD,BE$4,2))&gt;$B$190,"s","ns"))))</f>
        <v>ns</v>
      </c>
      <c r="BF219" s="188" t="str">
        <f aca="1">IF(BF$4&gt;$J219,"",IF($F$175&gt;$G$175,"ns",IF($B$182&gt;$C$182,"ns",IF(ABS($L219-INDEX(RTO1SF_ORD,BF$4,2))&gt;$B$190,"s","ns"))))</f>
        <v>ns</v>
      </c>
      <c r="BG219" s="188" t="str">
        <f aca="1">IF(BG$4&gt;$J219,"",IF($F$175&gt;$G$175,"ns",IF($B$182&gt;$C$182,"ns",IF(ABS($L219-INDEX(RTO1SF_ORD,BG$4,2))&gt;$B$190,"s","ns"))))</f>
        <v>ns</v>
      </c>
      <c r="BH219" s="188" t="str">
        <f aca="1">IF(BH$4&gt;$J219,"",IF($F$175&gt;$G$175,"ns",IF($B$182&gt;$C$182,"ns",IF(ABS($L219-INDEX(RTO1SF_ORD,BH$4,2))&gt;$B$190,"s","ns"))))</f>
        <v>ns</v>
      </c>
      <c r="BI219" s="188" t="str">
        <f aca="1">IF(BI$4&gt;$J219,"",IF($F$175&gt;$G$175,"ns",IF($B$182&gt;$C$182,"ns",IF(ABS($L219-INDEX(RTO1SF_ORD,BI$4,2))&gt;$B$190,"s","ns"))))</f>
        <v>ns</v>
      </c>
      <c r="BJ219" s="188" t="str">
        <f aca="1">IF(BJ$4&gt;$J219,"",IF($F$175&gt;$G$175,"ns",IF($B$182&gt;$C$182,"ns",IF(ABS($L219-INDEX(RTO1SF_ORD,BJ$4,2))&gt;$B$190,"s","ns"))))</f>
        <v/>
      </c>
      <c r="BS219" s="10"/>
      <c r="BT219" s="10"/>
      <c r="BV219" s="89" t="n">
        <v>49</v>
      </c>
      <c r="BW219" s="187">
        <f aca="1">IFERROR(INDEX(RTO4CF_ORD,BV219,1),"sd")</f>
        <v>0</v>
      </c>
      <c r="BX219" s="188">
        <f aca="1">IFERROR(INDEX(RTO4CF_ORD,BV219,2),"sd")</f>
        <v>0.00001</v>
      </c>
      <c r="BY219" s="186" t="str">
        <f aca="1">IF(BY$4&gt;$BV219,"",IF($BR$175&gt;$BS$175,"ns",IF($BN$182&gt;$BO$182,"ns",IF(ABS($BX219-INDEX(RTO1CF_ORD,BY$4,2))&gt;$BN$190,"s","ns"))))</f>
        <v>ns</v>
      </c>
      <c r="BZ219" s="186" t="str">
        <f aca="1">IF(BZ$4&gt;$BV219,"",IF($BR$175&gt;$BS$175,"ns",IF($BN$182&gt;$BO$182,"ns",IF(ABS($BX219-INDEX(RTO1CF_ORD,BZ$4,2))&gt;$BN$190,"s","ns"))))</f>
        <v>ns</v>
      </c>
      <c r="CA219" s="186" t="str">
        <f aca="1">IF(CA$4&gt;$BV219,"",IF($BR$175&gt;$BS$175,"ns",IF($BN$182&gt;$BO$182,"ns",IF(ABS($BX219-INDEX(RTO1CF_ORD,CA$4,2))&gt;$BN$190,"s","ns"))))</f>
        <v>ns</v>
      </c>
      <c r="CB219" s="186" t="str">
        <f aca="1">IF(CB$4&gt;$BV219,"",IF($BR$175&gt;$BS$175,"ns",IF($BN$182&gt;$BO$182,"ns",IF(ABS($BX219-INDEX(RTO1CF_ORD,CB$4,2))&gt;$BN$190,"s","ns"))))</f>
        <v>ns</v>
      </c>
      <c r="CC219" s="186" t="str">
        <f aca="1">IF(CC$4&gt;$BV219,"",IF($BR$175&gt;$BS$175,"ns",IF($BN$182&gt;$BO$182,"ns",IF(ABS($BX219-INDEX(RTO1CF_ORD,CC$4,2))&gt;$BN$190,"s","ns"))))</f>
        <v>ns</v>
      </c>
      <c r="CD219" s="186" t="str">
        <f aca="1">IF(CD$4&gt;$BV219,"",IF($BR$175&gt;$BS$175,"ns",IF($BN$182&gt;$BO$182,"ns",IF(ABS($BX219-INDEX(RTO1CF_ORD,CD$4,2))&gt;$BN$190,"s","ns"))))</f>
        <v>ns</v>
      </c>
      <c r="CE219" s="186" t="str">
        <f aca="1">IF(CE$4&gt;$BV219,"",IF($BR$175&gt;$BS$175,"ns",IF($BN$182&gt;$BO$182,"ns",IF(ABS($BX219-INDEX(RTO1CF_ORD,CE$4,2))&gt;$BN$190,"s","ns"))))</f>
        <v>ns</v>
      </c>
      <c r="CF219" s="186" t="str">
        <f aca="1">IF(CF$4&gt;$BV219,"",IF($BR$175&gt;$BS$175,"ns",IF($BN$182&gt;$BO$182,"ns",IF(ABS($BX219-INDEX(RTO1CF_ORD,CF$4,2))&gt;$BN$190,"s","ns"))))</f>
        <v>ns</v>
      </c>
      <c r="CG219" s="186" t="str">
        <f aca="1">IF(CG$4&gt;$BV219,"",IF($BR$175&gt;$BS$175,"ns",IF($BN$182&gt;$BO$182,"ns",IF(ABS($BX219-INDEX(RTO1CF_ORD,CG$4,2))&gt;$BN$190,"s","ns"))))</f>
        <v>ns</v>
      </c>
      <c r="CH219" s="186" t="str">
        <f aca="1">IF(CH$4&gt;$BV219,"",IF($BR$175&gt;$BS$175,"ns",IF($BN$182&gt;$BO$182,"ns",IF(ABS($BX219-INDEX(RTO1CF_ORD,CH$4,2))&gt;$BN$190,"s","ns"))))</f>
        <v>ns</v>
      </c>
      <c r="CI219" s="186" t="str">
        <f aca="1">IF(CI$4&gt;$BV219,"",IF($BR$175&gt;$BS$175,"ns",IF($BN$182&gt;$BO$182,"ns",IF(ABS($BX219-INDEX(RTO1CF_ORD,CI$4,2))&gt;$BN$190,"s","ns"))))</f>
        <v>ns</v>
      </c>
      <c r="CJ219" s="186" t="str">
        <f aca="1">IF(CJ$4&gt;$BV219,"",IF($BR$175&gt;$BS$175,"ns",IF($BN$182&gt;$BO$182,"ns",IF(ABS($BX219-INDEX(RTO1CF_ORD,CJ$4,2))&gt;$BN$190,"s","ns"))))</f>
        <v>ns</v>
      </c>
      <c r="CK219" s="186" t="str">
        <f aca="1">IF(CK$4&gt;$BV219,"",IF($BR$175&gt;$BS$175,"ns",IF($BN$182&gt;$BO$182,"ns",IF(ABS($BX219-INDEX(RTO1CF_ORD,CK$4,2))&gt;$BN$190,"s","ns"))))</f>
        <v>ns</v>
      </c>
      <c r="CL219" s="186" t="str">
        <f aca="1">IF(CL$4&gt;$BV219,"",IF($BR$175&gt;$BS$175,"ns",IF($BN$182&gt;$BO$182,"ns",IF(ABS($BX219-INDEX(RTO1CF_ORD,CL$4,2))&gt;$BN$190,"s","ns"))))</f>
        <v>ns</v>
      </c>
      <c r="CM219" s="186" t="str">
        <f aca="1">IF(CM$4&gt;$BV219,"",IF($BR$175&gt;$BS$175,"ns",IF($BN$182&gt;$BO$182,"ns",IF(ABS($BX219-INDEX(RTO1CF_ORD,CM$4,2))&gt;$BN$190,"s","ns"))))</f>
        <v>ns</v>
      </c>
      <c r="CN219" s="186" t="str">
        <f aca="1">IF(CN$4&gt;$BV219,"",IF($BR$175&gt;$BS$175,"ns",IF($BN$182&gt;$BO$182,"ns",IF(ABS($BX219-INDEX(RTO1CF_ORD,CN$4,2))&gt;$BN$190,"s","ns"))))</f>
        <v>ns</v>
      </c>
      <c r="CO219" s="186" t="str">
        <f aca="1">IF(CO$4&gt;$BV219,"",IF($BR$175&gt;$BS$175,"ns",IF($BN$182&gt;$BO$182,"ns",IF(ABS($BX219-INDEX(RTO1CF_ORD,CO$4,2))&gt;$BN$190,"s","ns"))))</f>
        <v>ns</v>
      </c>
      <c r="CP219" s="186" t="str">
        <f aca="1">IF(CP$4&gt;$BV219,"",IF($BR$175&gt;$BS$175,"ns",IF($BN$182&gt;$BO$182,"ns",IF(ABS($BX219-INDEX(RTO1CF_ORD,CP$4,2))&gt;$BN$190,"s","ns"))))</f>
        <v>ns</v>
      </c>
      <c r="CQ219" s="186" t="str">
        <f aca="1">IF(CQ$4&gt;$BV219,"",IF($BR$175&gt;$BS$175,"ns",IF($BN$182&gt;$BO$182,"ns",IF(ABS($BX219-INDEX(RTO1CF_ORD,CQ$4,2))&gt;$BN$190,"s","ns"))))</f>
        <v>ns</v>
      </c>
      <c r="CR219" s="186" t="str">
        <f aca="1">IF(CR$4&gt;$BV219,"",IF($BR$175&gt;$BS$175,"ns",IF($BN$182&gt;$BO$182,"ns",IF(ABS($BX219-INDEX(RTO1CF_ORD,CR$4,2))&gt;$BN$190,"s","ns"))))</f>
        <v>ns</v>
      </c>
      <c r="CS219" s="186" t="str">
        <f aca="1">IF(CS$4&gt;$BV219,"",IF($BR$175&gt;$BS$175,"ns",IF($BN$182&gt;$BO$182,"ns",IF(ABS($BX219-INDEX(RTO1CF_ORD,CS$4,2))&gt;$BN$190,"s","ns"))))</f>
        <v>ns</v>
      </c>
      <c r="CT219" s="186" t="str">
        <f aca="1">IF(CT$4&gt;$BV219,"",IF($BR$175&gt;$BS$175,"ns",IF($BN$182&gt;$BO$182,"ns",IF(ABS($BX219-INDEX(RTO1CF_ORD,CT$4,2))&gt;$BN$190,"s","ns"))))</f>
        <v>ns</v>
      </c>
      <c r="CU219" s="186" t="str">
        <f aca="1">IF(CU$4&gt;$BV219,"",IF($BR$175&gt;$BS$175,"ns",IF($BN$182&gt;$BO$182,"ns",IF(ABS($BX219-INDEX(RTO1CF_ORD,CU$4,2))&gt;$BN$190,"s","ns"))))</f>
        <v>ns</v>
      </c>
      <c r="CV219" s="186" t="str">
        <f aca="1">IF(CV$4&gt;$BV219,"",IF($BR$175&gt;$BS$175,"ns",IF($BN$182&gt;$BO$182,"ns",IF(ABS($BX219-INDEX(RTO1CF_ORD,CV$4,2))&gt;$BN$190,"s","ns"))))</f>
        <v>ns</v>
      </c>
      <c r="CW219" s="186" t="str">
        <f aca="1">IF(CW$4&gt;$BV219,"",IF($BR$175&gt;$BS$175,"ns",IF($BN$182&gt;$BO$182,"ns",IF(ABS($BX219-INDEX(RTO1CF_ORD,CW$4,2))&gt;$BN$190,"s","ns"))))</f>
        <v>ns</v>
      </c>
      <c r="CX219" s="186" t="str">
        <f aca="1">IF(CX$4&gt;$BV219,"",IF($BR$175&gt;$BS$175,"ns",IF($BN$182&gt;$BO$182,"ns",IF(ABS($BX219-INDEX(RTO1CF_ORD,CX$4,2))&gt;$BN$190,"s","ns"))))</f>
        <v>ns</v>
      </c>
      <c r="CY219" s="186" t="str">
        <f aca="1">IF(CY$4&gt;$BV219,"",IF($BR$175&gt;$BS$175,"ns",IF($BN$182&gt;$BO$182,"ns",IF(ABS($BX219-INDEX(RTO1CF_ORD,CY$4,2))&gt;$BN$190,"s","ns"))))</f>
        <v>ns</v>
      </c>
      <c r="CZ219" s="186" t="str">
        <f aca="1">IF(CZ$4&gt;$BV219,"",IF($BR$175&gt;$BS$175,"ns",IF($BN$182&gt;$BO$182,"ns",IF(ABS($BX219-INDEX(RTO1CF_ORD,CZ$4,2))&gt;$BN$190,"s","ns"))))</f>
        <v>ns</v>
      </c>
      <c r="DA219" s="186" t="str">
        <f aca="1">IF(DA$4&gt;$BV219,"",IF($BR$175&gt;$BS$175,"ns",IF($BN$182&gt;$BO$182,"ns",IF(ABS($BX219-INDEX(RTO1CF_ORD,DA$4,2))&gt;$BN$190,"s","ns"))))</f>
        <v>ns</v>
      </c>
      <c r="DB219" s="186" t="str">
        <f aca="1">IF(DB$4&gt;$BV219,"",IF($BR$175&gt;$BS$175,"ns",IF($BN$182&gt;$BO$182,"ns",IF(ABS($BX219-INDEX(RTO1CF_ORD,DB$4,2))&gt;$BN$190,"s","ns"))))</f>
        <v>ns</v>
      </c>
      <c r="DC219" s="186" t="str">
        <f aca="1">IF(DC$4&gt;$BV219,"",IF($BR$175&gt;$BS$175,"ns",IF($BN$182&gt;$BO$182,"ns",IF(ABS($BX219-INDEX(RTO1CF_ORD,DC$4,2))&gt;$BN$190,"s","ns"))))</f>
        <v>ns</v>
      </c>
      <c r="DD219" s="186" t="str">
        <f aca="1">IF(DD$4&gt;$BV219,"",IF($BR$175&gt;$BS$175,"ns",IF($BN$182&gt;$BO$182,"ns",IF(ABS($BX219-INDEX(RTO1CF_ORD,DD$4,2))&gt;$BN$190,"s","ns"))))</f>
        <v>ns</v>
      </c>
      <c r="DE219" s="186" t="str">
        <f aca="1">IF(DE$4&gt;$BV219,"",IF($BR$175&gt;$BS$175,"ns",IF($BN$182&gt;$BO$182,"ns",IF(ABS($BX219-INDEX(RTO1CF_ORD,DE$4,2))&gt;$BN$190,"s","ns"))))</f>
        <v>ns</v>
      </c>
      <c r="DF219" s="186" t="str">
        <f aca="1">IF(DF$4&gt;$BV219,"",IF($BR$175&gt;$BS$175,"ns",IF($BN$182&gt;$BO$182,"ns",IF(ABS($BX219-INDEX(RTO1CF_ORD,DF$4,2))&gt;$BN$190,"s","ns"))))</f>
        <v>ns</v>
      </c>
      <c r="DG219" s="186" t="str">
        <f aca="1">IF(DG$4&gt;$BV219,"",IF($BR$175&gt;$BS$175,"ns",IF($BN$182&gt;$BO$182,"ns",IF(ABS($BX219-INDEX(RTO1CF_ORD,DG$4,2))&gt;$BN$190,"s","ns"))))</f>
        <v>ns</v>
      </c>
      <c r="DH219" s="186" t="str">
        <f aca="1">IF(DH$4&gt;$BV219,"",IF($BR$175&gt;$BS$175,"ns",IF($BN$182&gt;$BO$182,"ns",IF(ABS($BX219-INDEX(RTO1CF_ORD,DH$4,2))&gt;$BN$190,"s","ns"))))</f>
        <v>ns</v>
      </c>
      <c r="DI219" s="186" t="str">
        <f aca="1">IF(DI$4&gt;$BV219,"",IF($BR$175&gt;$BS$175,"ns",IF($BN$182&gt;$BO$182,"ns",IF(ABS($BX219-INDEX(RTO1CF_ORD,DI$4,2))&gt;$BN$190,"s","ns"))))</f>
        <v>ns</v>
      </c>
      <c r="DJ219" s="186" t="str">
        <f aca="1">IF(DJ$4&gt;$BV219,"",IF($BR$175&gt;$BS$175,"ns",IF($BN$182&gt;$BO$182,"ns",IF(ABS($BX219-INDEX(RTO1CF_ORD,DJ$4,2))&gt;$BN$190,"s","ns"))))</f>
        <v>ns</v>
      </c>
      <c r="DK219" s="186" t="str">
        <f aca="1">IF(DK$4&gt;$BV219,"",IF($BR$175&gt;$BS$175,"ns",IF($BN$182&gt;$BO$182,"ns",IF(ABS($BX219-INDEX(RTO1CF_ORD,DK$4,2))&gt;$BN$190,"s","ns"))))</f>
        <v>ns</v>
      </c>
      <c r="DL219" s="186" t="str">
        <f aca="1">IF(DL$4&gt;$BV219,"",IF($BR$175&gt;$BS$175,"ns",IF($BN$182&gt;$BO$182,"ns",IF(ABS($BX219-INDEX(RTO1CF_ORD,DL$4,2))&gt;$BN$190,"s","ns"))))</f>
        <v>ns</v>
      </c>
      <c r="DM219" s="186" t="str">
        <f aca="1">IF(DM$4&gt;$BV219,"",IF($BR$175&gt;$BS$175,"ns",IF($BN$182&gt;$BO$182,"ns",IF(ABS($BX219-INDEX(RTO1CF_ORD,DM$4,2))&gt;$BN$190,"s","ns"))))</f>
        <v>ns</v>
      </c>
      <c r="DN219" s="186" t="str">
        <f aca="1">IF(DN$4&gt;$BV219,"",IF($BR$175&gt;$BS$175,"ns",IF($BN$182&gt;$BO$182,"ns",IF(ABS($BX219-INDEX(RTO1CF_ORD,DN$4,2))&gt;$BN$190,"s","ns"))))</f>
        <v>ns</v>
      </c>
      <c r="DO219" s="186" t="str">
        <f aca="1">IF(DO$4&gt;$BV219,"",IF($BR$175&gt;$BS$175,"ns",IF($BN$182&gt;$BO$182,"ns",IF(ABS($BX219-INDEX(RTO1CF_ORD,DO$4,2))&gt;$BN$190,"s","ns"))))</f>
        <v>ns</v>
      </c>
      <c r="DP219" s="186" t="str">
        <f aca="1">IF(DP$4&gt;$BV219,"",IF($BR$175&gt;$BS$175,"ns",IF($BN$182&gt;$BO$182,"ns",IF(ABS($BX219-INDEX(RTO1CF_ORD,DP$4,2))&gt;$BN$190,"s","ns"))))</f>
        <v>ns</v>
      </c>
      <c r="DQ219" s="186" t="str">
        <f aca="1">IF(DQ$4&gt;$BV219,"",IF($BR$175&gt;$BS$175,"ns",IF($BN$182&gt;$BO$182,"ns",IF(ABS($BX219-INDEX(RTO1CF_ORD,DQ$4,2))&gt;$BN$190,"s","ns"))))</f>
        <v>ns</v>
      </c>
      <c r="DR219" s="186" t="str">
        <f aca="1">IF(DR$4&gt;$BV219,"",IF($BR$175&gt;$BS$175,"ns",IF($BN$182&gt;$BO$182,"ns",IF(ABS($BX219-INDEX(RTO1CF_ORD,DR$4,2))&gt;$BN$190,"s","ns"))))</f>
        <v>ns</v>
      </c>
      <c r="DS219" s="186" t="str">
        <f aca="1">IF(DS$4&gt;$BV219,"",IF($BR$175&gt;$BS$175,"ns",IF($BN$182&gt;$BO$182,"ns",IF(ABS($BX219-INDEX(RTO1CF_ORD,DS$4,2))&gt;$BN$190,"s","ns"))))</f>
        <v>ns</v>
      </c>
      <c r="DT219" s="186" t="str">
        <f aca="1">IF(DT$4&gt;$BV219,"",IF($BR$175&gt;$BS$175,"ns",IF($BN$182&gt;$BO$182,"ns",IF(ABS($BX219-INDEX(RTO1CF_ORD,DT$4,2))&gt;$BN$190,"s","ns"))))</f>
        <v>ns</v>
      </c>
      <c r="DU219" s="186" t="str">
        <f aca="1">IF(DU$4&gt;$BV219,"",IF($BR$175&gt;$BS$175,"ns",IF($BN$182&gt;$BO$182,"ns",IF(ABS($BX219-INDEX(RTO1CF_ORD,DU$4,2))&gt;$BN$190,"s","ns"))))</f>
        <v>ns</v>
      </c>
      <c r="DV219" s="186" t="str">
        <f aca="1">IF(DV$4&gt;$BV219,"",IF($BR$175&gt;$BS$175,"ns",IF($BN$182&gt;$BO$182,"ns",IF(ABS($BX219-INDEX(RTO1CF_ORD,DV$4,2))&gt;$BN$190,"s","ns"))))</f>
        <v/>
      </c>
      <c r="DW219" s="158"/>
      <c r="DX219" s="158"/>
      <c r="DZ219" s="176">
        <f>DZ218+1</f>
        <v>50</v>
      </c>
      <c r="EA219" s="283">
        <f aca="1">IFERROR(INDEX(RTO4CV,$DZ219,1),0)</f>
        <v>0</v>
      </c>
      <c r="EB219" s="179">
        <f aca="1">IFERROR(INDEX(RTO4SF,$DZ219,EB$3),0)</f>
        <v>0</v>
      </c>
      <c r="EC219" s="179">
        <f aca="1">IFERROR(INDEX(RTO4SF,$DZ219,EC$3),0)</f>
        <v>0</v>
      </c>
      <c r="ED219" s="179">
        <f aca="1">IFERROR(INDEX(RTO4SF,$DZ219,ED$3),0)</f>
        <v>0</v>
      </c>
      <c r="EE219" s="179">
        <f aca="1">IFERROR(INDEX(RTO4SF,$DZ219,EE$3),0)</f>
        <v>0</v>
      </c>
      <c r="EF219" s="179">
        <f>_xlfn.COUNTIFS(EB219:EE219,"&gt;1")</f>
        <v>0</v>
      </c>
      <c r="EG219" s="179">
        <f>IFERROR(_xlfn.SUMIFS(EB219:EE219,EB219:EE219,"&gt;1"),0)</f>
        <v>0</v>
      </c>
      <c r="EH219" s="176"/>
      <c r="EI219" s="176"/>
      <c r="EJ219" s="176"/>
      <c r="EK219" s="177"/>
      <c r="EL219" s="176">
        <f>EL218+1</f>
        <v>50</v>
      </c>
      <c r="EM219" s="283">
        <f aca="1">IFERROR(INDEX(RTO4CV,$EL219,1),0)</f>
        <v>0</v>
      </c>
      <c r="EN219" s="179">
        <f aca="1">IFERROR(INDEX(RTO4CF,$EL219,'ANVA-MDS'!EB$3),0)</f>
        <v>0</v>
      </c>
      <c r="EO219" s="179">
        <f aca="1">IFERROR(INDEX(RTO4CF,$EL219,'ANVA-MDS'!EC$3),0)</f>
        <v>0</v>
      </c>
      <c r="EP219" s="179">
        <f aca="1">IFERROR(INDEX(RTO4CF,$EL219,'ANVA-MDS'!ED$3),0)</f>
        <v>0</v>
      </c>
      <c r="EQ219" s="179">
        <f aca="1">IFERROR(INDEX(RTO4CF,$EL219,'ANVA-MDS'!EE$3),0)</f>
        <v>0</v>
      </c>
      <c r="ER219" s="179">
        <f>_xlfn.COUNTIFS(EN219:EQ219,"&gt;1")</f>
        <v>0</v>
      </c>
      <c r="ES219" s="179">
        <f>IFERROR(_xlfn.SUMIFS(EN219:EQ219,EN219:EQ219,"&gt;1"),0)</f>
        <v>0</v>
      </c>
      <c r="ET219" s="176"/>
      <c r="EU219" s="176"/>
      <c r="EV219" s="176"/>
      <c r="EW219" s="177"/>
      <c r="EX219" s="179">
        <f>EG219+ES219</f>
        <v>0</v>
      </c>
      <c r="EY219" s="177"/>
      <c r="EZ219" s="177"/>
    </row>
    <row r="220" spans="10:156" ht="12.75" customHeight="1">
      <c r="J220" s="89" t="n">
        <v>50</v>
      </c>
      <c r="K220" s="187">
        <f aca="1">IFERROR(INDEX(RTO4SF_ORD,J220,1),"sd")</f>
        <v>0</v>
      </c>
      <c r="L220" s="188">
        <f aca="1">IFERROR(INDEX(RTO4SF_ORD,J220,2),"sd")</f>
        <v>0</v>
      </c>
      <c r="M220" s="188" t="str">
        <f aca="1">IF(M$4&gt;$J220,"",IF($F$175&gt;$G$175,"ns",IF($B$182&gt;$C$182,"ns",IF(ABS($L220-INDEX(RTO1SF_ORD,M$4,2))&gt;$B$190,"s","ns"))))</f>
        <v>ns</v>
      </c>
      <c r="N220" s="188" t="str">
        <f aca="1">IF(N$4&gt;$J220,"",IF($F$175&gt;$G$175,"ns",IF($B$182&gt;$C$182,"ns",IF(ABS($L220-INDEX(RTO1SF_ORD,N$4,2))&gt;$B$190,"s","ns"))))</f>
        <v>ns</v>
      </c>
      <c r="O220" s="188" t="str">
        <f aca="1">IF(O$4&gt;$J220,"",IF($F$175&gt;$G$175,"ns",IF($B$182&gt;$C$182,"ns",IF(ABS($L220-INDEX(RTO1SF_ORD,O$4,2))&gt;$B$190,"s","ns"))))</f>
        <v>ns</v>
      </c>
      <c r="P220" s="188" t="str">
        <f aca="1">IF(P$4&gt;$J220,"",IF($F$175&gt;$G$175,"ns",IF($B$182&gt;$C$182,"ns",IF(ABS($L220-INDEX(RTO1SF_ORD,P$4,2))&gt;$B$190,"s","ns"))))</f>
        <v>ns</v>
      </c>
      <c r="Q220" s="188" t="str">
        <f aca="1">IF(Q$4&gt;$J220,"",IF($F$175&gt;$G$175,"ns",IF($B$182&gt;$C$182,"ns",IF(ABS($L220-INDEX(RTO1SF_ORD,Q$4,2))&gt;$B$190,"s","ns"))))</f>
        <v>ns</v>
      </c>
      <c r="R220" s="188" t="str">
        <f aca="1">IF(R$4&gt;$J220,"",IF($F$175&gt;$G$175,"ns",IF($B$182&gt;$C$182,"ns",IF(ABS($L220-INDEX(RTO1SF_ORD,R$4,2))&gt;$B$190,"s","ns"))))</f>
        <v>ns</v>
      </c>
      <c r="S220" s="188" t="str">
        <f aca="1">IF(S$4&gt;$J220,"",IF($F$175&gt;$G$175,"ns",IF($B$182&gt;$C$182,"ns",IF(ABS($L220-INDEX(RTO1SF_ORD,S$4,2))&gt;$B$190,"s","ns"))))</f>
        <v>ns</v>
      </c>
      <c r="T220" s="188" t="str">
        <f aca="1">IF(T$4&gt;$J220,"",IF($F$175&gt;$G$175,"ns",IF($B$182&gt;$C$182,"ns",IF(ABS($L220-INDEX(RTO1SF_ORD,T$4,2))&gt;$B$190,"s","ns"))))</f>
        <v>ns</v>
      </c>
      <c r="U220" s="188" t="str">
        <f aca="1">IF(U$4&gt;$J220,"",IF($F$175&gt;$G$175,"ns",IF($B$182&gt;$C$182,"ns",IF(ABS($L220-INDEX(RTO1SF_ORD,U$4,2))&gt;$B$190,"s","ns"))))</f>
        <v>ns</v>
      </c>
      <c r="V220" s="188" t="str">
        <f aca="1">IF(V$4&gt;$J220,"",IF($F$175&gt;$G$175,"ns",IF($B$182&gt;$C$182,"ns",IF(ABS($L220-INDEX(RTO1SF_ORD,V$4,2))&gt;$B$190,"s","ns"))))</f>
        <v>ns</v>
      </c>
      <c r="W220" s="188" t="str">
        <f aca="1">IF(W$4&gt;$J220,"",IF($F$175&gt;$G$175,"ns",IF($B$182&gt;$C$182,"ns",IF(ABS($L220-INDEX(RTO1SF_ORD,W$4,2))&gt;$B$190,"s","ns"))))</f>
        <v>ns</v>
      </c>
      <c r="X220" s="188" t="str">
        <f aca="1">IF(X$4&gt;$J220,"",IF($F$175&gt;$G$175,"ns",IF($B$182&gt;$C$182,"ns",IF(ABS($L220-INDEX(RTO1SF_ORD,X$4,2))&gt;$B$190,"s","ns"))))</f>
        <v>ns</v>
      </c>
      <c r="Y220" s="188" t="str">
        <f aca="1">IF(Y$4&gt;$J220,"",IF($F$175&gt;$G$175,"ns",IF($B$182&gt;$C$182,"ns",IF(ABS($L220-INDEX(RTO1SF_ORD,Y$4,2))&gt;$B$190,"s","ns"))))</f>
        <v>ns</v>
      </c>
      <c r="Z220" s="188" t="str">
        <f aca="1">IF(Z$4&gt;$J220,"",IF($F$175&gt;$G$175,"ns",IF($B$182&gt;$C$182,"ns",IF(ABS($L220-INDEX(RTO1SF_ORD,Z$4,2))&gt;$B$190,"s","ns"))))</f>
        <v>ns</v>
      </c>
      <c r="AA220" s="188" t="str">
        <f aca="1">IF(AA$4&gt;$J220,"",IF($F$175&gt;$G$175,"ns",IF($B$182&gt;$C$182,"ns",IF(ABS($L220-INDEX(RTO1SF_ORD,AA$4,2))&gt;$B$190,"s","ns"))))</f>
        <v>ns</v>
      </c>
      <c r="AB220" s="188" t="str">
        <f aca="1">IF(AB$4&gt;$J220,"",IF($F$175&gt;$G$175,"ns",IF($B$182&gt;$C$182,"ns",IF(ABS($L220-INDEX(RTO1SF_ORD,AB$4,2))&gt;$B$190,"s","ns"))))</f>
        <v>ns</v>
      </c>
      <c r="AC220" s="188" t="str">
        <f aca="1">IF(AC$4&gt;$J220,"",IF($F$175&gt;$G$175,"ns",IF($B$182&gt;$C$182,"ns",IF(ABS($L220-INDEX(RTO1SF_ORD,AC$4,2))&gt;$B$190,"s","ns"))))</f>
        <v>ns</v>
      </c>
      <c r="AD220" s="188" t="str">
        <f aca="1">IF(AD$4&gt;$J220,"",IF($F$175&gt;$G$175,"ns",IF($B$182&gt;$C$182,"ns",IF(ABS($L220-INDEX(RTO1SF_ORD,AD$4,2))&gt;$B$190,"s","ns"))))</f>
        <v>ns</v>
      </c>
      <c r="AE220" s="188" t="str">
        <f aca="1">IF(AE$4&gt;$J220,"",IF($F$175&gt;$G$175,"ns",IF($B$182&gt;$C$182,"ns",IF(ABS($L220-INDEX(RTO1SF_ORD,AE$4,2))&gt;$B$190,"s","ns"))))</f>
        <v>ns</v>
      </c>
      <c r="AF220" s="188" t="str">
        <f aca="1">IF(AF$4&gt;$J220,"",IF($F$175&gt;$G$175,"ns",IF($B$182&gt;$C$182,"ns",IF(ABS($L220-INDEX(RTO1SF_ORD,AF$4,2))&gt;$B$190,"s","ns"))))</f>
        <v>ns</v>
      </c>
      <c r="AG220" s="188" t="str">
        <f aca="1">IF(AG$4&gt;$J220,"",IF($F$175&gt;$G$175,"ns",IF($B$182&gt;$C$182,"ns",IF(ABS($L220-INDEX(RTO1SF_ORD,AG$4,2))&gt;$B$190,"s","ns"))))</f>
        <v>ns</v>
      </c>
      <c r="AH220" s="188" t="str">
        <f aca="1">IF(AH$4&gt;$J220,"",IF($F$175&gt;$G$175,"ns",IF($B$182&gt;$C$182,"ns",IF(ABS($L220-INDEX(RTO1SF_ORD,AH$4,2))&gt;$B$190,"s","ns"))))</f>
        <v>ns</v>
      </c>
      <c r="AI220" s="188" t="str">
        <f aca="1">IF(AI$4&gt;$J220,"",IF($F$175&gt;$G$175,"ns",IF($B$182&gt;$C$182,"ns",IF(ABS($L220-INDEX(RTO1SF_ORD,AI$4,2))&gt;$B$190,"s","ns"))))</f>
        <v>ns</v>
      </c>
      <c r="AJ220" s="188" t="str">
        <f aca="1">IF(AJ$4&gt;$J220,"",IF($F$175&gt;$G$175,"ns",IF($B$182&gt;$C$182,"ns",IF(ABS($L220-INDEX(RTO1SF_ORD,AJ$4,2))&gt;$B$190,"s","ns"))))</f>
        <v>ns</v>
      </c>
      <c r="AK220" s="188" t="str">
        <f aca="1">IF(AK$4&gt;$J220,"",IF($F$175&gt;$G$175,"ns",IF($B$182&gt;$C$182,"ns",IF(ABS($L220-INDEX(RTO1SF_ORD,AK$4,2))&gt;$B$190,"s","ns"))))</f>
        <v>ns</v>
      </c>
      <c r="AL220" s="188" t="str">
        <f aca="1">IF(AL$4&gt;$J220,"",IF($F$175&gt;$G$175,"ns",IF($B$182&gt;$C$182,"ns",IF(ABS($L220-INDEX(RTO1SF_ORD,AL$4,2))&gt;$B$190,"s","ns"))))</f>
        <v>ns</v>
      </c>
      <c r="AM220" s="188" t="str">
        <f aca="1">IF(AM$4&gt;$J220,"",IF($F$175&gt;$G$175,"ns",IF($B$182&gt;$C$182,"ns",IF(ABS($L220-INDEX(RTO1SF_ORD,AM$4,2))&gt;$B$190,"s","ns"))))</f>
        <v>ns</v>
      </c>
      <c r="AN220" s="188" t="str">
        <f aca="1">IF(AN$4&gt;$J220,"",IF($F$175&gt;$G$175,"ns",IF($B$182&gt;$C$182,"ns",IF(ABS($L220-INDEX(RTO1SF_ORD,AN$4,2))&gt;$B$190,"s","ns"))))</f>
        <v>ns</v>
      </c>
      <c r="AO220" s="188" t="str">
        <f aca="1">IF(AO$4&gt;$J220,"",IF($F$175&gt;$G$175,"ns",IF($B$182&gt;$C$182,"ns",IF(ABS($L220-INDEX(RTO1SF_ORD,AO$4,2))&gt;$B$190,"s","ns"))))</f>
        <v>ns</v>
      </c>
      <c r="AP220" s="188" t="str">
        <f aca="1">IF(AP$4&gt;$J220,"",IF($F$175&gt;$G$175,"ns",IF($B$182&gt;$C$182,"ns",IF(ABS($L220-INDEX(RTO1SF_ORD,AP$4,2))&gt;$B$190,"s","ns"))))</f>
        <v>ns</v>
      </c>
      <c r="AQ220" s="188" t="str">
        <f aca="1">IF(AQ$4&gt;$J220,"",IF($F$175&gt;$G$175,"ns",IF($B$182&gt;$C$182,"ns",IF(ABS($L220-INDEX(RTO1SF_ORD,AQ$4,2))&gt;$B$190,"s","ns"))))</f>
        <v>ns</v>
      </c>
      <c r="AR220" s="188" t="str">
        <f aca="1">IF(AR$4&gt;$J220,"",IF($F$175&gt;$G$175,"ns",IF($B$182&gt;$C$182,"ns",IF(ABS($L220-INDEX(RTO1SF_ORD,AR$4,2))&gt;$B$190,"s","ns"))))</f>
        <v>ns</v>
      </c>
      <c r="AS220" s="188" t="str">
        <f aca="1">IF(AS$4&gt;$J220,"",IF($F$175&gt;$G$175,"ns",IF($B$182&gt;$C$182,"ns",IF(ABS($L220-INDEX(RTO1SF_ORD,AS$4,2))&gt;$B$190,"s","ns"))))</f>
        <v>ns</v>
      </c>
      <c r="AT220" s="188" t="str">
        <f aca="1">IF(AT$4&gt;$J220,"",IF($F$175&gt;$G$175,"ns",IF($B$182&gt;$C$182,"ns",IF(ABS($L220-INDEX(RTO1SF_ORD,AT$4,2))&gt;$B$190,"s","ns"))))</f>
        <v>ns</v>
      </c>
      <c r="AU220" s="188" t="str">
        <f aca="1">IF(AU$4&gt;$J220,"",IF($F$175&gt;$G$175,"ns",IF($B$182&gt;$C$182,"ns",IF(ABS($L220-INDEX(RTO1SF_ORD,AU$4,2))&gt;$B$190,"s","ns"))))</f>
        <v>ns</v>
      </c>
      <c r="AV220" s="188" t="str">
        <f aca="1">IF(AV$4&gt;$J220,"",IF($F$175&gt;$G$175,"ns",IF($B$182&gt;$C$182,"ns",IF(ABS($L220-INDEX(RTO1SF_ORD,AV$4,2))&gt;$B$190,"s","ns"))))</f>
        <v>ns</v>
      </c>
      <c r="AW220" s="188" t="str">
        <f aca="1">IF(AW$4&gt;$J220,"",IF($F$175&gt;$G$175,"ns",IF($B$182&gt;$C$182,"ns",IF(ABS($L220-INDEX(RTO1SF_ORD,AW$4,2))&gt;$B$190,"s","ns"))))</f>
        <v>ns</v>
      </c>
      <c r="AX220" s="188" t="str">
        <f aca="1">IF(AX$4&gt;$J220,"",IF($F$175&gt;$G$175,"ns",IF($B$182&gt;$C$182,"ns",IF(ABS($L220-INDEX(RTO1SF_ORD,AX$4,2))&gt;$B$190,"s","ns"))))</f>
        <v>ns</v>
      </c>
      <c r="AY220" s="188" t="str">
        <f aca="1">IF(AY$4&gt;$J220,"",IF($F$175&gt;$G$175,"ns",IF($B$182&gt;$C$182,"ns",IF(ABS($L220-INDEX(RTO1SF_ORD,AY$4,2))&gt;$B$190,"s","ns"))))</f>
        <v>ns</v>
      </c>
      <c r="AZ220" s="188" t="str">
        <f aca="1">IF(AZ$4&gt;$J220,"",IF($F$175&gt;$G$175,"ns",IF($B$182&gt;$C$182,"ns",IF(ABS($L220-INDEX(RTO1SF_ORD,AZ$4,2))&gt;$B$190,"s","ns"))))</f>
        <v>ns</v>
      </c>
      <c r="BA220" s="188" t="str">
        <f aca="1">IF(BA$4&gt;$J220,"",IF($F$175&gt;$G$175,"ns",IF($B$182&gt;$C$182,"ns",IF(ABS($L220-INDEX(RTO1SF_ORD,BA$4,2))&gt;$B$190,"s","ns"))))</f>
        <v>ns</v>
      </c>
      <c r="BB220" s="188" t="str">
        <f aca="1">IF(BB$4&gt;$J220,"",IF($F$175&gt;$G$175,"ns",IF($B$182&gt;$C$182,"ns",IF(ABS($L220-INDEX(RTO1SF_ORD,BB$4,2))&gt;$B$190,"s","ns"))))</f>
        <v>ns</v>
      </c>
      <c r="BC220" s="188" t="str">
        <f aca="1">IF(BC$4&gt;$J220,"",IF($F$175&gt;$G$175,"ns",IF($B$182&gt;$C$182,"ns",IF(ABS($L220-INDEX(RTO1SF_ORD,BC$4,2))&gt;$B$190,"s","ns"))))</f>
        <v>ns</v>
      </c>
      <c r="BD220" s="188" t="str">
        <f aca="1">IF(BD$4&gt;$J220,"",IF($F$175&gt;$G$175,"ns",IF($B$182&gt;$C$182,"ns",IF(ABS($L220-INDEX(RTO1SF_ORD,BD$4,2))&gt;$B$190,"s","ns"))))</f>
        <v>ns</v>
      </c>
      <c r="BE220" s="188" t="str">
        <f aca="1">IF(BE$4&gt;$J220,"",IF($F$175&gt;$G$175,"ns",IF($B$182&gt;$C$182,"ns",IF(ABS($L220-INDEX(RTO1SF_ORD,BE$4,2))&gt;$B$190,"s","ns"))))</f>
        <v>ns</v>
      </c>
      <c r="BF220" s="188" t="str">
        <f aca="1">IF(BF$4&gt;$J220,"",IF($F$175&gt;$G$175,"ns",IF($B$182&gt;$C$182,"ns",IF(ABS($L220-INDEX(RTO1SF_ORD,BF$4,2))&gt;$B$190,"s","ns"))))</f>
        <v>ns</v>
      </c>
      <c r="BG220" s="188" t="str">
        <f aca="1">IF(BG$4&gt;$J220,"",IF($F$175&gt;$G$175,"ns",IF($B$182&gt;$C$182,"ns",IF(ABS($L220-INDEX(RTO1SF_ORD,BG$4,2))&gt;$B$190,"s","ns"))))</f>
        <v>ns</v>
      </c>
      <c r="BH220" s="188" t="str">
        <f aca="1">IF(BH$4&gt;$J220,"",IF($F$175&gt;$G$175,"ns",IF($B$182&gt;$C$182,"ns",IF(ABS($L220-INDEX(RTO1SF_ORD,BH$4,2))&gt;$B$190,"s","ns"))))</f>
        <v>ns</v>
      </c>
      <c r="BI220" s="188" t="str">
        <f aca="1">IF(BI$4&gt;$J220,"",IF($F$175&gt;$G$175,"ns",IF($B$182&gt;$C$182,"ns",IF(ABS($L220-INDEX(RTO1SF_ORD,BI$4,2))&gt;$B$190,"s","ns"))))</f>
        <v>ns</v>
      </c>
      <c r="BJ220" s="188" t="str">
        <f aca="1">IF(BJ$4&gt;$J220,"",IF($F$175&gt;$G$175,"ns",IF($B$182&gt;$C$182,"ns",IF(ABS($L220-INDEX(RTO1SF_ORD,BJ$4,2))&gt;$B$190,"s","ns"))))</f>
        <v>ns</v>
      </c>
      <c r="BS220" s="10"/>
      <c r="BT220" s="10"/>
      <c r="BV220" s="89" t="n">
        <v>50</v>
      </c>
      <c r="BW220" s="187">
        <f aca="1">IFERROR(INDEX(RTO4CF_ORD,BV220,1),"sd")</f>
        <v>0</v>
      </c>
      <c r="BX220" s="188">
        <f aca="1">IFERROR(INDEX(RTO4CF_ORD,BV220,2),"sd")</f>
        <v>0</v>
      </c>
      <c r="BY220" s="186" t="str">
        <f aca="1">IF(BY$4&gt;$BV220,"",IF($BR$175&gt;$BS$175,"ns",IF($BN$182&gt;$BO$182,"ns",IF(ABS($BX220-INDEX(RTO1CF_ORD,BY$4,2))&gt;$BN$190,"s","ns"))))</f>
        <v>ns</v>
      </c>
      <c r="BZ220" s="186" t="str">
        <f aca="1">IF(BZ$4&gt;$BV220,"",IF($BR$175&gt;$BS$175,"ns",IF($BN$182&gt;$BO$182,"ns",IF(ABS($BX220-INDEX(RTO1CF_ORD,BZ$4,2))&gt;$BN$190,"s","ns"))))</f>
        <v>ns</v>
      </c>
      <c r="CA220" s="186" t="str">
        <f aca="1">IF(CA$4&gt;$BV220,"",IF($BR$175&gt;$BS$175,"ns",IF($BN$182&gt;$BO$182,"ns",IF(ABS($BX220-INDEX(RTO1CF_ORD,CA$4,2))&gt;$BN$190,"s","ns"))))</f>
        <v>ns</v>
      </c>
      <c r="CB220" s="186" t="str">
        <f aca="1">IF(CB$4&gt;$BV220,"",IF($BR$175&gt;$BS$175,"ns",IF($BN$182&gt;$BO$182,"ns",IF(ABS($BX220-INDEX(RTO1CF_ORD,CB$4,2))&gt;$BN$190,"s","ns"))))</f>
        <v>ns</v>
      </c>
      <c r="CC220" s="186" t="str">
        <f aca="1">IF(CC$4&gt;$BV220,"",IF($BR$175&gt;$BS$175,"ns",IF($BN$182&gt;$BO$182,"ns",IF(ABS($BX220-INDEX(RTO1CF_ORD,CC$4,2))&gt;$BN$190,"s","ns"))))</f>
        <v>ns</v>
      </c>
      <c r="CD220" s="186" t="str">
        <f aca="1">IF(CD$4&gt;$BV220,"",IF($BR$175&gt;$BS$175,"ns",IF($BN$182&gt;$BO$182,"ns",IF(ABS($BX220-INDEX(RTO1CF_ORD,CD$4,2))&gt;$BN$190,"s","ns"))))</f>
        <v>ns</v>
      </c>
      <c r="CE220" s="186" t="str">
        <f aca="1">IF(CE$4&gt;$BV220,"",IF($BR$175&gt;$BS$175,"ns",IF($BN$182&gt;$BO$182,"ns",IF(ABS($BX220-INDEX(RTO1CF_ORD,CE$4,2))&gt;$BN$190,"s","ns"))))</f>
        <v>ns</v>
      </c>
      <c r="CF220" s="186" t="str">
        <f aca="1">IF(CF$4&gt;$BV220,"",IF($BR$175&gt;$BS$175,"ns",IF($BN$182&gt;$BO$182,"ns",IF(ABS($BX220-INDEX(RTO1CF_ORD,CF$4,2))&gt;$BN$190,"s","ns"))))</f>
        <v>ns</v>
      </c>
      <c r="CG220" s="186" t="str">
        <f aca="1">IF(CG$4&gt;$BV220,"",IF($BR$175&gt;$BS$175,"ns",IF($BN$182&gt;$BO$182,"ns",IF(ABS($BX220-INDEX(RTO1CF_ORD,CG$4,2))&gt;$BN$190,"s","ns"))))</f>
        <v>ns</v>
      </c>
      <c r="CH220" s="186" t="str">
        <f aca="1">IF(CH$4&gt;$BV220,"",IF($BR$175&gt;$BS$175,"ns",IF($BN$182&gt;$BO$182,"ns",IF(ABS($BX220-INDEX(RTO1CF_ORD,CH$4,2))&gt;$BN$190,"s","ns"))))</f>
        <v>ns</v>
      </c>
      <c r="CI220" s="186" t="str">
        <f aca="1">IF(CI$4&gt;$BV220,"",IF($BR$175&gt;$BS$175,"ns",IF($BN$182&gt;$BO$182,"ns",IF(ABS($BX220-INDEX(RTO1CF_ORD,CI$4,2))&gt;$BN$190,"s","ns"))))</f>
        <v>ns</v>
      </c>
      <c r="CJ220" s="186" t="str">
        <f aca="1">IF(CJ$4&gt;$BV220,"",IF($BR$175&gt;$BS$175,"ns",IF($BN$182&gt;$BO$182,"ns",IF(ABS($BX220-INDEX(RTO1CF_ORD,CJ$4,2))&gt;$BN$190,"s","ns"))))</f>
        <v>ns</v>
      </c>
      <c r="CK220" s="186" t="str">
        <f aca="1">IF(CK$4&gt;$BV220,"",IF($BR$175&gt;$BS$175,"ns",IF($BN$182&gt;$BO$182,"ns",IF(ABS($BX220-INDEX(RTO1CF_ORD,CK$4,2))&gt;$BN$190,"s","ns"))))</f>
        <v>ns</v>
      </c>
      <c r="CL220" s="186" t="str">
        <f aca="1">IF(CL$4&gt;$BV220,"",IF($BR$175&gt;$BS$175,"ns",IF($BN$182&gt;$BO$182,"ns",IF(ABS($BX220-INDEX(RTO1CF_ORD,CL$4,2))&gt;$BN$190,"s","ns"))))</f>
        <v>ns</v>
      </c>
      <c r="CM220" s="186" t="str">
        <f aca="1">IF(CM$4&gt;$BV220,"",IF($BR$175&gt;$BS$175,"ns",IF($BN$182&gt;$BO$182,"ns",IF(ABS($BX220-INDEX(RTO1CF_ORD,CM$4,2))&gt;$BN$190,"s","ns"))))</f>
        <v>ns</v>
      </c>
      <c r="CN220" s="186" t="str">
        <f aca="1">IF(CN$4&gt;$BV220,"",IF($BR$175&gt;$BS$175,"ns",IF($BN$182&gt;$BO$182,"ns",IF(ABS($BX220-INDEX(RTO1CF_ORD,CN$4,2))&gt;$BN$190,"s","ns"))))</f>
        <v>ns</v>
      </c>
      <c r="CO220" s="186" t="str">
        <f aca="1">IF(CO$4&gt;$BV220,"",IF($BR$175&gt;$BS$175,"ns",IF($BN$182&gt;$BO$182,"ns",IF(ABS($BX220-INDEX(RTO1CF_ORD,CO$4,2))&gt;$BN$190,"s","ns"))))</f>
        <v>ns</v>
      </c>
      <c r="CP220" s="186" t="str">
        <f aca="1">IF(CP$4&gt;$BV220,"",IF($BR$175&gt;$BS$175,"ns",IF($BN$182&gt;$BO$182,"ns",IF(ABS($BX220-INDEX(RTO1CF_ORD,CP$4,2))&gt;$BN$190,"s","ns"))))</f>
        <v>ns</v>
      </c>
      <c r="CQ220" s="186" t="str">
        <f aca="1">IF(CQ$4&gt;$BV220,"",IF($BR$175&gt;$BS$175,"ns",IF($BN$182&gt;$BO$182,"ns",IF(ABS($BX220-INDEX(RTO1CF_ORD,CQ$4,2))&gt;$BN$190,"s","ns"))))</f>
        <v>ns</v>
      </c>
      <c r="CR220" s="186" t="str">
        <f aca="1">IF(CR$4&gt;$BV220,"",IF($BR$175&gt;$BS$175,"ns",IF($BN$182&gt;$BO$182,"ns",IF(ABS($BX220-INDEX(RTO1CF_ORD,CR$4,2))&gt;$BN$190,"s","ns"))))</f>
        <v>ns</v>
      </c>
      <c r="CS220" s="186" t="str">
        <f aca="1">IF(CS$4&gt;$BV220,"",IF($BR$175&gt;$BS$175,"ns",IF($BN$182&gt;$BO$182,"ns",IF(ABS($BX220-INDEX(RTO1CF_ORD,CS$4,2))&gt;$BN$190,"s","ns"))))</f>
        <v>ns</v>
      </c>
      <c r="CT220" s="186" t="str">
        <f aca="1">IF(CT$4&gt;$BV220,"",IF($BR$175&gt;$BS$175,"ns",IF($BN$182&gt;$BO$182,"ns",IF(ABS($BX220-INDEX(RTO1CF_ORD,CT$4,2))&gt;$BN$190,"s","ns"))))</f>
        <v>ns</v>
      </c>
      <c r="CU220" s="186" t="str">
        <f aca="1">IF(CU$4&gt;$BV220,"",IF($BR$175&gt;$BS$175,"ns",IF($BN$182&gt;$BO$182,"ns",IF(ABS($BX220-INDEX(RTO1CF_ORD,CU$4,2))&gt;$BN$190,"s","ns"))))</f>
        <v>ns</v>
      </c>
      <c r="CV220" s="186" t="str">
        <f aca="1">IF(CV$4&gt;$BV220,"",IF($BR$175&gt;$BS$175,"ns",IF($BN$182&gt;$BO$182,"ns",IF(ABS($BX220-INDEX(RTO1CF_ORD,CV$4,2))&gt;$BN$190,"s","ns"))))</f>
        <v>ns</v>
      </c>
      <c r="CW220" s="186" t="str">
        <f aca="1">IF(CW$4&gt;$BV220,"",IF($BR$175&gt;$BS$175,"ns",IF($BN$182&gt;$BO$182,"ns",IF(ABS($BX220-INDEX(RTO1CF_ORD,CW$4,2))&gt;$BN$190,"s","ns"))))</f>
        <v>ns</v>
      </c>
      <c r="CX220" s="186" t="str">
        <f aca="1">IF(CX$4&gt;$BV220,"",IF($BR$175&gt;$BS$175,"ns",IF($BN$182&gt;$BO$182,"ns",IF(ABS($BX220-INDEX(RTO1CF_ORD,CX$4,2))&gt;$BN$190,"s","ns"))))</f>
        <v>ns</v>
      </c>
      <c r="CY220" s="186" t="str">
        <f aca="1">IF(CY$4&gt;$BV220,"",IF($BR$175&gt;$BS$175,"ns",IF($BN$182&gt;$BO$182,"ns",IF(ABS($BX220-INDEX(RTO1CF_ORD,CY$4,2))&gt;$BN$190,"s","ns"))))</f>
        <v>ns</v>
      </c>
      <c r="CZ220" s="186" t="str">
        <f aca="1">IF(CZ$4&gt;$BV220,"",IF($BR$175&gt;$BS$175,"ns",IF($BN$182&gt;$BO$182,"ns",IF(ABS($BX220-INDEX(RTO1CF_ORD,CZ$4,2))&gt;$BN$190,"s","ns"))))</f>
        <v>ns</v>
      </c>
      <c r="DA220" s="186" t="str">
        <f aca="1">IF(DA$4&gt;$BV220,"",IF($BR$175&gt;$BS$175,"ns",IF($BN$182&gt;$BO$182,"ns",IF(ABS($BX220-INDEX(RTO1CF_ORD,DA$4,2))&gt;$BN$190,"s","ns"))))</f>
        <v>ns</v>
      </c>
      <c r="DB220" s="186" t="str">
        <f aca="1">IF(DB$4&gt;$BV220,"",IF($BR$175&gt;$BS$175,"ns",IF($BN$182&gt;$BO$182,"ns",IF(ABS($BX220-INDEX(RTO1CF_ORD,DB$4,2))&gt;$BN$190,"s","ns"))))</f>
        <v>ns</v>
      </c>
      <c r="DC220" s="186" t="str">
        <f aca="1">IF(DC$4&gt;$BV220,"",IF($BR$175&gt;$BS$175,"ns",IF($BN$182&gt;$BO$182,"ns",IF(ABS($BX220-INDEX(RTO1CF_ORD,DC$4,2))&gt;$BN$190,"s","ns"))))</f>
        <v>ns</v>
      </c>
      <c r="DD220" s="186" t="str">
        <f aca="1">IF(DD$4&gt;$BV220,"",IF($BR$175&gt;$BS$175,"ns",IF($BN$182&gt;$BO$182,"ns",IF(ABS($BX220-INDEX(RTO1CF_ORD,DD$4,2))&gt;$BN$190,"s","ns"))))</f>
        <v>ns</v>
      </c>
      <c r="DE220" s="186" t="str">
        <f aca="1">IF(DE$4&gt;$BV220,"",IF($BR$175&gt;$BS$175,"ns",IF($BN$182&gt;$BO$182,"ns",IF(ABS($BX220-INDEX(RTO1CF_ORD,DE$4,2))&gt;$BN$190,"s","ns"))))</f>
        <v>ns</v>
      </c>
      <c r="DF220" s="186" t="str">
        <f aca="1">IF(DF$4&gt;$BV220,"",IF($BR$175&gt;$BS$175,"ns",IF($BN$182&gt;$BO$182,"ns",IF(ABS($BX220-INDEX(RTO1CF_ORD,DF$4,2))&gt;$BN$190,"s","ns"))))</f>
        <v>ns</v>
      </c>
      <c r="DG220" s="186" t="str">
        <f aca="1">IF(DG$4&gt;$BV220,"",IF($BR$175&gt;$BS$175,"ns",IF($BN$182&gt;$BO$182,"ns",IF(ABS($BX220-INDEX(RTO1CF_ORD,DG$4,2))&gt;$BN$190,"s","ns"))))</f>
        <v>ns</v>
      </c>
      <c r="DH220" s="186" t="str">
        <f aca="1">IF(DH$4&gt;$BV220,"",IF($BR$175&gt;$BS$175,"ns",IF($BN$182&gt;$BO$182,"ns",IF(ABS($BX220-INDEX(RTO1CF_ORD,DH$4,2))&gt;$BN$190,"s","ns"))))</f>
        <v>ns</v>
      </c>
      <c r="DI220" s="186" t="str">
        <f aca="1">IF(DI$4&gt;$BV220,"",IF($BR$175&gt;$BS$175,"ns",IF($BN$182&gt;$BO$182,"ns",IF(ABS($BX220-INDEX(RTO1CF_ORD,DI$4,2))&gt;$BN$190,"s","ns"))))</f>
        <v>ns</v>
      </c>
      <c r="DJ220" s="186" t="str">
        <f aca="1">IF(DJ$4&gt;$BV220,"",IF($BR$175&gt;$BS$175,"ns",IF($BN$182&gt;$BO$182,"ns",IF(ABS($BX220-INDEX(RTO1CF_ORD,DJ$4,2))&gt;$BN$190,"s","ns"))))</f>
        <v>ns</v>
      </c>
      <c r="DK220" s="186" t="str">
        <f aca="1">IF(DK$4&gt;$BV220,"",IF($BR$175&gt;$BS$175,"ns",IF($BN$182&gt;$BO$182,"ns",IF(ABS($BX220-INDEX(RTO1CF_ORD,DK$4,2))&gt;$BN$190,"s","ns"))))</f>
        <v>ns</v>
      </c>
      <c r="DL220" s="186" t="str">
        <f aca="1">IF(DL$4&gt;$BV220,"",IF($BR$175&gt;$BS$175,"ns",IF($BN$182&gt;$BO$182,"ns",IF(ABS($BX220-INDEX(RTO1CF_ORD,DL$4,2))&gt;$BN$190,"s","ns"))))</f>
        <v>ns</v>
      </c>
      <c r="DM220" s="186" t="str">
        <f aca="1">IF(DM$4&gt;$BV220,"",IF($BR$175&gt;$BS$175,"ns",IF($BN$182&gt;$BO$182,"ns",IF(ABS($BX220-INDEX(RTO1CF_ORD,DM$4,2))&gt;$BN$190,"s","ns"))))</f>
        <v>ns</v>
      </c>
      <c r="DN220" s="186" t="str">
        <f aca="1">IF(DN$4&gt;$BV220,"",IF($BR$175&gt;$BS$175,"ns",IF($BN$182&gt;$BO$182,"ns",IF(ABS($BX220-INDEX(RTO1CF_ORD,DN$4,2))&gt;$BN$190,"s","ns"))))</f>
        <v>ns</v>
      </c>
      <c r="DO220" s="186" t="str">
        <f aca="1">IF(DO$4&gt;$BV220,"",IF($BR$175&gt;$BS$175,"ns",IF($BN$182&gt;$BO$182,"ns",IF(ABS($BX220-INDEX(RTO1CF_ORD,DO$4,2))&gt;$BN$190,"s","ns"))))</f>
        <v>ns</v>
      </c>
      <c r="DP220" s="186" t="str">
        <f aca="1">IF(DP$4&gt;$BV220,"",IF($BR$175&gt;$BS$175,"ns",IF($BN$182&gt;$BO$182,"ns",IF(ABS($BX220-INDEX(RTO1CF_ORD,DP$4,2))&gt;$BN$190,"s","ns"))))</f>
        <v>ns</v>
      </c>
      <c r="DQ220" s="186" t="str">
        <f aca="1">IF(DQ$4&gt;$BV220,"",IF($BR$175&gt;$BS$175,"ns",IF($BN$182&gt;$BO$182,"ns",IF(ABS($BX220-INDEX(RTO1CF_ORD,DQ$4,2))&gt;$BN$190,"s","ns"))))</f>
        <v>ns</v>
      </c>
      <c r="DR220" s="186" t="str">
        <f aca="1">IF(DR$4&gt;$BV220,"",IF($BR$175&gt;$BS$175,"ns",IF($BN$182&gt;$BO$182,"ns",IF(ABS($BX220-INDEX(RTO1CF_ORD,DR$4,2))&gt;$BN$190,"s","ns"))))</f>
        <v>ns</v>
      </c>
      <c r="DS220" s="186" t="str">
        <f aca="1">IF(DS$4&gt;$BV220,"",IF($BR$175&gt;$BS$175,"ns",IF($BN$182&gt;$BO$182,"ns",IF(ABS($BX220-INDEX(RTO1CF_ORD,DS$4,2))&gt;$BN$190,"s","ns"))))</f>
        <v>ns</v>
      </c>
      <c r="DT220" s="186" t="str">
        <f aca="1">IF(DT$4&gt;$BV220,"",IF($BR$175&gt;$BS$175,"ns",IF($BN$182&gt;$BO$182,"ns",IF(ABS($BX220-INDEX(RTO1CF_ORD,DT$4,2))&gt;$BN$190,"s","ns"))))</f>
        <v>ns</v>
      </c>
      <c r="DU220" s="186" t="str">
        <f aca="1">IF(DU$4&gt;$BV220,"",IF($BR$175&gt;$BS$175,"ns",IF($BN$182&gt;$BO$182,"ns",IF(ABS($BX220-INDEX(RTO1CF_ORD,DU$4,2))&gt;$BN$190,"s","ns"))))</f>
        <v>ns</v>
      </c>
      <c r="DV220" s="186" t="str">
        <f aca="1">IF(DV$4&gt;$BV220,"",IF($BR$175&gt;$BS$175,"ns",IF($BN$182&gt;$BO$182,"ns",IF(ABS($BX220-INDEX(RTO1CF_ORD,DV$4,2))&gt;$BN$190,"s","ns"))))</f>
        <v>ns</v>
      </c>
      <c r="DW220" s="158"/>
      <c r="DX220" s="158"/>
      <c r="DZ220" s="311" t="s">
        <v>353</v>
      </c>
      <c r="EA220" s="179"/>
      <c r="EB220" s="179">
        <f>_xlfn.COUNTIFS(EB170:EB219,"&gt;1")</f>
        <v>0</v>
      </c>
      <c r="EC220" s="179">
        <f>_xlfn.COUNTIFS(EC170:EC219,"&gt;1")</f>
        <v>0</v>
      </c>
      <c r="ED220" s="179">
        <f>_xlfn.COUNTIFS(ED170:ED219,"&gt;1")</f>
        <v>0</v>
      </c>
      <c r="EE220" s="179">
        <f>_xlfn.COUNTIFS(EE170:EE219,"&gt;1")</f>
        <v>0</v>
      </c>
      <c r="EF220" s="182">
        <f>IF(EF170=0,0,IF(_xlfn.COUNTIFS(EB170:EE219,"&gt;1")&lt;&gt;EF170*EB220,0,1))</f>
        <v>0</v>
      </c>
      <c r="EG220" s="179"/>
      <c r="EH220" s="179"/>
      <c r="EI220" s="176"/>
      <c r="EJ220" s="176"/>
      <c r="EK220" s="177"/>
      <c r="EL220" s="311" t="s">
        <v>353</v>
      </c>
      <c r="EM220" s="179"/>
      <c r="EN220" s="179">
        <f>_xlfn.COUNTIFS(EN170:EN219,"&gt;1")</f>
        <v>25</v>
      </c>
      <c r="EO220" s="179">
        <f>_xlfn.COUNTIFS(EO170:EO219,"&gt;1")</f>
        <v>25</v>
      </c>
      <c r="EP220" s="179">
        <f>_xlfn.COUNTIFS(EP170:EP219,"&gt;1")</f>
        <v>25</v>
      </c>
      <c r="EQ220" s="179">
        <f>_xlfn.COUNTIFS(EQ170:EQ219,"&gt;1")</f>
        <v>0</v>
      </c>
      <c r="ER220" s="182">
        <f>IF(ER170=0,0,IF(_xlfn.COUNTIFS(EN170:EQ219,"&gt;1")&lt;&gt;ER170*EN220,0,1))</f>
        <v>1</v>
      </c>
      <c r="ES220" s="179"/>
      <c r="ET220" s="177"/>
      <c r="EU220" s="177"/>
      <c r="EV220" s="177"/>
      <c r="EW220" s="177"/>
      <c r="EX220" s="179"/>
      <c r="EY220" s="177"/>
      <c r="EZ220" s="177"/>
    </row>
    <row r="221" spans="11:156" ht="12.75" customHeight="1">
      <c r="K221" s="9"/>
      <c r="DZ221" s="175" t="s">
        <v>303</v>
      </c>
      <c r="EA221" s="175"/>
      <c r="EB221" s="183">
        <f>IFERROR(_xlfn.SUMIFS(EB170:EB219,EB170:EB219,"&gt;1"),0)</f>
        <v>0</v>
      </c>
      <c r="EC221" s="183">
        <f>IFERROR(_xlfn.SUMIFS(EC170:EC219,EC170:EC219,"&gt;1"),0)</f>
        <v>0</v>
      </c>
      <c r="ED221" s="183">
        <f>IFERROR(_xlfn.SUMIFS(ED170:ED219,ED170:ED219,"&gt;1"),0)</f>
        <v>0</v>
      </c>
      <c r="EE221" s="183">
        <f>IFERROR(_xlfn.SUMIFS(EE170:EE219,EE170:EE219,"&gt;1"),0)</f>
        <v>0</v>
      </c>
      <c r="EF221" s="176"/>
      <c r="EG221" s="176"/>
      <c r="EH221" s="176"/>
      <c r="EI221" s="176"/>
      <c r="EJ221" s="176"/>
      <c r="EK221" s="177"/>
      <c r="EL221" s="175" t="s">
        <v>303</v>
      </c>
      <c r="EM221" s="175"/>
      <c r="EN221" s="183">
        <f>IFERROR(_xlfn.SUMIFS(EN170:EN219,EN170:EN219,"&gt;1"),0)</f>
        <v>98823.4512571428932</v>
      </c>
      <c r="EO221" s="183">
        <f>IFERROR(_xlfn.SUMIFS(EO170:EO219,EO170:EO219,"&gt;1"),0)</f>
        <v>122844.751417142994</v>
      </c>
      <c r="EP221" s="183">
        <f>IFERROR(_xlfn.SUMIFS(EP170:EP219,EP170:EP219,"&gt;1"),0)</f>
        <v>93067.0622514285933</v>
      </c>
      <c r="EQ221" s="183">
        <f>IFERROR(_xlfn.SUMIFS(EQ170:EQ219,EQ170:EQ219,"&gt;1"),0)</f>
        <v>0</v>
      </c>
      <c r="ER221" s="176"/>
      <c r="ES221" s="176"/>
      <c r="ET221" s="177"/>
      <c r="EU221" s="177"/>
      <c r="EV221" s="177"/>
      <c r="EW221" s="177"/>
      <c r="EX221" s="176"/>
      <c r="EY221" s="177"/>
      <c r="EZ221" s="177"/>
    </row>
    <row r="222" spans="130:156" ht="12.75" customHeight="1">
      <c r="DZ222" s="177"/>
      <c r="EA222" s="177"/>
      <c r="EB222" s="177"/>
      <c r="EC222" s="177"/>
      <c r="ED222" s="177"/>
      <c r="EE222" s="177"/>
      <c r="EF222" s="177"/>
      <c r="EG222" s="177"/>
      <c r="EH222" s="177"/>
      <c r="EI222" s="177"/>
      <c r="EJ222" s="177"/>
      <c r="EK222" s="177"/>
      <c r="EL222" s="177"/>
      <c r="EM222" s="177"/>
      <c r="EN222" s="177"/>
      <c r="EO222" s="177"/>
      <c r="EP222" s="177"/>
      <c r="EQ222" s="177"/>
      <c r="ER222" s="177"/>
      <c r="ES222" s="177"/>
      <c r="ET222" s="177"/>
      <c r="EU222" s="177"/>
      <c r="EV222" s="177"/>
      <c r="EW222" s="177"/>
      <c r="EX222" s="177"/>
      <c r="EY222" s="177"/>
      <c r="EZ222" s="177"/>
    </row>
    <row r="223" spans="1:156" ht="12.75" customHeight="1">
      <c r="A223" s="10"/>
      <c r="B223" s="11"/>
      <c r="DZ223" s="177"/>
      <c r="EA223" s="177"/>
      <c r="EB223" s="177"/>
      <c r="EC223" s="177"/>
      <c r="ED223" s="177"/>
      <c r="EE223" s="177"/>
      <c r="EF223" s="177"/>
      <c r="EG223" s="177"/>
      <c r="EH223" s="177"/>
      <c r="EI223" s="177"/>
      <c r="EJ223" s="177"/>
      <c r="EK223" s="177"/>
      <c r="EL223" s="177"/>
      <c r="EM223" s="177"/>
      <c r="EN223" s="177"/>
      <c r="EO223" s="177"/>
      <c r="EP223" s="177"/>
      <c r="EQ223" s="177"/>
      <c r="ER223" s="177"/>
      <c r="ES223" s="177"/>
      <c r="ET223" s="177"/>
      <c r="EU223" s="177"/>
      <c r="EV223" s="177"/>
      <c r="EW223" s="177"/>
      <c r="EX223" s="177"/>
      <c r="EY223" s="177"/>
      <c r="EZ223" s="177"/>
    </row>
    <row r="224" spans="1:156" ht="12.75" customHeight="1">
      <c r="A224" s="9"/>
      <c r="DZ224" s="177"/>
      <c r="EA224" s="177"/>
      <c r="EB224" s="177"/>
      <c r="EC224" s="177"/>
      <c r="ED224" s="177"/>
      <c r="EE224" s="177"/>
      <c r="EF224" s="177"/>
      <c r="EG224" s="177"/>
      <c r="EH224" s="177"/>
      <c r="EI224" s="177"/>
      <c r="EJ224" s="177"/>
      <c r="EK224" s="177"/>
      <c r="EL224" s="177"/>
      <c r="EM224" s="177"/>
      <c r="EN224" s="177"/>
      <c r="EO224" s="177"/>
      <c r="EP224" s="177"/>
      <c r="EQ224" s="177"/>
      <c r="ER224" s="177"/>
      <c r="ES224" s="177"/>
      <c r="ET224" s="177"/>
      <c r="EU224" s="177"/>
      <c r="EV224" s="177"/>
      <c r="EW224" s="177"/>
      <c r="EX224" s="177"/>
      <c r="EY224" s="177"/>
      <c r="EZ224" s="177"/>
    </row>
    <row r="225" spans="1:156" ht="12.75" customHeight="1">
      <c r="A225" s="9"/>
      <c r="DZ225" s="177"/>
      <c r="EA225" s="177"/>
      <c r="EB225" s="177"/>
      <c r="EC225" s="177"/>
      <c r="ED225" s="177"/>
      <c r="EE225" s="177"/>
      <c r="EF225" s="177"/>
      <c r="EG225" s="177"/>
      <c r="EH225" s="177"/>
      <c r="EI225" s="177"/>
      <c r="EJ225" s="177"/>
      <c r="EK225" s="177"/>
      <c r="EL225" s="177"/>
      <c r="EM225" s="177"/>
      <c r="EN225" s="177"/>
      <c r="EO225" s="177"/>
      <c r="EP225" s="177"/>
      <c r="EQ225" s="177"/>
      <c r="ER225" s="177"/>
      <c r="ES225" s="177"/>
      <c r="ET225" s="177"/>
      <c r="EU225" s="177"/>
      <c r="EV225" s="177"/>
      <c r="EW225" s="177"/>
      <c r="EX225" s="177"/>
      <c r="EY225" s="177"/>
      <c r="EZ225" s="177"/>
    </row>
    <row r="231" spans="9:11" ht="12.75" customHeight="1">
      <c r="I231" s="10"/>
      <c r="J231" s="10"/>
      <c r="K231" s="10"/>
    </row>
    <row r="238" spans="63:154" ht="12.75" customHeight="1">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c r="DL238" s="9"/>
      <c r="DM238" s="9"/>
      <c r="DN238" s="9"/>
      <c r="DO238" s="9"/>
      <c r="DP238" s="9"/>
      <c r="DQ238" s="9"/>
      <c r="DR238" s="9"/>
      <c r="DS238" s="9"/>
      <c r="DT238" s="9"/>
      <c r="DU238" s="9"/>
      <c r="DV238" s="9"/>
      <c r="DW238" s="9"/>
      <c r="DX238" s="9"/>
      <c r="DY238" s="9"/>
      <c r="DZ238" s="9"/>
      <c r="EA238" s="9"/>
      <c r="EB238" s="9"/>
      <c r="EC238" s="9"/>
      <c r="ED238" s="9"/>
      <c r="EE238" s="9"/>
      <c r="EF238" s="9"/>
      <c r="EG238" s="9"/>
      <c r="EH238" s="9"/>
      <c r="EI238" s="9"/>
      <c r="EJ238" s="9"/>
      <c r="EK238" s="9"/>
      <c r="EL238" s="9"/>
      <c r="EM238" s="9"/>
      <c r="EN238" s="9"/>
      <c r="EO238" s="9"/>
      <c r="EP238" s="9"/>
      <c r="EQ238" s="9"/>
      <c r="ER238" s="9"/>
      <c r="ES238" s="9"/>
      <c r="ET238" s="9"/>
      <c r="EU238" s="9"/>
      <c r="EV238" s="9"/>
      <c r="EW238" s="9"/>
      <c r="EX238" s="9"/>
    </row>
    <row r="241" spans="8:154" ht="12.75" customHeight="1">
      <c r="H241" s="9"/>
      <c r="BK241" s="10"/>
      <c r="BL241" s="10"/>
      <c r="BM241" s="10"/>
      <c r="BN241" s="10"/>
      <c r="BO241" s="10"/>
      <c r="BP241" s="10"/>
      <c r="BQ241" s="10"/>
      <c r="BR241" s="10"/>
      <c r="BS241" s="10"/>
      <c r="BT241" s="10"/>
      <c r="BU241" s="10"/>
      <c r="BV241" s="10"/>
      <c r="BW241" s="10"/>
      <c r="BX241" s="10"/>
      <c r="BY241" s="10"/>
      <c r="BZ241" s="10"/>
      <c r="CA241" s="10"/>
      <c r="CB241" s="10"/>
      <c r="CC241" s="10"/>
      <c r="CD241" s="10"/>
      <c r="CE241" s="10"/>
      <c r="CF241" s="10"/>
      <c r="CG241" s="10"/>
      <c r="CH241" s="10"/>
      <c r="CI241" s="10"/>
      <c r="CJ241" s="10"/>
      <c r="CK241" s="10"/>
      <c r="CL241" s="10"/>
      <c r="CM241" s="10"/>
      <c r="CN241" s="10"/>
      <c r="CO241" s="10"/>
      <c r="CP241" s="10"/>
      <c r="CQ241" s="10"/>
      <c r="CR241" s="10"/>
      <c r="CS241" s="10"/>
      <c r="CT241" s="10"/>
      <c r="CU241" s="10"/>
      <c r="CV241" s="10"/>
      <c r="CW241" s="10"/>
      <c r="CX241" s="10"/>
      <c r="CY241" s="10"/>
      <c r="CZ241" s="10"/>
      <c r="DA241" s="10"/>
      <c r="DB241" s="10"/>
      <c r="DC241" s="10"/>
      <c r="DD241" s="10"/>
      <c r="DE241" s="10"/>
      <c r="DF241" s="10"/>
      <c r="DG241" s="10"/>
      <c r="DH241" s="10"/>
      <c r="DI241" s="10"/>
      <c r="DJ241" s="10"/>
      <c r="DK241" s="10"/>
      <c r="DL241" s="10"/>
      <c r="DM241" s="10"/>
      <c r="DN241" s="10"/>
      <c r="DO241" s="10"/>
      <c r="DP241" s="10"/>
      <c r="DQ241" s="10"/>
      <c r="DR241" s="10"/>
      <c r="DS241" s="10"/>
      <c r="DT241" s="10"/>
      <c r="DU241" s="10"/>
      <c r="DV241" s="10"/>
      <c r="DW241" s="10"/>
      <c r="DX241" s="10"/>
      <c r="DY241" s="10"/>
      <c r="DZ241" s="10"/>
      <c r="EA241" s="10"/>
      <c r="EB241" s="10"/>
      <c r="EC241" s="10"/>
      <c r="ED241" s="10"/>
      <c r="EE241" s="10"/>
      <c r="EF241" s="10"/>
      <c r="EG241" s="10"/>
      <c r="EH241" s="10"/>
      <c r="EI241" s="10"/>
      <c r="EJ241" s="10"/>
      <c r="EK241" s="10"/>
      <c r="EL241" s="10"/>
      <c r="EM241" s="10"/>
      <c r="EN241" s="10"/>
      <c r="EO241" s="10"/>
      <c r="EP241" s="10"/>
      <c r="EQ241" s="10"/>
      <c r="ER241" s="10"/>
      <c r="ES241" s="10"/>
      <c r="ET241" s="10"/>
      <c r="EU241" s="10"/>
      <c r="EV241" s="10"/>
      <c r="EW241" s="10"/>
      <c r="EX241" s="10"/>
    </row>
    <row r="242" spans="8:154" ht="12.75" customHeight="1">
      <c r="H242" s="9"/>
      <c r="BK242" s="9"/>
      <c r="BL242" s="9"/>
      <c r="BM242" s="9"/>
      <c r="BN242" s="9"/>
      <c r="BO242" s="9"/>
      <c r="BP242" s="9"/>
      <c r="BQ242" s="9"/>
      <c r="BR242" s="9"/>
      <c r="BS242" s="9"/>
      <c r="BT242" s="9"/>
      <c r="BU242" s="9"/>
      <c r="BV242" s="9"/>
      <c r="BW242" s="9"/>
      <c r="BX242" s="9"/>
      <c r="BY242" s="9"/>
      <c r="BZ242" s="9"/>
      <c r="CA242" s="9"/>
      <c r="CB242" s="9"/>
      <c r="CC242" s="9"/>
      <c r="CD242" s="9"/>
      <c r="CE242" s="9"/>
      <c r="CF242" s="9"/>
      <c r="CG242" s="9"/>
      <c r="CH242" s="9"/>
      <c r="CI242" s="9"/>
      <c r="CJ242" s="9"/>
      <c r="CK242" s="9"/>
      <c r="CL242" s="9"/>
      <c r="CM242" s="9"/>
      <c r="CN242" s="9"/>
      <c r="CO242" s="9"/>
      <c r="CP242" s="9"/>
      <c r="CQ242" s="9"/>
      <c r="CR242" s="9"/>
      <c r="CS242" s="9"/>
      <c r="CT242" s="9"/>
      <c r="CU242" s="9"/>
      <c r="CV242" s="9"/>
      <c r="CW242" s="9"/>
      <c r="CX242" s="9"/>
      <c r="CY242" s="9"/>
      <c r="CZ242" s="9"/>
      <c r="DA242" s="9"/>
      <c r="DB242" s="9"/>
      <c r="DC242" s="9"/>
      <c r="DD242" s="9"/>
      <c r="DE242" s="9"/>
      <c r="DF242" s="9"/>
      <c r="DG242" s="9"/>
      <c r="DH242" s="9"/>
      <c r="DI242" s="9"/>
      <c r="DJ242" s="9"/>
      <c r="DK242" s="9"/>
      <c r="DL242" s="9"/>
      <c r="DM242" s="9"/>
      <c r="DN242" s="9"/>
      <c r="DO242" s="9"/>
      <c r="DP242" s="9"/>
      <c r="DQ242" s="9"/>
      <c r="DR242" s="9"/>
      <c r="DS242" s="9"/>
      <c r="DT242" s="9"/>
      <c r="DU242" s="9"/>
      <c r="DV242" s="9"/>
      <c r="DW242" s="9"/>
      <c r="DX242" s="9"/>
      <c r="DY242" s="9"/>
      <c r="DZ242" s="9"/>
      <c r="EA242" s="9"/>
      <c r="EB242" s="9"/>
      <c r="EC242" s="9"/>
      <c r="ED242" s="9"/>
      <c r="EE242" s="9"/>
      <c r="EF242" s="9"/>
      <c r="EG242" s="9"/>
      <c r="EH242" s="9"/>
      <c r="EI242" s="9"/>
      <c r="EJ242" s="9"/>
      <c r="EK242" s="9"/>
      <c r="EL242" s="9"/>
      <c r="EM242" s="9"/>
      <c r="EN242" s="9"/>
      <c r="EO242" s="9"/>
      <c r="EP242" s="9"/>
      <c r="EQ242" s="9"/>
      <c r="ER242" s="9"/>
      <c r="ES242" s="9"/>
      <c r="ET242" s="9"/>
      <c r="EU242" s="9"/>
      <c r="EV242" s="9"/>
      <c r="EW242" s="9"/>
      <c r="EX242" s="9"/>
    </row>
    <row r="243" spans="8:154" ht="12.75" customHeight="1">
      <c r="H243" s="9"/>
      <c r="BK243" s="9"/>
      <c r="BL243" s="9"/>
      <c r="BM243" s="9"/>
      <c r="BN243" s="9"/>
      <c r="BO243" s="9"/>
      <c r="BP243" s="9"/>
      <c r="BQ243" s="9"/>
      <c r="BR243" s="9"/>
      <c r="BS243" s="9"/>
      <c r="BT243" s="9"/>
      <c r="BU243" s="9"/>
      <c r="BV243" s="9"/>
      <c r="BW243" s="9"/>
      <c r="BX243" s="9"/>
      <c r="BY243" s="9"/>
      <c r="BZ243" s="9"/>
      <c r="CA243" s="9"/>
      <c r="CB243" s="9"/>
      <c r="CC243" s="9"/>
      <c r="CD243" s="9"/>
      <c r="CE243" s="9"/>
      <c r="CF243" s="9"/>
      <c r="CG243" s="9"/>
      <c r="CH243" s="9"/>
      <c r="CI243" s="9"/>
      <c r="CJ243" s="9"/>
      <c r="CK243" s="9"/>
      <c r="CL243" s="9"/>
      <c r="CM243" s="9"/>
      <c r="CN243" s="9"/>
      <c r="CO243" s="9"/>
      <c r="CP243" s="9"/>
      <c r="CQ243" s="9"/>
      <c r="CR243" s="9"/>
      <c r="CS243" s="9"/>
      <c r="CT243" s="9"/>
      <c r="CU243" s="9"/>
      <c r="CV243" s="9"/>
      <c r="CW243" s="9"/>
      <c r="CX243" s="9"/>
      <c r="CY243" s="9"/>
      <c r="CZ243" s="9"/>
      <c r="DA243" s="9"/>
      <c r="DB243" s="9"/>
      <c r="DC243" s="9"/>
      <c r="DD243" s="9"/>
      <c r="DE243" s="9"/>
      <c r="DF243" s="9"/>
      <c r="DG243" s="9"/>
      <c r="DH243" s="9"/>
      <c r="DI243" s="9"/>
      <c r="DJ243" s="9"/>
      <c r="DK243" s="9"/>
      <c r="DL243" s="9"/>
      <c r="DM243" s="9"/>
      <c r="DN243" s="9"/>
      <c r="DO243" s="9"/>
      <c r="DP243" s="9"/>
      <c r="DQ243" s="9"/>
      <c r="DR243" s="9"/>
      <c r="DS243" s="9"/>
      <c r="DT243" s="9"/>
      <c r="DU243" s="9"/>
      <c r="DV243" s="9"/>
      <c r="DW243" s="9"/>
      <c r="DX243" s="9"/>
      <c r="DY243" s="9"/>
      <c r="DZ243" s="9"/>
      <c r="EA243" s="9"/>
      <c r="EB243" s="9"/>
      <c r="EC243" s="9"/>
      <c r="ED243" s="9"/>
      <c r="EE243" s="9"/>
      <c r="EF243" s="9"/>
      <c r="EG243" s="9"/>
      <c r="EH243" s="9"/>
      <c r="EI243" s="9"/>
      <c r="EJ243" s="9"/>
      <c r="EK243" s="9"/>
      <c r="EL243" s="9"/>
      <c r="EM243" s="9"/>
      <c r="EN243" s="9"/>
      <c r="EO243" s="9"/>
      <c r="EP243" s="9"/>
      <c r="EQ243" s="9"/>
      <c r="ER243" s="9"/>
      <c r="ES243" s="9"/>
      <c r="ET243" s="9"/>
      <c r="EU243" s="9"/>
      <c r="EV243" s="9"/>
      <c r="EW243" s="9"/>
      <c r="EX243" s="9"/>
    </row>
    <row r="244" spans="8:8" ht="12.75" customHeight="1">
      <c r="H244" s="9"/>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orientation="landscape"/>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legacyDrawing r:id="rId2"/>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dimension ref="A1:H102"/>
  <sheetViews>
    <sheetView view="normal" zoomScale="80" workbookViewId="0">
      <selection activeCell="E10" sqref="E10"/>
    </sheetView>
  </sheetViews>
  <sheetFormatPr baseColWidth="10" defaultColWidth="11.437500" defaultRowHeight="15.40"/>
  <cols>
    <col min="1" max="1" width="30.553571" customWidth="1" style="7"/>
    <col min="2" max="2" width="23.553571" customWidth="1" style="7"/>
    <col min="3" max="3" width="22.883929" customWidth="1" style="7"/>
    <col min="4" max="4" width="20.883929" customWidth="1" style="7"/>
    <col min="5" max="5" width="14.883929" customWidth="1" style="7"/>
    <col min="6" max="6" width="11.437500" style="7"/>
    <col min="7" max="7" width="18.553571" customWidth="1" style="7"/>
    <col min="8" max="16384" width="11.437500" style="7"/>
  </cols>
  <sheetData>
    <row r="1" spans="1:1">
      <c r="A1" s="285" t="s">
        <v>360</v>
      </c>
    </row>
    <row r="2" spans="1:1">
      <c r="A2" s="266" t="s">
        <v>361</v>
      </c>
    </row>
    <row r="3" spans="1:1">
      <c r="A3" s="292" t="s">
        <v>115</v>
      </c>
    </row>
    <row r="4" spans="1:1">
      <c r="A4" s="170" t="str">
        <f>IF('ANVA-MDS'!EF54&lt;&gt;1,"Error en los datos de entrada SIN FUNGICIDA !!!",IF('ANVA-MDS'!ER54&lt;&gt;1,"Error en los datos de entrada CON fungicida !!!",""))</f>
        <v>Error en los datos de entrada SIN FUNGICIDA !!!</v>
      </c>
    </row>
    <row r="5" spans="1:7">
      <c r="A5" s="14" t="str">
        <f>MID(Fechas!$C$4,1,FIND(" SIN",Fechas!$C$4))</f>
        <v>1º ÉPOCA: CICLO LARGO </v>
      </c>
      <c r="B5" s="15"/>
      <c r="C5" s="15"/>
      <c r="D5" s="15"/>
      <c r="E5" s="15"/>
      <c r="F5" s="15"/>
      <c r="G5" s="84"/>
    </row>
    <row r="6" spans="1:7">
      <c r="A6" s="7" t="s">
        <v>362</v>
      </c>
      <c r="B6" s="89" t="s">
        <v>314</v>
      </c>
      <c r="C6" s="89" t="s">
        <v>315</v>
      </c>
      <c r="D6" s="89" t="s">
        <v>316</v>
      </c>
      <c r="E6" s="118" t="s">
        <v>317</v>
      </c>
      <c r="F6" s="89" t="s">
        <v>318</v>
      </c>
      <c r="G6" s="89" t="s">
        <v>363</v>
      </c>
    </row>
    <row r="7" spans="1:8">
      <c r="A7" s="315" t="s">
        <v>364</v>
      </c>
      <c r="B7" s="160" t="str">
        <f>'ANVA-MDS'!EZ18</f>
        <v>sd</v>
      </c>
      <c r="C7" s="162" t="str">
        <f>'ANVA-MDS'!EZ21</f>
        <v>sd</v>
      </c>
      <c r="D7" s="162" t="str">
        <f>IFERROR(C7/B7,"sd")</f>
        <v>sd</v>
      </c>
      <c r="E7" s="188" t="str">
        <f>IFERROR(D7/D8,"sd")</f>
        <v>sd</v>
      </c>
      <c r="F7" s="172" t="str">
        <f>IFERROR(FDIST(E7,B7,B11),"sd")</f>
        <v>sd</v>
      </c>
      <c r="G7" s="160" t="n">
        <v>0.05</v>
      </c>
      <c r="H7" s="9" t="str">
        <f>IF(F7&gt;G7,"ns",IF(F7&lt;0.001,"***",IF(F7&lt;0.01,"**",IF(F7&lt;0.05,"*",""))))</f>
        <v>ns</v>
      </c>
    </row>
    <row r="8" spans="1:8">
      <c r="A8" s="284" t="s">
        <v>365</v>
      </c>
      <c r="B8" s="160" t="str">
        <f>'ANVA-MDS'!EZ11</f>
        <v>sd</v>
      </c>
      <c r="C8" s="160" t="str">
        <f>'ANVA-MDS'!EZ14</f>
        <v>sd</v>
      </c>
      <c r="D8" s="162" t="str">
        <f>IFERROR(C8/B8,"sd")</f>
        <v>sd</v>
      </c>
      <c r="E8" s="188" t="str">
        <f>IFERROR(D8/D11,"sd")</f>
        <v>sd</v>
      </c>
      <c r="F8" s="172" t="str">
        <f>IFERROR(FDIST(E8,B8,B11),"sd")</f>
        <v>sd</v>
      </c>
      <c r="G8" s="160" t="n">
        <v>0.05</v>
      </c>
      <c r="H8" s="9" t="str">
        <f>IF(F8&gt;G8,"ns",IF(F8&lt;0.001,"***",IF(F8&lt;0.01,"**",IF(F8&lt;0.05,"*",""))))</f>
        <v>ns</v>
      </c>
    </row>
    <row r="9" spans="1:8">
      <c r="A9" s="315" t="s">
        <v>366</v>
      </c>
      <c r="B9" s="160" t="str">
        <f>'ANVA-MDS'!EZ10</f>
        <v>sd</v>
      </c>
      <c r="C9" s="162" t="str">
        <f>'ANVA-MDS'!EZ13</f>
        <v>sd</v>
      </c>
      <c r="D9" s="162" t="str">
        <f>IFERROR(C9/B9,"sd")</f>
        <v>sd</v>
      </c>
      <c r="E9" s="188" t="str">
        <f>IFERROR(D9/D11,"sd")</f>
        <v>sd</v>
      </c>
      <c r="F9" s="172" t="str">
        <f>IFERROR(FDIST(E9,B9,B11),"sd")</f>
        <v>sd</v>
      </c>
      <c r="G9" s="160" t="n">
        <v>0.05</v>
      </c>
      <c r="H9" s="9" t="str">
        <f>IF(F9&gt;G9,"ns",IF(F9&lt;0.001,"***",IF(F9&lt;0.01,"**",IF(F9&lt;0.05,"*",""))))</f>
        <v>ns</v>
      </c>
    </row>
    <row r="10" spans="1:8">
      <c r="A10" s="315" t="s">
        <v>367</v>
      </c>
      <c r="B10" s="160" t="str">
        <f>'ANVA-MDS'!EZ19</f>
        <v>sd</v>
      </c>
      <c r="C10" s="162" t="str">
        <f>'ANVA-MDS'!EZ22</f>
        <v>sd</v>
      </c>
      <c r="D10" s="162" t="str">
        <f>IFERROR(C10/B10,"sd")</f>
        <v>sd</v>
      </c>
      <c r="E10" s="188" t="str">
        <f>IFERROR(D10/D11,"sd")</f>
        <v>sd</v>
      </c>
      <c r="F10" s="172" t="str">
        <f>IFERROR(FDIST(E10,B10,B11),"sd")</f>
        <v>sd</v>
      </c>
      <c r="G10" s="160" t="n">
        <v>0.05</v>
      </c>
      <c r="H10" s="9" t="str">
        <f>IF(F10&gt;G10,"ns",IF(F10&lt;0.001,"***",IF(F10&lt;0.01,"**",IF(F10&lt;0.05,"*",""))))</f>
        <v>ns</v>
      </c>
    </row>
    <row r="11" spans="1:7">
      <c r="A11" s="91" t="s">
        <v>324</v>
      </c>
      <c r="B11" s="160" t="str">
        <f>'ANVA-MDS'!EZ12</f>
        <v>sd</v>
      </c>
      <c r="C11" s="162" t="str">
        <f>'ANVA-MDS'!EZ15</f>
        <v>sd</v>
      </c>
      <c r="D11" s="162" t="str">
        <f>IFERROR(C11/B11,"sd")</f>
        <v>sd</v>
      </c>
      <c r="E11" s="164"/>
      <c r="F11" s="164"/>
      <c r="G11" s="166"/>
    </row>
    <row r="12" spans="1:7">
      <c r="A12" s="91" t="s">
        <v>303</v>
      </c>
      <c r="B12" s="160" t="str">
        <f>'ANVA-MDS'!EZ20</f>
        <v>sd</v>
      </c>
      <c r="C12" s="162" t="str">
        <f>'ANVA-MDS'!EZ16</f>
        <v>sd</v>
      </c>
      <c r="D12" s="164"/>
      <c r="E12" s="164"/>
      <c r="F12" s="164"/>
      <c r="G12" s="166"/>
    </row>
    <row r="14" spans="1:1">
      <c r="A14" s="284" t="s">
        <v>368</v>
      </c>
    </row>
    <row r="15" spans="1:6">
      <c r="A15" s="284" t="s">
        <v>369</v>
      </c>
      <c r="F15" s="189" t="str">
        <f>IFERROR(SQRT(D8/('ANVA-MDS'!EZ4*'ANVA-MDS'!EZ5))*SQRT(2)*TINV(0.05,B8),"sd")</f>
        <v>sd</v>
      </c>
    </row>
    <row r="16" spans="1:8">
      <c r="A16" s="284" t="s">
        <v>370</v>
      </c>
      <c r="F16" s="189" t="str">
        <f>IFERROR(SQRT(D11/('ANVA-MDS'!EZ5*'ANVA-MDS'!EZ17))*SQRT(2)*TINV(0.05,B11),"sd")</f>
        <v>sd</v>
      </c>
      <c r="G16" s="10"/>
      <c r="H16" s="10"/>
    </row>
    <row r="17" spans="1:8">
      <c r="A17" s="284" t="s">
        <v>371</v>
      </c>
      <c r="F17" s="189" t="str">
        <f>IFERROR(SQRT(D11/('ANVA-MDS'!EZ5))*SQRT(2)*TINV(0.05,B11),"sd")</f>
        <v>sd</v>
      </c>
      <c r="G17" s="10"/>
      <c r="H17" s="10"/>
    </row>
    <row r="18" spans="1:8">
      <c r="A18" s="284" t="s">
        <v>372</v>
      </c>
      <c r="F18" s="189" t="str">
        <f>IFERROR((TINV(0.05,B8)*D8+TINV(0.05,B11)*D11*B9)/(D8+D11*B9)*SQRT((D8+B9*D11)/('ANVA-MDS'!EZ5*'ANVA-MDS'!EZ4))*SQRT(2),"sd")</f>
        <v>sd</v>
      </c>
      <c r="G18" s="10"/>
      <c r="H18" s="10"/>
    </row>
    <row r="19" spans="2:2">
      <c r="B19" s="10"/>
    </row>
    <row r="20" spans="1:5">
      <c r="A20" s="91"/>
      <c r="B20" s="312" t="s">
        <v>373</v>
      </c>
      <c r="C20" s="89" t="s">
        <v>374</v>
      </c>
      <c r="D20" s="89" t="s">
        <v>375</v>
      </c>
      <c r="E20" s="120" t="s">
        <v>319</v>
      </c>
    </row>
    <row r="21" spans="1:6">
      <c r="A21" s="91" t="s">
        <v>376</v>
      </c>
      <c r="B21" s="188" t="str">
        <f>'ANVA-MDS'!EJ8</f>
        <v>sd</v>
      </c>
      <c r="C21" s="188" t="str">
        <f>IFERROR(B22-B21,"sd")</f>
        <v>sd</v>
      </c>
      <c r="D21" s="172" t="str">
        <f>IFERROR(_xlfn.T.DIST.2T(C21/(SQRT(D8/('ANVA-MDS'!EZ4*'ANVA-MDS'!EZ5))*SQRT(2)),B8),"sd")</f>
        <v>sd</v>
      </c>
      <c r="E21" s="89" t="n">
        <v>0.05</v>
      </c>
      <c r="F21" s="9" t="str">
        <f>IF(D21&gt;E21,"ns",IF(D21&lt;0.001,"***",IF(D21&lt;0.01,"**",IF(D21&lt;0.05,"*",""))))</f>
        <v>ns</v>
      </c>
    </row>
    <row r="22" spans="1:4">
      <c r="A22" s="91" t="s">
        <v>377</v>
      </c>
      <c r="B22" s="188">
        <f>'ANVA-MDS'!EV8</f>
        <v>6293.15358029555955</v>
      </c>
      <c r="C22" s="177"/>
      <c r="D22" s="177"/>
    </row>
    <row r="26" spans="1:1">
      <c r="A26" s="170" t="str">
        <f>IF('ANVA-MDS'!EF110&lt;&gt;1,"Error en los datos de entrada SIN FUNGICIDA !!!",IF('ANVA-MDS'!ER110&lt;&gt;1,"Error en los datos de entrada CON fungicida !!!",""))</f>
        <v>Error en los datos de entrada SIN FUNGICIDA !!!</v>
      </c>
    </row>
    <row r="27" spans="1:7">
      <c r="A27" s="157" t="str">
        <f>MID(Fechas!$C$59,1,FIND(" SIN",Fechas!$C$59))</f>
        <v>2º ÉPOCA: CICLOS LARGOS E INTERMEDIOS </v>
      </c>
      <c r="B27" s="167"/>
      <c r="C27" s="167"/>
      <c r="D27" s="167"/>
      <c r="E27" s="167"/>
      <c r="F27" s="167"/>
      <c r="G27" s="168"/>
    </row>
    <row r="28" spans="1:7">
      <c r="A28" s="7" t="s">
        <v>362</v>
      </c>
      <c r="B28" s="89" t="s">
        <v>314</v>
      </c>
      <c r="C28" s="89" t="s">
        <v>315</v>
      </c>
      <c r="D28" s="89" t="s">
        <v>316</v>
      </c>
      <c r="E28" s="118" t="s">
        <v>317</v>
      </c>
      <c r="F28" s="89" t="s">
        <v>318</v>
      </c>
      <c r="G28" s="89" t="s">
        <v>363</v>
      </c>
    </row>
    <row r="29" spans="1:8">
      <c r="A29" s="315" t="s">
        <v>364</v>
      </c>
      <c r="B29" s="160" t="str">
        <f>'ANVA-MDS'!EZ74</f>
        <v>sd</v>
      </c>
      <c r="C29" s="162" t="str">
        <f>'ANVA-MDS'!EZ77</f>
        <v>sd</v>
      </c>
      <c r="D29" s="162" t="str">
        <f>IFERROR(C29/B29,"sd")</f>
        <v>sd</v>
      </c>
      <c r="E29" s="188" t="str">
        <f>IFERROR(D29/D30,"sd")</f>
        <v>sd</v>
      </c>
      <c r="F29" s="172" t="str">
        <f>IFERROR(FDIST(E29,B29,B33),"sd")</f>
        <v>sd</v>
      </c>
      <c r="G29" s="160" t="n">
        <v>0.05</v>
      </c>
      <c r="H29" s="9" t="str">
        <f>IF(F29&gt;G29,"ns",IF(F29&lt;0.001,"***",IF(F29&lt;0.01,"**",IF(F29&lt;0.05,"*",""))))</f>
        <v>ns</v>
      </c>
    </row>
    <row r="30" spans="1:8">
      <c r="A30" s="284" t="s">
        <v>365</v>
      </c>
      <c r="B30" s="160" t="str">
        <f>'ANVA-MDS'!EZ67</f>
        <v>sd</v>
      </c>
      <c r="C30" s="160" t="str">
        <f>'ANVA-MDS'!EZ70</f>
        <v>sd</v>
      </c>
      <c r="D30" s="162" t="str">
        <f>IFERROR(C30/B30,"sd")</f>
        <v>sd</v>
      </c>
      <c r="E30" s="188" t="str">
        <f>IFERROR(D30/D33,"sd")</f>
        <v>sd</v>
      </c>
      <c r="F30" s="172" t="str">
        <f>IFERROR(FDIST(E30,B30,B33),"sd")</f>
        <v>sd</v>
      </c>
      <c r="G30" s="160" t="n">
        <v>0.05</v>
      </c>
      <c r="H30" s="9" t="str">
        <f>IF(F30&gt;G30,"ns",IF(F30&lt;0.001,"***",IF(F30&lt;0.01,"**",IF(F30&lt;0.05,"*",""))))</f>
        <v>ns</v>
      </c>
    </row>
    <row r="31" spans="1:8">
      <c r="A31" s="315" t="s">
        <v>366</v>
      </c>
      <c r="B31" s="160" t="str">
        <f>'ANVA-MDS'!EZ66</f>
        <v>sd</v>
      </c>
      <c r="C31" s="162" t="str">
        <f>'ANVA-MDS'!EZ69</f>
        <v>sd</v>
      </c>
      <c r="D31" s="162" t="str">
        <f>IFERROR(C31/B31,"sd")</f>
        <v>sd</v>
      </c>
      <c r="E31" s="188" t="str">
        <f>IFERROR(D31/D33,"sd")</f>
        <v>sd</v>
      </c>
      <c r="F31" s="172" t="str">
        <f>IFERROR(FDIST(E31,B31,B33),"sd")</f>
        <v>sd</v>
      </c>
      <c r="G31" s="160" t="n">
        <v>0.05</v>
      </c>
      <c r="H31" s="9" t="str">
        <f>IF(F31&gt;G31,"ns",IF(F31&lt;0.001,"***",IF(F31&lt;0.01,"**",IF(F31&lt;0.05,"*",""))))</f>
        <v>ns</v>
      </c>
    </row>
    <row r="32" spans="1:8">
      <c r="A32" s="315" t="s">
        <v>367</v>
      </c>
      <c r="B32" s="160" t="str">
        <f>'ANVA-MDS'!EZ75</f>
        <v>sd</v>
      </c>
      <c r="C32" s="162" t="str">
        <f>'ANVA-MDS'!EZ78</f>
        <v>sd</v>
      </c>
      <c r="D32" s="162" t="str">
        <f>IFERROR(C32/B32,"sd")</f>
        <v>sd</v>
      </c>
      <c r="E32" s="188" t="str">
        <f>IFERROR(D32/D33,"sd")</f>
        <v>sd</v>
      </c>
      <c r="F32" s="172" t="str">
        <f>IFERROR(FDIST(E32,B32,B33),"sd")</f>
        <v>sd</v>
      </c>
      <c r="G32" s="160" t="n">
        <v>0.05</v>
      </c>
      <c r="H32" s="9" t="str">
        <f>IF(F32&gt;G32,"ns",IF(F32&lt;0.001,"***",IF(F32&lt;0.01,"**",IF(F32&lt;0.05,"*",""))))</f>
        <v>ns</v>
      </c>
    </row>
    <row r="33" spans="1:7">
      <c r="A33" s="91" t="s">
        <v>324</v>
      </c>
      <c r="B33" s="160" t="str">
        <f>'ANVA-MDS'!EZ68</f>
        <v>sd</v>
      </c>
      <c r="C33" s="162" t="str">
        <f>'ANVA-MDS'!EZ71</f>
        <v>sd</v>
      </c>
      <c r="D33" s="162" t="str">
        <f>IFERROR(C33/B33,"sd")</f>
        <v>sd</v>
      </c>
      <c r="E33" s="164"/>
      <c r="F33" s="164"/>
      <c r="G33" s="166"/>
    </row>
    <row r="34" spans="1:7">
      <c r="A34" s="91" t="s">
        <v>303</v>
      </c>
      <c r="B34" s="160" t="str">
        <f>'ANVA-MDS'!EZ76</f>
        <v>sd</v>
      </c>
      <c r="C34" s="162" t="str">
        <f>'ANVA-MDS'!EZ72</f>
        <v>sd</v>
      </c>
      <c r="D34" s="164"/>
      <c r="E34" s="164"/>
      <c r="F34" s="164"/>
      <c r="G34" s="166"/>
    </row>
    <row r="36" spans="1:1">
      <c r="A36" s="284" t="s">
        <v>368</v>
      </c>
    </row>
    <row r="37" spans="1:6">
      <c r="A37" s="284" t="s">
        <v>369</v>
      </c>
      <c r="F37" s="189" t="str">
        <f>IFERROR(SQRT(D30/('ANVA-MDS'!EZ60*'ANVA-MDS'!EZ61))*SQRT(2)*TINV(0.05,B30),"sd")</f>
        <v>sd</v>
      </c>
    </row>
    <row r="38" spans="1:8">
      <c r="A38" s="284" t="s">
        <v>370</v>
      </c>
      <c r="F38" s="189" t="str">
        <f>IFERROR(SQRT(D33/('ANVA-MDS'!EZ61*'ANVA-MDS'!EZ73))*SQRT(2)*TINV(0.05,B33),"sd")</f>
        <v>sd</v>
      </c>
      <c r="G38" s="10"/>
      <c r="H38" s="10"/>
    </row>
    <row r="39" spans="1:8">
      <c r="A39" s="284" t="s">
        <v>371</v>
      </c>
      <c r="F39" s="189" t="str">
        <f>IFERROR(SQRT(D33/('ANVA-MDS'!EZ61))*SQRT(2)*TINV(0.05,B33),"sd")</f>
        <v>sd</v>
      </c>
      <c r="G39" s="10"/>
      <c r="H39" s="10"/>
    </row>
    <row r="40" spans="1:8">
      <c r="A40" s="284" t="s">
        <v>372</v>
      </c>
      <c r="F40" s="189" t="str">
        <f>IFERROR((TINV(0.05,B30)*D30+TINV(0.05,B33)*D33*B31)/(D30+D33*B31)*SQRT((D30+B31*D33)/('ANVA-MDS'!EZ61*'ANVA-MDS'!EZ60))*SQRT(2),"sd")</f>
        <v>sd</v>
      </c>
      <c r="G40" s="10"/>
      <c r="H40" s="10"/>
    </row>
    <row r="41" spans="2:2">
      <c r="B41" s="10"/>
    </row>
    <row r="42" spans="1:5">
      <c r="A42" s="91"/>
      <c r="B42" s="312" t="s">
        <v>373</v>
      </c>
      <c r="C42" s="89" t="s">
        <v>374</v>
      </c>
      <c r="D42" s="89" t="s">
        <v>375</v>
      </c>
      <c r="E42" s="120" t="s">
        <v>319</v>
      </c>
    </row>
    <row r="43" spans="1:6">
      <c r="A43" s="91" t="s">
        <v>376</v>
      </c>
      <c r="B43" s="188" t="str">
        <f>'ANVA-MDS'!EJ64</f>
        <v>sd</v>
      </c>
      <c r="C43" s="188" t="str">
        <f>IFERROR(B44-B43,"sd")</f>
        <v>sd</v>
      </c>
      <c r="D43" s="172" t="str">
        <f>IFERROR(_xlfn.T.DIST.2T(C43/(SQRT(D30/('ANVA-MDS'!EZ60*'ANVA-MDS'!EZ61))*SQRT(2)),B30),"sd")</f>
        <v>sd</v>
      </c>
      <c r="E43" s="89" t="n">
        <v>0.05</v>
      </c>
      <c r="F43" s="9" t="str">
        <f>IF(D43&gt;E43,"ns",IF(D43&lt;0.001,"***",IF(D43&lt;0.01,"**",IF(D43&lt;0.05,"*",""))))</f>
        <v>ns</v>
      </c>
    </row>
    <row r="44" spans="1:4">
      <c r="A44" s="91" t="s">
        <v>377</v>
      </c>
      <c r="B44" s="188">
        <f>'ANVA-MDS'!EV64</f>
        <v>4596.25049103175024</v>
      </c>
      <c r="C44" s="177"/>
      <c r="D44" s="177"/>
    </row>
    <row r="48" spans="1:1">
      <c r="A48" s="170" t="str">
        <f>IF('ANVA-MDS'!EF165&lt;&gt;1,"Error en los datos de entrada SIN FUNGICIDA !!!",IF('ANVA-MDS'!ER165&lt;&gt;1,"Error en los datos de entrada CON fungicida !!!",""))</f>
        <v>Error en los datos de entrada SIN FUNGICIDA !!!</v>
      </c>
    </row>
    <row r="49" spans="1:7">
      <c r="A49" s="45" t="str">
        <f>MID(Fechas!$C$114,1,FIND(" SIN",Fechas!$C$114))</f>
        <v>3º ÉPOCA: CICLOS CORTOS E INTERMEDIOS </v>
      </c>
      <c r="B49" s="46"/>
      <c r="C49" s="46"/>
      <c r="D49" s="46"/>
      <c r="E49" s="46"/>
      <c r="F49" s="46"/>
      <c r="G49" s="169"/>
    </row>
    <row r="50" spans="1:7">
      <c r="A50" s="7" t="s">
        <v>362</v>
      </c>
      <c r="B50" s="89" t="s">
        <v>314</v>
      </c>
      <c r="C50" s="89" t="s">
        <v>315</v>
      </c>
      <c r="D50" s="89" t="s">
        <v>316</v>
      </c>
      <c r="E50" s="118" t="s">
        <v>317</v>
      </c>
      <c r="F50" s="89" t="s">
        <v>318</v>
      </c>
      <c r="G50" s="89" t="s">
        <v>363</v>
      </c>
    </row>
    <row r="51" spans="1:8">
      <c r="A51" s="315" t="s">
        <v>364</v>
      </c>
      <c r="B51" s="160" t="str">
        <f>'ANVA-MDS'!EZ129</f>
        <v>sd</v>
      </c>
      <c r="C51" s="162" t="str">
        <f>'ANVA-MDS'!EZ132</f>
        <v>sd</v>
      </c>
      <c r="D51" s="162" t="str">
        <f>IFERROR(C51/B51,"sd")</f>
        <v>sd</v>
      </c>
      <c r="E51" s="188" t="str">
        <f>IFERROR(D51/D52,"sd")</f>
        <v>sd</v>
      </c>
      <c r="F51" s="172" t="str">
        <f>IFERROR(FDIST(E51,B51,B55),"sd")</f>
        <v>sd</v>
      </c>
      <c r="G51" s="160" t="n">
        <v>0.05</v>
      </c>
      <c r="H51" s="9" t="str">
        <f>IF(F51&gt;G51,"ns",IF(F51&lt;0.001,"***",IF(F51&lt;0.01,"**",IF(F51&lt;0.05,"*",""))))</f>
        <v>ns</v>
      </c>
    </row>
    <row r="52" spans="1:8">
      <c r="A52" s="284" t="s">
        <v>365</v>
      </c>
      <c r="B52" s="160" t="str">
        <f>'ANVA-MDS'!EZ122</f>
        <v>sd</v>
      </c>
      <c r="C52" s="160" t="str">
        <f>'ANVA-MDS'!EZ125</f>
        <v>sd</v>
      </c>
      <c r="D52" s="162" t="str">
        <f>IFERROR(C52/B52,"sd")</f>
        <v>sd</v>
      </c>
      <c r="E52" s="188" t="str">
        <f>IFERROR(D52/D55,"sd")</f>
        <v>sd</v>
      </c>
      <c r="F52" s="172" t="str">
        <f>IFERROR(FDIST(E52,B52,B55),"sd")</f>
        <v>sd</v>
      </c>
      <c r="G52" s="160" t="n">
        <v>0.05</v>
      </c>
      <c r="H52" s="9" t="str">
        <f>IF(F52&gt;G52,"ns",IF(F52&lt;0.001,"***",IF(F52&lt;0.01,"**",IF(F52&lt;0.05,"*",""))))</f>
        <v>ns</v>
      </c>
    </row>
    <row r="53" spans="1:8">
      <c r="A53" s="315" t="s">
        <v>366</v>
      </c>
      <c r="B53" s="160" t="str">
        <f>'ANVA-MDS'!EZ121</f>
        <v>sd</v>
      </c>
      <c r="C53" s="162" t="str">
        <f>'ANVA-MDS'!EZ124</f>
        <v>sd</v>
      </c>
      <c r="D53" s="162" t="str">
        <f>IFERROR(C53/B53,"sd")</f>
        <v>sd</v>
      </c>
      <c r="E53" s="188" t="str">
        <f>IFERROR(D53/D55,"sd")</f>
        <v>sd</v>
      </c>
      <c r="F53" s="172" t="str">
        <f>IFERROR(FDIST(E53,B53,B55),"sd")</f>
        <v>sd</v>
      </c>
      <c r="G53" s="160" t="n">
        <v>0.05</v>
      </c>
      <c r="H53" s="9" t="str">
        <f>IF(F53&gt;G53,"ns",IF(F53&lt;0.001,"***",IF(F53&lt;0.01,"**",IF(F53&lt;0.05,"*",""))))</f>
        <v>ns</v>
      </c>
    </row>
    <row r="54" spans="1:8">
      <c r="A54" s="315" t="s">
        <v>367</v>
      </c>
      <c r="B54" s="160" t="str">
        <f>'ANVA-MDS'!EZ130</f>
        <v>sd</v>
      </c>
      <c r="C54" s="162" t="str">
        <f>'ANVA-MDS'!EZ133</f>
        <v>sd</v>
      </c>
      <c r="D54" s="162" t="str">
        <f>IFERROR(C54/B54,"sd")</f>
        <v>sd</v>
      </c>
      <c r="E54" s="188" t="str">
        <f>IFERROR(D54/D55,"sd")</f>
        <v>sd</v>
      </c>
      <c r="F54" s="172" t="str">
        <f>IFERROR(FDIST(E54,B54,B55),"sd")</f>
        <v>sd</v>
      </c>
      <c r="G54" s="160" t="n">
        <v>0.05</v>
      </c>
      <c r="H54" s="9" t="str">
        <f>IF(F54&gt;G54,"ns",IF(F54&lt;0.001,"***",IF(F54&lt;0.01,"**",IF(F54&lt;0.05,"*",""))))</f>
        <v>ns</v>
      </c>
    </row>
    <row r="55" spans="1:7">
      <c r="A55" s="91" t="s">
        <v>324</v>
      </c>
      <c r="B55" s="160" t="str">
        <f>'ANVA-MDS'!EZ123</f>
        <v>sd</v>
      </c>
      <c r="C55" s="162" t="str">
        <f>'ANVA-MDS'!EZ126</f>
        <v>sd</v>
      </c>
      <c r="D55" s="162" t="str">
        <f>IFERROR(C55/B55,"sd")</f>
        <v>sd</v>
      </c>
      <c r="E55" s="164"/>
      <c r="F55" s="164"/>
      <c r="G55" s="166"/>
    </row>
    <row r="56" spans="1:7">
      <c r="A56" s="91" t="s">
        <v>303</v>
      </c>
      <c r="B56" s="160" t="str">
        <f>'ANVA-MDS'!EZ131</f>
        <v>sd</v>
      </c>
      <c r="C56" s="162" t="str">
        <f>'ANVA-MDS'!EZ127</f>
        <v>sd</v>
      </c>
      <c r="D56" s="164"/>
      <c r="E56" s="164"/>
      <c r="F56" s="164"/>
      <c r="G56" s="166"/>
    </row>
    <row r="58" spans="1:1">
      <c r="A58" s="284" t="s">
        <v>368</v>
      </c>
    </row>
    <row r="59" spans="1:6">
      <c r="A59" s="284" t="s">
        <v>369</v>
      </c>
      <c r="F59" s="189" t="str">
        <f>IFERROR(SQRT(D52/('ANVA-MDS'!EZ115*'ANVA-MDS'!EZ116))*SQRT(2)*TINV(0.05,B52),"sd")</f>
        <v>sd</v>
      </c>
    </row>
    <row r="60" spans="1:8">
      <c r="A60" s="284" t="s">
        <v>370</v>
      </c>
      <c r="F60" s="189" t="str">
        <f>IFERROR(SQRT(D55/('ANVA-MDS'!EZ116*'ANVA-MDS'!EZ128))*SQRT(2)*TINV(0.05,B55),"sd")</f>
        <v>sd</v>
      </c>
      <c r="G60" s="10"/>
      <c r="H60" s="10"/>
    </row>
    <row r="61" spans="1:8">
      <c r="A61" s="284" t="s">
        <v>371</v>
      </c>
      <c r="F61" s="189" t="str">
        <f>IFERROR(SQRT(D55/('ANVA-MDS'!EZ116))*SQRT(2)*TINV(0.05,B55),"sd")</f>
        <v>sd</v>
      </c>
      <c r="G61" s="10"/>
      <c r="H61" s="10"/>
    </row>
    <row r="62" spans="1:8">
      <c r="A62" s="284" t="s">
        <v>372</v>
      </c>
      <c r="F62" s="189" t="str">
        <f>IFERROR((TINV(0.05,B52)*D52+TINV(0.05,B55)*D55*B53)/(D52+D55*B53)*SQRT((D52+B53*D55)/('ANVA-MDS'!EZ116*'ANVA-MDS'!EZ115))*SQRT(2),"sd")</f>
        <v>sd</v>
      </c>
      <c r="G62" s="10"/>
      <c r="H62" s="10"/>
    </row>
    <row r="63" spans="2:2">
      <c r="B63" s="10"/>
    </row>
    <row r="64" spans="1:5">
      <c r="A64" s="91"/>
      <c r="B64" s="312" t="s">
        <v>373</v>
      </c>
      <c r="C64" s="89" t="s">
        <v>374</v>
      </c>
      <c r="D64" s="89" t="s">
        <v>375</v>
      </c>
      <c r="E64" s="120" t="s">
        <v>319</v>
      </c>
    </row>
    <row r="65" spans="1:6">
      <c r="A65" s="91" t="s">
        <v>376</v>
      </c>
      <c r="B65" s="188" t="str">
        <f>'ANVA-MDS'!EJ119</f>
        <v>sd</v>
      </c>
      <c r="C65" s="188" t="str">
        <f>IFERROR(B66-B65,"sd")</f>
        <v>sd</v>
      </c>
      <c r="D65" s="172" t="str">
        <f>IFERROR(_xlfn.T.DIST.2T(C65/(SQRT(D52/('ANVA-MDS'!EZ115*'ANVA-MDS'!EZ116))*SQRT(2)),B52),"sd")</f>
        <v>sd</v>
      </c>
      <c r="E65" s="89" t="n">
        <v>0.05</v>
      </c>
      <c r="F65" s="9" t="str">
        <f>IF(D65&gt;E65,"ns",IF(D65&lt;0.001,"***",IF(D65&lt;0.01,"**",IF(D65&lt;0.05,"*",""))))</f>
        <v>ns</v>
      </c>
    </row>
    <row r="66" spans="1:4">
      <c r="A66" s="91" t="s">
        <v>377</v>
      </c>
      <c r="B66" s="188">
        <f>'ANVA-MDS'!EV119</f>
        <v>3767.26403238095008</v>
      </c>
      <c r="C66" s="177"/>
      <c r="D66" s="177"/>
    </row>
    <row r="70" spans="1:1">
      <c r="A70" s="170" t="str">
        <f>IF('ANVA-MDS'!EF220&lt;&gt;1,"Error en los datos de entrada SIN FUNGICIDA !!!",IF('ANVA-MDS'!ER220&lt;&gt;1,"Error en los datos de entrada CON fungicida !!!",""))</f>
        <v>Error en los datos de entrada SIN FUNGICIDA !!!</v>
      </c>
    </row>
    <row r="71" spans="1:7">
      <c r="A71" s="53" t="str">
        <f>MID(Fechas!$C$169,1,FIND(" SIN",Fechas!$C$169))</f>
        <v>4º ÉPOCA: CICLOS CORTOS </v>
      </c>
      <c r="B71" s="205"/>
      <c r="C71" s="205"/>
      <c r="D71" s="205"/>
      <c r="E71" s="205"/>
      <c r="F71" s="205"/>
      <c r="G71" s="206"/>
    </row>
    <row r="72" spans="1:7">
      <c r="A72" s="7" t="s">
        <v>362</v>
      </c>
      <c r="B72" s="89" t="s">
        <v>314</v>
      </c>
      <c r="C72" s="89" t="s">
        <v>315</v>
      </c>
      <c r="D72" s="89" t="s">
        <v>316</v>
      </c>
      <c r="E72" s="118" t="s">
        <v>317</v>
      </c>
      <c r="F72" s="89" t="s">
        <v>318</v>
      </c>
      <c r="G72" s="89" t="s">
        <v>363</v>
      </c>
    </row>
    <row r="73" spans="1:8">
      <c r="A73" s="315" t="s">
        <v>364</v>
      </c>
      <c r="B73" s="160" t="str">
        <f>'ANVA-MDS'!EZ184</f>
        <v>sd</v>
      </c>
      <c r="C73" s="162" t="str">
        <f>'ANVA-MDS'!EZ187</f>
        <v>sd</v>
      </c>
      <c r="D73" s="162" t="str">
        <f>IFERROR(C73/B73,"sd")</f>
        <v>sd</v>
      </c>
      <c r="E73" s="188" t="str">
        <f>IFERROR(D73/D74,"sd")</f>
        <v>sd</v>
      </c>
      <c r="F73" s="172" t="str">
        <f>IFERROR(FDIST(E73,B73,B77),"sd")</f>
        <v>sd</v>
      </c>
      <c r="G73" s="160" t="n">
        <v>0.05</v>
      </c>
      <c r="H73" s="9" t="str">
        <f>IF(F73&gt;G73,"ns",IF(F73&lt;0.001,"***",IF(F73&lt;0.01,"**",IF(F73&lt;0.05,"*",""))))</f>
        <v>ns</v>
      </c>
    </row>
    <row r="74" spans="1:8">
      <c r="A74" s="284" t="s">
        <v>365</v>
      </c>
      <c r="B74" s="160" t="str">
        <f>'ANVA-MDS'!EZ177</f>
        <v>sd</v>
      </c>
      <c r="C74" s="160" t="str">
        <f>'ANVA-MDS'!EZ180</f>
        <v>sd</v>
      </c>
      <c r="D74" s="162" t="str">
        <f>IFERROR(C74/B74,"sd")</f>
        <v>sd</v>
      </c>
      <c r="E74" s="188" t="str">
        <f>IFERROR(D74/D77,"sd")</f>
        <v>sd</v>
      </c>
      <c r="F74" s="172" t="str">
        <f>IFERROR(FDIST(E74,B74,B77),"sd")</f>
        <v>sd</v>
      </c>
      <c r="G74" s="160" t="n">
        <v>0.05</v>
      </c>
      <c r="H74" s="9" t="str">
        <f>IF(F74&gt;G74,"ns",IF(F74&lt;0.001,"***",IF(F74&lt;0.01,"**",IF(F74&lt;0.05,"*",""))))</f>
        <v>ns</v>
      </c>
    </row>
    <row r="75" spans="1:8">
      <c r="A75" s="315" t="s">
        <v>366</v>
      </c>
      <c r="B75" s="160" t="str">
        <f>'ANVA-MDS'!EZ176</f>
        <v>sd</v>
      </c>
      <c r="C75" s="162" t="str">
        <f>'ANVA-MDS'!EZ179</f>
        <v>sd</v>
      </c>
      <c r="D75" s="162" t="str">
        <f>IFERROR(C75/B75,"sd")</f>
        <v>sd</v>
      </c>
      <c r="E75" s="188" t="str">
        <f>IFERROR(D75/D77,"sd")</f>
        <v>sd</v>
      </c>
      <c r="F75" s="172" t="str">
        <f>IFERROR(FDIST(E75,B75,B77),"sd")</f>
        <v>sd</v>
      </c>
      <c r="G75" s="160" t="n">
        <v>0.05</v>
      </c>
      <c r="H75" s="9" t="str">
        <f>IF(F75&gt;G75,"ns",IF(F75&lt;0.001,"***",IF(F75&lt;0.01,"**",IF(F75&lt;0.05,"*",""))))</f>
        <v>ns</v>
      </c>
    </row>
    <row r="76" spans="1:8">
      <c r="A76" s="315" t="s">
        <v>367</v>
      </c>
      <c r="B76" s="160" t="str">
        <f>'ANVA-MDS'!EZ185</f>
        <v>sd</v>
      </c>
      <c r="C76" s="162" t="str">
        <f>'ANVA-MDS'!EZ188</f>
        <v>sd</v>
      </c>
      <c r="D76" s="162" t="str">
        <f>IFERROR(C76/B76,"sd")</f>
        <v>sd</v>
      </c>
      <c r="E76" s="188" t="str">
        <f>IFERROR(D76/D77,"sd")</f>
        <v>sd</v>
      </c>
      <c r="F76" s="172" t="str">
        <f>IFERROR(FDIST(E76,B76,B77),"sd")</f>
        <v>sd</v>
      </c>
      <c r="G76" s="160" t="n">
        <v>0.05</v>
      </c>
      <c r="H76" s="9" t="str">
        <f>IF(F76&gt;G76,"ns",IF(F76&lt;0.001,"***",IF(F76&lt;0.01,"**",IF(F76&lt;0.05,"*",""))))</f>
        <v>ns</v>
      </c>
    </row>
    <row r="77" spans="1:7">
      <c r="A77" s="91" t="s">
        <v>324</v>
      </c>
      <c r="B77" s="160" t="str">
        <f>'ANVA-MDS'!EZ178</f>
        <v>sd</v>
      </c>
      <c r="C77" s="162" t="str">
        <f>'ANVA-MDS'!EZ181</f>
        <v>sd</v>
      </c>
      <c r="D77" s="162" t="str">
        <f>IFERROR(C77/B77,"sd")</f>
        <v>sd</v>
      </c>
      <c r="E77" s="164"/>
      <c r="F77" s="164"/>
      <c r="G77" s="166"/>
    </row>
    <row r="78" spans="1:7">
      <c r="A78" s="91" t="s">
        <v>303</v>
      </c>
      <c r="B78" s="160" t="str">
        <f>'ANVA-MDS'!EZ186</f>
        <v>sd</v>
      </c>
      <c r="C78" s="162" t="str">
        <f>'ANVA-MDS'!EZ182</f>
        <v>sd</v>
      </c>
      <c r="D78" s="164"/>
      <c r="E78" s="164"/>
      <c r="F78" s="164"/>
      <c r="G78" s="166"/>
    </row>
    <row r="80" spans="1:1">
      <c r="A80" s="284" t="s">
        <v>368</v>
      </c>
    </row>
    <row r="81" spans="1:6">
      <c r="A81" s="284" t="s">
        <v>369</v>
      </c>
      <c r="F81" s="189" t="str">
        <f>IFERROR(SQRT(D74/('ANVA-MDS'!EZ170*'ANVA-MDS'!EZ171))*SQRT(2)*TINV(0.05,B74),"sd")</f>
        <v>sd</v>
      </c>
    </row>
    <row r="82" spans="1:8">
      <c r="A82" s="284" t="s">
        <v>370</v>
      </c>
      <c r="F82" s="189" t="str">
        <f>IFERROR(SQRT(D77/('ANVA-MDS'!EZ171*'ANVA-MDS'!EZ183))*SQRT(2)*TINV(0.05,B77),"sd")</f>
        <v>sd</v>
      </c>
      <c r="G82" s="10"/>
      <c r="H82" s="10"/>
    </row>
    <row r="83" spans="1:8">
      <c r="A83" s="284" t="s">
        <v>371</v>
      </c>
      <c r="F83" s="189" t="str">
        <f>IFERROR(SQRT(D77/('ANVA-MDS'!EZ171))*SQRT(2)*TINV(0.05,B77),"sd")</f>
        <v>sd</v>
      </c>
      <c r="G83" s="10"/>
      <c r="H83" s="10"/>
    </row>
    <row r="84" spans="1:8">
      <c r="A84" s="284" t="s">
        <v>372</v>
      </c>
      <c r="F84" s="189" t="str">
        <f>IFERROR((TINV(0.05,B74)*D74+TINV(0.05,B77)*D77*B75)/(D74+D77*B75)*SQRT((D74+B75*D77)/('ANVA-MDS'!EZ171*'ANVA-MDS'!EZ170))*SQRT(2),"sd")</f>
        <v>sd</v>
      </c>
      <c r="G84" s="10"/>
      <c r="H84" s="10"/>
    </row>
    <row r="85" spans="2:2">
      <c r="B85" s="10"/>
    </row>
    <row r="86" spans="1:5">
      <c r="A86" s="91"/>
      <c r="B86" s="312" t="s">
        <v>373</v>
      </c>
      <c r="C86" s="89" t="s">
        <v>374</v>
      </c>
      <c r="D86" s="89" t="s">
        <v>375</v>
      </c>
      <c r="E86" s="120" t="s">
        <v>319</v>
      </c>
    </row>
    <row r="87" spans="1:6">
      <c r="A87" s="91" t="s">
        <v>376</v>
      </c>
      <c r="B87" s="188" t="str">
        <f>'ANVA-MDS'!EJ174</f>
        <v>sd</v>
      </c>
      <c r="C87" s="188" t="str">
        <f>IFERROR(B88-B87,"sd")</f>
        <v>sd</v>
      </c>
      <c r="D87" s="172" t="str">
        <f>IFERROR(_xlfn.T.DIST.2T(C87/(SQRT(D74/('ANVA-MDS'!EZ170*'ANVA-MDS'!EZ171))*SQRT(2)),B74),"sd")</f>
        <v>sd</v>
      </c>
      <c r="E87" s="89" t="n">
        <v>0.05</v>
      </c>
      <c r="F87" s="9" t="str">
        <f>IF(D87&gt;E87,"ns",IF(D87&lt;0.001,"***",IF(D87&lt;0.01,"**",IF(D87&lt;0.05,"*",""))))</f>
        <v>ns</v>
      </c>
    </row>
    <row r="88" spans="1:4">
      <c r="A88" s="91" t="s">
        <v>377</v>
      </c>
      <c r="B88" s="188">
        <f>'ANVA-MDS'!EV174</f>
        <v>4196.47019900952</v>
      </c>
      <c r="C88" s="177"/>
      <c r="D88" s="177"/>
    </row>
    <row r="92" spans="1:1">
      <c r="A92" s="36" t="s">
        <v>378</v>
      </c>
    </row>
    <row r="94" spans="1:1">
      <c r="A94" s="7" t="s">
        <v>379</v>
      </c>
    </row>
    <row r="95" spans="1:1">
      <c r="A95" s="8"/>
    </row>
    <row r="96" spans="1:1">
      <c r="A96" s="7" t="s">
        <v>380</v>
      </c>
    </row>
    <row r="97" spans="1:1">
      <c r="A97" s="7" t="s">
        <v>381</v>
      </c>
    </row>
    <row r="99" spans="1:1">
      <c r="A99" s="7" t="s">
        <v>382</v>
      </c>
    </row>
    <row r="100" spans="1:1">
      <c r="A100" s="7" t="s">
        <v>383</v>
      </c>
    </row>
    <row r="102" spans="1:1">
      <c r="A102" s="7" t="s">
        <v>384</v>
      </c>
    </row>
  </sheetData>
  <hyperlinks>
    <hyperlink ref="A2" location="'ANVA Cv. x Fung.'!A91"/>
  </hyperlinks>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orientation="landscape"/>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dimension ref="A1:A23"/>
  <sheetViews>
    <sheetView view="normal" topLeftCell="A13" zoomScale="80" workbookViewId="0">
      <selection activeCell="A1" sqref="A1"/>
    </sheetView>
  </sheetViews>
  <sheetFormatPr baseColWidth="10" defaultColWidth="11.437500" defaultRowHeight="15.40"/>
  <cols>
    <col min="1" max="1" width="14.660714" customWidth="1" style="7"/>
    <col min="2" max="2" width="11.330357" customWidth="1" style="7"/>
    <col min="3" max="3" width="15.107143" customWidth="1" style="7"/>
    <col min="4" max="4" width="12.660714" customWidth="1" style="7"/>
    <col min="5" max="16384" width="11.437500" style="7"/>
  </cols>
  <sheetData>
    <row r="1" spans="1:1">
      <c r="A1" s="285" t="s">
        <v>25</v>
      </c>
    </row>
    <row r="3" spans="1:1">
      <c r="A3" s="7" t="s">
        <v>26</v>
      </c>
    </row>
    <row r="4" spans="1:1">
      <c r="A4" s="284" t="s">
        <v>27</v>
      </c>
    </row>
    <row r="7" spans="1:1">
      <c r="A7" s="270" t="s">
        <v>28</v>
      </c>
    </row>
    <row r="9" spans="1:1">
      <c r="A9" s="277" t="s">
        <v>29</v>
      </c>
    </row>
    <row r="11" spans="1:1">
      <c r="A11" s="278" t="s">
        <v>30</v>
      </c>
    </row>
    <row r="13" spans="1:1">
      <c r="A13" s="271" t="s">
        <v>31</v>
      </c>
    </row>
    <row r="15" spans="1:1">
      <c r="A15" s="272" t="s">
        <v>32</v>
      </c>
    </row>
    <row r="17" spans="1:1">
      <c r="A17" s="273" t="s">
        <v>33</v>
      </c>
    </row>
    <row r="19" spans="1:1">
      <c r="A19" s="275" t="s">
        <v>34</v>
      </c>
    </row>
    <row r="21" spans="1:1">
      <c r="A21" s="274" t="s">
        <v>35</v>
      </c>
    </row>
    <row r="23" spans="1:1">
      <c r="A23" s="276" t="s">
        <v>36</v>
      </c>
    </row>
  </sheetData>
  <hyperlinks>
    <hyperlink ref="A7" location="Fechas!A1"/>
    <hyperlink ref="A9" location="Datos!A1"/>
    <hyperlink ref="A11" location="Comentarios!A1"/>
    <hyperlink ref="A13" location="Comportamiento!A1"/>
    <hyperlink ref="A15" location="Enfermedades!A1"/>
    <hyperlink ref="A17" location="Rendimiento!A1"/>
    <hyperlink ref="A19" location="Estadísticas!A1"/>
    <hyperlink ref="A21" location="'ANVA-MDS'!A1"/>
    <hyperlink ref="A23" location="'ANVA Cv. x Fung.'!A1"/>
  </hyperlinks>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dimension ref="A1:G104"/>
  <sheetViews>
    <sheetView tabSelected="1" view="normal" zoomScale="80" workbookViewId="0">
      <selection activeCell="A1" sqref="A1"/>
    </sheetView>
  </sheetViews>
  <sheetFormatPr baseColWidth="10" defaultColWidth="10.669643" defaultRowHeight="15.40"/>
  <cols>
    <col min="1" max="1" width="52.330357" customWidth="1"/>
    <col min="2" max="2" width="14.330357" customWidth="1"/>
    <col min="3" max="3" width="13.330357" customWidth="1"/>
    <col min="4" max="4" width="14.883929" customWidth="1"/>
    <col min="5" max="5" width="22.553571" customWidth="1"/>
  </cols>
  <sheetData>
    <row r="1" spans="1:1">
      <c r="A1" s="286" t="s">
        <v>37</v>
      </c>
    </row>
    <row r="3" spans="1:2">
      <c r="A3" t="s">
        <v>38</v>
      </c>
      <c r="B3" s="121" t="s">
        <v>39</v>
      </c>
    </row>
    <row r="4" spans="1:2">
      <c r="A4" s="287" t="s">
        <v>40</v>
      </c>
      <c r="B4" s="122" t="s">
        <v>41</v>
      </c>
    </row>
    <row r="5" spans="1:2">
      <c r="A5" s="287" t="s">
        <v>42</v>
      </c>
      <c r="B5" s="122" t="s">
        <v>43</v>
      </c>
    </row>
    <row r="6" spans="1:2">
      <c r="A6" s="287" t="s">
        <v>44</v>
      </c>
      <c r="B6" s="288" t="s">
        <v>45</v>
      </c>
    </row>
    <row r="9" spans="1:1">
      <c r="A9" s="287" t="s">
        <v>46</v>
      </c>
    </row>
    <row r="10" spans="1:2">
      <c r="A10" s="287" t="s">
        <v>47</v>
      </c>
      <c r="B10" s="72" t="s">
        <v>48</v>
      </c>
    </row>
    <row r="11" spans="1:2">
      <c r="A11" s="287" t="s">
        <v>49</v>
      </c>
      <c r="B11" s="72"/>
    </row>
    <row r="12" spans="1:1">
      <c r="A12" t="s">
        <v>50</v>
      </c>
    </row>
    <row r="13" spans="1:2">
      <c r="A13" s="287" t="s">
        <v>51</v>
      </c>
      <c r="B13" s="72"/>
    </row>
    <row r="14" spans="1:2">
      <c r="A14" s="287" t="s">
        <v>52</v>
      </c>
      <c r="B14" s="72" t="n">
        <v>5</v>
      </c>
    </row>
    <row r="15" spans="1:2">
      <c r="A15" s="287" t="s">
        <v>53</v>
      </c>
      <c r="B15" s="72" t="n">
        <v>1.5</v>
      </c>
    </row>
    <row r="16" spans="1:2">
      <c r="A16" s="287" t="s">
        <v>54</v>
      </c>
      <c r="B16" s="72" t="n">
        <v>0.2</v>
      </c>
    </row>
    <row r="17" spans="1:2">
      <c r="A17" s="287" t="s">
        <v>55</v>
      </c>
      <c r="B17" s="72" t="n">
        <v>7</v>
      </c>
    </row>
    <row r="19" spans="1:1">
      <c r="A19" s="287" t="s">
        <v>56</v>
      </c>
    </row>
    <row r="20" spans="1:2">
      <c r="A20" s="287" t="s">
        <v>57</v>
      </c>
      <c r="B20" s="73"/>
    </row>
    <row r="21" spans="1:2">
      <c r="A21" t="s">
        <v>58</v>
      </c>
      <c r="B21" s="74"/>
    </row>
    <row r="22" spans="1:5">
      <c r="A22" t="s">
        <v>59</v>
      </c>
      <c r="B22" s="74"/>
      <c r="E22" s="69"/>
    </row>
    <row r="23" spans="1:2">
      <c r="A23" s="287" t="s">
        <v>60</v>
      </c>
      <c r="B23" s="75"/>
    </row>
    <row r="24" spans="1:2">
      <c r="A24" s="287" t="s">
        <v>61</v>
      </c>
      <c r="B24" s="75"/>
    </row>
    <row r="25" spans="1:2">
      <c r="A25" s="287" t="s">
        <v>62</v>
      </c>
      <c r="B25" s="75"/>
    </row>
    <row r="26" spans="1:2">
      <c r="A26" s="287" t="s">
        <v>63</v>
      </c>
      <c r="B26" s="74"/>
    </row>
    <row r="27" spans="1:2">
      <c r="A27" s="287" t="s">
        <v>64</v>
      </c>
      <c r="B27" s="76"/>
    </row>
    <row r="28" spans="2:2">
      <c r="B28" s="69"/>
    </row>
    <row r="29" spans="1:2">
      <c r="A29" s="287" t="s">
        <v>65</v>
      </c>
      <c r="B29" s="72" t="s">
        <v>66</v>
      </c>
    </row>
    <row r="31" spans="1:1">
      <c r="A31" t="s">
        <v>67</v>
      </c>
    </row>
    <row r="32" spans="1:2">
      <c r="A32" s="287" t="s">
        <v>68</v>
      </c>
      <c r="B32" s="72"/>
    </row>
    <row r="33" spans="1:2">
      <c r="A33" s="287" t="s">
        <v>69</v>
      </c>
      <c r="B33" s="72"/>
    </row>
    <row r="34" spans="1:2">
      <c r="A34" s="287" t="s">
        <v>70</v>
      </c>
      <c r="B34" s="72" t="s">
        <v>71</v>
      </c>
    </row>
    <row r="35" spans="1:2">
      <c r="A35" s="71"/>
      <c r="B35" s="69"/>
    </row>
    <row r="36" spans="1:2">
      <c r="A36" s="71"/>
      <c r="B36" s="69"/>
    </row>
    <row r="37" spans="1:2">
      <c r="A37" s="287" t="s">
        <v>72</v>
      </c>
      <c r="B37" s="69"/>
    </row>
    <row r="38" spans="1:2">
      <c r="A38" s="287" t="s">
        <v>73</v>
      </c>
      <c r="B38" s="73"/>
    </row>
    <row r="39" spans="1:2">
      <c r="A39" s="287" t="s">
        <v>74</v>
      </c>
      <c r="B39" s="74"/>
    </row>
    <row r="40" spans="1:2">
      <c r="A40" s="287" t="s">
        <v>75</v>
      </c>
      <c r="B40" s="74" t="s">
        <v>76</v>
      </c>
    </row>
    <row r="41" spans="1:2">
      <c r="A41" s="287" t="s">
        <v>77</v>
      </c>
      <c r="B41" s="288" t="s">
        <v>78</v>
      </c>
    </row>
    <row r="42" spans="1:2">
      <c r="A42" s="287" t="s">
        <v>79</v>
      </c>
      <c r="B42" s="77"/>
    </row>
    <row r="43" spans="1:2">
      <c r="A43" s="287" t="s">
        <v>80</v>
      </c>
      <c r="B43" s="77"/>
    </row>
    <row r="45" spans="1:2">
      <c r="A45" s="71"/>
      <c r="B45" s="69"/>
    </row>
    <row r="46" spans="1:1">
      <c r="A46" t="s">
        <v>81</v>
      </c>
    </row>
    <row r="47" spans="1:2">
      <c r="A47" t="s">
        <v>82</v>
      </c>
      <c r="B47" s="227" t="n">
        <v>135</v>
      </c>
    </row>
    <row r="48" spans="1:2">
      <c r="A48" t="s">
        <v>83</v>
      </c>
      <c r="B48" s="228" t="n">
        <v>26</v>
      </c>
    </row>
    <row r="49" spans="1:2">
      <c r="A49" t="s">
        <v>84</v>
      </c>
      <c r="B49" s="228" t="n">
        <v>200</v>
      </c>
    </row>
    <row r="50" spans="1:2">
      <c r="A50" t="s">
        <v>85</v>
      </c>
      <c r="B50" s="228" t="n">
        <v>59</v>
      </c>
    </row>
    <row r="51" spans="1:2">
      <c r="A51" t="s">
        <v>86</v>
      </c>
      <c r="B51" s="228" t="n">
        <v>0</v>
      </c>
    </row>
    <row r="52" spans="1:2">
      <c r="A52" t="s">
        <v>87</v>
      </c>
      <c r="B52" s="228" t="n">
        <v>0</v>
      </c>
    </row>
    <row r="53" spans="1:2">
      <c r="A53" t="s">
        <v>88</v>
      </c>
      <c r="B53" s="228" t="n">
        <v>80</v>
      </c>
    </row>
    <row r="54" spans="1:2">
      <c r="A54" t="s">
        <v>89</v>
      </c>
      <c r="B54" s="228" t="n">
        <v>38</v>
      </c>
    </row>
    <row r="55" spans="1:2">
      <c r="A55" t="s">
        <v>90</v>
      </c>
      <c r="B55" s="228" t="n">
        <v>12.5</v>
      </c>
    </row>
    <row r="56" spans="1:2">
      <c r="A56" t="s">
        <v>91</v>
      </c>
      <c r="B56" s="228" t="n">
        <v>27</v>
      </c>
    </row>
    <row r="57" spans="1:2">
      <c r="A57" t="s">
        <v>92</v>
      </c>
      <c r="B57" s="228" t="n">
        <v>75</v>
      </c>
    </row>
    <row r="58" spans="1:2">
      <c r="A58" t="s">
        <v>93</v>
      </c>
      <c r="B58" s="229" t="n">
        <v>87</v>
      </c>
    </row>
    <row r="59" spans="1:2">
      <c r="A59" t="s">
        <v>94</v>
      </c>
      <c r="B59" s="241">
        <f>SUM(B47:B58)</f>
        <v>739.5</v>
      </c>
    </row>
    <row r="62" spans="1:1">
      <c r="A62" s="287" t="s">
        <v>95</v>
      </c>
    </row>
    <row r="63" spans="1:2">
      <c r="A63" t="s">
        <v>82</v>
      </c>
      <c r="B63" s="227"/>
    </row>
    <row r="64" spans="1:2">
      <c r="A64" t="s">
        <v>83</v>
      </c>
      <c r="B64" s="228"/>
    </row>
    <row r="65" spans="1:2">
      <c r="A65" t="s">
        <v>84</v>
      </c>
      <c r="B65" s="228"/>
    </row>
    <row r="66" spans="1:2">
      <c r="A66" t="s">
        <v>85</v>
      </c>
      <c r="B66" s="228"/>
    </row>
    <row r="67" spans="1:2">
      <c r="A67" t="s">
        <v>86</v>
      </c>
      <c r="B67" s="228"/>
    </row>
    <row r="68" spans="1:2">
      <c r="A68" t="s">
        <v>87</v>
      </c>
      <c r="B68" s="228"/>
    </row>
    <row r="69" spans="1:2">
      <c r="A69" t="s">
        <v>88</v>
      </c>
      <c r="B69" s="228"/>
    </row>
    <row r="70" spans="1:2">
      <c r="A70" t="s">
        <v>89</v>
      </c>
      <c r="B70" s="228"/>
    </row>
    <row r="71" spans="1:2">
      <c r="A71" t="s">
        <v>90</v>
      </c>
      <c r="B71" s="228"/>
    </row>
    <row r="72" spans="1:2">
      <c r="A72" t="s">
        <v>91</v>
      </c>
      <c r="B72" s="228"/>
    </row>
    <row r="73" spans="1:2">
      <c r="A73" t="s">
        <v>92</v>
      </c>
      <c r="B73" s="228"/>
    </row>
    <row r="74" spans="1:2">
      <c r="A74" t="s">
        <v>93</v>
      </c>
      <c r="B74" s="229"/>
    </row>
    <row r="75" spans="2:4">
      <c r="B75" s="69"/>
      <c r="D75" s="69"/>
    </row>
    <row r="77" spans="1:1">
      <c r="A77" t="s">
        <v>96</v>
      </c>
    </row>
    <row r="79" spans="1:5">
      <c r="A79" s="133" t="s">
        <v>97</v>
      </c>
      <c r="B79" s="123" t="s">
        <v>98</v>
      </c>
      <c r="C79" s="123" t="s">
        <v>99</v>
      </c>
      <c r="D79" s="123" t="s">
        <v>100</v>
      </c>
      <c r="E79" s="124" t="s">
        <v>101</v>
      </c>
    </row>
    <row r="80" spans="1:5">
      <c r="A80" s="125" t="s">
        <v>102</v>
      </c>
      <c r="B80" s="79"/>
      <c r="C80" s="79"/>
      <c r="D80" s="79"/>
      <c r="E80" s="126"/>
    </row>
    <row r="81" spans="1:5">
      <c r="A81" s="125" t="s">
        <v>103</v>
      </c>
      <c r="B81" s="80"/>
      <c r="C81" s="78"/>
      <c r="D81" s="78"/>
      <c r="E81" s="126"/>
    </row>
    <row r="82" spans="1:5">
      <c r="A82" s="127" t="s">
        <v>104</v>
      </c>
      <c r="B82" s="128"/>
      <c r="C82" s="128"/>
      <c r="D82" s="128"/>
      <c r="E82" s="129"/>
    </row>
    <row r="83" spans="1:5">
      <c r="A83" t="s">
        <v>105</v>
      </c>
      <c r="B83" s="81"/>
      <c r="C83" s="81"/>
      <c r="D83" s="81"/>
      <c r="E83" s="81"/>
    </row>
    <row r="84" spans="2:5">
      <c r="B84" s="81"/>
      <c r="C84" s="81"/>
      <c r="D84" s="81"/>
      <c r="E84" s="81"/>
    </row>
    <row r="85" spans="2:5">
      <c r="B85" s="81"/>
      <c r="C85" s="81"/>
      <c r="D85" s="81"/>
      <c r="E85" s="81"/>
    </row>
    <row r="86" spans="1:7">
      <c r="A86" s="289" t="s">
        <v>106</v>
      </c>
      <c r="B86" s="123" t="s">
        <v>98</v>
      </c>
      <c r="C86" s="123" t="s">
        <v>99</v>
      </c>
      <c r="D86" s="123" t="s">
        <v>100</v>
      </c>
      <c r="E86" s="124" t="s">
        <v>101</v>
      </c>
      <c r="G86" s="71"/>
    </row>
    <row r="87" spans="1:5">
      <c r="A87" s="125" t="s">
        <v>102</v>
      </c>
      <c r="B87" s="79"/>
      <c r="C87" s="79"/>
      <c r="D87" s="79"/>
      <c r="E87" s="126"/>
    </row>
    <row r="88" spans="1:5">
      <c r="A88" s="125" t="s">
        <v>103</v>
      </c>
      <c r="B88" s="80"/>
      <c r="C88" s="78"/>
      <c r="D88" s="78"/>
      <c r="E88" s="126"/>
    </row>
    <row r="89" spans="1:5">
      <c r="A89" s="127" t="s">
        <v>104</v>
      </c>
      <c r="B89" s="128"/>
      <c r="C89" s="128"/>
      <c r="D89" s="128"/>
      <c r="E89" s="129"/>
    </row>
    <row r="90" spans="1:5">
      <c r="A90" t="s">
        <v>105</v>
      </c>
      <c r="B90" s="81"/>
      <c r="C90" s="81"/>
      <c r="D90" s="81"/>
      <c r="E90" s="81"/>
    </row>
    <row r="91" spans="2:5">
      <c r="B91" s="81"/>
      <c r="C91" s="81"/>
      <c r="D91" s="81"/>
      <c r="E91" s="81"/>
    </row>
    <row r="92" spans="2:5">
      <c r="B92" s="81"/>
      <c r="C92" s="81"/>
      <c r="D92" s="81"/>
      <c r="E92" s="81"/>
    </row>
    <row r="93" spans="1:7">
      <c r="A93" s="290" t="s">
        <v>107</v>
      </c>
      <c r="B93" s="123" t="s">
        <v>98</v>
      </c>
      <c r="C93" s="123" t="s">
        <v>99</v>
      </c>
      <c r="D93" s="123" t="s">
        <v>100</v>
      </c>
      <c r="E93" s="124" t="s">
        <v>101</v>
      </c>
      <c r="G93" s="71"/>
    </row>
    <row r="94" spans="1:5">
      <c r="A94" s="125" t="s">
        <v>102</v>
      </c>
      <c r="B94" s="79"/>
      <c r="C94" s="79"/>
      <c r="D94" s="79"/>
      <c r="E94" s="126"/>
    </row>
    <row r="95" spans="1:5">
      <c r="A95" s="125" t="s">
        <v>103</v>
      </c>
      <c r="B95" s="80"/>
      <c r="C95" s="79"/>
      <c r="D95" s="79"/>
      <c r="E95" s="126"/>
    </row>
    <row r="96" spans="1:5">
      <c r="A96" s="127" t="s">
        <v>104</v>
      </c>
      <c r="B96" s="128"/>
      <c r="C96" s="128"/>
      <c r="D96" s="128"/>
      <c r="E96" s="129"/>
    </row>
    <row r="97" spans="1:1">
      <c r="A97" t="s">
        <v>105</v>
      </c>
    </row>
    <row r="100" spans="1:7">
      <c r="A100" s="291" t="s">
        <v>108</v>
      </c>
      <c r="B100" s="123" t="s">
        <v>98</v>
      </c>
      <c r="C100" s="123" t="s">
        <v>99</v>
      </c>
      <c r="D100" s="123" t="s">
        <v>100</v>
      </c>
      <c r="E100" s="124" t="s">
        <v>101</v>
      </c>
      <c r="G100" s="71"/>
    </row>
    <row r="101" spans="1:5">
      <c r="A101" s="125" t="s">
        <v>102</v>
      </c>
      <c r="B101" s="27"/>
      <c r="C101" s="27"/>
      <c r="D101" s="27"/>
      <c r="E101" s="130"/>
    </row>
    <row r="102" spans="1:5">
      <c r="A102" s="125" t="s">
        <v>103</v>
      </c>
      <c r="B102" s="82"/>
      <c r="C102" s="27"/>
      <c r="D102" s="27"/>
      <c r="E102" s="130"/>
    </row>
    <row r="103" spans="1:5">
      <c r="A103" s="127" t="s">
        <v>104</v>
      </c>
      <c r="B103" s="131"/>
      <c r="C103" s="131"/>
      <c r="D103" s="131"/>
      <c r="E103" s="132"/>
    </row>
    <row r="104" spans="1:1">
      <c r="A104" t="s">
        <v>105</v>
      </c>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dimension ref="A1:A7"/>
  <sheetViews>
    <sheetView view="normal" topLeftCell="A22" zoomScale="80" workbookViewId="0">
      <selection activeCell="A15" sqref="A15"/>
    </sheetView>
  </sheetViews>
  <sheetFormatPr baseColWidth="10" defaultColWidth="10.669643" defaultRowHeight="15.40"/>
  <cols>
    <col min="1" max="1" width="79.883929" customWidth="1"/>
  </cols>
  <sheetData>
    <row r="1" spans="1:1">
      <c r="A1" s="286" t="s">
        <v>109</v>
      </c>
    </row>
    <row r="4" spans="1:1">
      <c r="A4" t="s">
        <v>110</v>
      </c>
    </row>
    <row r="5" spans="1:1">
      <c r="A5" t="s">
        <v>111</v>
      </c>
    </row>
    <row r="6" spans="1:1">
      <c r="A6" t="s">
        <v>112</v>
      </c>
    </row>
    <row r="7" spans="1:1">
      <c r="A7" t="s">
        <v>113</v>
      </c>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dimension ref="A1:Q247"/>
  <sheetViews>
    <sheetView view="normal" zoomScale="80" workbookViewId="0">
      <pane ySplit="5" topLeftCell="A45" activePane="bottomLeft" state="frozen"/>
      <selection pane="bottomLeft" activeCell="H176" sqref="H176"/>
    </sheetView>
  </sheetViews>
  <sheetFormatPr baseColWidth="10" defaultColWidth="11.437500" defaultRowHeight="15.40"/>
  <cols>
    <col min="1" max="2" width="11.437500" style="7"/>
    <col min="3" max="3" width="25.660714" customWidth="1" style="9"/>
    <col min="4" max="4" width="12.660714" customWidth="1" style="9"/>
    <col min="5" max="10" width="12.660714" customWidth="1" style="7"/>
    <col min="11" max="11" width="25.660714" customWidth="1" style="7"/>
    <col min="12" max="18" width="12.660714" customWidth="1" style="7"/>
    <col min="19" max="16384" width="11.437500" style="7"/>
  </cols>
  <sheetData>
    <row r="1" spans="1:6">
      <c r="A1" s="134" t="s">
        <v>114</v>
      </c>
      <c r="C1" s="269"/>
      <c r="F1" s="268"/>
    </row>
    <row r="2" spans="1:4">
      <c r="A2" s="292" t="s">
        <v>115</v>
      </c>
      <c r="B2" s="145"/>
      <c r="C2" s="145"/>
      <c r="D2" s="145"/>
    </row>
    <row r="3" spans="3:4">
      <c r="C3" s="83"/>
      <c r="D3" s="83"/>
    </row>
    <row r="4" spans="3:17">
      <c r="C4" s="293" t="s">
        <v>116</v>
      </c>
      <c r="D4" s="15"/>
      <c r="E4" s="15"/>
      <c r="F4" s="15"/>
      <c r="G4" s="15"/>
      <c r="H4" s="15"/>
      <c r="I4" s="84"/>
      <c r="K4" s="294" t="s">
        <v>117</v>
      </c>
      <c r="L4" s="17"/>
      <c r="M4" s="17"/>
      <c r="N4" s="17"/>
      <c r="O4" s="17"/>
      <c r="P4" s="17"/>
      <c r="Q4" s="18"/>
    </row>
    <row r="5" spans="1:17" ht="45" customHeight="1">
      <c r="A5" s="295" t="s">
        <v>118</v>
      </c>
      <c r="B5" s="295" t="s">
        <v>119</v>
      </c>
      <c r="C5" s="295" t="s">
        <v>120</v>
      </c>
      <c r="D5" s="86" t="s">
        <v>121</v>
      </c>
      <c r="E5" s="86" t="s">
        <v>122</v>
      </c>
      <c r="F5" s="86" t="s">
        <v>123</v>
      </c>
      <c r="G5" s="86" t="s">
        <v>124</v>
      </c>
      <c r="H5" s="86" t="s">
        <v>125</v>
      </c>
      <c r="I5" s="295" t="s">
        <v>126</v>
      </c>
      <c r="K5" s="295" t="s">
        <v>120</v>
      </c>
      <c r="L5" s="86" t="s">
        <v>121</v>
      </c>
      <c r="M5" s="86" t="s">
        <v>122</v>
      </c>
      <c r="N5" s="86" t="s">
        <v>123</v>
      </c>
      <c r="O5" s="86" t="s">
        <v>124</v>
      </c>
      <c r="P5" s="86" t="s">
        <v>125</v>
      </c>
      <c r="Q5" s="295" t="s">
        <v>126</v>
      </c>
    </row>
    <row r="6" spans="1:17" ht="15" customHeight="1">
      <c r="A6" s="27" t="n">
        <v>1</v>
      </c>
      <c r="B6" s="79"/>
      <c r="C6" s="242" t="s">
        <v>127</v>
      </c>
      <c r="D6" s="244" t="n">
        <v>44719</v>
      </c>
      <c r="E6" s="243" t="n">
        <v>44862</v>
      </c>
      <c r="F6" s="243" t="n">
        <v>45262</v>
      </c>
      <c r="G6" s="160">
        <f>IF(D6=0,0,IF(E6=0,0,MAX(E6-D6)))</f>
        <v>143</v>
      </c>
      <c r="H6" s="160">
        <f>IF(E6=0,0,IF(F6=0,0,MAX(F6-E6)))</f>
        <v>400</v>
      </c>
      <c r="I6" s="160">
        <f>IF(F6=0,0,IF(D6=0,0,MAX(F6-D6)))</f>
        <v>543</v>
      </c>
      <c r="K6" s="171" t="str">
        <f>C6</f>
        <v>ACA 308</v>
      </c>
      <c r="L6" s="87"/>
      <c r="M6" s="88"/>
      <c r="N6" s="87"/>
      <c r="O6" s="160">
        <f>IF(L6=0,0,IF(M6=0,0,MAX(M6-L6)))</f>
        <v>0</v>
      </c>
      <c r="P6" s="160">
        <f>IF(M6=0,0,IF(N6=0,0,MAX(N6-M6)))</f>
        <v>0</v>
      </c>
      <c r="Q6" s="160">
        <f>IF(L6=0,0,IF(N6=0,0,MAX(N6-L6)))</f>
        <v>0</v>
      </c>
    </row>
    <row r="7" spans="1:17" ht="15" customHeight="1">
      <c r="A7" s="27" t="n">
        <v>2</v>
      </c>
      <c r="B7" s="79"/>
      <c r="C7" s="237" t="s">
        <v>128</v>
      </c>
      <c r="D7" s="244" t="n">
        <v>44719</v>
      </c>
      <c r="E7" s="212" t="n">
        <v>44864</v>
      </c>
      <c r="F7" s="212" t="n">
        <v>45260</v>
      </c>
      <c r="G7" s="160">
        <f>IF(D7=0,0,IF(E7=0,0,MAX(E7-D7)))</f>
        <v>145</v>
      </c>
      <c r="H7" s="160">
        <f>IF(E7=0,0,IF(F7=0,0,MAX(F7-E7)))</f>
        <v>396</v>
      </c>
      <c r="I7" s="160">
        <f>IF(F7=0,0,IF(D7=0,0,MAX(F7-D7)))</f>
        <v>541</v>
      </c>
      <c r="K7" s="171" t="str">
        <f>C7</f>
        <v>ACA 363</v>
      </c>
      <c r="L7" s="87"/>
      <c r="M7" s="88"/>
      <c r="N7" s="87"/>
      <c r="O7" s="160">
        <f>IF(L7=0,0,IF(M7=0,0,MAX(M7-L7)))</f>
        <v>0</v>
      </c>
      <c r="P7" s="160">
        <f>IF(M7=0,0,IF(N7=0,0,MAX(N7-M7)))</f>
        <v>0</v>
      </c>
      <c r="Q7" s="160">
        <f>IF(L7=0,0,IF(N7=0,0,MAX(N7-L7)))</f>
        <v>0</v>
      </c>
    </row>
    <row r="8" spans="1:17" ht="15" customHeight="1">
      <c r="A8" s="27" t="n">
        <v>3</v>
      </c>
      <c r="B8" s="79"/>
      <c r="C8" s="237" t="s">
        <v>129</v>
      </c>
      <c r="D8" s="244" t="n">
        <v>44719</v>
      </c>
      <c r="E8" s="212" t="n">
        <v>44861</v>
      </c>
      <c r="F8" s="212" t="n">
        <v>45257</v>
      </c>
      <c r="G8" s="160">
        <f>IF(D8=0,0,IF(E8=0,0,MAX(E8-D8)))</f>
        <v>142</v>
      </c>
      <c r="H8" s="160">
        <f>IF(E8=0,0,IF(F8=0,0,MAX(F8-E8)))</f>
        <v>396</v>
      </c>
      <c r="I8" s="160">
        <f>IF(F8=0,0,IF(D8=0,0,MAX(F8-D8)))</f>
        <v>538</v>
      </c>
      <c r="K8" s="171" t="str">
        <f>C8</f>
        <v>ACA 364</v>
      </c>
      <c r="L8" s="87"/>
      <c r="M8" s="88"/>
      <c r="N8" s="87"/>
      <c r="O8" s="160">
        <f>IF(L8=0,0,IF(M8=0,0,MAX(M8-L8)))</f>
        <v>0</v>
      </c>
      <c r="P8" s="160">
        <f>IF(M8=0,0,IF(N8=0,0,MAX(N8-M8)))</f>
        <v>0</v>
      </c>
      <c r="Q8" s="160">
        <f>IF(L8=0,0,IF(N8=0,0,MAX(N8-L8)))</f>
        <v>0</v>
      </c>
    </row>
    <row r="9" spans="1:17" ht="15" customHeight="1">
      <c r="A9" s="27" t="n">
        <v>4</v>
      </c>
      <c r="B9" s="79"/>
      <c r="C9" s="237" t="s">
        <v>130</v>
      </c>
      <c r="D9" s="244" t="n">
        <v>44719</v>
      </c>
      <c r="E9" s="212" t="n">
        <v>44860</v>
      </c>
      <c r="F9" s="212" t="n">
        <v>45256</v>
      </c>
      <c r="G9" s="160">
        <f>IF(D9=0,0,IF(E9=0,0,MAX(E9-D9)))</f>
        <v>141</v>
      </c>
      <c r="H9" s="160">
        <f>IF(E9=0,0,IF(F9=0,0,MAX(F9-E9)))</f>
        <v>396</v>
      </c>
      <c r="I9" s="160">
        <f>IF(F9=0,0,IF(D9=0,0,MAX(F9-D9)))</f>
        <v>537</v>
      </c>
      <c r="K9" s="171" t="str">
        <f>C9</f>
        <v>ACA 502</v>
      </c>
      <c r="L9" s="87"/>
      <c r="M9" s="88"/>
      <c r="N9" s="87"/>
      <c r="O9" s="160">
        <f>IF(L9=0,0,IF(M9=0,0,MAX(M9-L9)))</f>
        <v>0</v>
      </c>
      <c r="P9" s="160">
        <f>IF(M9=0,0,IF(N9=0,0,MAX(N9-M9)))</f>
        <v>0</v>
      </c>
      <c r="Q9" s="160">
        <f>IF(L9=0,0,IF(N9=0,0,MAX(N9-L9)))</f>
        <v>0</v>
      </c>
    </row>
    <row r="10" spans="1:17" ht="15" customHeight="1">
      <c r="A10" s="27" t="n">
        <v>5</v>
      </c>
      <c r="B10" s="79"/>
      <c r="C10" s="237" t="s">
        <v>131</v>
      </c>
      <c r="D10" s="244" t="n">
        <v>44719</v>
      </c>
      <c r="E10" s="212" t="n">
        <v>44863</v>
      </c>
      <c r="F10" s="212" t="n">
        <v>45263</v>
      </c>
      <c r="G10" s="160">
        <f>IF(D10=0,0,IF(E10=0,0,MAX(E10-D10)))</f>
        <v>144</v>
      </c>
      <c r="H10" s="160">
        <f>IF(E10=0,0,IF(F10=0,0,MAX(F10-E10)))</f>
        <v>400</v>
      </c>
      <c r="I10" s="160">
        <f>IF(F10=0,0,IF(D10=0,0,MAX(F10-D10)))</f>
        <v>544</v>
      </c>
      <c r="K10" s="171" t="str">
        <f>C10</f>
        <v>FRESNO</v>
      </c>
      <c r="L10" s="87"/>
      <c r="M10" s="88"/>
      <c r="N10" s="87"/>
      <c r="O10" s="160">
        <f>IF(L10=0,0,IF(M10=0,0,MAX(M10-L10)))</f>
        <v>0</v>
      </c>
      <c r="P10" s="160">
        <f>IF(M10=0,0,IF(N10=0,0,MAX(N10-M10)))</f>
        <v>0</v>
      </c>
      <c r="Q10" s="160">
        <f>IF(L10=0,0,IF(N10=0,0,MAX(N10-L10)))</f>
        <v>0</v>
      </c>
    </row>
    <row r="11" spans="1:17" ht="15" customHeight="1">
      <c r="A11" s="27" t="n">
        <v>6</v>
      </c>
      <c r="B11" s="79"/>
      <c r="C11" s="237" t="s">
        <v>132</v>
      </c>
      <c r="D11" s="244" t="n">
        <v>44719</v>
      </c>
      <c r="E11" s="212" t="n">
        <v>44861</v>
      </c>
      <c r="F11" s="212" t="n">
        <v>45259</v>
      </c>
      <c r="G11" s="160">
        <f>IF(D11=0,0,IF(E11=0,0,MAX(E11-D11)))</f>
        <v>142</v>
      </c>
      <c r="H11" s="160">
        <f>IF(E11=0,0,IF(F11=0,0,MAX(F11-E11)))</f>
        <v>398</v>
      </c>
      <c r="I11" s="160">
        <f>IF(F11=0,0,IF(D11=0,0,MAX(F11-D11)))</f>
        <v>540</v>
      </c>
      <c r="K11" s="171" t="str">
        <f>C11</f>
        <v>JACARANDA</v>
      </c>
      <c r="L11" s="87"/>
      <c r="M11" s="88"/>
      <c r="N11" s="87"/>
      <c r="O11" s="160">
        <f>IF(L11=0,0,IF(M11=0,0,MAX(M11-L11)))</f>
        <v>0</v>
      </c>
      <c r="P11" s="160">
        <f>IF(M11=0,0,IF(N11=0,0,MAX(N11-M11)))</f>
        <v>0</v>
      </c>
      <c r="Q11" s="160">
        <f>IF(L11=0,0,IF(N11=0,0,MAX(N11-L11)))</f>
        <v>0</v>
      </c>
    </row>
    <row r="12" spans="1:17" ht="15" customHeight="1">
      <c r="A12" s="27" t="n">
        <v>7</v>
      </c>
      <c r="B12" s="79"/>
      <c r="C12" s="237" t="s">
        <v>133</v>
      </c>
      <c r="D12" s="244" t="n">
        <v>44719</v>
      </c>
      <c r="E12" s="212" t="n">
        <v>44860</v>
      </c>
      <c r="F12" s="212" t="n">
        <v>45257</v>
      </c>
      <c r="G12" s="160">
        <f>IF(D12=0,0,IF(E12=0,0,MAX(E12-D12)))</f>
        <v>141</v>
      </c>
      <c r="H12" s="160">
        <f>IF(E12=0,0,IF(F12=0,0,MAX(F12-E12)))</f>
        <v>397</v>
      </c>
      <c r="I12" s="160">
        <f>IF(F12=0,0,IF(D12=0,0,MAX(F12-D12)))</f>
        <v>538</v>
      </c>
      <c r="K12" s="171" t="str">
        <f>C12</f>
        <v>BASILIO</v>
      </c>
      <c r="L12" s="87"/>
      <c r="M12" s="88"/>
      <c r="N12" s="87"/>
      <c r="O12" s="160">
        <f>IF(L12=0,0,IF(M12=0,0,MAX(M12-L12)))</f>
        <v>0</v>
      </c>
      <c r="P12" s="160">
        <f>IF(M12=0,0,IF(N12=0,0,MAX(N12-M12)))</f>
        <v>0</v>
      </c>
      <c r="Q12" s="160">
        <f>IF(L12=0,0,IF(N12=0,0,MAX(N12-L12)))</f>
        <v>0</v>
      </c>
    </row>
    <row r="13" spans="1:17" ht="15" customHeight="1">
      <c r="A13" s="27" t="n">
        <v>8</v>
      </c>
      <c r="B13" s="79"/>
      <c r="C13" s="237" t="s">
        <v>134</v>
      </c>
      <c r="D13" s="244" t="n">
        <v>44719</v>
      </c>
      <c r="E13" s="212" t="n">
        <v>44861</v>
      </c>
      <c r="F13" s="212" t="n">
        <v>45262</v>
      </c>
      <c r="G13" s="160">
        <f>IF(D13=0,0,IF(E13=0,0,MAX(E13-D13)))</f>
        <v>142</v>
      </c>
      <c r="H13" s="160">
        <f>IF(E13=0,0,IF(F13=0,0,MAX(F13-E13)))</f>
        <v>401</v>
      </c>
      <c r="I13" s="160">
        <f>IF(F13=0,0,IF(D13=0,0,MAX(F13-D13)))</f>
        <v>543</v>
      </c>
      <c r="K13" s="171" t="str">
        <f>C13</f>
        <v>TIMBO</v>
      </c>
      <c r="L13" s="87"/>
      <c r="M13" s="88"/>
      <c r="N13" s="87"/>
      <c r="O13" s="160">
        <f>IF(L13=0,0,IF(M13=0,0,MAX(M13-L13)))</f>
        <v>0</v>
      </c>
      <c r="P13" s="160">
        <f>IF(M13=0,0,IF(N13=0,0,MAX(N13-M13)))</f>
        <v>0</v>
      </c>
      <c r="Q13" s="160">
        <f>IF(L13=0,0,IF(N13=0,0,MAX(N13-L13)))</f>
        <v>0</v>
      </c>
    </row>
    <row r="14" spans="1:17" ht="15" customHeight="1">
      <c r="A14" s="27" t="n">
        <v>9</v>
      </c>
      <c r="B14" s="79"/>
      <c r="C14" s="237" t="s">
        <v>135</v>
      </c>
      <c r="D14" s="244" t="n">
        <v>44719</v>
      </c>
      <c r="E14" s="212" t="n">
        <v>44860</v>
      </c>
      <c r="F14" s="212" t="n">
        <v>45259</v>
      </c>
      <c r="G14" s="160">
        <f>IF(D14=0,0,IF(E14=0,0,MAX(E14-D14)))</f>
        <v>141</v>
      </c>
      <c r="H14" s="160">
        <f>IF(E14=0,0,IF(F14=0,0,MAX(F14-E14)))</f>
        <v>399</v>
      </c>
      <c r="I14" s="160">
        <f>IF(F14=0,0,IF(D14=0,0,MAX(F14-D14)))</f>
        <v>540</v>
      </c>
      <c r="K14" s="171" t="str">
        <f>C14</f>
        <v>B CUMELEN</v>
      </c>
      <c r="L14" s="87"/>
      <c r="M14" s="88"/>
      <c r="N14" s="87"/>
      <c r="O14" s="160">
        <f>IF(L14=0,0,IF(M14=0,0,MAX(M14-L14)))</f>
        <v>0</v>
      </c>
      <c r="P14" s="160">
        <f>IF(M14=0,0,IF(N14=0,0,MAX(N14-M14)))</f>
        <v>0</v>
      </c>
      <c r="Q14" s="160">
        <f>IF(L14=0,0,IF(N14=0,0,MAX(N14-L14)))</f>
        <v>0</v>
      </c>
    </row>
    <row r="15" spans="1:17" ht="15" customHeight="1">
      <c r="A15" s="27" t="n">
        <v>10</v>
      </c>
      <c r="B15" s="79"/>
      <c r="C15" s="237" t="s">
        <v>136</v>
      </c>
      <c r="D15" s="244" t="n">
        <v>44719</v>
      </c>
      <c r="E15" s="212" t="n">
        <v>44864</v>
      </c>
      <c r="F15" s="212" t="n">
        <v>45269</v>
      </c>
      <c r="G15" s="160">
        <f>IF(D15=0,0,IF(E15=0,0,MAX(E15-D15)))</f>
        <v>145</v>
      </c>
      <c r="H15" s="160">
        <f>IF(E15=0,0,IF(F15=0,0,MAX(F15-E15)))</f>
        <v>405</v>
      </c>
      <c r="I15" s="160">
        <f>IF(F15=0,0,IF(D15=0,0,MAX(F15-D15)))</f>
        <v>550</v>
      </c>
      <c r="K15" s="171" t="str">
        <f>C15</f>
        <v>B DESTELLO</v>
      </c>
      <c r="L15" s="87"/>
      <c r="M15" s="88"/>
      <c r="N15" s="87"/>
      <c r="O15" s="160">
        <f>IF(L15=0,0,IF(M15=0,0,MAX(M15-L15)))</f>
        <v>0</v>
      </c>
      <c r="P15" s="160">
        <f>IF(M15=0,0,IF(N15=0,0,MAX(N15-M15)))</f>
        <v>0</v>
      </c>
      <c r="Q15" s="160">
        <f>IF(L15=0,0,IF(N15=0,0,MAX(N15-L15)))</f>
        <v>0</v>
      </c>
    </row>
    <row r="16" spans="1:17" ht="15" customHeight="1">
      <c r="A16" s="27" t="n">
        <v>11</v>
      </c>
      <c r="B16" s="79"/>
      <c r="C16" s="237" t="s">
        <v>137</v>
      </c>
      <c r="D16" s="244" t="n">
        <v>44719</v>
      </c>
      <c r="E16" s="212" t="n">
        <v>44859</v>
      </c>
      <c r="F16" s="212" t="n">
        <v>45259</v>
      </c>
      <c r="G16" s="160">
        <f>IF(D16=0,0,IF(E16=0,0,MAX(E16-D16)))</f>
        <v>140</v>
      </c>
      <c r="H16" s="160">
        <f>IF(E16=0,0,IF(F16=0,0,MAX(F16-E16)))</f>
        <v>400</v>
      </c>
      <c r="I16" s="160">
        <f>IF(F16=0,0,IF(D16=0,0,MAX(F16-D16)))</f>
        <v>540</v>
      </c>
      <c r="K16" s="171" t="str">
        <f>C16</f>
        <v>B PACIFICO</v>
      </c>
      <c r="L16" s="87"/>
      <c r="M16" s="88"/>
      <c r="N16" s="87"/>
      <c r="O16" s="160">
        <f>IF(L16=0,0,IF(M16=0,0,MAX(M16-L16)))</f>
        <v>0</v>
      </c>
      <c r="P16" s="160">
        <f>IF(M16=0,0,IF(N16=0,0,MAX(N16-M16)))</f>
        <v>0</v>
      </c>
      <c r="Q16" s="160">
        <f>IF(L16=0,0,IF(N16=0,0,MAX(N16-L16)))</f>
        <v>0</v>
      </c>
    </row>
    <row r="17" spans="1:17" ht="15" customHeight="1">
      <c r="A17" s="27" t="n">
        <v>12</v>
      </c>
      <c r="B17" s="79"/>
      <c r="C17" s="237" t="s">
        <v>138</v>
      </c>
      <c r="D17" s="244" t="n">
        <v>44719</v>
      </c>
      <c r="E17" s="212" t="n">
        <v>44860</v>
      </c>
      <c r="F17" s="212" t="n">
        <v>45259</v>
      </c>
      <c r="G17" s="160">
        <f>IF(D17=0,0,IF(E17=0,0,MAX(E17-D17)))</f>
        <v>141</v>
      </c>
      <c r="H17" s="160">
        <f>IF(E17=0,0,IF(F17=0,0,MAX(F17-E17)))</f>
        <v>399</v>
      </c>
      <c r="I17" s="160">
        <f>IF(F17=0,0,IF(D17=0,0,MAX(F17-D17)))</f>
        <v>540</v>
      </c>
      <c r="K17" s="171" t="str">
        <f>C17</f>
        <v>B PEREGRINO</v>
      </c>
      <c r="L17" s="87"/>
      <c r="M17" s="88"/>
      <c r="N17" s="87"/>
      <c r="O17" s="160">
        <f>IF(L17=0,0,IF(M17=0,0,MAX(M17-L17)))</f>
        <v>0</v>
      </c>
      <c r="P17" s="160">
        <f>IF(M17=0,0,IF(N17=0,0,MAX(N17-M17)))</f>
        <v>0</v>
      </c>
      <c r="Q17" s="160">
        <f>IF(L17=0,0,IF(N17=0,0,MAX(N17-L17)))</f>
        <v>0</v>
      </c>
    </row>
    <row r="18" spans="1:17" ht="15" customHeight="1">
      <c r="A18" s="27" t="n">
        <v>13</v>
      </c>
      <c r="B18" s="79"/>
      <c r="C18" s="237" t="s">
        <v>139</v>
      </c>
      <c r="D18" s="244" t="n">
        <v>44719</v>
      </c>
      <c r="E18" s="212" t="n">
        <v>44861</v>
      </c>
      <c r="F18" s="212" t="n">
        <v>45263</v>
      </c>
      <c r="G18" s="160">
        <f>IF(D18=0,0,IF(E18=0,0,MAX(E18-D18)))</f>
        <v>142</v>
      </c>
      <c r="H18" s="160">
        <f>IF(E18=0,0,IF(F18=0,0,MAX(F18-E18)))</f>
        <v>402</v>
      </c>
      <c r="I18" s="160">
        <f>IF(F18=0,0,IF(D18=0,0,MAX(F18-D18)))</f>
        <v>544</v>
      </c>
      <c r="K18" s="171" t="str">
        <f>C18</f>
        <v>SY 109</v>
      </c>
      <c r="L18" s="87"/>
      <c r="M18" s="88"/>
      <c r="N18" s="87"/>
      <c r="O18" s="160">
        <f>IF(L18=0,0,IF(M18=0,0,MAX(M18-L18)))</f>
        <v>0</v>
      </c>
      <c r="P18" s="160">
        <f>IF(M18=0,0,IF(N18=0,0,MAX(N18-M18)))</f>
        <v>0</v>
      </c>
      <c r="Q18" s="160">
        <f>IF(L18=0,0,IF(N18=0,0,MAX(N18-L18)))</f>
        <v>0</v>
      </c>
    </row>
    <row r="19" spans="1:17" ht="15" customHeight="1">
      <c r="A19" s="27" t="n">
        <v>14</v>
      </c>
      <c r="B19" s="79"/>
      <c r="C19" s="237" t="s">
        <v>140</v>
      </c>
      <c r="D19" s="244" t="n">
        <v>44719</v>
      </c>
      <c r="E19" s="212" t="n">
        <v>44859</v>
      </c>
      <c r="F19" s="212" t="n">
        <v>45256</v>
      </c>
      <c r="G19" s="160">
        <f>IF(D19=0,0,IF(E19=0,0,MAX(E19-D19)))</f>
        <v>140</v>
      </c>
      <c r="H19" s="160">
        <f>IF(E19=0,0,IF(F19=0,0,MAX(F19-E19)))</f>
        <v>397</v>
      </c>
      <c r="I19" s="160">
        <f>IF(F19=0,0,IF(D19=0,0,MAX(F19-D19)))</f>
        <v>537</v>
      </c>
      <c r="K19" s="171" t="str">
        <f>C19</f>
        <v>SY 120</v>
      </c>
      <c r="L19" s="87"/>
      <c r="M19" s="88"/>
      <c r="N19" s="87"/>
      <c r="O19" s="160">
        <f>IF(L19=0,0,IF(M19=0,0,MAX(M19-L19)))</f>
        <v>0</v>
      </c>
      <c r="P19" s="160">
        <f>IF(M19=0,0,IF(N19=0,0,MAX(N19-M19)))</f>
        <v>0</v>
      </c>
      <c r="Q19" s="160">
        <f>IF(L19=0,0,IF(N19=0,0,MAX(N19-L19)))</f>
        <v>0</v>
      </c>
    </row>
    <row r="20" spans="1:17" ht="15" customHeight="1">
      <c r="A20" s="27" t="n">
        <v>15</v>
      </c>
      <c r="B20" s="79"/>
      <c r="C20" s="237" t="s">
        <v>141</v>
      </c>
      <c r="D20" s="244" t="n">
        <v>44719</v>
      </c>
      <c r="E20" s="212" t="n">
        <v>44860</v>
      </c>
      <c r="F20" s="212" t="n">
        <v>45255</v>
      </c>
      <c r="G20" s="160">
        <f>IF(D20=0,0,IF(E20=0,0,MAX(E20-D20)))</f>
        <v>141</v>
      </c>
      <c r="H20" s="160">
        <f>IF(E20=0,0,IF(F20=0,0,MAX(F20-E20)))</f>
        <v>395</v>
      </c>
      <c r="I20" s="160">
        <f>IF(F20=0,0,IF(D20=0,0,MAX(F20-D20)))</f>
        <v>536</v>
      </c>
      <c r="K20" s="171" t="str">
        <f>C20</f>
        <v>SY 211</v>
      </c>
      <c r="L20" s="87"/>
      <c r="M20" s="88"/>
      <c r="N20" s="87"/>
      <c r="O20" s="160">
        <f>IF(L20=0,0,IF(M20=0,0,MAX(M20-L20)))</f>
        <v>0</v>
      </c>
      <c r="P20" s="160">
        <f>IF(M20=0,0,IF(N20=0,0,MAX(N20-M20)))</f>
        <v>0</v>
      </c>
      <c r="Q20" s="160">
        <f>IF(L20=0,0,IF(N20=0,0,MAX(N20-L20)))</f>
        <v>0</v>
      </c>
    </row>
    <row r="21" spans="1:17" ht="15" customHeight="1">
      <c r="A21" s="27" t="n">
        <v>16</v>
      </c>
      <c r="B21" s="79"/>
      <c r="C21" s="237" t="s">
        <v>142</v>
      </c>
      <c r="D21" s="244" t="n">
        <v>44719</v>
      </c>
      <c r="E21" s="212" t="n">
        <v>44858</v>
      </c>
      <c r="F21" s="212" t="n">
        <v>45254</v>
      </c>
      <c r="G21" s="160">
        <f>IF(D21=0,0,IF(E21=0,0,MAX(E21-D21)))</f>
        <v>139</v>
      </c>
      <c r="H21" s="160">
        <f>IF(E21=0,0,IF(F21=0,0,MAX(F21-E21)))</f>
        <v>396</v>
      </c>
      <c r="I21" s="160">
        <f>IF(F21=0,0,IF(D21=0,0,MAX(F21-D21)))</f>
        <v>535</v>
      </c>
      <c r="K21" s="171" t="str">
        <f>C21</f>
        <v>CATALPA</v>
      </c>
      <c r="L21" s="87"/>
      <c r="M21" s="88"/>
      <c r="N21" s="87"/>
      <c r="O21" s="160">
        <f>IF(L21=0,0,IF(M21=0,0,MAX(M21-L21)))</f>
        <v>0</v>
      </c>
      <c r="P21" s="160">
        <f>IF(M21=0,0,IF(N21=0,0,MAX(N21-M21)))</f>
        <v>0</v>
      </c>
      <c r="Q21" s="160">
        <f>IF(L21=0,0,IF(N21=0,0,MAX(N21-L21)))</f>
        <v>0</v>
      </c>
    </row>
    <row r="22" spans="1:17" ht="15" customHeight="1">
      <c r="A22" s="27" t="n">
        <v>17</v>
      </c>
      <c r="B22" s="79"/>
      <c r="C22" s="237" t="s">
        <v>143</v>
      </c>
      <c r="D22" s="244" t="n">
        <v>44719</v>
      </c>
      <c r="E22" s="212" t="n">
        <v>44857</v>
      </c>
      <c r="F22" s="212" t="n">
        <v>45254</v>
      </c>
      <c r="G22" s="160">
        <f>IF(D22=0,0,IF(E22=0,0,MAX(E22-D22)))</f>
        <v>138</v>
      </c>
      <c r="H22" s="160">
        <f>IF(E22=0,0,IF(F22=0,0,MAX(F22-E22)))</f>
        <v>397</v>
      </c>
      <c r="I22" s="160">
        <f>IF(F22=0,0,IF(D22=0,0,MAX(F22-D22)))</f>
        <v>535</v>
      </c>
      <c r="K22" s="171" t="str">
        <f>C22</f>
        <v>PEHUEN</v>
      </c>
      <c r="L22" s="87"/>
      <c r="M22" s="88"/>
      <c r="N22" s="87"/>
      <c r="O22" s="160">
        <f>IF(L22=0,0,IF(M22=0,0,MAX(M22-L22)))</f>
        <v>0</v>
      </c>
      <c r="P22" s="160">
        <f>IF(M22=0,0,IF(N22=0,0,MAX(N22-M22)))</f>
        <v>0</v>
      </c>
      <c r="Q22" s="160">
        <f>IF(L22=0,0,IF(N22=0,0,MAX(N22-L22)))</f>
        <v>0</v>
      </c>
    </row>
    <row r="23" spans="1:17" ht="15" customHeight="1">
      <c r="A23" s="27" t="n">
        <v>18</v>
      </c>
      <c r="B23" s="79"/>
      <c r="C23" s="237" t="s">
        <v>144</v>
      </c>
      <c r="D23" s="244" t="n">
        <v>44719</v>
      </c>
      <c r="E23" s="212" t="n">
        <v>44858</v>
      </c>
      <c r="F23" s="212" t="n">
        <v>45257</v>
      </c>
      <c r="G23" s="160">
        <f>IF(D23=0,0,IF(E23=0,0,MAX(E23-D23)))</f>
        <v>139</v>
      </c>
      <c r="H23" s="160">
        <f>IF(E23=0,0,IF(F23=0,0,MAX(F23-E23)))</f>
        <v>399</v>
      </c>
      <c r="I23" s="160">
        <f>IF(F23=0,0,IF(D23=0,0,MAX(F23-D23)))</f>
        <v>538</v>
      </c>
      <c r="K23" s="171" t="str">
        <f>C23</f>
        <v>SAUCE</v>
      </c>
      <c r="L23" s="87"/>
      <c r="M23" s="88"/>
      <c r="N23" s="87"/>
      <c r="O23" s="160">
        <f>IF(L23=0,0,IF(M23=0,0,MAX(M23-L23)))</f>
        <v>0</v>
      </c>
      <c r="P23" s="160">
        <f>IF(M23=0,0,IF(N23=0,0,MAX(N23-M23)))</f>
        <v>0</v>
      </c>
      <c r="Q23" s="160">
        <f>IF(L23=0,0,IF(N23=0,0,MAX(N23-L23)))</f>
        <v>0</v>
      </c>
    </row>
    <row r="24" spans="1:17" ht="15" customHeight="1">
      <c r="A24" s="27" t="n">
        <v>19</v>
      </c>
      <c r="B24" s="79"/>
      <c r="C24" s="237" t="s">
        <v>145</v>
      </c>
      <c r="D24" s="244" t="n">
        <v>44719</v>
      </c>
      <c r="E24" s="212" t="n">
        <v>44857</v>
      </c>
      <c r="F24" s="212" t="n">
        <v>45256</v>
      </c>
      <c r="G24" s="160">
        <f>IF(D24=0,0,IF(E24=0,0,MAX(E24-D24)))</f>
        <v>138</v>
      </c>
      <c r="H24" s="160">
        <f>IF(E24=0,0,IF(F24=0,0,MAX(F24-E24)))</f>
        <v>399</v>
      </c>
      <c r="I24" s="160">
        <f>IF(F24=0,0,IF(D24=0,0,MAX(F24-D24)))</f>
        <v>537</v>
      </c>
      <c r="K24" s="171" t="str">
        <f>C24</f>
        <v>IS TERO</v>
      </c>
      <c r="L24" s="87"/>
      <c r="M24" s="88"/>
      <c r="N24" s="87"/>
      <c r="O24" s="160">
        <f>IF(L24=0,0,IF(M24=0,0,MAX(M24-L24)))</f>
        <v>0</v>
      </c>
      <c r="P24" s="160">
        <f>IF(M24=0,0,IF(N24=0,0,MAX(N24-M24)))</f>
        <v>0</v>
      </c>
      <c r="Q24" s="160">
        <f>IF(L24=0,0,IF(N24=0,0,MAX(N24-L24)))</f>
        <v>0</v>
      </c>
    </row>
    <row r="25" spans="1:17" ht="15" customHeight="1">
      <c r="A25" s="27" t="n">
        <v>20</v>
      </c>
      <c r="B25" s="79"/>
      <c r="C25" s="237" t="s">
        <v>146</v>
      </c>
      <c r="D25" s="244" t="n">
        <v>44719</v>
      </c>
      <c r="E25" s="212" t="n">
        <v>44860</v>
      </c>
      <c r="F25" s="212" t="n">
        <v>45261</v>
      </c>
      <c r="G25" s="160">
        <f>IF(D25=0,0,IF(E25=0,0,MAX(E25-D25)))</f>
        <v>141</v>
      </c>
      <c r="H25" s="160">
        <f>IF(E25=0,0,IF(F25=0,0,MAX(F25-E25)))</f>
        <v>401</v>
      </c>
      <c r="I25" s="160">
        <f>IF(F25=0,0,IF(D25=0,0,MAX(F25-D25)))</f>
        <v>542</v>
      </c>
      <c r="K25" s="171" t="str">
        <f>C25</f>
        <v>K CIEN AÑOS</v>
      </c>
      <c r="L25" s="87"/>
      <c r="M25" s="88"/>
      <c r="N25" s="87"/>
      <c r="O25" s="160">
        <f>IF(L25=0,0,IF(M25=0,0,MAX(M25-L25)))</f>
        <v>0</v>
      </c>
      <c r="P25" s="160">
        <f>IF(M25=0,0,IF(N25=0,0,MAX(N25-M25)))</f>
        <v>0</v>
      </c>
      <c r="Q25" s="160">
        <f>IF(L25=0,0,IF(N25=0,0,MAX(N25-L25)))</f>
        <v>0</v>
      </c>
    </row>
    <row r="26" spans="1:17" ht="15" customHeight="1">
      <c r="A26" s="27" t="n">
        <v>21</v>
      </c>
      <c r="B26" s="79"/>
      <c r="C26" s="237" t="s">
        <v>147</v>
      </c>
      <c r="D26" s="244" t="n">
        <v>44719</v>
      </c>
      <c r="E26" s="212" t="n">
        <v>44866</v>
      </c>
      <c r="F26" s="212" t="n">
        <v>45263</v>
      </c>
      <c r="G26" s="160">
        <f>IF(D26=0,0,IF(E26=0,0,MAX(E26-D26)))</f>
        <v>147</v>
      </c>
      <c r="H26" s="160">
        <f>IF(E26=0,0,IF(F26=0,0,MAX(F26-E26)))</f>
        <v>397</v>
      </c>
      <c r="I26" s="160">
        <f>IF(F26=0,0,IF(D26=0,0,MAX(F26-D26)))</f>
        <v>544</v>
      </c>
      <c r="K26" s="171" t="str">
        <f>C26</f>
        <v>K GEMINIS</v>
      </c>
      <c r="L26" s="87"/>
      <c r="M26" s="88"/>
      <c r="N26" s="87"/>
      <c r="O26" s="160">
        <f>IF(L26=0,0,IF(M26=0,0,MAX(M26-L26)))</f>
        <v>0</v>
      </c>
      <c r="P26" s="160">
        <f>IF(M26=0,0,IF(N26=0,0,MAX(N26-M26)))</f>
        <v>0</v>
      </c>
      <c r="Q26" s="160">
        <f>IF(L26=0,0,IF(N26=0,0,MAX(N26-L26)))</f>
        <v>0</v>
      </c>
    </row>
    <row r="27" spans="1:17" ht="15" customHeight="1">
      <c r="A27" s="27" t="n">
        <v>22</v>
      </c>
      <c r="B27" s="79"/>
      <c r="C27" s="237" t="s">
        <v>148</v>
      </c>
      <c r="D27" s="244" t="n">
        <v>44719</v>
      </c>
      <c r="E27" s="212" t="n">
        <v>44859</v>
      </c>
      <c r="F27" s="212" t="n">
        <v>45257</v>
      </c>
      <c r="G27" s="160">
        <f>IF(D27=0,0,IF(E27=0,0,MAX(E27-D27)))</f>
        <v>140</v>
      </c>
      <c r="H27" s="160">
        <f>IF(E27=0,0,IF(F27=0,0,MAX(F27-E27)))</f>
        <v>398</v>
      </c>
      <c r="I27" s="160">
        <f>IF(F27=0,0,IF(D27=0,0,MAX(F27-D27)))</f>
        <v>538</v>
      </c>
      <c r="K27" s="171" t="str">
        <f>C27</f>
        <v>K LIEBRE</v>
      </c>
      <c r="L27" s="87"/>
      <c r="M27" s="88"/>
      <c r="N27" s="87"/>
      <c r="O27" s="160">
        <f>IF(L27=0,0,IF(M27=0,0,MAX(M27-L27)))</f>
        <v>0</v>
      </c>
      <c r="P27" s="160">
        <f>IF(M27=0,0,IF(N27=0,0,MAX(N27-M27)))</f>
        <v>0</v>
      </c>
      <c r="Q27" s="160">
        <f>IF(L27=0,0,IF(N27=0,0,MAX(N27-L27)))</f>
        <v>0</v>
      </c>
    </row>
    <row r="28" spans="1:17" ht="15" customHeight="1">
      <c r="A28" s="27" t="n">
        <v>23</v>
      </c>
      <c r="B28" s="90"/>
      <c r="C28" s="237" t="s">
        <v>149</v>
      </c>
      <c r="D28" s="244" t="n">
        <v>44719</v>
      </c>
      <c r="E28" s="212" t="n">
        <v>44862</v>
      </c>
      <c r="F28" s="212" t="n">
        <v>45258</v>
      </c>
      <c r="G28" s="160">
        <f>IF(D28=0,0,IF(E28=0,0,MAX(E28-D28)))</f>
        <v>143</v>
      </c>
      <c r="H28" s="160">
        <f>IF(E28=0,0,IF(F28=0,0,MAX(F28-E28)))</f>
        <v>396</v>
      </c>
      <c r="I28" s="160">
        <f>IF(F28=0,0,IF(D28=0,0,MAX(F28-D28)))</f>
        <v>539</v>
      </c>
      <c r="K28" s="171" t="str">
        <f>C28</f>
        <v>LG ARYAL</v>
      </c>
      <c r="L28" s="87"/>
      <c r="M28" s="88"/>
      <c r="N28" s="87"/>
      <c r="O28" s="160">
        <f>IF(L28=0,0,IF(M28=0,0,MAX(M28-L28)))</f>
        <v>0</v>
      </c>
      <c r="P28" s="160">
        <f>IF(M28=0,0,IF(N28=0,0,MAX(N28-M28)))</f>
        <v>0</v>
      </c>
      <c r="Q28" s="160">
        <f>IF(L28=0,0,IF(N28=0,0,MAX(N28-L28)))</f>
        <v>0</v>
      </c>
    </row>
    <row r="29" spans="1:17" ht="15" customHeight="1">
      <c r="A29" s="27" t="n">
        <v>24</v>
      </c>
      <c r="B29" s="90"/>
      <c r="C29" s="237" t="s">
        <v>150</v>
      </c>
      <c r="D29" s="244" t="n">
        <v>44719</v>
      </c>
      <c r="E29" s="212" t="n">
        <v>44862</v>
      </c>
      <c r="F29" s="212" t="n">
        <v>45257</v>
      </c>
      <c r="G29" s="160">
        <f>IF(D29=0,0,IF(E29=0,0,MAX(E29-D29)))</f>
        <v>143</v>
      </c>
      <c r="H29" s="160">
        <f>IF(E29=0,0,IF(F29=0,0,MAX(F29-E29)))</f>
        <v>395</v>
      </c>
      <c r="I29" s="160">
        <f>IF(F29=0,0,IF(D29=0,0,MAX(F29-D29)))</f>
        <v>538</v>
      </c>
      <c r="K29" s="171" t="str">
        <f>C29</f>
        <v>LIMAY</v>
      </c>
      <c r="L29" s="87"/>
      <c r="M29" s="88"/>
      <c r="N29" s="87"/>
      <c r="O29" s="160">
        <f>IF(L29=0,0,IF(M29=0,0,MAX(M29-L29)))</f>
        <v>0</v>
      </c>
      <c r="P29" s="160">
        <f>IF(M29=0,0,IF(N29=0,0,MAX(N29-M29)))</f>
        <v>0</v>
      </c>
      <c r="Q29" s="160">
        <f>IF(L29=0,0,IF(N29=0,0,MAX(N29-L29)))</f>
        <v>0</v>
      </c>
    </row>
    <row r="30" spans="1:17" ht="15" customHeight="1">
      <c r="A30" s="27" t="n">
        <v>25</v>
      </c>
      <c r="B30" s="90"/>
      <c r="C30" s="237" t="s">
        <v>151</v>
      </c>
      <c r="D30" s="244" t="n">
        <v>44719</v>
      </c>
      <c r="E30" s="212" t="n">
        <v>44863</v>
      </c>
      <c r="F30" s="212" t="n">
        <v>45259</v>
      </c>
      <c r="G30" s="160">
        <f>IF(D30=0,0,IF(E30=0,0,MAX(E30-D30)))</f>
        <v>144</v>
      </c>
      <c r="H30" s="160">
        <f>IF(E30=0,0,IF(F30=0,0,MAX(F30-E30)))</f>
        <v>396</v>
      </c>
      <c r="I30" s="160">
        <f>IF(F30=0,0,IF(D30=0,0,MAX(F30-D30)))</f>
        <v>540</v>
      </c>
      <c r="K30" s="171" t="str">
        <f>C30</f>
        <v>MS INTA 119</v>
      </c>
      <c r="L30" s="87"/>
      <c r="M30" s="88"/>
      <c r="N30" s="87"/>
      <c r="O30" s="160">
        <f>IF(L30=0,0,IF(M30=0,0,MAX(M30-L30)))</f>
        <v>0</v>
      </c>
      <c r="P30" s="160">
        <f>IF(M30=0,0,IF(N30=0,0,MAX(N30-M30)))</f>
        <v>0</v>
      </c>
      <c r="Q30" s="160">
        <f>IF(L30=0,0,IF(N30=0,0,MAX(N30-L30)))</f>
        <v>0</v>
      </c>
    </row>
    <row r="31" spans="1:17" ht="15" customHeight="1">
      <c r="A31" s="27" t="n">
        <v>26</v>
      </c>
      <c r="B31" s="90"/>
      <c r="C31" s="237" t="s">
        <v>152</v>
      </c>
      <c r="D31" s="244" t="n">
        <v>44719</v>
      </c>
      <c r="E31" s="212" t="n">
        <v>44860</v>
      </c>
      <c r="F31" s="212" t="n">
        <v>45259</v>
      </c>
      <c r="G31" s="160">
        <f>IF(D31=0,0,IF(E31=0,0,MAX(E31-D31)))</f>
        <v>141</v>
      </c>
      <c r="H31" s="160">
        <f>IF(E31=0,0,IF(F31=0,0,MAX(F31-E31)))</f>
        <v>399</v>
      </c>
      <c r="I31" s="160">
        <f>IF(F31=0,0,IF(D31=0,0,MAX(F31-D31)))</f>
        <v>540</v>
      </c>
      <c r="K31" s="171" t="str">
        <f>C31</f>
        <v>MS INTA 221</v>
      </c>
      <c r="L31" s="87"/>
      <c r="M31" s="88"/>
      <c r="N31" s="87"/>
      <c r="O31" s="160">
        <f>IF(L31=0,0,IF(M31=0,0,MAX(M31-L31)))</f>
        <v>0</v>
      </c>
      <c r="P31" s="160">
        <f>IF(M31=0,0,IF(N31=0,0,MAX(N31-M31)))</f>
        <v>0</v>
      </c>
      <c r="Q31" s="160">
        <f>IF(L31=0,0,IF(N31=0,0,MAX(N31-L31)))</f>
        <v>0</v>
      </c>
    </row>
    <row r="32" spans="1:17" ht="15" customHeight="1">
      <c r="A32" s="27" t="n">
        <v>27</v>
      </c>
      <c r="B32" s="90"/>
      <c r="C32" s="237" t="s">
        <v>153</v>
      </c>
      <c r="D32" s="244" t="n">
        <v>44719</v>
      </c>
      <c r="E32" s="212" t="n">
        <v>44859</v>
      </c>
      <c r="F32" s="212" t="n">
        <v>45258</v>
      </c>
      <c r="G32" s="160">
        <f>IF(D32=0,0,IF(E32=0,0,MAX(E32-D32)))</f>
        <v>140</v>
      </c>
      <c r="H32" s="160">
        <f>IF(E32=0,0,IF(F32=0,0,MAX(F32-E32)))</f>
        <v>399</v>
      </c>
      <c r="I32" s="160">
        <f>IF(F32=0,0,IF(D32=0,0,MAX(F32-D32)))</f>
        <v>539</v>
      </c>
      <c r="K32" s="171" t="str">
        <f>C32</f>
        <v>INTA  BON 122</v>
      </c>
      <c r="L32" s="87"/>
      <c r="M32" s="88"/>
      <c r="N32" s="87"/>
      <c r="O32" s="160">
        <f>IF(L32=0,0,IF(M32=0,0,MAX(M32-L32)))</f>
        <v>0</v>
      </c>
      <c r="P32" s="160">
        <f>IF(M32=0,0,IF(N32=0,0,MAX(N32-M32)))</f>
        <v>0</v>
      </c>
      <c r="Q32" s="160">
        <f>IF(L32=0,0,IF(N32=0,0,MAX(N32-L32)))</f>
        <v>0</v>
      </c>
    </row>
    <row r="33" spans="1:17" ht="15" customHeight="1">
      <c r="A33" s="27" t="n">
        <v>28</v>
      </c>
      <c r="B33" s="90"/>
      <c r="C33" s="237" t="s">
        <v>154</v>
      </c>
      <c r="D33" s="244" t="n">
        <v>44719</v>
      </c>
      <c r="E33" s="212" t="n">
        <v>44856</v>
      </c>
      <c r="F33" s="212" t="n">
        <v>45257</v>
      </c>
      <c r="G33" s="160">
        <f>IF(D33=0,0,IF(E33=0,0,MAX(E33-D33)))</f>
        <v>137</v>
      </c>
      <c r="H33" s="160">
        <f>IF(E33=0,0,IF(F33=0,0,MAX(F33-E33)))</f>
        <v>401</v>
      </c>
      <c r="I33" s="160">
        <f>IF(F33=0,0,IF(D33=0,0,MAX(F33-D33)))</f>
        <v>538</v>
      </c>
      <c r="K33" s="171" t="str">
        <f>C33</f>
        <v>B 750</v>
      </c>
      <c r="L33" s="87"/>
      <c r="M33" s="88"/>
      <c r="N33" s="87"/>
      <c r="O33" s="160">
        <f>IF(L33=0,0,IF(M33=0,0,MAX(M33-L33)))</f>
        <v>0</v>
      </c>
      <c r="P33" s="160">
        <f>IF(M33=0,0,IF(N33=0,0,MAX(N33-M33)))</f>
        <v>0</v>
      </c>
      <c r="Q33" s="160">
        <f>IF(L33=0,0,IF(N33=0,0,MAX(N33-L33)))</f>
        <v>0</v>
      </c>
    </row>
    <row r="34" spans="1:17" ht="15" customHeight="1">
      <c r="A34" s="27" t="n">
        <v>29</v>
      </c>
      <c r="B34" s="90"/>
      <c r="C34" s="237" t="s">
        <v>155</v>
      </c>
      <c r="D34" s="244" t="n">
        <v>44719</v>
      </c>
      <c r="E34" s="212" t="n">
        <v>44863</v>
      </c>
      <c r="F34" s="212" t="n">
        <v>45260</v>
      </c>
      <c r="G34" s="160">
        <f>IF(D34=0,0,IF(E34=0,0,MAX(E34-D34)))</f>
        <v>144</v>
      </c>
      <c r="H34" s="160">
        <f>IF(E34=0,0,IF(F34=0,0,MAX(F34-E34)))</f>
        <v>397</v>
      </c>
      <c r="I34" s="160">
        <f>IF(F34=0,0,IF(D34=0,0,MAX(F34-D34)))</f>
        <v>541</v>
      </c>
      <c r="K34" s="171" t="str">
        <f>C34</f>
        <v>B 820</v>
      </c>
      <c r="L34" s="87"/>
      <c r="M34" s="88"/>
      <c r="N34" s="87"/>
      <c r="O34" s="160">
        <f>IF(L34=0,0,IF(M34=0,0,MAX(M34-L34)))</f>
        <v>0</v>
      </c>
      <c r="P34" s="160">
        <f>IF(M34=0,0,IF(N34=0,0,MAX(N34-M34)))</f>
        <v>0</v>
      </c>
      <c r="Q34" s="160">
        <f>IF(L34=0,0,IF(N34=0,0,MAX(N34-L34)))</f>
        <v>0</v>
      </c>
    </row>
    <row r="35" spans="1:17" ht="15" customHeight="1">
      <c r="A35" s="27" t="n">
        <v>30</v>
      </c>
      <c r="B35" s="27"/>
      <c r="C35" s="211"/>
      <c r="D35" s="87"/>
      <c r="E35" s="212"/>
      <c r="F35" s="213"/>
      <c r="G35" s="160">
        <f>IF(D35=0,0,IF(E35=0,0,MAX(E35-D35)))</f>
        <v>0</v>
      </c>
      <c r="H35" s="160">
        <f>IF(E35=0,0,IF(F35=0,0,MAX(F35-E35)))</f>
        <v>0</v>
      </c>
      <c r="I35" s="160">
        <f>IF(F35=0,0,IF(D35=0,0,MAX(F35-D35)))</f>
        <v>0</v>
      </c>
      <c r="K35" s="171">
        <f>C35</f>
        <v>0</v>
      </c>
      <c r="L35" s="87"/>
      <c r="M35" s="87"/>
      <c r="N35" s="87"/>
      <c r="O35" s="160">
        <f>IF(L35=0,0,IF(M35=0,0,MAX(M35-L35)))</f>
        <v>0</v>
      </c>
      <c r="P35" s="160">
        <f>IF(M35=0,0,IF(N35=0,0,MAX(N35-M35)))</f>
        <v>0</v>
      </c>
      <c r="Q35" s="160">
        <f>IF(L35=0,0,IF(N35=0,0,MAX(N35-L35)))</f>
        <v>0</v>
      </c>
    </row>
    <row r="36" spans="1:17" ht="15" customHeight="1">
      <c r="A36" s="27" t="n">
        <v>31</v>
      </c>
      <c r="B36" s="27"/>
      <c r="C36" s="91"/>
      <c r="D36" s="87"/>
      <c r="E36" s="87"/>
      <c r="F36" s="87"/>
      <c r="G36" s="160">
        <f>IF(D36=0,0,IF(E36=0,0,MAX(E36-D36)))</f>
        <v>0</v>
      </c>
      <c r="H36" s="160">
        <f>IF(E36=0,0,IF(F36=0,0,MAX(F36-E36)))</f>
        <v>0</v>
      </c>
      <c r="I36" s="160">
        <f>IF(F36=0,0,IF(D36=0,0,MAX(F36-D36)))</f>
        <v>0</v>
      </c>
      <c r="K36" s="171">
        <f>C36</f>
        <v>0</v>
      </c>
      <c r="L36" s="87"/>
      <c r="M36" s="87"/>
      <c r="N36" s="87"/>
      <c r="O36" s="160">
        <f>IF(L36=0,0,IF(M36=0,0,MAX(M36-L36)))</f>
        <v>0</v>
      </c>
      <c r="P36" s="160">
        <f>IF(M36=0,0,IF(N36=0,0,MAX(N36-M36)))</f>
        <v>0</v>
      </c>
      <c r="Q36" s="160">
        <f>IF(L36=0,0,IF(N36=0,0,MAX(N36-L36)))</f>
        <v>0</v>
      </c>
    </row>
    <row r="37" spans="1:17" ht="15" customHeight="1">
      <c r="A37" s="27" t="n">
        <v>32</v>
      </c>
      <c r="B37" s="27"/>
      <c r="C37" s="91"/>
      <c r="D37" s="87"/>
      <c r="E37" s="87"/>
      <c r="F37" s="87"/>
      <c r="G37" s="160">
        <f>IF(D37=0,0,IF(E37=0,0,MAX(E37-D37)))</f>
        <v>0</v>
      </c>
      <c r="H37" s="160">
        <f>IF(E37=0,0,IF(F37=0,0,MAX(F37-E37)))</f>
        <v>0</v>
      </c>
      <c r="I37" s="160">
        <f>IF(F37=0,0,IF(D37=0,0,MAX(F37-D37)))</f>
        <v>0</v>
      </c>
      <c r="K37" s="171">
        <f>C37</f>
        <v>0</v>
      </c>
      <c r="L37" s="87"/>
      <c r="M37" s="87"/>
      <c r="N37" s="87"/>
      <c r="O37" s="160">
        <f>IF(L37=0,0,IF(M37=0,0,MAX(M37-L37)))</f>
        <v>0</v>
      </c>
      <c r="P37" s="160">
        <f>IF(M37=0,0,IF(N37=0,0,MAX(N37-M37)))</f>
        <v>0</v>
      </c>
      <c r="Q37" s="160">
        <f>IF(L37=0,0,IF(N37=0,0,MAX(N37-L37)))</f>
        <v>0</v>
      </c>
    </row>
    <row r="38" spans="1:17" ht="15" customHeight="1">
      <c r="A38" s="27" t="n">
        <v>33</v>
      </c>
      <c r="B38" s="27"/>
      <c r="C38" s="91"/>
      <c r="D38" s="87"/>
      <c r="E38" s="87"/>
      <c r="F38" s="87"/>
      <c r="G38" s="160">
        <f>IF(D38=0,0,IF(E38=0,0,MAX(E38-D38)))</f>
        <v>0</v>
      </c>
      <c r="H38" s="160">
        <f>IF(E38=0,0,IF(F38=0,0,MAX(F38-E38)))</f>
        <v>0</v>
      </c>
      <c r="I38" s="160">
        <f>IF(F38=0,0,IF(D38=0,0,MAX(F38-D38)))</f>
        <v>0</v>
      </c>
      <c r="K38" s="171">
        <f>C38</f>
        <v>0</v>
      </c>
      <c r="L38" s="87"/>
      <c r="M38" s="87"/>
      <c r="N38" s="87"/>
      <c r="O38" s="160">
        <f>IF(L38=0,0,IF(M38=0,0,MAX(M38-L38)))</f>
        <v>0</v>
      </c>
      <c r="P38" s="160">
        <f>IF(M38=0,0,IF(N38=0,0,MAX(N38-M38)))</f>
        <v>0</v>
      </c>
      <c r="Q38" s="160">
        <f>IF(L38=0,0,IF(N38=0,0,MAX(N38-L38)))</f>
        <v>0</v>
      </c>
    </row>
    <row r="39" spans="1:17" ht="15" customHeight="1">
      <c r="A39" s="27" t="n">
        <v>34</v>
      </c>
      <c r="B39" s="27"/>
      <c r="C39" s="91"/>
      <c r="D39" s="87"/>
      <c r="E39" s="87"/>
      <c r="F39" s="87"/>
      <c r="G39" s="160">
        <f>IF(D39=0,0,IF(E39=0,0,MAX(E39-D39)))</f>
        <v>0</v>
      </c>
      <c r="H39" s="160">
        <f>IF(E39=0,0,IF(F39=0,0,MAX(F39-E39)))</f>
        <v>0</v>
      </c>
      <c r="I39" s="160">
        <f>IF(F39=0,0,IF(D39=0,0,MAX(F39-D39)))</f>
        <v>0</v>
      </c>
      <c r="K39" s="171">
        <f>C39</f>
        <v>0</v>
      </c>
      <c r="L39" s="87"/>
      <c r="M39" s="87"/>
      <c r="N39" s="87"/>
      <c r="O39" s="160">
        <f>IF(L39=0,0,IF(M39=0,0,MAX(M39-L39)))</f>
        <v>0</v>
      </c>
      <c r="P39" s="160">
        <f>IF(M39=0,0,IF(N39=0,0,MAX(N39-M39)))</f>
        <v>0</v>
      </c>
      <c r="Q39" s="160">
        <f>IF(L39=0,0,IF(N39=0,0,MAX(N39-L39)))</f>
        <v>0</v>
      </c>
    </row>
    <row r="40" spans="1:17" ht="15" customHeight="1">
      <c r="A40" s="27" t="n">
        <v>35</v>
      </c>
      <c r="B40" s="27"/>
      <c r="C40" s="91"/>
      <c r="D40" s="87"/>
      <c r="E40" s="87"/>
      <c r="F40" s="87"/>
      <c r="G40" s="160">
        <f>IF(D40=0,0,IF(E40=0,0,MAX(E40-D40)))</f>
        <v>0</v>
      </c>
      <c r="H40" s="160">
        <f>IF(E40=0,0,IF(F40=0,0,MAX(F40-E40)))</f>
        <v>0</v>
      </c>
      <c r="I40" s="160">
        <f>IF(F40=0,0,IF(D40=0,0,MAX(F40-D40)))</f>
        <v>0</v>
      </c>
      <c r="K40" s="171">
        <f>C40</f>
        <v>0</v>
      </c>
      <c r="L40" s="87"/>
      <c r="M40" s="87"/>
      <c r="N40" s="87"/>
      <c r="O40" s="160">
        <f>IF(L40=0,0,IF(M40=0,0,MAX(M40-L40)))</f>
        <v>0</v>
      </c>
      <c r="P40" s="160">
        <f>IF(M40=0,0,IF(N40=0,0,MAX(N40-M40)))</f>
        <v>0</v>
      </c>
      <c r="Q40" s="160">
        <f>IF(L40=0,0,IF(N40=0,0,MAX(N40-L40)))</f>
        <v>0</v>
      </c>
    </row>
    <row r="41" spans="1:17" ht="15" customHeight="1">
      <c r="A41" s="27" t="n">
        <v>36</v>
      </c>
      <c r="B41" s="27"/>
      <c r="C41" s="91"/>
      <c r="D41" s="87"/>
      <c r="E41" s="87"/>
      <c r="F41" s="87"/>
      <c r="G41" s="160">
        <f>IF(D41=0,0,IF(E41=0,0,MAX(E41-D41)))</f>
        <v>0</v>
      </c>
      <c r="H41" s="160">
        <f>IF(E41=0,0,IF(F41=0,0,MAX(F41-E41)))</f>
        <v>0</v>
      </c>
      <c r="I41" s="160">
        <f>IF(F41=0,0,IF(D41=0,0,MAX(F41-D41)))</f>
        <v>0</v>
      </c>
      <c r="K41" s="171">
        <f>C41</f>
        <v>0</v>
      </c>
      <c r="L41" s="87"/>
      <c r="M41" s="87"/>
      <c r="N41" s="87"/>
      <c r="O41" s="160">
        <f>IF(L41=0,0,IF(M41=0,0,MAX(M41-L41)))</f>
        <v>0</v>
      </c>
      <c r="P41" s="160">
        <f>IF(M41=0,0,IF(N41=0,0,MAX(N41-M41)))</f>
        <v>0</v>
      </c>
      <c r="Q41" s="160">
        <f>IF(L41=0,0,IF(N41=0,0,MAX(N41-L41)))</f>
        <v>0</v>
      </c>
    </row>
    <row r="42" spans="1:17" ht="15" customHeight="1">
      <c r="A42" s="27" t="n">
        <v>37</v>
      </c>
      <c r="B42" s="27"/>
      <c r="C42" s="91"/>
      <c r="D42" s="87"/>
      <c r="E42" s="87"/>
      <c r="F42" s="87"/>
      <c r="G42" s="160">
        <f>IF(D42=0,0,IF(E42=0,0,MAX(E42-D42)))</f>
        <v>0</v>
      </c>
      <c r="H42" s="160">
        <f>IF(E42=0,0,IF(F42=0,0,MAX(F42-E42)))</f>
        <v>0</v>
      </c>
      <c r="I42" s="160">
        <f>IF(F42=0,0,IF(D42=0,0,MAX(F42-D42)))</f>
        <v>0</v>
      </c>
      <c r="K42" s="171">
        <f>C42</f>
        <v>0</v>
      </c>
      <c r="L42" s="87"/>
      <c r="M42" s="87"/>
      <c r="N42" s="87"/>
      <c r="O42" s="160">
        <f>IF(L42=0,0,IF(M42=0,0,MAX(M42-L42)))</f>
        <v>0</v>
      </c>
      <c r="P42" s="160">
        <f>IF(M42=0,0,IF(N42=0,0,MAX(N42-M42)))</f>
        <v>0</v>
      </c>
      <c r="Q42" s="160">
        <f>IF(L42=0,0,IF(N42=0,0,MAX(N42-L42)))</f>
        <v>0</v>
      </c>
    </row>
    <row r="43" spans="1:17" ht="15" customHeight="1">
      <c r="A43" s="27" t="n">
        <v>38</v>
      </c>
      <c r="B43" s="27"/>
      <c r="C43" s="91"/>
      <c r="D43" s="87"/>
      <c r="E43" s="87"/>
      <c r="F43" s="87"/>
      <c r="G43" s="160">
        <f>IF(D43=0,0,IF(E43=0,0,MAX(E43-D43)))</f>
        <v>0</v>
      </c>
      <c r="H43" s="160">
        <f>IF(E43=0,0,IF(F43=0,0,MAX(F43-E43)))</f>
        <v>0</v>
      </c>
      <c r="I43" s="160">
        <f>IF(F43=0,0,IF(D43=0,0,MAX(F43-D43)))</f>
        <v>0</v>
      </c>
      <c r="K43" s="171">
        <f>C43</f>
        <v>0</v>
      </c>
      <c r="L43" s="87"/>
      <c r="M43" s="87"/>
      <c r="N43" s="87"/>
      <c r="O43" s="160">
        <f>IF(L43=0,0,IF(M43=0,0,MAX(M43-L43)))</f>
        <v>0</v>
      </c>
      <c r="P43" s="160">
        <f>IF(M43=0,0,IF(N43=0,0,MAX(N43-M43)))</f>
        <v>0</v>
      </c>
      <c r="Q43" s="160">
        <f>IF(L43=0,0,IF(N43=0,0,MAX(N43-L43)))</f>
        <v>0</v>
      </c>
    </row>
    <row r="44" spans="1:17" ht="15" customHeight="1">
      <c r="A44" s="27" t="n">
        <v>39</v>
      </c>
      <c r="B44" s="27"/>
      <c r="C44" s="91"/>
      <c r="D44" s="87"/>
      <c r="E44" s="87"/>
      <c r="F44" s="87"/>
      <c r="G44" s="160">
        <f>IF(D44=0,0,IF(E44=0,0,MAX(E44-D44)))</f>
        <v>0</v>
      </c>
      <c r="H44" s="160">
        <f>IF(E44=0,0,IF(F44=0,0,MAX(F44-E44)))</f>
        <v>0</v>
      </c>
      <c r="I44" s="160">
        <f>IF(F44=0,0,IF(D44=0,0,MAX(F44-D44)))</f>
        <v>0</v>
      </c>
      <c r="K44" s="171">
        <f>C44</f>
        <v>0</v>
      </c>
      <c r="L44" s="87"/>
      <c r="M44" s="87"/>
      <c r="N44" s="87"/>
      <c r="O44" s="160">
        <f>IF(L44=0,0,IF(M44=0,0,MAX(M44-L44)))</f>
        <v>0</v>
      </c>
      <c r="P44" s="160">
        <f>IF(M44=0,0,IF(N44=0,0,MAX(N44-M44)))</f>
        <v>0</v>
      </c>
      <c r="Q44" s="160">
        <f>IF(L44=0,0,IF(N44=0,0,MAX(N44-L44)))</f>
        <v>0</v>
      </c>
    </row>
    <row r="45" spans="1:17" ht="15" customHeight="1">
      <c r="A45" s="27" t="n">
        <v>40</v>
      </c>
      <c r="B45" s="27"/>
      <c r="C45" s="91"/>
      <c r="D45" s="87"/>
      <c r="E45" s="87"/>
      <c r="F45" s="87"/>
      <c r="G45" s="160">
        <f>IF(D45=0,0,IF(E45=0,0,MAX(E45-D45)))</f>
        <v>0</v>
      </c>
      <c r="H45" s="160">
        <f>IF(E45=0,0,IF(F45=0,0,MAX(F45-E45)))</f>
        <v>0</v>
      </c>
      <c r="I45" s="160">
        <f>IF(F45=0,0,IF(D45=0,0,MAX(F45-D45)))</f>
        <v>0</v>
      </c>
      <c r="K45" s="171">
        <f>C45</f>
        <v>0</v>
      </c>
      <c r="L45" s="87"/>
      <c r="M45" s="87"/>
      <c r="N45" s="87"/>
      <c r="O45" s="160">
        <f>IF(L45=0,0,IF(M45=0,0,MAX(M45-L45)))</f>
        <v>0</v>
      </c>
      <c r="P45" s="160">
        <f>IF(M45=0,0,IF(N45=0,0,MAX(N45-M45)))</f>
        <v>0</v>
      </c>
      <c r="Q45" s="160">
        <f>IF(L45=0,0,IF(N45=0,0,MAX(N45-L45)))</f>
        <v>0</v>
      </c>
    </row>
    <row r="46" spans="1:17" ht="15" customHeight="1">
      <c r="A46" s="27" t="n">
        <v>41</v>
      </c>
      <c r="B46" s="91"/>
      <c r="C46" s="91"/>
      <c r="D46" s="87"/>
      <c r="E46" s="92"/>
      <c r="F46" s="92"/>
      <c r="G46" s="160">
        <f>IF(D46=0,0,IF(E46=0,0,MAX(E46-D46)))</f>
        <v>0</v>
      </c>
      <c r="H46" s="160">
        <f>IF(E46=0,0,IF(F46=0,0,MAX(F46-E46)))</f>
        <v>0</v>
      </c>
      <c r="I46" s="160">
        <f>IF(F46=0,0,IF(D46=0,0,MAX(F46-D46)))</f>
        <v>0</v>
      </c>
      <c r="K46" s="171">
        <f>C46</f>
        <v>0</v>
      </c>
      <c r="L46" s="87"/>
      <c r="M46" s="92"/>
      <c r="N46" s="92"/>
      <c r="O46" s="160">
        <f>IF(L46=0,0,IF(M46=0,0,MAX(M46-L46)))</f>
        <v>0</v>
      </c>
      <c r="P46" s="160">
        <f>IF(M46=0,0,IF(N46=0,0,MAX(N46-M46)))</f>
        <v>0</v>
      </c>
      <c r="Q46" s="160">
        <f>IF(L46=0,0,IF(N46=0,0,MAX(N46-L46)))</f>
        <v>0</v>
      </c>
    </row>
    <row r="47" spans="1:17" ht="15" customHeight="1">
      <c r="A47" s="27" t="n">
        <v>42</v>
      </c>
      <c r="B47" s="91"/>
      <c r="C47" s="91"/>
      <c r="D47" s="87"/>
      <c r="E47" s="92"/>
      <c r="F47" s="92"/>
      <c r="G47" s="160">
        <f>IF(D47=0,0,IF(E47=0,0,MAX(E47-D47)))</f>
        <v>0</v>
      </c>
      <c r="H47" s="160">
        <f>IF(E47=0,0,IF(F47=0,0,MAX(F47-E47)))</f>
        <v>0</v>
      </c>
      <c r="I47" s="160">
        <f>IF(F47=0,0,IF(D47=0,0,MAX(F47-D47)))</f>
        <v>0</v>
      </c>
      <c r="K47" s="171">
        <f>C47</f>
        <v>0</v>
      </c>
      <c r="L47" s="87"/>
      <c r="M47" s="92"/>
      <c r="N47" s="92"/>
      <c r="O47" s="160">
        <f>IF(L47=0,0,IF(M47=0,0,MAX(M47-L47)))</f>
        <v>0</v>
      </c>
      <c r="P47" s="160">
        <f>IF(M47=0,0,IF(N47=0,0,MAX(N47-M47)))</f>
        <v>0</v>
      </c>
      <c r="Q47" s="160">
        <f>IF(L47=0,0,IF(N47=0,0,MAX(N47-L47)))</f>
        <v>0</v>
      </c>
    </row>
    <row r="48" spans="1:17" ht="15" customHeight="1">
      <c r="A48" s="27" t="n">
        <v>43</v>
      </c>
      <c r="B48" s="91"/>
      <c r="C48" s="91"/>
      <c r="D48" s="87"/>
      <c r="E48" s="92"/>
      <c r="F48" s="92"/>
      <c r="G48" s="160">
        <f>IF(D48=0,0,IF(E48=0,0,MAX(E48-D48)))</f>
        <v>0</v>
      </c>
      <c r="H48" s="160">
        <f>IF(E48=0,0,IF(F48=0,0,MAX(F48-E48)))</f>
        <v>0</v>
      </c>
      <c r="I48" s="160">
        <f>IF(F48=0,0,IF(D48=0,0,MAX(F48-D48)))</f>
        <v>0</v>
      </c>
      <c r="K48" s="171">
        <f>C48</f>
        <v>0</v>
      </c>
      <c r="L48" s="87"/>
      <c r="M48" s="92"/>
      <c r="N48" s="92"/>
      <c r="O48" s="160">
        <f>IF(L48=0,0,IF(M48=0,0,MAX(M48-L48)))</f>
        <v>0</v>
      </c>
      <c r="P48" s="160">
        <f>IF(M48=0,0,IF(N48=0,0,MAX(N48-M48)))</f>
        <v>0</v>
      </c>
      <c r="Q48" s="160">
        <f>IF(L48=0,0,IF(N48=0,0,MAX(N48-L48)))</f>
        <v>0</v>
      </c>
    </row>
    <row r="49" spans="1:17" ht="15" customHeight="1">
      <c r="A49" s="27" t="n">
        <v>44</v>
      </c>
      <c r="B49" s="91"/>
      <c r="C49" s="91"/>
      <c r="D49" s="87"/>
      <c r="E49" s="92"/>
      <c r="F49" s="92"/>
      <c r="G49" s="160">
        <f>IF(D49=0,0,IF(E49=0,0,MAX(E49-D49)))</f>
        <v>0</v>
      </c>
      <c r="H49" s="160">
        <f>IF(E49=0,0,IF(F49=0,0,MAX(F49-E49)))</f>
        <v>0</v>
      </c>
      <c r="I49" s="160">
        <f>IF(F49=0,0,IF(D49=0,0,MAX(F49-D49)))</f>
        <v>0</v>
      </c>
      <c r="K49" s="171">
        <f>C49</f>
        <v>0</v>
      </c>
      <c r="L49" s="87"/>
      <c r="M49" s="92"/>
      <c r="N49" s="92"/>
      <c r="O49" s="160">
        <f>IF(L49=0,0,IF(M49=0,0,MAX(M49-L49)))</f>
        <v>0</v>
      </c>
      <c r="P49" s="160">
        <f>IF(M49=0,0,IF(N49=0,0,MAX(N49-M49)))</f>
        <v>0</v>
      </c>
      <c r="Q49" s="160">
        <f>IF(L49=0,0,IF(N49=0,0,MAX(N49-L49)))</f>
        <v>0</v>
      </c>
    </row>
    <row r="50" spans="1:17" ht="15" customHeight="1">
      <c r="A50" s="27" t="n">
        <v>45</v>
      </c>
      <c r="B50" s="91"/>
      <c r="C50" s="91"/>
      <c r="D50" s="87"/>
      <c r="E50" s="92"/>
      <c r="F50" s="92"/>
      <c r="G50" s="160">
        <f>IF(D50=0,0,IF(E50=0,0,MAX(E50-D50)))</f>
        <v>0</v>
      </c>
      <c r="H50" s="160">
        <f>IF(E50=0,0,IF(F50=0,0,MAX(F50-E50)))</f>
        <v>0</v>
      </c>
      <c r="I50" s="160">
        <f>IF(F50=0,0,IF(D50=0,0,MAX(F50-D50)))</f>
        <v>0</v>
      </c>
      <c r="K50" s="171">
        <f>C50</f>
        <v>0</v>
      </c>
      <c r="L50" s="87"/>
      <c r="M50" s="92"/>
      <c r="N50" s="92"/>
      <c r="O50" s="160">
        <f>IF(L50=0,0,IF(M50=0,0,MAX(M50-L50)))</f>
        <v>0</v>
      </c>
      <c r="P50" s="160">
        <f>IF(M50=0,0,IF(N50=0,0,MAX(N50-M50)))</f>
        <v>0</v>
      </c>
      <c r="Q50" s="160">
        <f>IF(L50=0,0,IF(N50=0,0,MAX(N50-L50)))</f>
        <v>0</v>
      </c>
    </row>
    <row r="51" spans="1:17" ht="15" customHeight="1">
      <c r="A51" s="27" t="n">
        <v>46</v>
      </c>
      <c r="B51" s="91"/>
      <c r="C51" s="91"/>
      <c r="D51" s="87"/>
      <c r="E51" s="92"/>
      <c r="F51" s="92"/>
      <c r="G51" s="160">
        <f>IF(D51=0,0,IF(E51=0,0,MAX(E51-D51)))</f>
        <v>0</v>
      </c>
      <c r="H51" s="160">
        <f>IF(E51=0,0,IF(F51=0,0,MAX(F51-E51)))</f>
        <v>0</v>
      </c>
      <c r="I51" s="160">
        <f>IF(F51=0,0,IF(D51=0,0,MAX(F51-D51)))</f>
        <v>0</v>
      </c>
      <c r="K51" s="171">
        <f>C51</f>
        <v>0</v>
      </c>
      <c r="L51" s="87"/>
      <c r="M51" s="92"/>
      <c r="N51" s="92"/>
      <c r="O51" s="160">
        <f>IF(L51=0,0,IF(M51=0,0,MAX(M51-L51)))</f>
        <v>0</v>
      </c>
      <c r="P51" s="160">
        <f>IF(M51=0,0,IF(N51=0,0,MAX(N51-M51)))</f>
        <v>0</v>
      </c>
      <c r="Q51" s="160">
        <f>IF(L51=0,0,IF(N51=0,0,MAX(N51-L51)))</f>
        <v>0</v>
      </c>
    </row>
    <row r="52" spans="1:17" ht="15" customHeight="1">
      <c r="A52" s="27" t="n">
        <v>47</v>
      </c>
      <c r="B52" s="91"/>
      <c r="C52" s="91"/>
      <c r="D52" s="87"/>
      <c r="E52" s="92"/>
      <c r="F52" s="92"/>
      <c r="G52" s="160">
        <f>IF(D52=0,0,IF(E52=0,0,MAX(E52-D52)))</f>
        <v>0</v>
      </c>
      <c r="H52" s="160">
        <f>IF(E52=0,0,IF(F52=0,0,MAX(F52-E52)))</f>
        <v>0</v>
      </c>
      <c r="I52" s="160">
        <f>IF(F52=0,0,IF(D52=0,0,MAX(F52-D52)))</f>
        <v>0</v>
      </c>
      <c r="K52" s="171">
        <f>C52</f>
        <v>0</v>
      </c>
      <c r="L52" s="87"/>
      <c r="M52" s="92"/>
      <c r="N52" s="92"/>
      <c r="O52" s="160">
        <f>IF(L52=0,0,IF(M52=0,0,MAX(M52-L52)))</f>
        <v>0</v>
      </c>
      <c r="P52" s="160">
        <f>IF(M52=0,0,IF(N52=0,0,MAX(N52-M52)))</f>
        <v>0</v>
      </c>
      <c r="Q52" s="160">
        <f>IF(L52=0,0,IF(N52=0,0,MAX(N52-L52)))</f>
        <v>0</v>
      </c>
    </row>
    <row r="53" spans="1:17" ht="15" customHeight="1">
      <c r="A53" s="27" t="n">
        <v>48</v>
      </c>
      <c r="B53" s="91"/>
      <c r="C53" s="91"/>
      <c r="D53" s="87"/>
      <c r="E53" s="92"/>
      <c r="F53" s="92"/>
      <c r="G53" s="160">
        <f>IF(D53=0,0,IF(E53=0,0,MAX(E53-D53)))</f>
        <v>0</v>
      </c>
      <c r="H53" s="160">
        <f>IF(E53=0,0,IF(F53=0,0,MAX(F53-E53)))</f>
        <v>0</v>
      </c>
      <c r="I53" s="160">
        <f>IF(F53=0,0,IF(D53=0,0,MAX(F53-D53)))</f>
        <v>0</v>
      </c>
      <c r="K53" s="171">
        <f>C53</f>
        <v>0</v>
      </c>
      <c r="L53" s="87"/>
      <c r="M53" s="92"/>
      <c r="N53" s="92"/>
      <c r="O53" s="160">
        <f>IF(L53=0,0,IF(M53=0,0,MAX(M53-L53)))</f>
        <v>0</v>
      </c>
      <c r="P53" s="160">
        <f>IF(M53=0,0,IF(N53=0,0,MAX(N53-M53)))</f>
        <v>0</v>
      </c>
      <c r="Q53" s="160">
        <f>IF(L53=0,0,IF(N53=0,0,MAX(N53-L53)))</f>
        <v>0</v>
      </c>
    </row>
    <row r="54" spans="1:17" ht="15" customHeight="1">
      <c r="A54" s="27" t="n">
        <v>49</v>
      </c>
      <c r="B54" s="91"/>
      <c r="C54" s="91"/>
      <c r="D54" s="87"/>
      <c r="E54" s="92"/>
      <c r="F54" s="92"/>
      <c r="G54" s="160">
        <f>IF(D54=0,0,IF(E54=0,0,MAX(E54-D54)))</f>
        <v>0</v>
      </c>
      <c r="H54" s="160">
        <f>IF(E54=0,0,IF(F54=0,0,MAX(F54-E54)))</f>
        <v>0</v>
      </c>
      <c r="I54" s="160">
        <f>IF(F54=0,0,IF(D54=0,0,MAX(F54-D54)))</f>
        <v>0</v>
      </c>
      <c r="K54" s="171">
        <f>C54</f>
        <v>0</v>
      </c>
      <c r="L54" s="87"/>
      <c r="M54" s="92"/>
      <c r="N54" s="92"/>
      <c r="O54" s="160">
        <f>IF(L54=0,0,IF(M54=0,0,MAX(M54-L54)))</f>
        <v>0</v>
      </c>
      <c r="P54" s="160">
        <f>IF(M54=0,0,IF(N54=0,0,MAX(N54-M54)))</f>
        <v>0</v>
      </c>
      <c r="Q54" s="160">
        <f>IF(L54=0,0,IF(N54=0,0,MAX(N54-L54)))</f>
        <v>0</v>
      </c>
    </row>
    <row r="55" spans="1:17" ht="15" customHeight="1">
      <c r="A55" s="27" t="n">
        <v>50</v>
      </c>
      <c r="B55" s="91"/>
      <c r="C55" s="91"/>
      <c r="D55" s="87"/>
      <c r="E55" s="92"/>
      <c r="F55" s="92"/>
      <c r="G55" s="160">
        <f>IF(D55=0,0,IF(E55=0,0,MAX(E55-D55)))</f>
        <v>0</v>
      </c>
      <c r="H55" s="160">
        <f>IF(E55=0,0,IF(F55=0,0,MAX(F55-E55)))</f>
        <v>0</v>
      </c>
      <c r="I55" s="160">
        <f>IF(F55=0,0,IF(D55=0,0,MAX(F55-D55)))</f>
        <v>0</v>
      </c>
      <c r="K55" s="171">
        <f>C55</f>
        <v>0</v>
      </c>
      <c r="L55" s="87"/>
      <c r="M55" s="92"/>
      <c r="N55" s="92"/>
      <c r="O55" s="160">
        <f>IF(L55=0,0,IF(M55=0,0,MAX(M55-L55)))</f>
        <v>0</v>
      </c>
      <c r="P55" s="160">
        <f>IF(M55=0,0,IF(N55=0,0,MAX(N55-M55)))</f>
        <v>0</v>
      </c>
      <c r="Q55" s="160">
        <f>IF(L55=0,0,IF(N55=0,0,MAX(N55-L55)))</f>
        <v>0</v>
      </c>
    </row>
    <row r="56" spans="1:17" ht="15" customHeight="1">
      <c r="A56"/>
      <c r="B56"/>
      <c r="C56" s="83"/>
      <c r="D56" s="83"/>
      <c r="E56"/>
      <c r="F56"/>
      <c r="G56" s="10"/>
      <c r="H56" s="10"/>
      <c r="I56" s="10"/>
      <c r="K56" s="83"/>
      <c r="L56"/>
      <c r="M56"/>
      <c r="N56"/>
      <c r="O56" s="10"/>
      <c r="P56" s="10"/>
      <c r="Q56" s="10"/>
    </row>
    <row r="57" spans="1:17" ht="15" customHeight="1">
      <c r="A57"/>
      <c r="B57"/>
      <c r="C57" s="83"/>
      <c r="D57" s="83"/>
      <c r="E57"/>
      <c r="F57"/>
      <c r="G57" s="10"/>
      <c r="H57" s="10"/>
      <c r="I57" s="10"/>
      <c r="K57" s="83"/>
      <c r="L57"/>
      <c r="M57"/>
      <c r="N57"/>
      <c r="O57" s="10"/>
      <c r="P57" s="10"/>
      <c r="Q57" s="10"/>
    </row>
    <row r="58" spans="1:17" ht="15" customHeight="1">
      <c r="A58"/>
      <c r="B58"/>
      <c r="C58" s="83"/>
      <c r="D58" s="83"/>
      <c r="E58"/>
      <c r="F58"/>
      <c r="G58"/>
      <c r="H58"/>
      <c r="I58"/>
      <c r="K58" s="83"/>
      <c r="L58"/>
      <c r="M58"/>
      <c r="N58"/>
      <c r="O58"/>
      <c r="P58"/>
      <c r="Q58"/>
    </row>
    <row r="59" spans="1:17">
      <c r="A59"/>
      <c r="B59"/>
      <c r="C59" s="296" t="s">
        <v>156</v>
      </c>
      <c r="D59" s="94"/>
      <c r="E59" s="94"/>
      <c r="F59" s="94"/>
      <c r="G59" s="94"/>
      <c r="H59" s="94"/>
      <c r="I59" s="95"/>
      <c r="K59" s="297" t="s">
        <v>157</v>
      </c>
      <c r="L59" s="97"/>
      <c r="M59" s="97"/>
      <c r="N59" s="97"/>
      <c r="O59" s="97"/>
      <c r="P59" s="97"/>
      <c r="Q59" s="98"/>
    </row>
    <row r="60" spans="1:17" ht="45" customHeight="1">
      <c r="A60" s="295" t="s">
        <v>118</v>
      </c>
      <c r="B60" s="295" t="s">
        <v>119</v>
      </c>
      <c r="C60" s="295" t="s">
        <v>120</v>
      </c>
      <c r="D60" s="86" t="str">
        <f>D$5</f>
        <v>Fecha de siembra</v>
      </c>
      <c r="E60" s="86" t="str">
        <f>E$5</f>
        <v>Fecha de espigazón</v>
      </c>
      <c r="F60" s="86" t="str">
        <f>F$5</f>
        <v>Fecha de madurez</v>
      </c>
      <c r="G60" s="86" t="str">
        <f>G$5</f>
        <v>Días Siembra-Espigazón</v>
      </c>
      <c r="H60" s="86" t="str">
        <f>H$5</f>
        <v>Días Espigazón-Madurez</v>
      </c>
      <c r="I60" s="85" t="str">
        <f>I$5</f>
        <v>Días Siembra-Madurez</v>
      </c>
      <c r="K60" s="295" t="s">
        <v>120</v>
      </c>
      <c r="L60" s="86" t="str">
        <f>L$5</f>
        <v>Fecha de siembra</v>
      </c>
      <c r="M60" s="86" t="str">
        <f>M$5</f>
        <v>Fecha de espigazón</v>
      </c>
      <c r="N60" s="86" t="str">
        <f>N$5</f>
        <v>Fecha de madurez</v>
      </c>
      <c r="O60" s="86" t="str">
        <f>O$5</f>
        <v>Días Siembra-Espigazón</v>
      </c>
      <c r="P60" s="86" t="str">
        <f>P$5</f>
        <v>Días Espigazón-Madurez</v>
      </c>
      <c r="Q60" s="85" t="str">
        <f>Q$5</f>
        <v>Días Siembra-Madurez</v>
      </c>
    </row>
    <row r="61" spans="1:17" ht="15" customHeight="1">
      <c r="A61" s="27" t="n">
        <v>1</v>
      </c>
      <c r="B61" s="27"/>
      <c r="C61" s="237" t="n">
        <v>603</v>
      </c>
      <c r="D61" s="230" t="n">
        <v>44736</v>
      </c>
      <c r="E61" s="251" t="n">
        <v>44859</v>
      </c>
      <c r="F61" s="212" t="n">
        <v>44891</v>
      </c>
      <c r="G61" s="160">
        <f>IF(D61=0,0,IF(E61=0,0,MAX(E61-D61)))</f>
        <v>123</v>
      </c>
      <c r="H61" s="160">
        <f>IF(E61=0,0,IF(F61=0,0,MAX(F61-E61)))</f>
        <v>32</v>
      </c>
      <c r="I61" s="160">
        <f>IF(F61=0,0,IF(D61=0,0,MAX(F61-D61)))</f>
        <v>155</v>
      </c>
      <c r="K61" s="171">
        <f>C61</f>
        <v>603</v>
      </c>
      <c r="L61" s="87"/>
      <c r="M61" s="88"/>
      <c r="N61" s="87"/>
      <c r="O61" s="160">
        <f>IF(L61=0,0,IF(M61=0,0,MAX(M61-L61)))</f>
        <v>0</v>
      </c>
      <c r="P61" s="160">
        <f>IF(M61=0,0,IF(N61=0,0,MAX(N61-M61)))</f>
        <v>0</v>
      </c>
      <c r="Q61" s="160">
        <f>IF(L61=0,0,IF(N61=0,0,MAX(N61-L61)))</f>
        <v>0</v>
      </c>
    </row>
    <row r="62" spans="1:17" ht="15" customHeight="1">
      <c r="A62" s="27" t="n">
        <v>2</v>
      </c>
      <c r="B62" s="27"/>
      <c r="C62" s="237" t="s">
        <v>127</v>
      </c>
      <c r="D62" s="230" t="n">
        <v>44736</v>
      </c>
      <c r="E62" s="251" t="n">
        <v>44863</v>
      </c>
      <c r="F62" s="212" t="n">
        <v>44896</v>
      </c>
      <c r="G62" s="160">
        <f>IF(D62=0,0,IF(E62=0,0,MAX(E62-D62)))</f>
        <v>127</v>
      </c>
      <c r="H62" s="160">
        <f>IF(E62=0,0,IF(F62=0,0,MAX(F62-E62)))</f>
        <v>33</v>
      </c>
      <c r="I62" s="160">
        <f>IF(F62=0,0,IF(D62=0,0,MAX(F62-D62)))</f>
        <v>160</v>
      </c>
      <c r="K62" s="171" t="str">
        <f>C62</f>
        <v>ACA 308</v>
      </c>
      <c r="L62" s="87"/>
      <c r="M62" s="88"/>
      <c r="N62" s="87"/>
      <c r="O62" s="160">
        <f>IF(L62=0,0,IF(M62=0,0,MAX(M62-L62)))</f>
        <v>0</v>
      </c>
      <c r="P62" s="160">
        <f>IF(M62=0,0,IF(N62=0,0,MAX(N62-M62)))</f>
        <v>0</v>
      </c>
      <c r="Q62" s="160">
        <f>IF(L62=0,0,IF(N62=0,0,MAX(N62-L62)))</f>
        <v>0</v>
      </c>
    </row>
    <row r="63" spans="1:17" ht="15" customHeight="1">
      <c r="A63" s="27" t="n">
        <v>3</v>
      </c>
      <c r="B63" s="27"/>
      <c r="C63" s="237" t="s">
        <v>128</v>
      </c>
      <c r="D63" s="230" t="n">
        <v>44736</v>
      </c>
      <c r="E63" s="251" t="n">
        <v>44864</v>
      </c>
      <c r="F63" s="212" t="n">
        <v>44894</v>
      </c>
      <c r="G63" s="160">
        <f>IF(D63=0,0,IF(E63=0,0,MAX(E63-D63)))</f>
        <v>128</v>
      </c>
      <c r="H63" s="160">
        <f>IF(E63=0,0,IF(F63=0,0,MAX(F63-E63)))</f>
        <v>30</v>
      </c>
      <c r="I63" s="160">
        <f>IF(F63=0,0,IF(D63=0,0,MAX(F63-D63)))</f>
        <v>158</v>
      </c>
      <c r="K63" s="171" t="str">
        <f>C63</f>
        <v>ACA 363</v>
      </c>
      <c r="L63" s="87"/>
      <c r="M63" s="88"/>
      <c r="N63" s="87"/>
      <c r="O63" s="160">
        <f>IF(L63=0,0,IF(M63=0,0,MAX(M63-L63)))</f>
        <v>0</v>
      </c>
      <c r="P63" s="160">
        <f>IF(M63=0,0,IF(N63=0,0,MAX(N63-M63)))</f>
        <v>0</v>
      </c>
      <c r="Q63" s="160">
        <f>IF(L63=0,0,IF(N63=0,0,MAX(N63-L63)))</f>
        <v>0</v>
      </c>
    </row>
    <row r="64" spans="1:17" ht="15" customHeight="1">
      <c r="A64" s="27" t="n">
        <v>4</v>
      </c>
      <c r="B64" s="27"/>
      <c r="C64" s="237" t="s">
        <v>129</v>
      </c>
      <c r="D64" s="230" t="n">
        <v>44736</v>
      </c>
      <c r="E64" s="251" t="n">
        <v>44859</v>
      </c>
      <c r="F64" s="212" t="n">
        <v>44891</v>
      </c>
      <c r="G64" s="160">
        <f>IF(D64=0,0,IF(E64=0,0,MAX(E64-D64)))</f>
        <v>123</v>
      </c>
      <c r="H64" s="160">
        <f>IF(E64=0,0,IF(F64=0,0,MAX(F64-E64)))</f>
        <v>32</v>
      </c>
      <c r="I64" s="160">
        <f>IF(F64=0,0,IF(D64=0,0,MAX(F64-D64)))</f>
        <v>155</v>
      </c>
      <c r="K64" s="171" t="str">
        <f>C64</f>
        <v>ACA 364</v>
      </c>
      <c r="L64" s="87"/>
      <c r="M64" s="88"/>
      <c r="N64" s="87"/>
      <c r="O64" s="160">
        <f>IF(L64=0,0,IF(M64=0,0,MAX(M64-L64)))</f>
        <v>0</v>
      </c>
      <c r="P64" s="160">
        <f>IF(M64=0,0,IF(N64=0,0,MAX(N64-M64)))</f>
        <v>0</v>
      </c>
      <c r="Q64" s="160">
        <f>IF(L64=0,0,IF(N64=0,0,MAX(N64-L64)))</f>
        <v>0</v>
      </c>
    </row>
    <row r="65" spans="1:17" ht="15" customHeight="1">
      <c r="A65" s="27" t="n">
        <v>5</v>
      </c>
      <c r="B65" s="27"/>
      <c r="C65" s="237" t="s">
        <v>130</v>
      </c>
      <c r="D65" s="230" t="n">
        <v>44736</v>
      </c>
      <c r="E65" s="251" t="n">
        <v>44858</v>
      </c>
      <c r="F65" s="212" t="n">
        <v>44889</v>
      </c>
      <c r="G65" s="160">
        <f>IF(D65=0,0,IF(E65=0,0,MAX(E65-D65)))</f>
        <v>122</v>
      </c>
      <c r="H65" s="160">
        <f>IF(E65=0,0,IF(F65=0,0,MAX(F65-E65)))</f>
        <v>31</v>
      </c>
      <c r="I65" s="160">
        <f>IF(F65=0,0,IF(D65=0,0,MAX(F65-D65)))</f>
        <v>153</v>
      </c>
      <c r="K65" s="171" t="str">
        <f>C65</f>
        <v>ACA 502</v>
      </c>
      <c r="L65" s="87"/>
      <c r="M65" s="88"/>
      <c r="N65" s="87"/>
      <c r="O65" s="160">
        <f>IF(L65=0,0,IF(M65=0,0,MAX(M65-L65)))</f>
        <v>0</v>
      </c>
      <c r="P65" s="160">
        <f>IF(M65=0,0,IF(N65=0,0,MAX(N65-M65)))</f>
        <v>0</v>
      </c>
      <c r="Q65" s="160">
        <f>IF(L65=0,0,IF(N65=0,0,MAX(N65-L65)))</f>
        <v>0</v>
      </c>
    </row>
    <row r="66" spans="1:17" ht="15" customHeight="1">
      <c r="A66" s="27" t="n">
        <v>6</v>
      </c>
      <c r="B66" s="27"/>
      <c r="C66" s="237" t="s">
        <v>158</v>
      </c>
      <c r="D66" s="230" t="n">
        <v>44736</v>
      </c>
      <c r="E66" s="251" t="n">
        <v>44858</v>
      </c>
      <c r="F66" s="212" t="n">
        <v>44890</v>
      </c>
      <c r="G66" s="160">
        <f>IF(D66=0,0,IF(E66=0,0,MAX(E66-D66)))</f>
        <v>122</v>
      </c>
      <c r="H66" s="160">
        <f>IF(E66=0,0,IF(F66=0,0,MAX(F66-E66)))</f>
        <v>32</v>
      </c>
      <c r="I66" s="160">
        <f>IF(F66=0,0,IF(D66=0,0,MAX(F66-D66)))</f>
        <v>154</v>
      </c>
      <c r="K66" s="171" t="str">
        <f>C66</f>
        <v>ACA 604</v>
      </c>
      <c r="L66" s="87"/>
      <c r="M66" s="88"/>
      <c r="N66" s="87"/>
      <c r="O66" s="160">
        <f>IF(L66=0,0,IF(M66=0,0,MAX(M66-L66)))</f>
        <v>0</v>
      </c>
      <c r="P66" s="160">
        <f>IF(M66=0,0,IF(N66=0,0,MAX(N66-M66)))</f>
        <v>0</v>
      </c>
      <c r="Q66" s="160">
        <f>IF(L66=0,0,IF(N66=0,0,MAX(N66-L66)))</f>
        <v>0</v>
      </c>
    </row>
    <row r="67" spans="1:17" ht="15" customHeight="1">
      <c r="A67" s="27" t="n">
        <v>7</v>
      </c>
      <c r="B67" s="27"/>
      <c r="C67" s="237" t="s">
        <v>159</v>
      </c>
      <c r="D67" s="230" t="n">
        <v>44736</v>
      </c>
      <c r="E67" s="251" t="n">
        <v>44857</v>
      </c>
      <c r="F67" s="212" t="n">
        <v>44893</v>
      </c>
      <c r="G67" s="160">
        <f>IF(D67=0,0,IF(E67=0,0,MAX(E67-D67)))</f>
        <v>121</v>
      </c>
      <c r="H67" s="160">
        <f>IF(E67=0,0,IF(F67=0,0,MAX(F67-E67)))</f>
        <v>36</v>
      </c>
      <c r="I67" s="160">
        <f>IF(F67=0,0,IF(D67=0,0,MAX(F67-D67)))</f>
        <v>157</v>
      </c>
      <c r="K67" s="171" t="str">
        <f>C67</f>
        <v>ACA 605</v>
      </c>
      <c r="L67" s="87"/>
      <c r="M67" s="88"/>
      <c r="N67" s="87"/>
      <c r="O67" s="160">
        <f>IF(L67=0,0,IF(M67=0,0,MAX(M67-L67)))</f>
        <v>0</v>
      </c>
      <c r="P67" s="160">
        <f>IF(M67=0,0,IF(N67=0,0,MAX(N67-M67)))</f>
        <v>0</v>
      </c>
      <c r="Q67" s="160">
        <f>IF(L67=0,0,IF(N67=0,0,MAX(N67-L67)))</f>
        <v>0</v>
      </c>
    </row>
    <row r="68" spans="1:17" ht="15" customHeight="1">
      <c r="A68" s="27" t="n">
        <v>8</v>
      </c>
      <c r="B68" s="27"/>
      <c r="C68" s="237" t="s">
        <v>131</v>
      </c>
      <c r="D68" s="230" t="n">
        <v>44736</v>
      </c>
      <c r="E68" s="251" t="n">
        <v>44864</v>
      </c>
      <c r="F68" s="212" t="n">
        <v>44898</v>
      </c>
      <c r="G68" s="160">
        <f>IF(D68=0,0,IF(E68=0,0,MAX(E68-D68)))</f>
        <v>128</v>
      </c>
      <c r="H68" s="160">
        <f>IF(E68=0,0,IF(F68=0,0,MAX(F68-E68)))</f>
        <v>34</v>
      </c>
      <c r="I68" s="160">
        <f>IF(F68=0,0,IF(D68=0,0,MAX(F68-D68)))</f>
        <v>162</v>
      </c>
      <c r="K68" s="171" t="str">
        <f>C68</f>
        <v>FRESNO</v>
      </c>
      <c r="L68" s="87"/>
      <c r="M68" s="88"/>
      <c r="N68" s="87"/>
      <c r="O68" s="160">
        <f>IF(L68=0,0,IF(M68=0,0,MAX(M68-L68)))</f>
        <v>0</v>
      </c>
      <c r="P68" s="160">
        <f>IF(M68=0,0,IF(N68=0,0,MAX(N68-M68)))</f>
        <v>0</v>
      </c>
      <c r="Q68" s="160">
        <f>IF(L68=0,0,IF(N68=0,0,MAX(N68-L68)))</f>
        <v>0</v>
      </c>
    </row>
    <row r="69" spans="1:17" ht="15" customHeight="1">
      <c r="A69" s="27" t="n">
        <v>9</v>
      </c>
      <c r="B69" s="27"/>
      <c r="C69" s="237" t="s">
        <v>160</v>
      </c>
      <c r="D69" s="230" t="n">
        <v>44736</v>
      </c>
      <c r="E69" s="251" t="n">
        <v>44858</v>
      </c>
      <c r="F69" s="212" t="n">
        <v>44890</v>
      </c>
      <c r="G69" s="160">
        <f>IF(D69=0,0,IF(E69=0,0,MAX(E69-D69)))</f>
        <v>122</v>
      </c>
      <c r="H69" s="160">
        <f>IF(E69=0,0,IF(F69=0,0,MAX(F69-E69)))</f>
        <v>32</v>
      </c>
      <c r="I69" s="160">
        <f>IF(F69=0,0,IF(D69=0,0,MAX(F69-D69)))</f>
        <v>154</v>
      </c>
      <c r="K69" s="171" t="str">
        <f>C69</f>
        <v>AGUARIBAY</v>
      </c>
      <c r="L69" s="87"/>
      <c r="M69" s="88"/>
      <c r="N69" s="87"/>
      <c r="O69" s="160">
        <f>IF(L69=0,0,IF(M69=0,0,MAX(M69-L69)))</f>
        <v>0</v>
      </c>
      <c r="P69" s="160">
        <f>IF(M69=0,0,IF(N69=0,0,MAX(N69-M69)))</f>
        <v>0</v>
      </c>
      <c r="Q69" s="160">
        <f>IF(L69=0,0,IF(N69=0,0,MAX(N69-L69)))</f>
        <v>0</v>
      </c>
    </row>
    <row r="70" spans="1:17" ht="15" customHeight="1">
      <c r="A70" s="27" t="n">
        <v>10</v>
      </c>
      <c r="B70" s="27"/>
      <c r="C70" s="237" t="s">
        <v>132</v>
      </c>
      <c r="D70" s="230" t="n">
        <v>44736</v>
      </c>
      <c r="E70" s="251" t="n">
        <v>44862</v>
      </c>
      <c r="F70" s="212" t="n">
        <v>44893</v>
      </c>
      <c r="G70" s="160">
        <f>IF(D70=0,0,IF(E70=0,0,MAX(E70-D70)))</f>
        <v>126</v>
      </c>
      <c r="H70" s="160">
        <f>IF(E70=0,0,IF(F70=0,0,MAX(F70-E70)))</f>
        <v>31</v>
      </c>
      <c r="I70" s="160">
        <f>IF(F70=0,0,IF(D70=0,0,MAX(F70-D70)))</f>
        <v>157</v>
      </c>
      <c r="K70" s="171" t="str">
        <f>C70</f>
        <v>JACARANDA</v>
      </c>
      <c r="L70" s="87"/>
      <c r="M70" s="88"/>
      <c r="N70" s="87"/>
      <c r="O70" s="160">
        <f>IF(L70=0,0,IF(M70=0,0,MAX(M70-L70)))</f>
        <v>0</v>
      </c>
      <c r="P70" s="160">
        <f>IF(M70=0,0,IF(N70=0,0,MAX(N70-M70)))</f>
        <v>0</v>
      </c>
      <c r="Q70" s="160">
        <f>IF(L70=0,0,IF(N70=0,0,MAX(N70-L70)))</f>
        <v>0</v>
      </c>
    </row>
    <row r="71" spans="1:17" ht="15" customHeight="1">
      <c r="A71" s="27" t="n">
        <v>11</v>
      </c>
      <c r="B71" s="27"/>
      <c r="C71" s="237" t="s">
        <v>133</v>
      </c>
      <c r="D71" s="230" t="n">
        <v>44736</v>
      </c>
      <c r="E71" s="251" t="n">
        <v>44859</v>
      </c>
      <c r="F71" s="212" t="n">
        <v>44889</v>
      </c>
      <c r="G71" s="160">
        <f>IF(D71=0,0,IF(E71=0,0,MAX(E71-D71)))</f>
        <v>123</v>
      </c>
      <c r="H71" s="160">
        <f>IF(E71=0,0,IF(F71=0,0,MAX(F71-E71)))</f>
        <v>30</v>
      </c>
      <c r="I71" s="160">
        <f>IF(F71=0,0,IF(D71=0,0,MAX(F71-D71)))</f>
        <v>153</v>
      </c>
      <c r="K71" s="171" t="str">
        <f>C71</f>
        <v>BASILIO</v>
      </c>
      <c r="L71" s="87"/>
      <c r="M71" s="88"/>
      <c r="N71" s="87"/>
      <c r="O71" s="160">
        <f>IF(L71=0,0,IF(M71=0,0,MAX(M71-L71)))</f>
        <v>0</v>
      </c>
      <c r="P71" s="160">
        <f>IF(M71=0,0,IF(N71=0,0,MAX(N71-M71)))</f>
        <v>0</v>
      </c>
      <c r="Q71" s="160">
        <f>IF(L71=0,0,IF(N71=0,0,MAX(N71-L71)))</f>
        <v>0</v>
      </c>
    </row>
    <row r="72" spans="1:17" ht="15" customHeight="1">
      <c r="A72" s="27" t="n">
        <v>12</v>
      </c>
      <c r="B72" s="27"/>
      <c r="C72" s="237" t="s">
        <v>134</v>
      </c>
      <c r="D72" s="230" t="n">
        <v>44736</v>
      </c>
      <c r="E72" s="251" t="n">
        <v>44861</v>
      </c>
      <c r="F72" s="212" t="n">
        <v>44894</v>
      </c>
      <c r="G72" s="160">
        <f>IF(D72=0,0,IF(E72=0,0,MAX(E72-D72)))</f>
        <v>125</v>
      </c>
      <c r="H72" s="160">
        <f>IF(E72=0,0,IF(F72=0,0,MAX(F72-E72)))</f>
        <v>33</v>
      </c>
      <c r="I72" s="160">
        <f>IF(F72=0,0,IF(D72=0,0,MAX(F72-D72)))</f>
        <v>158</v>
      </c>
      <c r="K72" s="171" t="str">
        <f>C72</f>
        <v>TIMBO</v>
      </c>
      <c r="L72" s="87"/>
      <c r="M72" s="88"/>
      <c r="N72" s="87"/>
      <c r="O72" s="160">
        <f>IF(L72=0,0,IF(M72=0,0,MAX(M72-L72)))</f>
        <v>0</v>
      </c>
      <c r="P72" s="160">
        <f>IF(M72=0,0,IF(N72=0,0,MAX(N72-M72)))</f>
        <v>0</v>
      </c>
      <c r="Q72" s="160">
        <f>IF(L72=0,0,IF(N72=0,0,MAX(N72-L72)))</f>
        <v>0</v>
      </c>
    </row>
    <row r="73" spans="1:17" ht="15" customHeight="1">
      <c r="A73" s="27" t="n">
        <v>13</v>
      </c>
      <c r="B73" s="27"/>
      <c r="C73" s="237" t="s">
        <v>161</v>
      </c>
      <c r="D73" s="230" t="n">
        <v>44736</v>
      </c>
      <c r="E73" s="251" t="n">
        <v>44858</v>
      </c>
      <c r="F73" s="212" t="n">
        <v>44887</v>
      </c>
      <c r="G73" s="160">
        <f>IF(D73=0,0,IF(E73=0,0,MAX(E73-D73)))</f>
        <v>122</v>
      </c>
      <c r="H73" s="160">
        <f>IF(E73=0,0,IF(F73=0,0,MAX(F73-E73)))</f>
        <v>29</v>
      </c>
      <c r="I73" s="160">
        <f>IF(F73=0,0,IF(D73=0,0,MAX(F73-D73)))</f>
        <v>151</v>
      </c>
      <c r="K73" s="171" t="str">
        <f>C73</f>
        <v>B AIMARA</v>
      </c>
      <c r="L73" s="87"/>
      <c r="M73" s="88"/>
      <c r="N73" s="87"/>
      <c r="O73" s="160">
        <f>IF(L73=0,0,IF(M73=0,0,MAX(M73-L73)))</f>
        <v>0</v>
      </c>
      <c r="P73" s="160">
        <f>IF(M73=0,0,IF(N73=0,0,MAX(N73-M73)))</f>
        <v>0</v>
      </c>
      <c r="Q73" s="160">
        <f>IF(L73=0,0,IF(N73=0,0,MAX(N73-L73)))</f>
        <v>0</v>
      </c>
    </row>
    <row r="74" spans="1:17" ht="15" customHeight="1">
      <c r="A74" s="27" t="n">
        <v>14</v>
      </c>
      <c r="B74" s="27"/>
      <c r="C74" s="237" t="s">
        <v>162</v>
      </c>
      <c r="D74" s="230" t="n">
        <v>44736</v>
      </c>
      <c r="E74" s="251" t="n">
        <v>44859</v>
      </c>
      <c r="F74" s="212" t="n">
        <v>44890</v>
      </c>
      <c r="G74" s="160">
        <f>IF(D74=0,0,IF(E74=0,0,MAX(E74-D74)))</f>
        <v>123</v>
      </c>
      <c r="H74" s="160">
        <f>IF(E74=0,0,IF(F74=0,0,MAX(F74-E74)))</f>
        <v>31</v>
      </c>
      <c r="I74" s="160">
        <f>IF(F74=0,0,IF(D74=0,0,MAX(F74-D74)))</f>
        <v>154</v>
      </c>
      <c r="K74" s="171" t="str">
        <f>C74</f>
        <v>B COLIHUE</v>
      </c>
      <c r="L74" s="87"/>
      <c r="M74" s="88"/>
      <c r="N74" s="87"/>
      <c r="O74" s="160">
        <f>IF(L74=0,0,IF(M74=0,0,MAX(M74-L74)))</f>
        <v>0</v>
      </c>
      <c r="P74" s="160">
        <f>IF(M74=0,0,IF(N74=0,0,MAX(N74-M74)))</f>
        <v>0</v>
      </c>
      <c r="Q74" s="160">
        <f>IF(L74=0,0,IF(N74=0,0,MAX(N74-L74)))</f>
        <v>0</v>
      </c>
    </row>
    <row r="75" spans="1:17" ht="15" customHeight="1">
      <c r="A75" s="27" t="n">
        <v>15</v>
      </c>
      <c r="B75" s="27"/>
      <c r="C75" s="237" t="s">
        <v>135</v>
      </c>
      <c r="D75" s="230" t="n">
        <v>44736</v>
      </c>
      <c r="E75" s="251" t="n">
        <v>44859</v>
      </c>
      <c r="F75" s="212" t="n">
        <v>44892</v>
      </c>
      <c r="G75" s="160">
        <f>IF(D75=0,0,IF(E75=0,0,MAX(E75-D75)))</f>
        <v>123</v>
      </c>
      <c r="H75" s="160">
        <f>IF(E75=0,0,IF(F75=0,0,MAX(F75-E75)))</f>
        <v>33</v>
      </c>
      <c r="I75" s="160">
        <f>IF(F75=0,0,IF(D75=0,0,MAX(F75-D75)))</f>
        <v>156</v>
      </c>
      <c r="K75" s="171" t="str">
        <f>C75</f>
        <v>B CUMELEN</v>
      </c>
      <c r="L75" s="87"/>
      <c r="M75" s="88"/>
      <c r="N75" s="87"/>
      <c r="O75" s="160">
        <f>IF(L75=0,0,IF(M75=0,0,MAX(M75-L75)))</f>
        <v>0</v>
      </c>
      <c r="P75" s="160">
        <f>IF(M75=0,0,IF(N75=0,0,MAX(N75-M75)))</f>
        <v>0</v>
      </c>
      <c r="Q75" s="160">
        <f>IF(L75=0,0,IF(N75=0,0,MAX(N75-L75)))</f>
        <v>0</v>
      </c>
    </row>
    <row r="76" spans="1:17" ht="15" customHeight="1">
      <c r="A76" s="27" t="n">
        <v>16</v>
      </c>
      <c r="B76" s="27"/>
      <c r="C76" s="237" t="s">
        <v>136</v>
      </c>
      <c r="D76" s="230" t="n">
        <v>44736</v>
      </c>
      <c r="E76" s="251" t="n">
        <v>44864</v>
      </c>
      <c r="F76" s="212" t="n">
        <v>44895</v>
      </c>
      <c r="G76" s="160">
        <f>IF(D76=0,0,IF(E76=0,0,MAX(E76-D76)))</f>
        <v>128</v>
      </c>
      <c r="H76" s="160">
        <f>IF(E76=0,0,IF(F76=0,0,MAX(F76-E76)))</f>
        <v>31</v>
      </c>
      <c r="I76" s="160">
        <f>IF(F76=0,0,IF(D76=0,0,MAX(F76-D76)))</f>
        <v>159</v>
      </c>
      <c r="K76" s="171" t="str">
        <f>C76</f>
        <v>B DESTELLO</v>
      </c>
      <c r="L76" s="87"/>
      <c r="M76" s="88"/>
      <c r="N76" s="87"/>
      <c r="O76" s="160">
        <f>IF(L76=0,0,IF(M76=0,0,MAX(M76-L76)))</f>
        <v>0</v>
      </c>
      <c r="P76" s="160">
        <f>IF(M76=0,0,IF(N76=0,0,MAX(N76-M76)))</f>
        <v>0</v>
      </c>
      <c r="Q76" s="160">
        <f>IF(L76=0,0,IF(N76=0,0,MAX(N76-L76)))</f>
        <v>0</v>
      </c>
    </row>
    <row r="77" spans="1:17" ht="15" customHeight="1">
      <c r="A77" s="27" t="n">
        <v>17</v>
      </c>
      <c r="B77" s="27"/>
      <c r="C77" s="237" t="s">
        <v>137</v>
      </c>
      <c r="D77" s="230" t="n">
        <v>44736</v>
      </c>
      <c r="E77" s="251" t="n">
        <v>44860</v>
      </c>
      <c r="F77" s="212" t="n">
        <v>44894</v>
      </c>
      <c r="G77" s="160">
        <f>IF(D77=0,0,IF(E77=0,0,MAX(E77-D77)))</f>
        <v>124</v>
      </c>
      <c r="H77" s="160">
        <f>IF(E77=0,0,IF(F77=0,0,MAX(F77-E77)))</f>
        <v>34</v>
      </c>
      <c r="I77" s="160">
        <f>IF(F77=0,0,IF(D77=0,0,MAX(F77-D77)))</f>
        <v>158</v>
      </c>
      <c r="K77" s="171" t="str">
        <f>C77</f>
        <v>B PACIFICO</v>
      </c>
      <c r="L77" s="87"/>
      <c r="M77" s="88"/>
      <c r="N77" s="87"/>
      <c r="O77" s="160">
        <f>IF(L77=0,0,IF(M77=0,0,MAX(M77-L77)))</f>
        <v>0</v>
      </c>
      <c r="P77" s="160">
        <f>IF(M77=0,0,IF(N77=0,0,MAX(N77-M77)))</f>
        <v>0</v>
      </c>
      <c r="Q77" s="160">
        <f>IF(L77=0,0,IF(N77=0,0,MAX(N77-L77)))</f>
        <v>0</v>
      </c>
    </row>
    <row r="78" spans="1:17" ht="15" customHeight="1">
      <c r="A78" s="27" t="n">
        <v>18</v>
      </c>
      <c r="B78" s="27"/>
      <c r="C78" s="237" t="s">
        <v>138</v>
      </c>
      <c r="D78" s="230" t="n">
        <v>44736</v>
      </c>
      <c r="E78" s="251" t="n">
        <v>44863</v>
      </c>
      <c r="F78" s="212" t="n">
        <v>44893</v>
      </c>
      <c r="G78" s="160">
        <f>IF(D78=0,0,IF(E78=0,0,MAX(E78-D78)))</f>
        <v>127</v>
      </c>
      <c r="H78" s="160">
        <f>IF(E78=0,0,IF(F78=0,0,MAX(F78-E78)))</f>
        <v>30</v>
      </c>
      <c r="I78" s="160">
        <f>IF(F78=0,0,IF(D78=0,0,MAX(F78-D78)))</f>
        <v>157</v>
      </c>
      <c r="K78" s="171" t="str">
        <f>C78</f>
        <v>B PEREGRINO</v>
      </c>
      <c r="L78" s="87"/>
      <c r="M78" s="88"/>
      <c r="N78" s="87"/>
      <c r="O78" s="160">
        <f>IF(L78=0,0,IF(M78=0,0,MAX(M78-L78)))</f>
        <v>0</v>
      </c>
      <c r="P78" s="160">
        <f>IF(M78=0,0,IF(N78=0,0,MAX(N78-M78)))</f>
        <v>0</v>
      </c>
      <c r="Q78" s="160">
        <f>IF(L78=0,0,IF(N78=0,0,MAX(N78-L78)))</f>
        <v>0</v>
      </c>
    </row>
    <row r="79" spans="1:17" ht="15" customHeight="1">
      <c r="A79" s="27" t="n">
        <v>19</v>
      </c>
      <c r="B79" s="27"/>
      <c r="C79" s="237" t="s">
        <v>139</v>
      </c>
      <c r="D79" s="230" t="n">
        <v>44736</v>
      </c>
      <c r="E79" s="251" t="n">
        <v>44861</v>
      </c>
      <c r="F79" s="212" t="n">
        <v>44892</v>
      </c>
      <c r="G79" s="160">
        <f>IF(D79=0,0,IF(E79=0,0,MAX(E79-D79)))</f>
        <v>125</v>
      </c>
      <c r="H79" s="160">
        <f>IF(E79=0,0,IF(F79=0,0,MAX(F79-E79)))</f>
        <v>31</v>
      </c>
      <c r="I79" s="160">
        <f>IF(F79=0,0,IF(D79=0,0,MAX(F79-D79)))</f>
        <v>156</v>
      </c>
      <c r="K79" s="171" t="str">
        <f>C79</f>
        <v>SY 109</v>
      </c>
      <c r="L79" s="87"/>
      <c r="M79" s="88"/>
      <c r="N79" s="87"/>
      <c r="O79" s="160">
        <f>IF(L79=0,0,IF(M79=0,0,MAX(M79-L79)))</f>
        <v>0</v>
      </c>
      <c r="P79" s="160">
        <f>IF(M79=0,0,IF(N79=0,0,MAX(N79-M79)))</f>
        <v>0</v>
      </c>
      <c r="Q79" s="160">
        <f>IF(L79=0,0,IF(N79=0,0,MAX(N79-L79)))</f>
        <v>0</v>
      </c>
    </row>
    <row r="80" spans="1:17" ht="15" customHeight="1">
      <c r="A80" s="27" t="n">
        <v>20</v>
      </c>
      <c r="B80" s="27"/>
      <c r="C80" s="237" t="s">
        <v>140</v>
      </c>
      <c r="D80" s="230" t="n">
        <v>44736</v>
      </c>
      <c r="E80" s="251" t="n">
        <v>44859</v>
      </c>
      <c r="F80" s="212" t="n">
        <v>44892</v>
      </c>
      <c r="G80" s="160">
        <f>IF(D80=0,0,IF(E80=0,0,MAX(E80-D80)))</f>
        <v>123</v>
      </c>
      <c r="H80" s="160">
        <f>IF(E80=0,0,IF(F80=0,0,MAX(F80-E80)))</f>
        <v>33</v>
      </c>
      <c r="I80" s="160">
        <f>IF(F80=0,0,IF(D80=0,0,MAX(F80-D80)))</f>
        <v>156</v>
      </c>
      <c r="K80" s="171" t="str">
        <f>C80</f>
        <v>SY 120</v>
      </c>
      <c r="L80" s="87"/>
      <c r="M80" s="88"/>
      <c r="N80" s="87"/>
      <c r="O80" s="160">
        <f>IF(L80=0,0,IF(M80=0,0,MAX(M80-L80)))</f>
        <v>0</v>
      </c>
      <c r="P80" s="160">
        <f>IF(M80=0,0,IF(N80=0,0,MAX(N80-M80)))</f>
        <v>0</v>
      </c>
      <c r="Q80" s="160">
        <f>IF(L80=0,0,IF(N80=0,0,MAX(N80-L80)))</f>
        <v>0</v>
      </c>
    </row>
    <row r="81" spans="1:17" ht="15" customHeight="1">
      <c r="A81" s="27" t="n">
        <v>21</v>
      </c>
      <c r="B81" s="27"/>
      <c r="C81" s="237" t="s">
        <v>141</v>
      </c>
      <c r="D81" s="230" t="n">
        <v>44736</v>
      </c>
      <c r="E81" s="251" t="n">
        <v>44858</v>
      </c>
      <c r="F81" s="212" t="n">
        <v>44892</v>
      </c>
      <c r="G81" s="160">
        <f>IF(D81=0,0,IF(E81=0,0,MAX(E81-D81)))</f>
        <v>122</v>
      </c>
      <c r="H81" s="160">
        <f>IF(E81=0,0,IF(F81=0,0,MAX(F81-E81)))</f>
        <v>34</v>
      </c>
      <c r="I81" s="160">
        <f>IF(F81=0,0,IF(D81=0,0,MAX(F81-D81)))</f>
        <v>156</v>
      </c>
      <c r="K81" s="171" t="str">
        <f>C81</f>
        <v>SY 211</v>
      </c>
      <c r="L81" s="87"/>
      <c r="M81" s="88"/>
      <c r="N81" s="87"/>
      <c r="O81" s="160">
        <f>IF(L81=0,0,IF(M81=0,0,MAX(M81-L81)))</f>
        <v>0</v>
      </c>
      <c r="P81" s="160">
        <f>IF(M81=0,0,IF(N81=0,0,MAX(N81-M81)))</f>
        <v>0</v>
      </c>
      <c r="Q81" s="160">
        <f>IF(L81=0,0,IF(N81=0,0,MAX(N81-L81)))</f>
        <v>0</v>
      </c>
    </row>
    <row r="82" spans="1:17" ht="15" customHeight="1">
      <c r="A82" s="27" t="n">
        <v>22</v>
      </c>
      <c r="B82" s="27"/>
      <c r="C82" s="237" t="s">
        <v>142</v>
      </c>
      <c r="D82" s="230" t="n">
        <v>44736</v>
      </c>
      <c r="E82" s="251" t="n">
        <v>44858</v>
      </c>
      <c r="F82" s="212" t="n">
        <v>44891</v>
      </c>
      <c r="G82" s="160">
        <f>IF(D82=0,0,IF(E82=0,0,MAX(E82-D82)))</f>
        <v>122</v>
      </c>
      <c r="H82" s="160">
        <f>IF(E82=0,0,IF(F82=0,0,MAX(F82-E82)))</f>
        <v>33</v>
      </c>
      <c r="I82" s="160">
        <f>IF(F82=0,0,IF(D82=0,0,MAX(F82-D82)))</f>
        <v>155</v>
      </c>
      <c r="K82" s="171" t="str">
        <f>C82</f>
        <v>CATALPA</v>
      </c>
      <c r="L82" s="87"/>
      <c r="M82" s="88"/>
      <c r="N82" s="87"/>
      <c r="O82" s="160">
        <f>IF(L82=0,0,IF(M82=0,0,MAX(M82-L82)))</f>
        <v>0</v>
      </c>
      <c r="P82" s="160">
        <f>IF(M82=0,0,IF(N82=0,0,MAX(N82-M82)))</f>
        <v>0</v>
      </c>
      <c r="Q82" s="160">
        <f>IF(L82=0,0,IF(N82=0,0,MAX(N82-L82)))</f>
        <v>0</v>
      </c>
    </row>
    <row r="83" spans="1:17" ht="15" customHeight="1">
      <c r="A83" s="27" t="n">
        <v>23</v>
      </c>
      <c r="B83" s="27"/>
      <c r="C83" s="237" t="s">
        <v>163</v>
      </c>
      <c r="D83" s="230" t="n">
        <v>44736</v>
      </c>
      <c r="E83" s="251" t="n">
        <v>44859</v>
      </c>
      <c r="F83" s="212" t="n">
        <v>44892</v>
      </c>
      <c r="G83" s="160">
        <f>IF(D83=0,0,IF(E83=0,0,MAX(E83-D83)))</f>
        <v>123</v>
      </c>
      <c r="H83" s="160">
        <f>IF(E83=0,0,IF(F83=0,0,MAX(F83-E83)))</f>
        <v>33</v>
      </c>
      <c r="I83" s="160">
        <f>IF(F83=0,0,IF(D83=0,0,MAX(F83-D83)))</f>
        <v>156</v>
      </c>
      <c r="K83" s="171" t="str">
        <f>C83</f>
        <v>ÑANDUBAY</v>
      </c>
      <c r="L83" s="87"/>
      <c r="M83" s="88"/>
      <c r="N83" s="87"/>
      <c r="O83" s="160">
        <f>IF(L83=0,0,IF(M83=0,0,MAX(M83-L83)))</f>
        <v>0</v>
      </c>
      <c r="P83" s="160">
        <f>IF(M83=0,0,IF(N83=0,0,MAX(N83-M83)))</f>
        <v>0</v>
      </c>
      <c r="Q83" s="160">
        <f>IF(L83=0,0,IF(N83=0,0,MAX(N83-L83)))</f>
        <v>0</v>
      </c>
    </row>
    <row r="84" spans="1:17" ht="15" customHeight="1">
      <c r="A84" s="27" t="n">
        <v>24</v>
      </c>
      <c r="B84" s="27"/>
      <c r="C84" s="237" t="s">
        <v>143</v>
      </c>
      <c r="D84" s="230" t="n">
        <v>44736</v>
      </c>
      <c r="E84" s="251" t="n">
        <v>44859</v>
      </c>
      <c r="F84" s="212" t="n">
        <v>44892</v>
      </c>
      <c r="G84" s="160">
        <f>IF(D84=0,0,IF(E84=0,0,MAX(E84-D84)))</f>
        <v>123</v>
      </c>
      <c r="H84" s="160">
        <f>IF(E84=0,0,IF(F84=0,0,MAX(F84-E84)))</f>
        <v>33</v>
      </c>
      <c r="I84" s="160">
        <f>IF(F84=0,0,IF(D84=0,0,MAX(F84-D84)))</f>
        <v>156</v>
      </c>
      <c r="K84" s="171" t="str">
        <f>C84</f>
        <v>PEHUEN</v>
      </c>
      <c r="L84" s="87"/>
      <c r="M84" s="88"/>
      <c r="N84" s="87"/>
      <c r="O84" s="160">
        <f>IF(L84=0,0,IF(M84=0,0,MAX(M84-L84)))</f>
        <v>0</v>
      </c>
      <c r="P84" s="160">
        <f>IF(M84=0,0,IF(N84=0,0,MAX(N84-M84)))</f>
        <v>0</v>
      </c>
      <c r="Q84" s="160">
        <f>IF(L84=0,0,IF(N84=0,0,MAX(N84-L84)))</f>
        <v>0</v>
      </c>
    </row>
    <row r="85" spans="1:17" ht="15" customHeight="1">
      <c r="A85" s="27" t="n">
        <v>25</v>
      </c>
      <c r="B85" s="27"/>
      <c r="C85" s="237" t="s">
        <v>144</v>
      </c>
      <c r="D85" s="230" t="n">
        <v>44736</v>
      </c>
      <c r="E85" s="251" t="n">
        <v>44860</v>
      </c>
      <c r="F85" s="212" t="n">
        <v>44892</v>
      </c>
      <c r="G85" s="160">
        <f>IF(D85=0,0,IF(E85=0,0,MAX(E85-D85)))</f>
        <v>124</v>
      </c>
      <c r="H85" s="160">
        <f>IF(E85=0,0,IF(F85=0,0,MAX(F85-E85)))</f>
        <v>32</v>
      </c>
      <c r="I85" s="160">
        <f>IF(F85=0,0,IF(D85=0,0,MAX(F85-D85)))</f>
        <v>156</v>
      </c>
      <c r="K85" s="171" t="str">
        <f>C85</f>
        <v>SAUCE</v>
      </c>
      <c r="L85" s="87"/>
      <c r="M85" s="88"/>
      <c r="N85" s="87"/>
      <c r="O85" s="160">
        <f>IF(L85=0,0,IF(M85=0,0,MAX(M85-L85)))</f>
        <v>0</v>
      </c>
      <c r="P85" s="160">
        <f>IF(M85=0,0,IF(N85=0,0,MAX(N85-M85)))</f>
        <v>0</v>
      </c>
      <c r="Q85" s="160">
        <f>IF(L85=0,0,IF(N85=0,0,MAX(N85-L85)))</f>
        <v>0</v>
      </c>
    </row>
    <row r="86" spans="1:17" ht="15" customHeight="1">
      <c r="A86" s="27" t="n">
        <v>26</v>
      </c>
      <c r="B86" s="27"/>
      <c r="C86" s="237" t="s">
        <v>145</v>
      </c>
      <c r="D86" s="230" t="n">
        <v>44736</v>
      </c>
      <c r="E86" s="251" t="n">
        <v>44861</v>
      </c>
      <c r="F86" s="212" t="n">
        <v>44892</v>
      </c>
      <c r="G86" s="160">
        <f>IF(D86=0,0,IF(E86=0,0,MAX(E86-D86)))</f>
        <v>125</v>
      </c>
      <c r="H86" s="160">
        <f>IF(E86=0,0,IF(F86=0,0,MAX(F86-E86)))</f>
        <v>31</v>
      </c>
      <c r="I86" s="160">
        <f>IF(F86=0,0,IF(D86=0,0,MAX(F86-D86)))</f>
        <v>156</v>
      </c>
      <c r="K86" s="171" t="str">
        <f>C86</f>
        <v>IS TERO</v>
      </c>
      <c r="L86" s="87"/>
      <c r="M86" s="88"/>
      <c r="N86" s="87"/>
      <c r="O86" s="160">
        <f>IF(L86=0,0,IF(M86=0,0,MAX(M86-L86)))</f>
        <v>0</v>
      </c>
      <c r="P86" s="160">
        <f>IF(M86=0,0,IF(N86=0,0,MAX(N86-M86)))</f>
        <v>0</v>
      </c>
      <c r="Q86" s="160">
        <f>IF(L86=0,0,IF(N86=0,0,MAX(N86-L86)))</f>
        <v>0</v>
      </c>
    </row>
    <row r="87" spans="1:17" ht="15" customHeight="1">
      <c r="A87" s="27" t="n">
        <v>27</v>
      </c>
      <c r="B87" s="27"/>
      <c r="C87" s="237" t="s">
        <v>146</v>
      </c>
      <c r="D87" s="230" t="n">
        <v>44736</v>
      </c>
      <c r="E87" s="251" t="n">
        <v>44861</v>
      </c>
      <c r="F87" s="212" t="n">
        <v>44895</v>
      </c>
      <c r="G87" s="160">
        <f>IF(D87=0,0,IF(E87=0,0,MAX(E87-D87)))</f>
        <v>125</v>
      </c>
      <c r="H87" s="160">
        <f>IF(E87=0,0,IF(F87=0,0,MAX(F87-E87)))</f>
        <v>34</v>
      </c>
      <c r="I87" s="160">
        <f>IF(F87=0,0,IF(D87=0,0,MAX(F87-D87)))</f>
        <v>159</v>
      </c>
      <c r="K87" s="171" t="str">
        <f>C87</f>
        <v>K CIEN AÑOS</v>
      </c>
      <c r="L87" s="87"/>
      <c r="M87" s="88"/>
      <c r="N87" s="87"/>
      <c r="O87" s="160">
        <f>IF(L87=0,0,IF(M87=0,0,MAX(M87-L87)))</f>
        <v>0</v>
      </c>
      <c r="P87" s="160">
        <f>IF(M87=0,0,IF(N87=0,0,MAX(N87-M87)))</f>
        <v>0</v>
      </c>
      <c r="Q87" s="160">
        <f>IF(L87=0,0,IF(N87=0,0,MAX(N87-L87)))</f>
        <v>0</v>
      </c>
    </row>
    <row r="88" spans="1:17" ht="15" customHeight="1">
      <c r="A88" s="27" t="n">
        <v>28</v>
      </c>
      <c r="B88" s="99"/>
      <c r="C88" s="237" t="s">
        <v>164</v>
      </c>
      <c r="D88" s="230" t="n">
        <v>44736</v>
      </c>
      <c r="E88" s="251" t="n">
        <v>44862</v>
      </c>
      <c r="F88" s="212" t="n">
        <v>44893</v>
      </c>
      <c r="G88" s="160">
        <f>IF(D88=0,0,IF(E88=0,0,MAX(E88-D88)))</f>
        <v>126</v>
      </c>
      <c r="H88" s="160">
        <f>IF(E88=0,0,IF(F88=0,0,MAX(F88-E88)))</f>
        <v>31</v>
      </c>
      <c r="I88" s="160">
        <f>IF(F88=0,0,IF(D88=0,0,MAX(F88-D88)))</f>
        <v>157</v>
      </c>
      <c r="K88" s="171" t="str">
        <f>C88</f>
        <v>K FAVORITO II</v>
      </c>
      <c r="L88" s="87"/>
      <c r="M88" s="88"/>
      <c r="N88" s="87"/>
      <c r="O88" s="160">
        <f>IF(L88=0,0,IF(M88=0,0,MAX(M88-L88)))</f>
        <v>0</v>
      </c>
      <c r="P88" s="160">
        <f>IF(M88=0,0,IF(N88=0,0,MAX(N88-M88)))</f>
        <v>0</v>
      </c>
      <c r="Q88" s="160">
        <f>IF(L88=0,0,IF(N88=0,0,MAX(N88-L88)))</f>
        <v>0</v>
      </c>
    </row>
    <row r="89" spans="1:17" ht="15" customHeight="1">
      <c r="A89" s="27" t="n">
        <v>29</v>
      </c>
      <c r="B89" s="99"/>
      <c r="C89" s="237" t="s">
        <v>147</v>
      </c>
      <c r="D89" s="230" t="n">
        <v>44736</v>
      </c>
      <c r="E89" s="251" t="n">
        <v>44864</v>
      </c>
      <c r="F89" s="212" t="n">
        <v>44895</v>
      </c>
      <c r="G89" s="160">
        <f>IF(D89=0,0,IF(E89=0,0,MAX(E89-D89)))</f>
        <v>128</v>
      </c>
      <c r="H89" s="160">
        <f>IF(E89=0,0,IF(F89=0,0,MAX(F89-E89)))</f>
        <v>31</v>
      </c>
      <c r="I89" s="160">
        <f>IF(F89=0,0,IF(D89=0,0,MAX(F89-D89)))</f>
        <v>159</v>
      </c>
      <c r="K89" s="171" t="str">
        <f>C89</f>
        <v>K GEMINIS</v>
      </c>
      <c r="L89" s="87"/>
      <c r="M89" s="88"/>
      <c r="N89" s="87"/>
      <c r="O89" s="160">
        <f>IF(L89=0,0,IF(M89=0,0,MAX(M89-L89)))</f>
        <v>0</v>
      </c>
      <c r="P89" s="160">
        <f>IF(M89=0,0,IF(N89=0,0,MAX(N89-M89)))</f>
        <v>0</v>
      </c>
      <c r="Q89" s="160">
        <f>IF(L89=0,0,IF(N89=0,0,MAX(N89-L89)))</f>
        <v>0</v>
      </c>
    </row>
    <row r="90" spans="1:17" ht="15" customHeight="1">
      <c r="A90" s="27" t="n">
        <v>30</v>
      </c>
      <c r="B90" s="99"/>
      <c r="C90" s="237" t="s">
        <v>148</v>
      </c>
      <c r="D90" s="230" t="n">
        <v>44736</v>
      </c>
      <c r="E90" s="251" t="n">
        <v>44858</v>
      </c>
      <c r="F90" s="212" t="n">
        <v>44892</v>
      </c>
      <c r="G90" s="160">
        <f>IF(D90=0,0,IF(E90=0,0,MAX(E90-D90)))</f>
        <v>122</v>
      </c>
      <c r="H90" s="160">
        <f>IF(E90=0,0,IF(F90=0,0,MAX(F90-E90)))</f>
        <v>34</v>
      </c>
      <c r="I90" s="160">
        <f>IF(F90=0,0,IF(D90=0,0,MAX(F90-D90)))</f>
        <v>156</v>
      </c>
      <c r="K90" s="171" t="str">
        <f>C90</f>
        <v>K LIEBRE</v>
      </c>
      <c r="L90" s="87"/>
      <c r="M90" s="87"/>
      <c r="N90" s="87"/>
      <c r="O90" s="160">
        <f>IF(L90=0,0,IF(M90=0,0,MAX(M90-L90)))</f>
        <v>0</v>
      </c>
      <c r="P90" s="160">
        <f>IF(M90=0,0,IF(N90=0,0,MAX(N90-M90)))</f>
        <v>0</v>
      </c>
      <c r="Q90" s="160">
        <f>IF(L90=0,0,IF(N90=0,0,MAX(N90-L90)))</f>
        <v>0</v>
      </c>
    </row>
    <row r="91" spans="1:17" ht="15" customHeight="1">
      <c r="A91" s="27" t="n">
        <v>31</v>
      </c>
      <c r="B91" s="99"/>
      <c r="C91" s="237" t="s">
        <v>165</v>
      </c>
      <c r="D91" s="230" t="n">
        <v>44736</v>
      </c>
      <c r="E91" s="251" t="n">
        <v>44857</v>
      </c>
      <c r="F91" s="212" t="n">
        <v>44891</v>
      </c>
      <c r="G91" s="160">
        <f>IF(D91=0,0,IF(E91=0,0,MAX(E91-D91)))</f>
        <v>121</v>
      </c>
      <c r="H91" s="160">
        <f>IF(E91=0,0,IF(F91=0,0,MAX(F91-E91)))</f>
        <v>34</v>
      </c>
      <c r="I91" s="160">
        <f>IF(F91=0,0,IF(D91=0,0,MAX(F91-D91)))</f>
        <v>155</v>
      </c>
      <c r="K91" s="171" t="str">
        <f>C91</f>
        <v>K POTRO</v>
      </c>
      <c r="L91" s="87"/>
      <c r="M91" s="87"/>
      <c r="N91" s="87"/>
      <c r="O91" s="160">
        <f>IF(L91=0,0,IF(M91=0,0,MAX(M91-L91)))</f>
        <v>0</v>
      </c>
      <c r="P91" s="160">
        <f>IF(M91=0,0,IF(N91=0,0,MAX(N91-M91)))</f>
        <v>0</v>
      </c>
      <c r="Q91" s="160">
        <f>IF(L91=0,0,IF(N91=0,0,MAX(N91-L91)))</f>
        <v>0</v>
      </c>
    </row>
    <row r="92" spans="1:17" ht="15" customHeight="1">
      <c r="A92" s="27" t="n">
        <v>32</v>
      </c>
      <c r="B92" s="99"/>
      <c r="C92" s="237" t="s">
        <v>166</v>
      </c>
      <c r="D92" s="230" t="n">
        <v>44736</v>
      </c>
      <c r="E92" s="251" t="n">
        <v>44856</v>
      </c>
      <c r="F92" s="212" t="n">
        <v>44894</v>
      </c>
      <c r="G92" s="160">
        <f>IF(D92=0,0,IF(E92=0,0,MAX(E92-D92)))</f>
        <v>120</v>
      </c>
      <c r="H92" s="160">
        <f>IF(E92=0,0,IF(F92=0,0,MAX(F92-E92)))</f>
        <v>38</v>
      </c>
      <c r="I92" s="160">
        <f>IF(F92=0,0,IF(D92=0,0,MAX(F92-D92)))</f>
        <v>158</v>
      </c>
      <c r="K92" s="171" t="str">
        <f>C92</f>
        <v>K VALOR</v>
      </c>
      <c r="L92" s="87"/>
      <c r="M92" s="87"/>
      <c r="N92" s="87"/>
      <c r="O92" s="160">
        <f>IF(L92=0,0,IF(M92=0,0,MAX(M92-L92)))</f>
        <v>0</v>
      </c>
      <c r="P92" s="160">
        <f>IF(M92=0,0,IF(N92=0,0,MAX(N92-M92)))</f>
        <v>0</v>
      </c>
      <c r="Q92" s="160">
        <f>IF(L92=0,0,IF(N92=0,0,MAX(N92-L92)))</f>
        <v>0</v>
      </c>
    </row>
    <row r="93" spans="1:17" ht="15" customHeight="1">
      <c r="A93" s="27" t="n">
        <v>33</v>
      </c>
      <c r="B93" s="99"/>
      <c r="C93" s="237" t="s">
        <v>167</v>
      </c>
      <c r="D93" s="230" t="n">
        <v>44736</v>
      </c>
      <c r="E93" s="251" t="n">
        <v>44857</v>
      </c>
      <c r="F93" s="212" t="n">
        <v>44889</v>
      </c>
      <c r="G93" s="160">
        <f>IF(D93=0,0,IF(E93=0,0,MAX(E93-D93)))</f>
        <v>121</v>
      </c>
      <c r="H93" s="160">
        <f>IF(E93=0,0,IF(F93=0,0,MAX(F93-E93)))</f>
        <v>32</v>
      </c>
      <c r="I93" s="160">
        <f>IF(F93=0,0,IF(D93=0,0,MAX(F93-D93)))</f>
        <v>153</v>
      </c>
      <c r="K93" s="171" t="str">
        <f>C93</f>
        <v>K PROMETEO</v>
      </c>
      <c r="L93" s="87"/>
      <c r="M93" s="87"/>
      <c r="N93" s="87"/>
      <c r="O93" s="160">
        <f>IF(L93=0,0,IF(M93=0,0,MAX(M93-L93)))</f>
        <v>0</v>
      </c>
      <c r="P93" s="160">
        <f>IF(M93=0,0,IF(N93=0,0,MAX(N93-M93)))</f>
        <v>0</v>
      </c>
      <c r="Q93" s="160">
        <f>IF(L93=0,0,IF(N93=0,0,MAX(N93-L93)))</f>
        <v>0</v>
      </c>
    </row>
    <row r="94" spans="1:17" ht="15" customHeight="1">
      <c r="A94" s="27" t="n">
        <v>34</v>
      </c>
      <c r="B94" s="27"/>
      <c r="C94" s="237" t="s">
        <v>168</v>
      </c>
      <c r="D94" s="230" t="n">
        <v>44736</v>
      </c>
      <c r="E94" s="251" t="n">
        <v>44858</v>
      </c>
      <c r="F94" s="212" t="n">
        <v>44893</v>
      </c>
      <c r="G94" s="160">
        <f>IF(D94=0,0,IF(E94=0,0,MAX(E94-D94)))</f>
        <v>122</v>
      </c>
      <c r="H94" s="160">
        <f>IF(E94=0,0,IF(F94=0,0,MAX(F94-E94)))</f>
        <v>35</v>
      </c>
      <c r="I94" s="160">
        <f>IF(F94=0,0,IF(D94=0,0,MAX(F94-D94)))</f>
        <v>157</v>
      </c>
      <c r="K94" s="171" t="str">
        <f>C94</f>
        <v>ALHAMBRA</v>
      </c>
      <c r="L94" s="87"/>
      <c r="M94" s="87"/>
      <c r="N94" s="87"/>
      <c r="O94" s="160">
        <f>IF(L94=0,0,IF(M94=0,0,MAX(M94-L94)))</f>
        <v>0</v>
      </c>
      <c r="P94" s="160">
        <f>IF(M94=0,0,IF(N94=0,0,MAX(N94-M94)))</f>
        <v>0</v>
      </c>
      <c r="Q94" s="160">
        <f>IF(L94=0,0,IF(N94=0,0,MAX(N94-L94)))</f>
        <v>0</v>
      </c>
    </row>
    <row r="95" spans="1:17" ht="15" customHeight="1">
      <c r="A95" s="27" t="n">
        <v>35</v>
      </c>
      <c r="B95" s="27"/>
      <c r="C95" s="237" t="s">
        <v>169</v>
      </c>
      <c r="D95" s="230" t="n">
        <v>44736</v>
      </c>
      <c r="E95" s="251" t="n">
        <v>44859</v>
      </c>
      <c r="F95" s="212" t="n">
        <v>44895</v>
      </c>
      <c r="G95" s="160">
        <f>IF(D95=0,0,IF(E95=0,0,MAX(E95-D95)))</f>
        <v>123</v>
      </c>
      <c r="H95" s="160">
        <f>IF(E95=0,0,IF(F95=0,0,MAX(F95-E95)))</f>
        <v>36</v>
      </c>
      <c r="I95" s="160">
        <f>IF(F95=0,0,IF(D95=0,0,MAX(F95-D95)))</f>
        <v>159</v>
      </c>
      <c r="K95" s="171" t="str">
        <f>C95</f>
        <v>LG ARLASK</v>
      </c>
      <c r="L95" s="87"/>
      <c r="M95" s="87"/>
      <c r="N95" s="87"/>
      <c r="O95" s="160">
        <f>IF(L95=0,0,IF(M95=0,0,MAX(M95-L95)))</f>
        <v>0</v>
      </c>
      <c r="P95" s="160">
        <f>IF(M95=0,0,IF(N95=0,0,MAX(N95-M95)))</f>
        <v>0</v>
      </c>
      <c r="Q95" s="160">
        <f>IF(L95=0,0,IF(N95=0,0,MAX(N95-L95)))</f>
        <v>0</v>
      </c>
    </row>
    <row r="96" spans="1:17" ht="15" customHeight="1">
      <c r="A96" s="27" t="n">
        <v>36</v>
      </c>
      <c r="B96" s="27"/>
      <c r="C96" s="237" t="s">
        <v>170</v>
      </c>
      <c r="D96" s="230" t="n">
        <v>44736</v>
      </c>
      <c r="E96" s="251" t="n">
        <v>44860</v>
      </c>
      <c r="F96" s="212" t="n">
        <v>44891</v>
      </c>
      <c r="G96" s="160">
        <f>IF(D96=0,0,IF(E96=0,0,MAX(E96-D96)))</f>
        <v>124</v>
      </c>
      <c r="H96" s="160">
        <f>IF(E96=0,0,IF(F96=0,0,MAX(F96-E96)))</f>
        <v>31</v>
      </c>
      <c r="I96" s="160">
        <f>IF(F96=0,0,IF(D96=0,0,MAX(F96-D96)))</f>
        <v>155</v>
      </c>
      <c r="K96" s="171" t="str">
        <f>C96</f>
        <v>LG MORO</v>
      </c>
      <c r="L96" s="87"/>
      <c r="M96" s="87"/>
      <c r="N96" s="87"/>
      <c r="O96" s="160">
        <f>IF(L96=0,0,IF(M96=0,0,MAX(M96-L96)))</f>
        <v>0</v>
      </c>
      <c r="P96" s="160">
        <f>IF(M96=0,0,IF(N96=0,0,MAX(N96-M96)))</f>
        <v>0</v>
      </c>
      <c r="Q96" s="160">
        <f>IF(L96=0,0,IF(N96=0,0,MAX(N96-L96)))</f>
        <v>0</v>
      </c>
    </row>
    <row r="97" spans="1:17" ht="15" customHeight="1">
      <c r="A97" s="27" t="n">
        <v>37</v>
      </c>
      <c r="B97" s="27"/>
      <c r="C97" s="237" t="s">
        <v>171</v>
      </c>
      <c r="D97" s="230" t="n">
        <v>44736</v>
      </c>
      <c r="E97" s="251" t="n">
        <v>44860</v>
      </c>
      <c r="F97" s="212" t="n">
        <v>44891</v>
      </c>
      <c r="G97" s="160">
        <f>IF(D97=0,0,IF(E97=0,0,MAX(E97-D97)))</f>
        <v>124</v>
      </c>
      <c r="H97" s="160">
        <f>IF(E97=0,0,IF(F97=0,0,MAX(F97-E97)))</f>
        <v>31</v>
      </c>
      <c r="I97" s="160">
        <f>IF(F97=0,0,IF(D97=0,0,MAX(F97-D97)))</f>
        <v>155</v>
      </c>
      <c r="K97" s="171" t="str">
        <f>C97</f>
        <v>LGWA11-0169</v>
      </c>
      <c r="L97" s="87"/>
      <c r="M97" s="87"/>
      <c r="N97" s="87"/>
      <c r="O97" s="160">
        <f>IF(L97=0,0,IF(M97=0,0,MAX(M97-L97)))</f>
        <v>0</v>
      </c>
      <c r="P97" s="160">
        <f>IF(M97=0,0,IF(N97=0,0,MAX(N97-M97)))</f>
        <v>0</v>
      </c>
      <c r="Q97" s="160">
        <f>IF(L97=0,0,IF(N97=0,0,MAX(N97-L97)))</f>
        <v>0</v>
      </c>
    </row>
    <row r="98" spans="1:17" ht="15" customHeight="1">
      <c r="A98" s="27" t="n">
        <v>38</v>
      </c>
      <c r="B98" s="27"/>
      <c r="C98" s="237" t="s">
        <v>150</v>
      </c>
      <c r="D98" s="230" t="n">
        <v>44736</v>
      </c>
      <c r="E98" s="251" t="n">
        <v>44864</v>
      </c>
      <c r="F98" s="212" t="n">
        <v>44890</v>
      </c>
      <c r="G98" s="160">
        <f>IF(D98=0,0,IF(E98=0,0,MAX(E98-D98)))</f>
        <v>128</v>
      </c>
      <c r="H98" s="160">
        <f>IF(E98=0,0,IF(F98=0,0,MAX(F98-E98)))</f>
        <v>26</v>
      </c>
      <c r="I98" s="160">
        <f>IF(F98=0,0,IF(D98=0,0,MAX(F98-D98)))</f>
        <v>154</v>
      </c>
      <c r="K98" s="171" t="str">
        <f>C98</f>
        <v>LIMAY</v>
      </c>
      <c r="L98" s="87"/>
      <c r="M98" s="87"/>
      <c r="N98" s="87"/>
      <c r="O98" s="160">
        <f>IF(L98=0,0,IF(M98=0,0,MAX(M98-L98)))</f>
        <v>0</v>
      </c>
      <c r="P98" s="160">
        <f>IF(M98=0,0,IF(N98=0,0,MAX(N98-M98)))</f>
        <v>0</v>
      </c>
      <c r="Q98" s="160">
        <f>IF(L98=0,0,IF(N98=0,0,MAX(N98-L98)))</f>
        <v>0</v>
      </c>
    </row>
    <row r="99" spans="1:17" ht="15" customHeight="1">
      <c r="A99" s="27" t="n">
        <v>39</v>
      </c>
      <c r="B99" s="27"/>
      <c r="C99" s="237" t="s">
        <v>151</v>
      </c>
      <c r="D99" s="230" t="n">
        <v>44736</v>
      </c>
      <c r="E99" s="251" t="n">
        <v>44861</v>
      </c>
      <c r="F99" s="212" t="n">
        <v>44892</v>
      </c>
      <c r="G99" s="160">
        <f>IF(D99=0,0,IF(E99=0,0,MAX(E99-D99)))</f>
        <v>125</v>
      </c>
      <c r="H99" s="160">
        <f>IF(E99=0,0,IF(F99=0,0,MAX(F99-E99)))</f>
        <v>31</v>
      </c>
      <c r="I99" s="160">
        <f>IF(F99=0,0,IF(D99=0,0,MAX(F99-D99)))</f>
        <v>156</v>
      </c>
      <c r="K99" s="171" t="str">
        <f>C99</f>
        <v>MS INTA 119</v>
      </c>
      <c r="L99" s="87"/>
      <c r="M99" s="87"/>
      <c r="N99" s="87"/>
      <c r="O99" s="160">
        <f>IF(L99=0,0,IF(M99=0,0,MAX(M99-L99)))</f>
        <v>0</v>
      </c>
      <c r="P99" s="160">
        <f>IF(M99=0,0,IF(N99=0,0,MAX(N99-M99)))</f>
        <v>0</v>
      </c>
      <c r="Q99" s="160">
        <f>IF(L99=0,0,IF(N99=0,0,MAX(N99-L99)))</f>
        <v>0</v>
      </c>
    </row>
    <row r="100" spans="1:17" ht="15" customHeight="1">
      <c r="A100" s="27" t="n">
        <v>40</v>
      </c>
      <c r="B100" s="27"/>
      <c r="C100" s="237" t="s">
        <v>152</v>
      </c>
      <c r="D100" s="230" t="n">
        <v>44736</v>
      </c>
      <c r="E100" s="251" t="n">
        <v>44861</v>
      </c>
      <c r="F100" s="212" t="n">
        <v>44894</v>
      </c>
      <c r="G100" s="160">
        <f>IF(D100=0,0,IF(E100=0,0,MAX(E100-D100)))</f>
        <v>125</v>
      </c>
      <c r="H100" s="160">
        <f>IF(E100=0,0,IF(F100=0,0,MAX(F100-E100)))</f>
        <v>33</v>
      </c>
      <c r="I100" s="160">
        <f>IF(F100=0,0,IF(D100=0,0,MAX(F100-D100)))</f>
        <v>158</v>
      </c>
      <c r="K100" s="171" t="str">
        <f>C100</f>
        <v>MS INTA 221</v>
      </c>
      <c r="L100" s="87"/>
      <c r="M100" s="87"/>
      <c r="N100" s="87"/>
      <c r="O100" s="160">
        <f>IF(L100=0,0,IF(M100=0,0,MAX(M100-L100)))</f>
        <v>0</v>
      </c>
      <c r="P100" s="160">
        <f>IF(M100=0,0,IF(N100=0,0,MAX(N100-M100)))</f>
        <v>0</v>
      </c>
      <c r="Q100" s="160">
        <f>IF(L100=0,0,IF(N100=0,0,MAX(N100-L100)))</f>
        <v>0</v>
      </c>
    </row>
    <row r="101" spans="1:17" ht="15" customHeight="1">
      <c r="A101" s="27" t="n">
        <v>41</v>
      </c>
      <c r="B101" s="27"/>
      <c r="C101" s="237" t="s">
        <v>172</v>
      </c>
      <c r="D101" s="230" t="n">
        <v>44736</v>
      </c>
      <c r="E101" s="251" t="n">
        <v>44856</v>
      </c>
      <c r="F101" s="212" t="n">
        <v>44891</v>
      </c>
      <c r="G101" s="160">
        <f>IF(D101=0,0,IF(E101=0,0,MAX(E101-D101)))</f>
        <v>120</v>
      </c>
      <c r="H101" s="160">
        <f>IF(E101=0,0,IF(F101=0,0,MAX(F101-E101)))</f>
        <v>35</v>
      </c>
      <c r="I101" s="160">
        <f>IF(F101=0,0,IF(D101=0,0,MAX(F101-D101)))</f>
        <v>155</v>
      </c>
      <c r="K101" s="171" t="str">
        <f>C101</f>
        <v>MS INTA 415</v>
      </c>
      <c r="L101" s="87"/>
      <c r="M101" s="92"/>
      <c r="N101" s="92"/>
      <c r="O101" s="160">
        <f>IF(L101=0,0,IF(M101=0,0,MAX(M101-L101)))</f>
        <v>0</v>
      </c>
      <c r="P101" s="160">
        <f>IF(M101=0,0,IF(N101=0,0,MAX(N101-M101)))</f>
        <v>0</v>
      </c>
      <c r="Q101" s="160">
        <f>IF(L101=0,0,IF(N101=0,0,MAX(N101-L101)))</f>
        <v>0</v>
      </c>
    </row>
    <row r="102" spans="1:17" ht="15" customHeight="1">
      <c r="A102" s="27" t="n">
        <v>42</v>
      </c>
      <c r="B102" s="27"/>
      <c r="C102" s="237" t="s">
        <v>173</v>
      </c>
      <c r="D102" s="230" t="n">
        <v>44736</v>
      </c>
      <c r="E102" s="251" t="n">
        <v>44857</v>
      </c>
      <c r="F102" s="212" t="n">
        <v>44890</v>
      </c>
      <c r="G102" s="160">
        <f>IF(D102=0,0,IF(E102=0,0,MAX(E102-D102)))</f>
        <v>121</v>
      </c>
      <c r="H102" s="160">
        <f>IF(E102=0,0,IF(F102=0,0,MAX(F102-E102)))</f>
        <v>33</v>
      </c>
      <c r="I102" s="160">
        <f>IF(F102=0,0,IF(D102=0,0,MAX(F102-D102)))</f>
        <v>154</v>
      </c>
      <c r="K102" s="171" t="str">
        <f>C102</f>
        <v>MS INTA 521</v>
      </c>
      <c r="L102" s="87"/>
      <c r="M102" s="92"/>
      <c r="N102" s="92"/>
      <c r="O102" s="160">
        <f>IF(L102=0,0,IF(M102=0,0,MAX(M102-L102)))</f>
        <v>0</v>
      </c>
      <c r="P102" s="160">
        <f>IF(M102=0,0,IF(N102=0,0,MAX(N102-M102)))</f>
        <v>0</v>
      </c>
      <c r="Q102" s="160">
        <f>IF(L102=0,0,IF(N102=0,0,MAX(N102-L102)))</f>
        <v>0</v>
      </c>
    </row>
    <row r="103" spans="1:17" ht="15" customHeight="1">
      <c r="A103" s="27" t="n">
        <v>43</v>
      </c>
      <c r="B103" s="27"/>
      <c r="C103" s="237" t="s">
        <v>174</v>
      </c>
      <c r="D103" s="230" t="n">
        <v>44736</v>
      </c>
      <c r="E103" s="251" t="n">
        <v>44862</v>
      </c>
      <c r="F103" s="212" t="n">
        <v>44891</v>
      </c>
      <c r="G103" s="160">
        <f>IF(D103=0,0,IF(E103=0,0,MAX(E103-D103)))</f>
        <v>126</v>
      </c>
      <c r="H103" s="160">
        <f>IF(E103=0,0,IF(F103=0,0,MAX(F103-E103)))</f>
        <v>29</v>
      </c>
      <c r="I103" s="160">
        <f>IF(F103=0,0,IF(D103=0,0,MAX(F103-D103)))</f>
        <v>155</v>
      </c>
      <c r="K103" s="171" t="str">
        <f>C103</f>
        <v>MA INTA 122</v>
      </c>
      <c r="L103" s="87"/>
      <c r="M103" s="92"/>
      <c r="N103" s="92"/>
      <c r="O103" s="160">
        <f>IF(L103=0,0,IF(M103=0,0,MAX(M103-L103)))</f>
        <v>0</v>
      </c>
      <c r="P103" s="160">
        <f>IF(M103=0,0,IF(N103=0,0,MAX(N103-M103)))</f>
        <v>0</v>
      </c>
      <c r="Q103" s="160">
        <f>IF(L103=0,0,IF(N103=0,0,MAX(N103-L103)))</f>
        <v>0</v>
      </c>
    </row>
    <row r="104" spans="1:17" ht="15" customHeight="1">
      <c r="A104" s="27" t="n">
        <v>44</v>
      </c>
      <c r="B104" s="27"/>
      <c r="C104" s="237" t="s">
        <v>175</v>
      </c>
      <c r="D104" s="230" t="n">
        <v>44736</v>
      </c>
      <c r="E104" s="251" t="n">
        <v>44857</v>
      </c>
      <c r="F104" s="212" t="n">
        <v>44893</v>
      </c>
      <c r="G104" s="160">
        <f>IF(D104=0,0,IF(E104=0,0,MAX(E104-D104)))</f>
        <v>121</v>
      </c>
      <c r="H104" s="160">
        <f>IF(E104=0,0,IF(F104=0,0,MAX(F104-E104)))</f>
        <v>36</v>
      </c>
      <c r="I104" s="160">
        <f>IF(F104=0,0,IF(D104=0,0,MAX(F104-D104)))</f>
        <v>157</v>
      </c>
      <c r="K104" s="171" t="str">
        <f>C104</f>
        <v>B 620</v>
      </c>
      <c r="L104" s="87"/>
      <c r="M104" s="92"/>
      <c r="N104" s="92"/>
      <c r="O104" s="160">
        <f>IF(L104=0,0,IF(M104=0,0,MAX(M104-L104)))</f>
        <v>0</v>
      </c>
      <c r="P104" s="160">
        <f>IF(M104=0,0,IF(N104=0,0,MAX(N104-M104)))</f>
        <v>0</v>
      </c>
      <c r="Q104" s="160">
        <f>IF(L104=0,0,IF(N104=0,0,MAX(N104-L104)))</f>
        <v>0</v>
      </c>
    </row>
    <row r="105" spans="1:17" ht="15" customHeight="1">
      <c r="A105" s="27" t="n">
        <v>45</v>
      </c>
      <c r="B105" s="27"/>
      <c r="C105" s="237" t="s">
        <v>154</v>
      </c>
      <c r="D105" s="230" t="n">
        <v>44736</v>
      </c>
      <c r="E105" s="251" t="n">
        <v>44858</v>
      </c>
      <c r="F105" s="212" t="n">
        <v>44892</v>
      </c>
      <c r="G105" s="160">
        <f>IF(D105=0,0,IF(E105=0,0,MAX(E105-D105)))</f>
        <v>122</v>
      </c>
      <c r="H105" s="160">
        <f>IF(E105=0,0,IF(F105=0,0,MAX(F105-E105)))</f>
        <v>34</v>
      </c>
      <c r="I105" s="160">
        <f>IF(F105=0,0,IF(D105=0,0,MAX(F105-D105)))</f>
        <v>156</v>
      </c>
      <c r="K105" s="171" t="str">
        <f>C105</f>
        <v>B 750</v>
      </c>
      <c r="L105" s="87"/>
      <c r="M105" s="92"/>
      <c r="N105" s="92"/>
      <c r="O105" s="160">
        <f>IF(L105=0,0,IF(M105=0,0,MAX(M105-L105)))</f>
        <v>0</v>
      </c>
      <c r="P105" s="160">
        <f>IF(M105=0,0,IF(N105=0,0,MAX(N105-M105)))</f>
        <v>0</v>
      </c>
      <c r="Q105" s="160">
        <f>IF(L105=0,0,IF(N105=0,0,MAX(N105-L105)))</f>
        <v>0</v>
      </c>
    </row>
    <row r="106" spans="1:17" ht="15" customHeight="1">
      <c r="A106" s="27" t="n">
        <v>46</v>
      </c>
      <c r="B106" s="91"/>
      <c r="C106" s="237" t="s">
        <v>155</v>
      </c>
      <c r="D106" s="230" t="n">
        <v>44736</v>
      </c>
      <c r="E106" s="251" t="n">
        <v>44863</v>
      </c>
      <c r="F106" s="212" t="n">
        <v>44895</v>
      </c>
      <c r="G106" s="160">
        <f>IF(D106=0,0,IF(E106=0,0,MAX(E106-D106)))</f>
        <v>127</v>
      </c>
      <c r="H106" s="160">
        <f>IF(E106=0,0,IF(F106=0,0,MAX(F106-E106)))</f>
        <v>32</v>
      </c>
      <c r="I106" s="160">
        <f>IF(F106=0,0,IF(D106=0,0,MAX(F106-D106)))</f>
        <v>159</v>
      </c>
      <c r="K106" s="171" t="str">
        <f>C106</f>
        <v>B 820</v>
      </c>
      <c r="L106" s="87"/>
      <c r="M106" s="92"/>
      <c r="N106" s="92"/>
      <c r="O106" s="160">
        <f>IF(L106=0,0,IF(M106=0,0,MAX(M106-L106)))</f>
        <v>0</v>
      </c>
      <c r="P106" s="160">
        <f>IF(M106=0,0,IF(N106=0,0,MAX(N106-M106)))</f>
        <v>0</v>
      </c>
      <c r="Q106" s="160">
        <f>IF(L106=0,0,IF(N106=0,0,MAX(N106-L106)))</f>
        <v>0</v>
      </c>
    </row>
    <row r="107" spans="1:17" ht="15" customHeight="1">
      <c r="A107" s="27" t="n">
        <v>47</v>
      </c>
      <c r="B107" s="91"/>
      <c r="C107" s="237" t="s">
        <v>176</v>
      </c>
      <c r="D107" s="230" t="n">
        <v>44736</v>
      </c>
      <c r="E107" s="251" t="n">
        <v>44859</v>
      </c>
      <c r="F107" s="212" t="n">
        <v>44892</v>
      </c>
      <c r="G107" s="160">
        <f>IF(D107=0,0,IF(E107=0,0,MAX(E107-D107)))</f>
        <v>123</v>
      </c>
      <c r="H107" s="160">
        <f>IF(E107=0,0,IF(F107=0,0,MAX(F107-E107)))</f>
        <v>33</v>
      </c>
      <c r="I107" s="160">
        <f>IF(F107=0,0,IF(D107=0,0,MAX(F107-D107)))</f>
        <v>156</v>
      </c>
      <c r="K107" s="171" t="str">
        <f>C107</f>
        <v>RGT QUIRIKO</v>
      </c>
      <c r="L107" s="87"/>
      <c r="M107" s="92"/>
      <c r="N107" s="92"/>
      <c r="O107" s="160">
        <f>IF(L107=0,0,IF(M107=0,0,MAX(M107-L107)))</f>
        <v>0</v>
      </c>
      <c r="P107" s="160">
        <f>IF(M107=0,0,IF(N107=0,0,MAX(N107-M107)))</f>
        <v>0</v>
      </c>
      <c r="Q107" s="160">
        <f>IF(L107=0,0,IF(N107=0,0,MAX(N107-L107)))</f>
        <v>0</v>
      </c>
    </row>
    <row r="108" spans="1:17" ht="15" customHeight="1">
      <c r="A108" s="27" t="n">
        <v>48</v>
      </c>
      <c r="B108" s="91"/>
      <c r="C108" s="237" t="s">
        <v>177</v>
      </c>
      <c r="D108" s="230" t="n">
        <v>44736</v>
      </c>
      <c r="E108" s="251" t="n">
        <v>44860</v>
      </c>
      <c r="F108" s="212" t="n">
        <v>44893</v>
      </c>
      <c r="G108" s="160">
        <f>IF(D108=0,0,IF(E108=0,0,MAX(E108-D108)))</f>
        <v>124</v>
      </c>
      <c r="H108" s="160">
        <f>IF(E108=0,0,IF(F108=0,0,MAX(F108-E108)))</f>
        <v>33</v>
      </c>
      <c r="I108" s="160">
        <f>IF(F108=0,0,IF(D108=0,0,MAX(F108-D108)))</f>
        <v>157</v>
      </c>
      <c r="K108" s="171" t="str">
        <f>C108</f>
        <v>LAPACHO</v>
      </c>
      <c r="L108" s="87"/>
      <c r="M108" s="92"/>
      <c r="N108" s="92"/>
      <c r="O108" s="160">
        <f>IF(L108=0,0,IF(M108=0,0,MAX(M108-L108)))</f>
        <v>0</v>
      </c>
      <c r="P108" s="160">
        <f>IF(M108=0,0,IF(N108=0,0,MAX(N108-M108)))</f>
        <v>0</v>
      </c>
      <c r="Q108" s="160">
        <f>IF(L108=0,0,IF(N108=0,0,MAX(N108-L108)))</f>
        <v>0</v>
      </c>
    </row>
    <row r="109" spans="1:17" ht="15" customHeight="1">
      <c r="A109" s="27" t="n">
        <v>49</v>
      </c>
      <c r="B109" s="91"/>
      <c r="C109" s="27"/>
      <c r="D109" s="87"/>
      <c r="E109" s="92"/>
      <c r="F109" s="92"/>
      <c r="G109" s="160">
        <f>IF(D109=0,0,IF(E109=0,0,MAX(E109-D109)))</f>
        <v>0</v>
      </c>
      <c r="H109" s="160">
        <f>IF(E109=0,0,IF(F109=0,0,MAX(F109-E109)))</f>
        <v>0</v>
      </c>
      <c r="I109" s="160">
        <f>IF(F109=0,0,IF(D109=0,0,MAX(F109-D109)))</f>
        <v>0</v>
      </c>
      <c r="K109" s="171">
        <f>C109</f>
        <v>0</v>
      </c>
      <c r="L109" s="87"/>
      <c r="M109" s="92"/>
      <c r="N109" s="92"/>
      <c r="O109" s="160">
        <f>IF(L109=0,0,IF(M109=0,0,MAX(M109-L109)))</f>
        <v>0</v>
      </c>
      <c r="P109" s="160">
        <f>IF(M109=0,0,IF(N109=0,0,MAX(N109-M109)))</f>
        <v>0</v>
      </c>
      <c r="Q109" s="160">
        <f>IF(L109=0,0,IF(N109=0,0,MAX(N109-L109)))</f>
        <v>0</v>
      </c>
    </row>
    <row r="110" spans="1:17" ht="15" customHeight="1">
      <c r="A110" s="27" t="n">
        <v>50</v>
      </c>
      <c r="B110" s="91"/>
      <c r="C110" s="27"/>
      <c r="D110" s="87"/>
      <c r="E110" s="92"/>
      <c r="F110" s="92"/>
      <c r="G110" s="160">
        <f>IF(D110=0,0,IF(E110=0,0,MAX(E110-D110)))</f>
        <v>0</v>
      </c>
      <c r="H110" s="160">
        <f>IF(E110=0,0,IF(F110=0,0,MAX(F110-E110)))</f>
        <v>0</v>
      </c>
      <c r="I110" s="160">
        <f>IF(F110=0,0,IF(D110=0,0,MAX(F110-D110)))</f>
        <v>0</v>
      </c>
      <c r="K110" s="171">
        <f>C110</f>
        <v>0</v>
      </c>
      <c r="L110" s="87"/>
      <c r="M110" s="92"/>
      <c r="N110" s="92"/>
      <c r="O110" s="160">
        <f>IF(L110=0,0,IF(M110=0,0,MAX(M110-L110)))</f>
        <v>0</v>
      </c>
      <c r="P110" s="160">
        <f>IF(M110=0,0,IF(N110=0,0,MAX(N110-M110)))</f>
        <v>0</v>
      </c>
      <c r="Q110" s="160">
        <f>IF(L110=0,0,IF(N110=0,0,MAX(N110-L110)))</f>
        <v>0</v>
      </c>
    </row>
    <row r="111" spans="6:17" ht="15" customHeight="1">
      <c r="F111" s="100"/>
      <c r="G111" s="10"/>
      <c r="H111" s="10"/>
      <c r="I111" s="10"/>
      <c r="K111" s="9"/>
      <c r="O111" s="10"/>
      <c r="P111" s="10"/>
      <c r="Q111" s="10"/>
    </row>
    <row r="112" spans="6:17" ht="15" customHeight="1">
      <c r="F112" s="100"/>
      <c r="G112" s="10"/>
      <c r="H112" s="10"/>
      <c r="I112" s="10"/>
      <c r="K112" s="9"/>
      <c r="O112" s="10"/>
      <c r="P112" s="10"/>
      <c r="Q112" s="10"/>
    </row>
    <row r="113" spans="1:17" ht="15" customHeight="1">
      <c r="A113"/>
      <c r="B113"/>
      <c r="C113"/>
      <c r="D113"/>
      <c r="E113"/>
      <c r="F113"/>
      <c r="G113"/>
      <c r="H113"/>
      <c r="I113"/>
      <c r="K113"/>
      <c r="L113"/>
      <c r="M113"/>
      <c r="N113"/>
      <c r="O113"/>
      <c r="P113"/>
      <c r="Q113"/>
    </row>
    <row r="114" spans="1:17" ht="15" customHeight="1">
      <c r="A114"/>
      <c r="B114"/>
      <c r="C114" s="298" t="s">
        <v>178</v>
      </c>
      <c r="D114" s="46"/>
      <c r="E114" s="47"/>
      <c r="F114" s="47"/>
      <c r="G114" s="101"/>
      <c r="H114" s="101"/>
      <c r="I114" s="48"/>
      <c r="K114" s="299" t="s">
        <v>179</v>
      </c>
      <c r="L114" s="50"/>
      <c r="M114" s="50"/>
      <c r="N114" s="50"/>
      <c r="O114" s="102"/>
      <c r="P114" s="102"/>
      <c r="Q114" s="51"/>
    </row>
    <row r="115" spans="1:17" ht="45" customHeight="1">
      <c r="A115" s="295" t="s">
        <v>118</v>
      </c>
      <c r="B115" s="295" t="s">
        <v>119</v>
      </c>
      <c r="C115" s="295" t="s">
        <v>120</v>
      </c>
      <c r="D115" s="86" t="str">
        <f>D$5</f>
        <v>Fecha de siembra</v>
      </c>
      <c r="E115" s="86" t="str">
        <f>E$5</f>
        <v>Fecha de espigazón</v>
      </c>
      <c r="F115" s="86" t="str">
        <f>F$5</f>
        <v>Fecha de madurez</v>
      </c>
      <c r="G115" s="86" t="str">
        <f>G$5</f>
        <v>Días Siembra-Espigazón</v>
      </c>
      <c r="H115" s="86" t="str">
        <f>H$5</f>
        <v>Días Espigazón-Madurez</v>
      </c>
      <c r="I115" s="85" t="str">
        <f>I$5</f>
        <v>Días Siembra-Madurez</v>
      </c>
      <c r="K115" s="295" t="s">
        <v>120</v>
      </c>
      <c r="L115" s="86" t="str">
        <f>L$5</f>
        <v>Fecha de siembra</v>
      </c>
      <c r="M115" s="86" t="str">
        <f>M$5</f>
        <v>Fecha de espigazón</v>
      </c>
      <c r="N115" s="86" t="str">
        <f>N$5</f>
        <v>Fecha de madurez</v>
      </c>
      <c r="O115" s="86" t="str">
        <f>O$5</f>
        <v>Días Siembra-Espigazón</v>
      </c>
      <c r="P115" s="86" t="str">
        <f>P$5</f>
        <v>Días Espigazón-Madurez</v>
      </c>
      <c r="Q115" s="85" t="str">
        <f>Q$5</f>
        <v>Días Siembra-Madurez</v>
      </c>
    </row>
    <row r="116" spans="1:17" ht="15" customHeight="1">
      <c r="A116" s="27" t="n">
        <v>1</v>
      </c>
      <c r="B116" s="79"/>
      <c r="C116" s="242" t="n">
        <v>460</v>
      </c>
      <c r="D116" s="256" t="n">
        <v>44754</v>
      </c>
      <c r="E116" s="243" t="n">
        <v>44858</v>
      </c>
      <c r="F116" s="243" t="n">
        <v>44894</v>
      </c>
      <c r="G116" s="160">
        <f>IF(D116=0,0,IF(E116=0,0,MAX(E116-D116)))</f>
        <v>104</v>
      </c>
      <c r="H116" s="160">
        <f>IF(E116=0,0,IF(F116=0,0,MAX(F116-E116)))</f>
        <v>36</v>
      </c>
      <c r="I116" s="160">
        <f>IF(F116=0,0,IF(D116=0,0,MAX(F116-D116)))</f>
        <v>140</v>
      </c>
      <c r="K116" s="171">
        <f>C116</f>
        <v>460</v>
      </c>
      <c r="L116" s="87"/>
      <c r="M116" s="88"/>
      <c r="N116" s="87"/>
      <c r="O116" s="160">
        <f>IF(L116=0,0,IF(M116=0,0,MAX(M116-L116)))</f>
        <v>0</v>
      </c>
      <c r="P116" s="160">
        <f>IF(M116=0,0,IF(N116=0,0,MAX(N116-M116)))</f>
        <v>0</v>
      </c>
      <c r="Q116" s="160">
        <f>IF(L116=0,0,IF(N116=0,0,MAX(N116-L116)))</f>
        <v>0</v>
      </c>
    </row>
    <row r="117" spans="1:17" ht="15" customHeight="1">
      <c r="A117" s="27" t="n">
        <v>2</v>
      </c>
      <c r="B117" s="79"/>
      <c r="C117" s="237" t="n">
        <v>603</v>
      </c>
      <c r="D117" s="256" t="n">
        <v>44754</v>
      </c>
      <c r="E117" s="212" t="n">
        <v>44859</v>
      </c>
      <c r="F117" s="212" t="n">
        <v>44893</v>
      </c>
      <c r="G117" s="160">
        <f>IF(D117=0,0,IF(E117=0,0,MAX(E117-D117)))</f>
        <v>105</v>
      </c>
      <c r="H117" s="160">
        <f>IF(E117=0,0,IF(F117=0,0,MAX(F117-E117)))</f>
        <v>34</v>
      </c>
      <c r="I117" s="160">
        <f>IF(F117=0,0,IF(D117=0,0,MAX(F117-D117)))</f>
        <v>139</v>
      </c>
      <c r="K117" s="171">
        <f>C117</f>
        <v>603</v>
      </c>
      <c r="L117" s="87"/>
      <c r="M117" s="88"/>
      <c r="N117" s="87"/>
      <c r="O117" s="160">
        <f>IF(L117=0,0,IF(M117=0,0,MAX(M117-L117)))</f>
        <v>0</v>
      </c>
      <c r="P117" s="160">
        <f>IF(M117=0,0,IF(N117=0,0,MAX(N117-M117)))</f>
        <v>0</v>
      </c>
      <c r="Q117" s="160">
        <f>IF(L117=0,0,IF(N117=0,0,MAX(N117-L117)))</f>
        <v>0</v>
      </c>
    </row>
    <row r="118" spans="1:17" ht="15" customHeight="1">
      <c r="A118" s="27" t="n">
        <v>3</v>
      </c>
      <c r="B118" s="79"/>
      <c r="C118" s="237" t="n">
        <v>916</v>
      </c>
      <c r="D118" s="256" t="n">
        <v>44754</v>
      </c>
      <c r="E118" s="212" t="n">
        <v>44854</v>
      </c>
      <c r="F118" s="212" t="n">
        <v>44889</v>
      </c>
      <c r="G118" s="160">
        <f>IF(D118=0,0,IF(E118=0,0,MAX(E118-D118)))</f>
        <v>100</v>
      </c>
      <c r="H118" s="160">
        <f>IF(E118=0,0,IF(F118=0,0,MAX(F118-E118)))</f>
        <v>35</v>
      </c>
      <c r="I118" s="160">
        <f>IF(F118=0,0,IF(D118=0,0,MAX(F118-D118)))</f>
        <v>135</v>
      </c>
      <c r="K118" s="171">
        <f>C118</f>
        <v>916</v>
      </c>
      <c r="L118" s="87"/>
      <c r="M118" s="88"/>
      <c r="N118" s="87"/>
      <c r="O118" s="160">
        <f>IF(L118=0,0,IF(M118=0,0,MAX(M118-L118)))</f>
        <v>0</v>
      </c>
      <c r="P118" s="160">
        <f>IF(M118=0,0,IF(N118=0,0,MAX(N118-M118)))</f>
        <v>0</v>
      </c>
      <c r="Q118" s="160">
        <f>IF(L118=0,0,IF(N118=0,0,MAX(N118-L118)))</f>
        <v>0</v>
      </c>
    </row>
    <row r="119" spans="1:17" ht="15" customHeight="1">
      <c r="A119" s="27" t="n">
        <v>4</v>
      </c>
      <c r="B119" s="79"/>
      <c r="C119" s="237" t="n">
        <v>920</v>
      </c>
      <c r="D119" s="256" t="n">
        <v>44754</v>
      </c>
      <c r="E119" s="212" t="n">
        <v>44857</v>
      </c>
      <c r="F119" s="212" t="n">
        <v>44894</v>
      </c>
      <c r="G119" s="160">
        <f>IF(D119=0,0,IF(E119=0,0,MAX(E119-D119)))</f>
        <v>103</v>
      </c>
      <c r="H119" s="160">
        <f>IF(E119=0,0,IF(F119=0,0,MAX(F119-E119)))</f>
        <v>37</v>
      </c>
      <c r="I119" s="160">
        <f>IF(F119=0,0,IF(D119=0,0,MAX(F119-D119)))</f>
        <v>140</v>
      </c>
      <c r="K119" s="171">
        <f>C119</f>
        <v>920</v>
      </c>
      <c r="L119" s="87"/>
      <c r="M119" s="88"/>
      <c r="N119" s="87"/>
      <c r="O119" s="160">
        <f>IF(L119=0,0,IF(M119=0,0,MAX(M119-L119)))</f>
        <v>0</v>
      </c>
      <c r="P119" s="160">
        <f>IF(M119=0,0,IF(N119=0,0,MAX(N119-M119)))</f>
        <v>0</v>
      </c>
      <c r="Q119" s="160">
        <f>IF(L119=0,0,IF(N119=0,0,MAX(N119-L119)))</f>
        <v>0</v>
      </c>
    </row>
    <row r="120" spans="1:17" ht="15" customHeight="1">
      <c r="A120" s="27" t="n">
        <v>5</v>
      </c>
      <c r="B120" s="79"/>
      <c r="C120" s="237" t="s">
        <v>158</v>
      </c>
      <c r="D120" s="256" t="n">
        <v>44754</v>
      </c>
      <c r="E120" s="212" t="n">
        <v>44856</v>
      </c>
      <c r="F120" s="212" t="n">
        <v>44892</v>
      </c>
      <c r="G120" s="160">
        <f>IF(D120=0,0,IF(E120=0,0,MAX(E120-D120)))</f>
        <v>102</v>
      </c>
      <c r="H120" s="160">
        <f>IF(E120=0,0,IF(F120=0,0,MAX(F120-E120)))</f>
        <v>36</v>
      </c>
      <c r="I120" s="160">
        <f>IF(F120=0,0,IF(D120=0,0,MAX(F120-D120)))</f>
        <v>138</v>
      </c>
      <c r="K120" s="171" t="str">
        <f>C120</f>
        <v>ACA 604</v>
      </c>
      <c r="L120" s="87"/>
      <c r="M120" s="88"/>
      <c r="N120" s="87"/>
      <c r="O120" s="160">
        <f>IF(L120=0,0,IF(M120=0,0,MAX(M120-L120)))</f>
        <v>0</v>
      </c>
      <c r="P120" s="160">
        <f>IF(M120=0,0,IF(N120=0,0,MAX(N120-M120)))</f>
        <v>0</v>
      </c>
      <c r="Q120" s="160">
        <f>IF(L120=0,0,IF(N120=0,0,MAX(N120-L120)))</f>
        <v>0</v>
      </c>
    </row>
    <row r="121" spans="1:17" ht="15" customHeight="1">
      <c r="A121" s="27" t="n">
        <v>6</v>
      </c>
      <c r="B121" s="79"/>
      <c r="C121" s="237" t="s">
        <v>159</v>
      </c>
      <c r="D121" s="256" t="n">
        <v>44754</v>
      </c>
      <c r="E121" s="212" t="n">
        <v>44855</v>
      </c>
      <c r="F121" s="212" t="n">
        <v>44897</v>
      </c>
      <c r="G121" s="160">
        <f>IF(D121=0,0,IF(E121=0,0,MAX(E121-D121)))</f>
        <v>101</v>
      </c>
      <c r="H121" s="160">
        <f>IF(E121=0,0,IF(F121=0,0,MAX(F121-E121)))</f>
        <v>42</v>
      </c>
      <c r="I121" s="160">
        <f>IF(F121=0,0,IF(D121=0,0,MAX(F121-D121)))</f>
        <v>143</v>
      </c>
      <c r="K121" s="171" t="str">
        <f>C121</f>
        <v>ACA 605</v>
      </c>
      <c r="L121" s="87"/>
      <c r="M121" s="88"/>
      <c r="N121" s="87"/>
      <c r="O121" s="160">
        <f>IF(L121=0,0,IF(M121=0,0,MAX(M121-L121)))</f>
        <v>0</v>
      </c>
      <c r="P121" s="160">
        <f>IF(M121=0,0,IF(N121=0,0,MAX(N121-M121)))</f>
        <v>0</v>
      </c>
      <c r="Q121" s="160">
        <f>IF(L121=0,0,IF(N121=0,0,MAX(N121-L121)))</f>
        <v>0</v>
      </c>
    </row>
    <row r="122" spans="1:17" ht="15" customHeight="1">
      <c r="A122" s="27" t="n">
        <v>7</v>
      </c>
      <c r="B122" s="79"/>
      <c r="C122" s="237" t="s">
        <v>180</v>
      </c>
      <c r="D122" s="256" t="n">
        <v>44754</v>
      </c>
      <c r="E122" s="212" t="n">
        <v>44857</v>
      </c>
      <c r="F122" s="212" t="n">
        <v>44895</v>
      </c>
      <c r="G122" s="160">
        <f>IF(D122=0,0,IF(E122=0,0,MAX(E122-D122)))</f>
        <v>103</v>
      </c>
      <c r="H122" s="160">
        <f>IF(E122=0,0,IF(F122=0,0,MAX(F122-E122)))</f>
        <v>38</v>
      </c>
      <c r="I122" s="160">
        <f>IF(F122=0,0,IF(D122=0,0,MAX(F122-D122)))</f>
        <v>141</v>
      </c>
      <c r="K122" s="171" t="str">
        <f>C122</f>
        <v>ACA 917</v>
      </c>
      <c r="L122" s="87"/>
      <c r="M122" s="88"/>
      <c r="N122" s="87"/>
      <c r="O122" s="160">
        <f>IF(L122=0,0,IF(M122=0,0,MAX(M122-L122)))</f>
        <v>0</v>
      </c>
      <c r="P122" s="160">
        <f>IF(M122=0,0,IF(N122=0,0,MAX(N122-M122)))</f>
        <v>0</v>
      </c>
      <c r="Q122" s="160">
        <f>IF(L122=0,0,IF(N122=0,0,MAX(N122-L122)))</f>
        <v>0</v>
      </c>
    </row>
    <row r="123" spans="1:17" ht="15" customHeight="1">
      <c r="A123" s="27" t="n">
        <v>8</v>
      </c>
      <c r="B123" s="79"/>
      <c r="C123" s="237" t="s">
        <v>181</v>
      </c>
      <c r="D123" s="256" t="n">
        <v>44754</v>
      </c>
      <c r="E123" s="212" t="n">
        <v>44858</v>
      </c>
      <c r="F123" s="212" t="n">
        <v>44894</v>
      </c>
      <c r="G123" s="160">
        <f>IF(D123=0,0,IF(E123=0,0,MAX(E123-D123)))</f>
        <v>104</v>
      </c>
      <c r="H123" s="160">
        <f>IF(E123=0,0,IF(F123=0,0,MAX(F123-E123)))</f>
        <v>36</v>
      </c>
      <c r="I123" s="160">
        <f>IF(F123=0,0,IF(D123=0,0,MAX(F123-D123)))</f>
        <v>140</v>
      </c>
      <c r="K123" s="171" t="str">
        <f>C123</f>
        <v>ACA 921</v>
      </c>
      <c r="L123" s="87"/>
      <c r="M123" s="88"/>
      <c r="N123" s="87"/>
      <c r="O123" s="160">
        <f>IF(L123=0,0,IF(M123=0,0,MAX(M123-L123)))</f>
        <v>0</v>
      </c>
      <c r="P123" s="160">
        <f>IF(M123=0,0,IF(N123=0,0,MAX(N123-M123)))</f>
        <v>0</v>
      </c>
      <c r="Q123" s="160">
        <f>IF(L123=0,0,IF(N123=0,0,MAX(N123-L123)))</f>
        <v>0</v>
      </c>
    </row>
    <row r="124" spans="1:17" ht="15" customHeight="1">
      <c r="A124" s="27" t="n">
        <v>9</v>
      </c>
      <c r="B124" s="79"/>
      <c r="C124" s="237" t="s">
        <v>160</v>
      </c>
      <c r="D124" s="256" t="n">
        <v>44754</v>
      </c>
      <c r="E124" s="212" t="n">
        <v>44861</v>
      </c>
      <c r="F124" s="212" t="n">
        <v>44896</v>
      </c>
      <c r="G124" s="160">
        <f>IF(D124=0,0,IF(E124=0,0,MAX(E124-D124)))</f>
        <v>107</v>
      </c>
      <c r="H124" s="160">
        <f>IF(E124=0,0,IF(F124=0,0,MAX(F124-E124)))</f>
        <v>35</v>
      </c>
      <c r="I124" s="160">
        <f>IF(F124=0,0,IF(D124=0,0,MAX(F124-D124)))</f>
        <v>142</v>
      </c>
      <c r="K124" s="171" t="str">
        <f>C124</f>
        <v>AGUARIBAY</v>
      </c>
      <c r="L124" s="87"/>
      <c r="M124" s="88"/>
      <c r="N124" s="87"/>
      <c r="O124" s="160">
        <f>IF(L124=0,0,IF(M124=0,0,MAX(M124-L124)))</f>
        <v>0</v>
      </c>
      <c r="P124" s="160">
        <f>IF(M124=0,0,IF(N124=0,0,MAX(N124-M124)))</f>
        <v>0</v>
      </c>
      <c r="Q124" s="160">
        <f>IF(L124=0,0,IF(N124=0,0,MAX(N124-L124)))</f>
        <v>0</v>
      </c>
    </row>
    <row r="125" spans="1:17" ht="15" customHeight="1">
      <c r="A125" s="27" t="n">
        <v>10</v>
      </c>
      <c r="B125" s="79"/>
      <c r="C125" s="237" t="s">
        <v>182</v>
      </c>
      <c r="D125" s="256" t="n">
        <v>44754</v>
      </c>
      <c r="E125" s="212" t="n">
        <v>44859</v>
      </c>
      <c r="F125" s="212" t="n">
        <v>44896</v>
      </c>
      <c r="G125" s="160">
        <f>IF(D125=0,0,IF(E125=0,0,MAX(E125-D125)))</f>
        <v>105</v>
      </c>
      <c r="H125" s="160">
        <f>IF(E125=0,0,IF(F125=0,0,MAX(F125-E125)))</f>
        <v>37</v>
      </c>
      <c r="I125" s="160">
        <f>IF(F125=0,0,IF(D125=0,0,MAX(F125-D125)))</f>
        <v>142</v>
      </c>
      <c r="K125" s="171" t="str">
        <f>C125</f>
        <v>ALAMO</v>
      </c>
      <c r="L125" s="87"/>
      <c r="M125" s="88"/>
      <c r="N125" s="87"/>
      <c r="O125" s="160">
        <f>IF(L125=0,0,IF(M125=0,0,MAX(M125-L125)))</f>
        <v>0</v>
      </c>
      <c r="P125" s="160">
        <f>IF(M125=0,0,IF(N125=0,0,MAX(N125-M125)))</f>
        <v>0</v>
      </c>
      <c r="Q125" s="160">
        <f>IF(L125=0,0,IF(N125=0,0,MAX(N125-L125)))</f>
        <v>0</v>
      </c>
    </row>
    <row r="126" spans="1:17" ht="15" customHeight="1">
      <c r="A126" s="27" t="n">
        <v>11</v>
      </c>
      <c r="B126" s="79"/>
      <c r="C126" s="237" t="s">
        <v>183</v>
      </c>
      <c r="D126" s="256" t="n">
        <v>44754</v>
      </c>
      <c r="E126" s="212" t="n">
        <v>44855</v>
      </c>
      <c r="F126" s="212" t="n">
        <v>44893</v>
      </c>
      <c r="G126" s="160">
        <f>IF(D126=0,0,IF(E126=0,0,MAX(E126-D126)))</f>
        <v>101</v>
      </c>
      <c r="H126" s="160">
        <f>IF(E126=0,0,IF(F126=0,0,MAX(F126-E126)))</f>
        <v>38</v>
      </c>
      <c r="I126" s="160">
        <f>IF(F126=0,0,IF(D126=0,0,MAX(F126-D126)))</f>
        <v>139</v>
      </c>
      <c r="K126" s="171" t="str">
        <f>C126</f>
        <v>BIOCERES 1008</v>
      </c>
      <c r="L126" s="87"/>
      <c r="M126" s="88"/>
      <c r="N126" s="87"/>
      <c r="O126" s="160">
        <f>IF(L126=0,0,IF(M126=0,0,MAX(M126-L126)))</f>
        <v>0</v>
      </c>
      <c r="P126" s="160">
        <f>IF(M126=0,0,IF(N126=0,0,MAX(N126-M126)))</f>
        <v>0</v>
      </c>
      <c r="Q126" s="160">
        <f>IF(L126=0,0,IF(N126=0,0,MAX(N126-L126)))</f>
        <v>0</v>
      </c>
    </row>
    <row r="127" spans="1:17" ht="15" customHeight="1">
      <c r="A127" s="27" t="n">
        <v>12</v>
      </c>
      <c r="B127" s="79"/>
      <c r="C127" s="237" t="s">
        <v>184</v>
      </c>
      <c r="D127" s="256" t="n">
        <v>44754</v>
      </c>
      <c r="E127" s="212" t="n">
        <v>44856</v>
      </c>
      <c r="F127" s="212" t="n">
        <v>44890</v>
      </c>
      <c r="G127" s="160">
        <f>IF(D127=0,0,IF(E127=0,0,MAX(E127-D127)))</f>
        <v>102</v>
      </c>
      <c r="H127" s="160">
        <f>IF(E127=0,0,IF(F127=0,0,MAX(F127-E127)))</f>
        <v>34</v>
      </c>
      <c r="I127" s="160">
        <f>IF(F127=0,0,IF(D127=0,0,MAX(F127-D127)))</f>
        <v>136</v>
      </c>
      <c r="K127" s="171" t="str">
        <f>C127</f>
        <v>GINGKO</v>
      </c>
      <c r="L127" s="87"/>
      <c r="M127" s="88"/>
      <c r="N127" s="87"/>
      <c r="O127" s="160">
        <f>IF(L127=0,0,IF(M127=0,0,MAX(M127-L127)))</f>
        <v>0</v>
      </c>
      <c r="P127" s="160">
        <f>IF(M127=0,0,IF(N127=0,0,MAX(N127-M127)))</f>
        <v>0</v>
      </c>
      <c r="Q127" s="160">
        <f>IF(L127=0,0,IF(N127=0,0,MAX(N127-L127)))</f>
        <v>0</v>
      </c>
    </row>
    <row r="128" spans="1:17" ht="15" customHeight="1">
      <c r="A128" s="27" t="n">
        <v>13</v>
      </c>
      <c r="B128" s="79"/>
      <c r="C128" s="237" t="s">
        <v>161</v>
      </c>
      <c r="D128" s="256" t="n">
        <v>44754</v>
      </c>
      <c r="E128" s="212" t="n">
        <v>44859</v>
      </c>
      <c r="F128" s="212" t="n">
        <v>44867</v>
      </c>
      <c r="G128" s="160">
        <f>IF(D128=0,0,IF(E128=0,0,MAX(E128-D128)))</f>
        <v>105</v>
      </c>
      <c r="H128" s="160">
        <f>IF(E128=0,0,IF(F128=0,0,MAX(F128-E128)))</f>
        <v>8</v>
      </c>
      <c r="I128" s="160">
        <f>IF(F128=0,0,IF(D128=0,0,MAX(F128-D128)))</f>
        <v>113</v>
      </c>
      <c r="K128" s="171" t="str">
        <f>C128</f>
        <v>B AIMARA</v>
      </c>
      <c r="L128" s="87"/>
      <c r="M128" s="88"/>
      <c r="N128" s="87"/>
      <c r="O128" s="160">
        <f>IF(L128=0,0,IF(M128=0,0,MAX(M128-L128)))</f>
        <v>0</v>
      </c>
      <c r="P128" s="160">
        <f>IF(M128=0,0,IF(N128=0,0,MAX(N128-M128)))</f>
        <v>0</v>
      </c>
      <c r="Q128" s="160">
        <f>IF(L128=0,0,IF(N128=0,0,MAX(N128-L128)))</f>
        <v>0</v>
      </c>
    </row>
    <row r="129" spans="1:17" ht="15" customHeight="1">
      <c r="A129" s="27" t="n">
        <v>14</v>
      </c>
      <c r="B129" s="79"/>
      <c r="C129" s="237" t="s">
        <v>185</v>
      </c>
      <c r="D129" s="256" t="n">
        <v>44754</v>
      </c>
      <c r="E129" s="212" t="n">
        <v>44859</v>
      </c>
      <c r="F129" s="212" t="n">
        <v>44896</v>
      </c>
      <c r="G129" s="160">
        <f>IF(D129=0,0,IF(E129=0,0,MAX(E129-D129)))</f>
        <v>105</v>
      </c>
      <c r="H129" s="160">
        <f>IF(E129=0,0,IF(F129=0,0,MAX(F129-E129)))</f>
        <v>37</v>
      </c>
      <c r="I129" s="160">
        <f>IF(F129=0,0,IF(D129=0,0,MAX(F129-D129)))</f>
        <v>142</v>
      </c>
      <c r="K129" s="171" t="str">
        <f>C129</f>
        <v>B BRAVIO CL2</v>
      </c>
      <c r="L129" s="87"/>
      <c r="M129" s="88"/>
      <c r="N129" s="87"/>
      <c r="O129" s="160">
        <f>IF(L129=0,0,IF(M129=0,0,MAX(M129-L129)))</f>
        <v>0</v>
      </c>
      <c r="P129" s="160">
        <f>IF(M129=0,0,IF(N129=0,0,MAX(N129-M129)))</f>
        <v>0</v>
      </c>
      <c r="Q129" s="160">
        <f>IF(L129=0,0,IF(N129=0,0,MAX(N129-L129)))</f>
        <v>0</v>
      </c>
    </row>
    <row r="130" spans="1:17" ht="15" customHeight="1">
      <c r="A130" s="27" t="n">
        <v>15</v>
      </c>
      <c r="B130" s="79"/>
      <c r="C130" s="237" t="s">
        <v>162</v>
      </c>
      <c r="D130" s="256" t="n">
        <v>44754</v>
      </c>
      <c r="E130" s="212" t="n">
        <v>44858</v>
      </c>
      <c r="F130" s="212" t="n">
        <v>44895</v>
      </c>
      <c r="G130" s="160">
        <f>IF(D130=0,0,IF(E130=0,0,MAX(E130-D130)))</f>
        <v>104</v>
      </c>
      <c r="H130" s="160">
        <f>IF(E130=0,0,IF(F130=0,0,MAX(F130-E130)))</f>
        <v>37</v>
      </c>
      <c r="I130" s="160">
        <f>IF(F130=0,0,IF(D130=0,0,MAX(F130-D130)))</f>
        <v>141</v>
      </c>
      <c r="K130" s="171" t="str">
        <f>C130</f>
        <v>B COLIHUE</v>
      </c>
      <c r="L130" s="87"/>
      <c r="M130" s="88"/>
      <c r="N130" s="87"/>
      <c r="O130" s="160">
        <f>IF(L130=0,0,IF(M130=0,0,MAX(M130-L130)))</f>
        <v>0</v>
      </c>
      <c r="P130" s="160">
        <f>IF(M130=0,0,IF(N130=0,0,MAX(N130-M130)))</f>
        <v>0</v>
      </c>
      <c r="Q130" s="160">
        <f>IF(L130=0,0,IF(N130=0,0,MAX(N130-L130)))</f>
        <v>0</v>
      </c>
    </row>
    <row r="131" spans="1:17" ht="15" customHeight="1">
      <c r="A131" s="27" t="n">
        <v>16</v>
      </c>
      <c r="B131" s="79"/>
      <c r="C131" s="237" t="s">
        <v>186</v>
      </c>
      <c r="D131" s="256" t="n">
        <v>44754</v>
      </c>
      <c r="E131" s="212" t="n">
        <v>44853</v>
      </c>
      <c r="F131" s="212" t="n">
        <v>44894</v>
      </c>
      <c r="G131" s="160">
        <f>IF(D131=0,0,IF(E131=0,0,MAX(E131-D131)))</f>
        <v>99</v>
      </c>
      <c r="H131" s="160">
        <f>IF(E131=0,0,IF(F131=0,0,MAX(F131-E131)))</f>
        <v>41</v>
      </c>
      <c r="I131" s="160">
        <f>IF(F131=0,0,IF(D131=0,0,MAX(F131-D131)))</f>
        <v>140</v>
      </c>
      <c r="K131" s="171" t="str">
        <f>C131</f>
        <v>B FULGOR</v>
      </c>
      <c r="L131" s="87"/>
      <c r="M131" s="88"/>
      <c r="N131" s="87"/>
      <c r="O131" s="160">
        <f>IF(L131=0,0,IF(M131=0,0,MAX(M131-L131)))</f>
        <v>0</v>
      </c>
      <c r="P131" s="160">
        <f>IF(M131=0,0,IF(N131=0,0,MAX(N131-M131)))</f>
        <v>0</v>
      </c>
      <c r="Q131" s="160">
        <f>IF(L131=0,0,IF(N131=0,0,MAX(N131-L131)))</f>
        <v>0</v>
      </c>
    </row>
    <row r="132" spans="1:17" ht="15" customHeight="1">
      <c r="A132" s="27" t="n">
        <v>17</v>
      </c>
      <c r="B132" s="79"/>
      <c r="C132" s="237" t="s">
        <v>187</v>
      </c>
      <c r="D132" s="256" t="n">
        <v>44754</v>
      </c>
      <c r="E132" s="212" t="n">
        <v>44855</v>
      </c>
      <c r="F132" s="212" t="n">
        <v>44892</v>
      </c>
      <c r="G132" s="160">
        <f>IF(D132=0,0,IF(E132=0,0,MAX(E132-D132)))</f>
        <v>101</v>
      </c>
      <c r="H132" s="160">
        <f>IF(E132=0,0,IF(F132=0,0,MAX(F132-E132)))</f>
        <v>37</v>
      </c>
      <c r="I132" s="160">
        <f>IF(F132=0,0,IF(D132=0,0,MAX(F132-D132)))</f>
        <v>138</v>
      </c>
      <c r="K132" s="171" t="str">
        <f>C132</f>
        <v>B MUTISIA</v>
      </c>
      <c r="L132" s="87"/>
      <c r="M132" s="88"/>
      <c r="N132" s="87"/>
      <c r="O132" s="160">
        <f>IF(L132=0,0,IF(M132=0,0,MAX(M132-L132)))</f>
        <v>0</v>
      </c>
      <c r="P132" s="160">
        <f>IF(M132=0,0,IF(N132=0,0,MAX(N132-M132)))</f>
        <v>0</v>
      </c>
      <c r="Q132" s="160">
        <f>IF(L132=0,0,IF(N132=0,0,MAX(N132-L132)))</f>
        <v>0</v>
      </c>
    </row>
    <row r="133" spans="1:17" ht="15" customHeight="1">
      <c r="A133" s="27" t="n">
        <v>18</v>
      </c>
      <c r="B133" s="79"/>
      <c r="C133" s="237" t="s">
        <v>188</v>
      </c>
      <c r="D133" s="256" t="n">
        <v>44754</v>
      </c>
      <c r="E133" s="212" t="n">
        <v>44858</v>
      </c>
      <c r="F133" s="212" t="n">
        <v>44897</v>
      </c>
      <c r="G133" s="160">
        <f>IF(D133=0,0,IF(E133=0,0,MAX(E133-D133)))</f>
        <v>104</v>
      </c>
      <c r="H133" s="160">
        <f>IF(E133=0,0,IF(F133=0,0,MAX(F133-E133)))</f>
        <v>39</v>
      </c>
      <c r="I133" s="160">
        <f>IF(F133=0,0,IF(D133=0,0,MAX(F133-D133)))</f>
        <v>143</v>
      </c>
      <c r="K133" s="171" t="str">
        <f>C133</f>
        <v>B PRETAL</v>
      </c>
      <c r="L133" s="87"/>
      <c r="M133" s="88"/>
      <c r="N133" s="87"/>
      <c r="O133" s="160">
        <f>IF(L133=0,0,IF(M133=0,0,MAX(M133-L133)))</f>
        <v>0</v>
      </c>
      <c r="P133" s="160">
        <f>IF(M133=0,0,IF(N133=0,0,MAX(N133-M133)))</f>
        <v>0</v>
      </c>
      <c r="Q133" s="160">
        <f>IF(L133=0,0,IF(N133=0,0,MAX(N133-L133)))</f>
        <v>0</v>
      </c>
    </row>
    <row r="134" spans="1:17" ht="15" customHeight="1">
      <c r="A134" s="27" t="n">
        <v>19</v>
      </c>
      <c r="B134" s="79"/>
      <c r="C134" s="237" t="s">
        <v>189</v>
      </c>
      <c r="D134" s="256" t="n">
        <v>44754</v>
      </c>
      <c r="E134" s="212" t="n">
        <v>44855</v>
      </c>
      <c r="F134" s="212" t="n">
        <v>44893</v>
      </c>
      <c r="G134" s="160">
        <f>IF(D134=0,0,IF(E134=0,0,MAX(E134-D134)))</f>
        <v>101</v>
      </c>
      <c r="H134" s="160">
        <f>IF(E134=0,0,IF(F134=0,0,MAX(F134-E134)))</f>
        <v>38</v>
      </c>
      <c r="I134" s="160">
        <f>IF(F134=0,0,IF(D134=0,0,MAX(F134-D134)))</f>
        <v>139</v>
      </c>
      <c r="K134" s="171" t="str">
        <f>C134</f>
        <v>B SAETA</v>
      </c>
      <c r="L134" s="87"/>
      <c r="M134" s="88"/>
      <c r="N134" s="87"/>
      <c r="O134" s="160">
        <f>IF(L134=0,0,IF(M134=0,0,MAX(M134-L134)))</f>
        <v>0</v>
      </c>
      <c r="P134" s="160">
        <f>IF(M134=0,0,IF(N134=0,0,MAX(N134-M134)))</f>
        <v>0</v>
      </c>
      <c r="Q134" s="160">
        <f>IF(L134=0,0,IF(N134=0,0,MAX(N134-L134)))</f>
        <v>0</v>
      </c>
    </row>
    <row r="135" spans="1:17" ht="15" customHeight="1">
      <c r="A135" s="27" t="n">
        <v>20</v>
      </c>
      <c r="B135" s="79"/>
      <c r="C135" s="237" t="s">
        <v>190</v>
      </c>
      <c r="D135" s="256" t="n">
        <v>44754</v>
      </c>
      <c r="E135" s="212" t="n">
        <v>44857</v>
      </c>
      <c r="F135" s="212" t="n">
        <v>44894</v>
      </c>
      <c r="G135" s="160">
        <f>IF(D135=0,0,IF(E135=0,0,MAX(E135-D135)))</f>
        <v>103</v>
      </c>
      <c r="H135" s="160">
        <f>IF(E135=0,0,IF(F135=0,0,MAX(F135-E135)))</f>
        <v>37</v>
      </c>
      <c r="I135" s="160">
        <f>IF(F135=0,0,IF(D135=0,0,MAX(F135-D135)))</f>
        <v>140</v>
      </c>
      <c r="K135" s="171" t="str">
        <f>C135</f>
        <v>ALERCE</v>
      </c>
      <c r="L135" s="87"/>
      <c r="M135" s="88"/>
      <c r="N135" s="87"/>
      <c r="O135" s="160">
        <f>IF(L135=0,0,IF(M135=0,0,MAX(M135-L135)))</f>
        <v>0</v>
      </c>
      <c r="P135" s="160">
        <f>IF(M135=0,0,IF(N135=0,0,MAX(N135-M135)))</f>
        <v>0</v>
      </c>
      <c r="Q135" s="160">
        <f>IF(L135=0,0,IF(N135=0,0,MAX(N135-L135)))</f>
        <v>0</v>
      </c>
    </row>
    <row r="136" spans="1:17" ht="15" customHeight="1">
      <c r="A136" s="27" t="n">
        <v>21</v>
      </c>
      <c r="B136" s="79"/>
      <c r="C136" s="237" t="s">
        <v>191</v>
      </c>
      <c r="D136" s="256" t="n">
        <v>44754</v>
      </c>
      <c r="E136" s="212" t="n">
        <v>44857</v>
      </c>
      <c r="F136" s="212" t="n">
        <v>44897</v>
      </c>
      <c r="G136" s="160">
        <f>IF(D136=0,0,IF(E136=0,0,MAX(E136-D136)))</f>
        <v>103</v>
      </c>
      <c r="H136" s="160">
        <f>IF(E136=0,0,IF(F136=0,0,MAX(F136-E136)))</f>
        <v>40</v>
      </c>
      <c r="I136" s="160">
        <f>IF(F136=0,0,IF(D136=0,0,MAX(F136-D136)))</f>
        <v>143</v>
      </c>
      <c r="K136" s="171" t="str">
        <f>C136</f>
        <v>AROMO</v>
      </c>
      <c r="L136" s="87"/>
      <c r="M136" s="88"/>
      <c r="N136" s="87"/>
      <c r="O136" s="160">
        <f>IF(L136=0,0,IF(M136=0,0,MAX(M136-L136)))</f>
        <v>0</v>
      </c>
      <c r="P136" s="160">
        <f>IF(M136=0,0,IF(N136=0,0,MAX(N136-M136)))</f>
        <v>0</v>
      </c>
      <c r="Q136" s="160">
        <f>IF(L136=0,0,IF(N136=0,0,MAX(N136-L136)))</f>
        <v>0</v>
      </c>
    </row>
    <row r="137" spans="1:17" ht="15" customHeight="1">
      <c r="A137" s="27" t="n">
        <v>22</v>
      </c>
      <c r="B137" s="79"/>
      <c r="C137" s="237" t="s">
        <v>192</v>
      </c>
      <c r="D137" s="256" t="n">
        <v>44754</v>
      </c>
      <c r="E137" s="212" t="n">
        <v>44859</v>
      </c>
      <c r="F137" s="212" t="n">
        <v>44895</v>
      </c>
      <c r="G137" s="160">
        <f>IF(D137=0,0,IF(E137=0,0,MAX(E137-D137)))</f>
        <v>105</v>
      </c>
      <c r="H137" s="160">
        <f>IF(E137=0,0,IF(F137=0,0,MAX(F137-E137)))</f>
        <v>36</v>
      </c>
      <c r="I137" s="160">
        <f>IF(F137=0,0,IF(D137=0,0,MAX(F137-D137)))</f>
        <v>141</v>
      </c>
      <c r="K137" s="171" t="str">
        <f>C137</f>
        <v>CEIBO</v>
      </c>
      <c r="L137" s="87"/>
      <c r="M137" s="88"/>
      <c r="N137" s="87"/>
      <c r="O137" s="160">
        <f>IF(L137=0,0,IF(M137=0,0,MAX(M137-L137)))</f>
        <v>0</v>
      </c>
      <c r="P137" s="160">
        <f>IF(M137=0,0,IF(N137=0,0,MAX(N137-M137)))</f>
        <v>0</v>
      </c>
      <c r="Q137" s="160">
        <f>IF(L137=0,0,IF(N137=0,0,MAX(N137-L137)))</f>
        <v>0</v>
      </c>
    </row>
    <row r="138" spans="1:17" ht="15" customHeight="1">
      <c r="A138" s="27" t="n">
        <v>23</v>
      </c>
      <c r="B138" s="90"/>
      <c r="C138" s="237" t="s">
        <v>163</v>
      </c>
      <c r="D138" s="256" t="n">
        <v>44754</v>
      </c>
      <c r="E138" s="212" t="n">
        <v>44857</v>
      </c>
      <c r="F138" s="212" t="n">
        <v>44894</v>
      </c>
      <c r="G138" s="160">
        <f>IF(D138=0,0,IF(E138=0,0,MAX(E138-D138)))</f>
        <v>103</v>
      </c>
      <c r="H138" s="160">
        <f>IF(E138=0,0,IF(F138=0,0,MAX(F138-E138)))</f>
        <v>37</v>
      </c>
      <c r="I138" s="160">
        <f>IF(F138=0,0,IF(D138=0,0,MAX(F138-D138)))</f>
        <v>140</v>
      </c>
      <c r="K138" s="171" t="str">
        <f>C138</f>
        <v>ÑANDUBAY</v>
      </c>
      <c r="L138" s="87"/>
      <c r="M138" s="88"/>
      <c r="N138" s="87"/>
      <c r="O138" s="160">
        <f>IF(L138=0,0,IF(M138=0,0,MAX(M138-L138)))</f>
        <v>0</v>
      </c>
      <c r="P138" s="160">
        <f>IF(M138=0,0,IF(N138=0,0,MAX(N138-M138)))</f>
        <v>0</v>
      </c>
      <c r="Q138" s="160">
        <f>IF(L138=0,0,IF(N138=0,0,MAX(N138-L138)))</f>
        <v>0</v>
      </c>
    </row>
    <row r="139" spans="1:17" ht="15" customHeight="1">
      <c r="A139" s="27" t="n">
        <v>24</v>
      </c>
      <c r="B139" s="90"/>
      <c r="C139" s="237" t="s">
        <v>193</v>
      </c>
      <c r="D139" s="256" t="n">
        <v>44754</v>
      </c>
      <c r="E139" s="212" t="n">
        <v>44855</v>
      </c>
      <c r="F139" s="212" t="n">
        <v>44892</v>
      </c>
      <c r="G139" s="160">
        <f>IF(D139=0,0,IF(E139=0,0,MAX(E139-D139)))</f>
        <v>101</v>
      </c>
      <c r="H139" s="160">
        <f>IF(E139=0,0,IF(F139=0,0,MAX(F139-E139)))</f>
        <v>37</v>
      </c>
      <c r="I139" s="160">
        <f>IF(F139=0,0,IF(D139=0,0,MAX(F139-D139)))</f>
        <v>138</v>
      </c>
      <c r="K139" s="171" t="str">
        <f>C139</f>
        <v>TBIO AUDAZ</v>
      </c>
      <c r="L139" s="87"/>
      <c r="M139" s="88"/>
      <c r="N139" s="87"/>
      <c r="O139" s="160">
        <f>IF(L139=0,0,IF(M139=0,0,MAX(M139-L139)))</f>
        <v>0</v>
      </c>
      <c r="P139" s="160">
        <f>IF(M139=0,0,IF(N139=0,0,MAX(N139-M139)))</f>
        <v>0</v>
      </c>
      <c r="Q139" s="160">
        <f>IF(L139=0,0,IF(N139=0,0,MAX(N139-L139)))</f>
        <v>0</v>
      </c>
    </row>
    <row r="140" spans="1:17" ht="15" customHeight="1">
      <c r="A140" s="27" t="n">
        <v>25</v>
      </c>
      <c r="B140" s="90"/>
      <c r="C140" s="237" t="s">
        <v>194</v>
      </c>
      <c r="D140" s="256" t="n">
        <v>44754</v>
      </c>
      <c r="E140" s="212" t="n">
        <v>44857</v>
      </c>
      <c r="F140" s="212" t="n">
        <v>44890</v>
      </c>
      <c r="G140" s="160">
        <f>IF(D140=0,0,IF(E140=0,0,MAX(E140-D140)))</f>
        <v>103</v>
      </c>
      <c r="H140" s="160">
        <f>IF(E140=0,0,IF(F140=0,0,MAX(F140-E140)))</f>
        <v>33</v>
      </c>
      <c r="I140" s="160">
        <f>IF(F140=0,0,IF(D140=0,0,MAX(F140-D140)))</f>
        <v>136</v>
      </c>
      <c r="K140" s="171" t="str">
        <f>C140</f>
        <v>IS HORNERO</v>
      </c>
      <c r="L140" s="87"/>
      <c r="M140" s="88"/>
      <c r="N140" s="87"/>
      <c r="O140" s="160">
        <f>IF(L140=0,0,IF(M140=0,0,MAX(M140-L140)))</f>
        <v>0</v>
      </c>
      <c r="P140" s="160">
        <f>IF(M140=0,0,IF(N140=0,0,MAX(N140-M140)))</f>
        <v>0</v>
      </c>
      <c r="Q140" s="160">
        <f>IF(L140=0,0,IF(N140=0,0,MAX(N140-L140)))</f>
        <v>0</v>
      </c>
    </row>
    <row r="141" spans="1:17" ht="15" customHeight="1">
      <c r="A141" s="27" t="n">
        <v>26</v>
      </c>
      <c r="B141" s="90"/>
      <c r="C141" s="237" t="s">
        <v>195</v>
      </c>
      <c r="D141" s="256" t="n">
        <v>44754</v>
      </c>
      <c r="E141" s="212" t="n">
        <v>44856</v>
      </c>
      <c r="F141" s="212" t="n">
        <v>44894</v>
      </c>
      <c r="G141" s="160">
        <f>IF(D141=0,0,IF(E141=0,0,MAX(E141-D141)))</f>
        <v>102</v>
      </c>
      <c r="H141" s="160">
        <f>IF(E141=0,0,IF(F141=0,0,MAX(F141-E141)))</f>
        <v>38</v>
      </c>
      <c r="I141" s="160">
        <f>IF(F141=0,0,IF(D141=0,0,MAX(F141-D141)))</f>
        <v>140</v>
      </c>
      <c r="K141" s="171" t="str">
        <f>C141</f>
        <v>IS TORDO</v>
      </c>
      <c r="L141" s="87"/>
      <c r="M141" s="88"/>
      <c r="N141" s="87"/>
      <c r="O141" s="160">
        <f>IF(L141=0,0,IF(M141=0,0,MAX(M141-L141)))</f>
        <v>0</v>
      </c>
      <c r="P141" s="160">
        <f>IF(M141=0,0,IF(N141=0,0,MAX(N141-M141)))</f>
        <v>0</v>
      </c>
      <c r="Q141" s="160">
        <f>IF(L141=0,0,IF(N141=0,0,MAX(N141-L141)))</f>
        <v>0</v>
      </c>
    </row>
    <row r="142" spans="1:17" ht="15" customHeight="1">
      <c r="A142" s="27" t="n">
        <v>27</v>
      </c>
      <c r="B142" s="90"/>
      <c r="C142" s="237" t="s">
        <v>164</v>
      </c>
      <c r="D142" s="256" t="n">
        <v>44754</v>
      </c>
      <c r="E142" s="212" t="n">
        <v>44858</v>
      </c>
      <c r="F142" s="212" t="n">
        <v>44894</v>
      </c>
      <c r="G142" s="160">
        <f>IF(D142=0,0,IF(E142=0,0,MAX(E142-D142)))</f>
        <v>104</v>
      </c>
      <c r="H142" s="160">
        <f>IF(E142=0,0,IF(F142=0,0,MAX(F142-E142)))</f>
        <v>36</v>
      </c>
      <c r="I142" s="160">
        <f>IF(F142=0,0,IF(D142=0,0,MAX(F142-D142)))</f>
        <v>140</v>
      </c>
      <c r="K142" s="171" t="str">
        <f>C142</f>
        <v>K FAVORITO II</v>
      </c>
      <c r="L142" s="87"/>
      <c r="M142" s="88"/>
      <c r="N142" s="87"/>
      <c r="O142" s="160">
        <f>IF(L142=0,0,IF(M142=0,0,MAX(M142-L142)))</f>
        <v>0</v>
      </c>
      <c r="P142" s="160">
        <f>IF(M142=0,0,IF(N142=0,0,MAX(N142-M142)))</f>
        <v>0</v>
      </c>
      <c r="Q142" s="160">
        <f>IF(L142=0,0,IF(N142=0,0,MAX(N142-L142)))</f>
        <v>0</v>
      </c>
    </row>
    <row r="143" spans="1:17" ht="15" customHeight="1">
      <c r="A143" s="27" t="n">
        <v>28</v>
      </c>
      <c r="B143" s="90"/>
      <c r="C143" s="237" t="s">
        <v>196</v>
      </c>
      <c r="D143" s="256" t="n">
        <v>44754</v>
      </c>
      <c r="E143" s="212" t="n">
        <v>44856</v>
      </c>
      <c r="F143" s="212" t="n">
        <v>44891</v>
      </c>
      <c r="G143" s="160">
        <f>IF(D143=0,0,IF(E143=0,0,MAX(E143-D143)))</f>
        <v>102</v>
      </c>
      <c r="H143" s="160">
        <f>IF(E143=0,0,IF(F143=0,0,MAX(F143-E143)))</f>
        <v>35</v>
      </c>
      <c r="I143" s="160">
        <f>IF(F143=0,0,IF(D143=0,0,MAX(F143-D143)))</f>
        <v>137</v>
      </c>
      <c r="K143" s="171" t="str">
        <f>C143</f>
        <v>K NUTRIA</v>
      </c>
      <c r="L143" s="87"/>
      <c r="M143" s="88"/>
      <c r="N143" s="87"/>
      <c r="O143" s="160">
        <f>IF(L143=0,0,IF(M143=0,0,MAX(M143-L143)))</f>
        <v>0</v>
      </c>
      <c r="P143" s="160">
        <f>IF(M143=0,0,IF(N143=0,0,MAX(N143-M143)))</f>
        <v>0</v>
      </c>
      <c r="Q143" s="160">
        <f>IF(L143=0,0,IF(N143=0,0,MAX(N143-L143)))</f>
        <v>0</v>
      </c>
    </row>
    <row r="144" spans="1:17" ht="15" customHeight="1">
      <c r="A144" s="27" t="n">
        <v>29</v>
      </c>
      <c r="B144" s="90"/>
      <c r="C144" s="237" t="s">
        <v>165</v>
      </c>
      <c r="D144" s="256" t="n">
        <v>44754</v>
      </c>
      <c r="E144" s="212" t="n">
        <v>44855</v>
      </c>
      <c r="F144" s="212" t="n">
        <v>44894</v>
      </c>
      <c r="G144" s="160">
        <f>IF(D144=0,0,IF(E144=0,0,MAX(E144-D144)))</f>
        <v>101</v>
      </c>
      <c r="H144" s="160">
        <f>IF(E144=0,0,IF(F144=0,0,MAX(F144-E144)))</f>
        <v>39</v>
      </c>
      <c r="I144" s="160">
        <f>IF(F144=0,0,IF(D144=0,0,MAX(F144-D144)))</f>
        <v>140</v>
      </c>
      <c r="K144" s="171" t="str">
        <f>C144</f>
        <v>K POTRO</v>
      </c>
      <c r="L144" s="87"/>
      <c r="M144" s="88"/>
      <c r="N144" s="87"/>
      <c r="O144" s="160">
        <f>IF(L144=0,0,IF(M144=0,0,MAX(M144-L144)))</f>
        <v>0</v>
      </c>
      <c r="P144" s="160">
        <f>IF(M144=0,0,IF(N144=0,0,MAX(N144-M144)))</f>
        <v>0</v>
      </c>
      <c r="Q144" s="160">
        <f>IF(L144=0,0,IF(N144=0,0,MAX(N144-L144)))</f>
        <v>0</v>
      </c>
    </row>
    <row r="145" spans="1:17" ht="15" customHeight="1">
      <c r="A145" s="27" t="n">
        <v>30</v>
      </c>
      <c r="B145" s="27"/>
      <c r="C145" s="237" t="s">
        <v>166</v>
      </c>
      <c r="D145" s="256" t="n">
        <v>44754</v>
      </c>
      <c r="E145" s="212" t="n">
        <v>44857</v>
      </c>
      <c r="F145" s="212" t="n">
        <v>44896</v>
      </c>
      <c r="G145" s="160">
        <f>IF(D145=0,0,IF(E145=0,0,MAX(E145-D145)))</f>
        <v>103</v>
      </c>
      <c r="H145" s="160">
        <f>IF(E145=0,0,IF(F145=0,0,MAX(F145-E145)))</f>
        <v>39</v>
      </c>
      <c r="I145" s="160">
        <f>IF(F145=0,0,IF(D145=0,0,MAX(F145-D145)))</f>
        <v>142</v>
      </c>
      <c r="K145" s="171" t="str">
        <f>C145</f>
        <v>K VALOR</v>
      </c>
      <c r="L145" s="87"/>
      <c r="M145" s="87"/>
      <c r="N145" s="87"/>
      <c r="O145" s="160">
        <f>IF(L145=0,0,IF(M145=0,0,MAX(M145-L145)))</f>
        <v>0</v>
      </c>
      <c r="P145" s="160">
        <f>IF(M145=0,0,IF(N145=0,0,MAX(N145-M145)))</f>
        <v>0</v>
      </c>
      <c r="Q145" s="160">
        <f>IF(L145=0,0,IF(N145=0,0,MAX(N145-L145)))</f>
        <v>0</v>
      </c>
    </row>
    <row r="146" spans="1:17" ht="15" customHeight="1">
      <c r="A146" s="27" t="n">
        <v>31</v>
      </c>
      <c r="B146" s="27"/>
      <c r="C146" s="237" t="s">
        <v>167</v>
      </c>
      <c r="D146" s="256" t="n">
        <v>44754</v>
      </c>
      <c r="E146" s="212" t="n">
        <v>44857</v>
      </c>
      <c r="F146" s="212" t="n">
        <v>44893</v>
      </c>
      <c r="G146" s="160">
        <f>IF(D146=0,0,IF(E146=0,0,MAX(E146-D146)))</f>
        <v>103</v>
      </c>
      <c r="H146" s="160">
        <f>IF(E146=0,0,IF(F146=0,0,MAX(F146-E146)))</f>
        <v>36</v>
      </c>
      <c r="I146" s="160">
        <f>IF(F146=0,0,IF(D146=0,0,MAX(F146-D146)))</f>
        <v>139</v>
      </c>
      <c r="K146" s="171" t="str">
        <f>C146</f>
        <v>K PROMETEO</v>
      </c>
      <c r="L146" s="87"/>
      <c r="M146" s="87"/>
      <c r="N146" s="87"/>
      <c r="O146" s="160">
        <f>IF(L146=0,0,IF(M146=0,0,MAX(M146-L146)))</f>
        <v>0</v>
      </c>
      <c r="P146" s="160">
        <f>IF(M146=0,0,IF(N146=0,0,MAX(N146-M146)))</f>
        <v>0</v>
      </c>
      <c r="Q146" s="160">
        <f>IF(L146=0,0,IF(N146=0,0,MAX(N146-L146)))</f>
        <v>0</v>
      </c>
    </row>
    <row r="147" spans="1:17" ht="15" customHeight="1">
      <c r="A147" s="27" t="n">
        <v>32</v>
      </c>
      <c r="B147" s="27"/>
      <c r="C147" s="237" t="s">
        <v>168</v>
      </c>
      <c r="D147" s="256" t="n">
        <v>44754</v>
      </c>
      <c r="E147" s="212" t="n">
        <v>44859</v>
      </c>
      <c r="F147" s="212" t="n">
        <v>44898</v>
      </c>
      <c r="G147" s="160">
        <f>IF(D147=0,0,IF(E147=0,0,MAX(E147-D147)))</f>
        <v>105</v>
      </c>
      <c r="H147" s="160">
        <f>IF(E147=0,0,IF(F147=0,0,MAX(F147-E147)))</f>
        <v>39</v>
      </c>
      <c r="I147" s="160">
        <f>IF(F147=0,0,IF(D147=0,0,MAX(F147-D147)))</f>
        <v>144</v>
      </c>
      <c r="K147" s="171" t="str">
        <f>C147</f>
        <v>ALHAMBRA</v>
      </c>
      <c r="L147" s="87"/>
      <c r="M147" s="87"/>
      <c r="N147" s="87"/>
      <c r="O147" s="160">
        <f>IF(L147=0,0,IF(M147=0,0,MAX(M147-L147)))</f>
        <v>0</v>
      </c>
      <c r="P147" s="160">
        <f>IF(M147=0,0,IF(N147=0,0,MAX(N147-M147)))</f>
        <v>0</v>
      </c>
      <c r="Q147" s="160">
        <f>IF(L147=0,0,IF(N147=0,0,MAX(N147-L147)))</f>
        <v>0</v>
      </c>
    </row>
    <row r="148" spans="1:17" ht="15" customHeight="1">
      <c r="A148" s="27" t="n">
        <v>33</v>
      </c>
      <c r="B148" s="27"/>
      <c r="C148" s="237" t="s">
        <v>169</v>
      </c>
      <c r="D148" s="256" t="n">
        <v>44754</v>
      </c>
      <c r="E148" s="212" t="n">
        <v>44861</v>
      </c>
      <c r="F148" s="212" t="n">
        <v>44897</v>
      </c>
      <c r="G148" s="160">
        <f>IF(D148=0,0,IF(E148=0,0,MAX(E148-D148)))</f>
        <v>107</v>
      </c>
      <c r="H148" s="160">
        <f>IF(E148=0,0,IF(F148=0,0,MAX(F148-E148)))</f>
        <v>36</v>
      </c>
      <c r="I148" s="160">
        <f>IF(F148=0,0,IF(D148=0,0,MAX(F148-D148)))</f>
        <v>143</v>
      </c>
      <c r="K148" s="171" t="str">
        <f>C148</f>
        <v>LG ARLASK</v>
      </c>
      <c r="L148" s="87"/>
      <c r="M148" s="87"/>
      <c r="N148" s="87"/>
      <c r="O148" s="160">
        <f>IF(L148=0,0,IF(M148=0,0,MAX(M148-L148)))</f>
        <v>0</v>
      </c>
      <c r="P148" s="160">
        <f>IF(M148=0,0,IF(N148=0,0,MAX(N148-M148)))</f>
        <v>0</v>
      </c>
      <c r="Q148" s="160">
        <f>IF(L148=0,0,IF(N148=0,0,MAX(N148-L148)))</f>
        <v>0</v>
      </c>
    </row>
    <row r="149" spans="1:17" ht="15" customHeight="1">
      <c r="A149" s="27" t="n">
        <v>34</v>
      </c>
      <c r="B149" s="27"/>
      <c r="C149" s="237" t="s">
        <v>170</v>
      </c>
      <c r="D149" s="256" t="n">
        <v>44754</v>
      </c>
      <c r="E149" s="212" t="n">
        <v>44859</v>
      </c>
      <c r="F149" s="212" t="n">
        <v>44898</v>
      </c>
      <c r="G149" s="160">
        <f>IF(D149=0,0,IF(E149=0,0,MAX(E149-D149)))</f>
        <v>105</v>
      </c>
      <c r="H149" s="160">
        <f>IF(E149=0,0,IF(F149=0,0,MAX(F149-E149)))</f>
        <v>39</v>
      </c>
      <c r="I149" s="160">
        <f>IF(F149=0,0,IF(D149=0,0,MAX(F149-D149)))</f>
        <v>144</v>
      </c>
      <c r="K149" s="171" t="str">
        <f>C149</f>
        <v>LG MORO</v>
      </c>
      <c r="L149" s="87"/>
      <c r="M149" s="87"/>
      <c r="N149" s="87"/>
      <c r="O149" s="160">
        <f>IF(L149=0,0,IF(M149=0,0,MAX(M149-L149)))</f>
        <v>0</v>
      </c>
      <c r="P149" s="160">
        <f>IF(M149=0,0,IF(N149=0,0,MAX(N149-M149)))</f>
        <v>0</v>
      </c>
      <c r="Q149" s="160">
        <f>IF(L149=0,0,IF(N149=0,0,MAX(N149-L149)))</f>
        <v>0</v>
      </c>
    </row>
    <row r="150" spans="1:17" ht="15" customHeight="1">
      <c r="A150" s="27" t="n">
        <v>35</v>
      </c>
      <c r="B150" s="27"/>
      <c r="C150" s="237" t="s">
        <v>197</v>
      </c>
      <c r="D150" s="256" t="n">
        <v>44754</v>
      </c>
      <c r="E150" s="212" t="n">
        <v>44858</v>
      </c>
      <c r="F150" s="212" t="n">
        <v>44894</v>
      </c>
      <c r="G150" s="160">
        <f>IF(D150=0,0,IF(E150=0,0,MAX(E150-D150)))</f>
        <v>104</v>
      </c>
      <c r="H150" s="160">
        <f>IF(E150=0,0,IF(F150=0,0,MAX(F150-E150)))</f>
        <v>36</v>
      </c>
      <c r="I150" s="160">
        <f>IF(F150=0,0,IF(D150=0,0,MAX(F150-D150)))</f>
        <v>140</v>
      </c>
      <c r="K150" s="171" t="str">
        <f>C150</f>
        <v>LG ZAINO</v>
      </c>
      <c r="L150" s="87"/>
      <c r="M150" s="87"/>
      <c r="N150" s="87"/>
      <c r="O150" s="160">
        <f>IF(L150=0,0,IF(M150=0,0,MAX(M150-L150)))</f>
        <v>0</v>
      </c>
      <c r="P150" s="160">
        <f>IF(M150=0,0,IF(N150=0,0,MAX(N150-M150)))</f>
        <v>0</v>
      </c>
      <c r="Q150" s="160">
        <f>IF(L150=0,0,IF(N150=0,0,MAX(N150-L150)))</f>
        <v>0</v>
      </c>
    </row>
    <row r="151" spans="1:17" ht="15" customHeight="1">
      <c r="A151" s="27" t="n">
        <v>36</v>
      </c>
      <c r="B151" s="27"/>
      <c r="C151" s="237" t="s">
        <v>171</v>
      </c>
      <c r="D151" s="256" t="n">
        <v>44754</v>
      </c>
      <c r="E151" s="212" t="n">
        <v>44859</v>
      </c>
      <c r="F151" s="212" t="n">
        <v>44895</v>
      </c>
      <c r="G151" s="160">
        <f>IF(D151=0,0,IF(E151=0,0,MAX(E151-D151)))</f>
        <v>105</v>
      </c>
      <c r="H151" s="160">
        <f>IF(E151=0,0,IF(F151=0,0,MAX(F151-E151)))</f>
        <v>36</v>
      </c>
      <c r="I151" s="160">
        <f>IF(F151=0,0,IF(D151=0,0,MAX(F151-D151)))</f>
        <v>141</v>
      </c>
      <c r="K151" s="171" t="str">
        <f>C151</f>
        <v>LGWA11-0169</v>
      </c>
      <c r="L151" s="87"/>
      <c r="M151" s="87"/>
      <c r="N151" s="87"/>
      <c r="O151" s="160">
        <f>IF(L151=0,0,IF(M151=0,0,MAX(M151-L151)))</f>
        <v>0</v>
      </c>
      <c r="P151" s="160">
        <f>IF(M151=0,0,IF(N151=0,0,MAX(N151-M151)))</f>
        <v>0</v>
      </c>
      <c r="Q151" s="160">
        <f>IF(L151=0,0,IF(N151=0,0,MAX(N151-L151)))</f>
        <v>0</v>
      </c>
    </row>
    <row r="152" spans="1:17" ht="15" customHeight="1">
      <c r="A152" s="27" t="n">
        <v>37</v>
      </c>
      <c r="B152" s="27"/>
      <c r="C152" s="237" t="s">
        <v>172</v>
      </c>
      <c r="D152" s="256" t="n">
        <v>44754</v>
      </c>
      <c r="E152" s="212" t="n">
        <v>44856</v>
      </c>
      <c r="F152" s="212" t="n">
        <v>44895</v>
      </c>
      <c r="G152" s="160">
        <f>IF(D152=0,0,IF(E152=0,0,MAX(E152-D152)))</f>
        <v>102</v>
      </c>
      <c r="H152" s="160">
        <f>IF(E152=0,0,IF(F152=0,0,MAX(F152-E152)))</f>
        <v>39</v>
      </c>
      <c r="I152" s="160">
        <f>IF(F152=0,0,IF(D152=0,0,MAX(F152-D152)))</f>
        <v>141</v>
      </c>
      <c r="K152" s="171" t="str">
        <f>C152</f>
        <v>MS INTA 415</v>
      </c>
      <c r="L152" s="87"/>
      <c r="M152" s="87"/>
      <c r="N152" s="87"/>
      <c r="O152" s="160">
        <f>IF(L152=0,0,IF(M152=0,0,MAX(M152-L152)))</f>
        <v>0</v>
      </c>
      <c r="P152" s="160">
        <f>IF(M152=0,0,IF(N152=0,0,MAX(N152-M152)))</f>
        <v>0</v>
      </c>
      <c r="Q152" s="160">
        <f>IF(L152=0,0,IF(N152=0,0,MAX(N152-L152)))</f>
        <v>0</v>
      </c>
    </row>
    <row r="153" spans="1:17" ht="15" customHeight="1">
      <c r="A153" s="27" t="n">
        <v>38</v>
      </c>
      <c r="B153" s="27"/>
      <c r="C153" s="237" t="s">
        <v>173</v>
      </c>
      <c r="D153" s="256" t="n">
        <v>44754</v>
      </c>
      <c r="E153" s="212" t="n">
        <v>44855</v>
      </c>
      <c r="F153" s="212" t="n">
        <v>44891</v>
      </c>
      <c r="G153" s="160">
        <f>IF(D153=0,0,IF(E153=0,0,MAX(E153-D153)))</f>
        <v>101</v>
      </c>
      <c r="H153" s="160">
        <f>IF(E153=0,0,IF(F153=0,0,MAX(F153-E153)))</f>
        <v>36</v>
      </c>
      <c r="I153" s="160">
        <f>IF(F153=0,0,IF(D153=0,0,MAX(F153-D153)))</f>
        <v>137</v>
      </c>
      <c r="K153" s="171" t="str">
        <f>C153</f>
        <v>MS INTA 521</v>
      </c>
      <c r="L153" s="87"/>
      <c r="M153" s="87"/>
      <c r="N153" s="87"/>
      <c r="O153" s="160">
        <f>IF(L153=0,0,IF(M153=0,0,MAX(M153-L153)))</f>
        <v>0</v>
      </c>
      <c r="P153" s="160">
        <f>IF(M153=0,0,IF(N153=0,0,MAX(N153-M153)))</f>
        <v>0</v>
      </c>
      <c r="Q153" s="160">
        <f>IF(L153=0,0,IF(N153=0,0,MAX(N153-L153)))</f>
        <v>0</v>
      </c>
    </row>
    <row r="154" spans="1:17" ht="15" customHeight="1">
      <c r="A154" s="27" t="n">
        <v>39</v>
      </c>
      <c r="B154" s="27"/>
      <c r="C154" s="237" t="s">
        <v>198</v>
      </c>
      <c r="D154" s="256" t="n">
        <v>44754</v>
      </c>
      <c r="E154" s="212" t="n">
        <v>44856</v>
      </c>
      <c r="F154" s="212" t="n">
        <v>44892</v>
      </c>
      <c r="G154" s="160">
        <f>IF(D154=0,0,IF(E154=0,0,MAX(E154-D154)))</f>
        <v>102</v>
      </c>
      <c r="H154" s="160">
        <f>IF(E154=0,0,IF(F154=0,0,MAX(F154-E154)))</f>
        <v>36</v>
      </c>
      <c r="I154" s="160">
        <f>IF(F154=0,0,IF(D154=0,0,MAX(F154-D154)))</f>
        <v>138</v>
      </c>
      <c r="K154" s="171" t="str">
        <f>C154</f>
        <v>MS INTA  817</v>
      </c>
      <c r="L154" s="87"/>
      <c r="M154" s="87"/>
      <c r="N154" s="87"/>
      <c r="O154" s="160">
        <f>IF(L154=0,0,IF(M154=0,0,MAX(M154-L154)))</f>
        <v>0</v>
      </c>
      <c r="P154" s="160">
        <f>IF(M154=0,0,IF(N154=0,0,MAX(N154-M154)))</f>
        <v>0</v>
      </c>
      <c r="Q154" s="160">
        <f>IF(L154=0,0,IF(N154=0,0,MAX(N154-L154)))</f>
        <v>0</v>
      </c>
    </row>
    <row r="155" spans="1:17" ht="15" customHeight="1">
      <c r="A155" s="27" t="n">
        <v>40</v>
      </c>
      <c r="B155" s="27"/>
      <c r="C155" s="237" t="s">
        <v>199</v>
      </c>
      <c r="D155" s="256" t="n">
        <v>44754</v>
      </c>
      <c r="E155" s="212" t="n">
        <v>44855</v>
      </c>
      <c r="F155" s="212" t="n">
        <v>44892</v>
      </c>
      <c r="G155" s="160">
        <f>IF(D155=0,0,IF(E155=0,0,MAX(E155-D155)))</f>
        <v>101</v>
      </c>
      <c r="H155" s="160">
        <f>IF(E155=0,0,IF(F155=0,0,MAX(F155-E155)))</f>
        <v>37</v>
      </c>
      <c r="I155" s="160">
        <f>IF(F155=0,0,IF(D155=0,0,MAX(F155-D155)))</f>
        <v>138</v>
      </c>
      <c r="K155" s="171" t="str">
        <f>C155</f>
        <v>BAGUETTE 450</v>
      </c>
      <c r="L155" s="87"/>
      <c r="M155" s="87"/>
      <c r="N155" s="87"/>
      <c r="O155" s="160">
        <f>IF(L155=0,0,IF(M155=0,0,MAX(M155-L155)))</f>
        <v>0</v>
      </c>
      <c r="P155" s="160">
        <f>IF(M155=0,0,IF(N155=0,0,MAX(N155-M155)))</f>
        <v>0</v>
      </c>
      <c r="Q155" s="160">
        <f>IF(L155=0,0,IF(N155=0,0,MAX(N155-L155)))</f>
        <v>0</v>
      </c>
    </row>
    <row r="156" spans="1:17" ht="15" customHeight="1">
      <c r="A156" s="27" t="n">
        <v>41</v>
      </c>
      <c r="B156" s="27"/>
      <c r="C156" s="237" t="s">
        <v>200</v>
      </c>
      <c r="D156" s="256" t="n">
        <v>44754</v>
      </c>
      <c r="E156" s="212" t="n">
        <v>44857</v>
      </c>
      <c r="F156" s="212" t="n">
        <v>44898</v>
      </c>
      <c r="G156" s="160">
        <f>IF(D156=0,0,IF(E156=0,0,MAX(E156-D156)))</f>
        <v>103</v>
      </c>
      <c r="H156" s="160">
        <f>IF(E156=0,0,IF(F156=0,0,MAX(F156-E156)))</f>
        <v>41</v>
      </c>
      <c r="I156" s="160">
        <f>IF(F156=0,0,IF(D156=0,0,MAX(F156-D156)))</f>
        <v>144</v>
      </c>
      <c r="K156" s="171" t="str">
        <f>C156</f>
        <v>BAGUETTE 525</v>
      </c>
      <c r="L156" s="87"/>
      <c r="M156" s="92"/>
      <c r="N156" s="92"/>
      <c r="O156" s="160">
        <f>IF(L156=0,0,IF(M156=0,0,MAX(M156-L156)))</f>
        <v>0</v>
      </c>
      <c r="P156" s="160">
        <f>IF(M156=0,0,IF(N156=0,0,MAX(N156-M156)))</f>
        <v>0</v>
      </c>
      <c r="Q156" s="160">
        <f>IF(L156=0,0,IF(N156=0,0,MAX(N156-L156)))</f>
        <v>0</v>
      </c>
    </row>
    <row r="157" spans="1:17" ht="15" customHeight="1">
      <c r="A157" s="27" t="n">
        <v>42</v>
      </c>
      <c r="B157" s="27"/>
      <c r="C157" s="237" t="s">
        <v>201</v>
      </c>
      <c r="D157" s="256" t="n">
        <v>44754</v>
      </c>
      <c r="E157" s="212" t="n">
        <v>44859</v>
      </c>
      <c r="F157" s="212" t="n">
        <v>44896</v>
      </c>
      <c r="G157" s="160">
        <f>IF(D157=0,0,IF(E157=0,0,MAX(E157-D157)))</f>
        <v>105</v>
      </c>
      <c r="H157" s="160">
        <f>IF(E157=0,0,IF(F157=0,0,MAX(F157-E157)))</f>
        <v>37</v>
      </c>
      <c r="I157" s="160">
        <f>IF(F157=0,0,IF(D157=0,0,MAX(F157-D157)))</f>
        <v>142</v>
      </c>
      <c r="K157" s="171" t="str">
        <f>C157</f>
        <v>BAGUETTE 620</v>
      </c>
      <c r="L157" s="87"/>
      <c r="M157" s="92"/>
      <c r="N157" s="92"/>
      <c r="O157" s="160">
        <f>IF(L157=0,0,IF(M157=0,0,MAX(M157-L157)))</f>
        <v>0</v>
      </c>
      <c r="P157" s="160">
        <f>IF(M157=0,0,IF(N157=0,0,MAX(N157-M157)))</f>
        <v>0</v>
      </c>
      <c r="Q157" s="160">
        <f>IF(L157=0,0,IF(N157=0,0,MAX(N157-L157)))</f>
        <v>0</v>
      </c>
    </row>
    <row r="158" spans="1:17" ht="15" customHeight="1">
      <c r="A158" s="27" t="n">
        <v>43</v>
      </c>
      <c r="B158" s="27"/>
      <c r="C158" s="237" t="s">
        <v>176</v>
      </c>
      <c r="D158" s="256" t="n">
        <v>44754</v>
      </c>
      <c r="E158" s="212" t="n">
        <v>44860</v>
      </c>
      <c r="F158" s="212" t="n">
        <v>44896</v>
      </c>
      <c r="G158" s="160">
        <f>IF(D158=0,0,IF(E158=0,0,MAX(E158-D158)))</f>
        <v>106</v>
      </c>
      <c r="H158" s="160">
        <f>IF(E158=0,0,IF(F158=0,0,MAX(F158-E158)))</f>
        <v>36</v>
      </c>
      <c r="I158" s="160">
        <f>IF(F158=0,0,IF(D158=0,0,MAX(F158-D158)))</f>
        <v>142</v>
      </c>
      <c r="K158" s="171" t="str">
        <f>C158</f>
        <v>RGT QUIRIKO</v>
      </c>
      <c r="L158" s="87"/>
      <c r="M158" s="92"/>
      <c r="N158" s="92"/>
      <c r="O158" s="160">
        <f>IF(L158=0,0,IF(M158=0,0,MAX(M158-L158)))</f>
        <v>0</v>
      </c>
      <c r="P158" s="160">
        <f>IF(M158=0,0,IF(N158=0,0,MAX(N158-M158)))</f>
        <v>0</v>
      </c>
      <c r="Q158" s="160">
        <f>IF(L158=0,0,IF(N158=0,0,MAX(N158-L158)))</f>
        <v>0</v>
      </c>
    </row>
    <row r="159" spans="1:17" ht="15" customHeight="1">
      <c r="A159" s="27" t="n">
        <v>44</v>
      </c>
      <c r="B159" s="27"/>
      <c r="C159" s="237" t="s">
        <v>177</v>
      </c>
      <c r="D159" s="256" t="n">
        <v>44754</v>
      </c>
      <c r="E159" s="212" t="n">
        <v>44862</v>
      </c>
      <c r="F159" s="212" t="n">
        <v>44896</v>
      </c>
      <c r="G159" s="160">
        <f>IF(D159=0,0,IF(E159=0,0,MAX(E159-D159)))</f>
        <v>108</v>
      </c>
      <c r="H159" s="160">
        <f>IF(E159=0,0,IF(F159=0,0,MAX(F159-E159)))</f>
        <v>34</v>
      </c>
      <c r="I159" s="160">
        <f>IF(F159=0,0,IF(D159=0,0,MAX(F159-D159)))</f>
        <v>142</v>
      </c>
      <c r="K159" s="171" t="str">
        <f>C159</f>
        <v>LAPACHO</v>
      </c>
      <c r="L159" s="87"/>
      <c r="M159" s="92"/>
      <c r="N159" s="92"/>
      <c r="O159" s="160">
        <f>IF(L159=0,0,IF(M159=0,0,MAX(M159-L159)))</f>
        <v>0</v>
      </c>
      <c r="P159" s="160">
        <f>IF(M159=0,0,IF(N159=0,0,MAX(N159-M159)))</f>
        <v>0</v>
      </c>
      <c r="Q159" s="160">
        <f>IF(L159=0,0,IF(N159=0,0,MAX(N159-L159)))</f>
        <v>0</v>
      </c>
    </row>
    <row r="160" spans="1:17" ht="15" customHeight="1">
      <c r="A160" s="27" t="n">
        <v>45</v>
      </c>
      <c r="B160" s="27"/>
      <c r="C160" s="27"/>
      <c r="D160" s="87"/>
      <c r="E160" s="92"/>
      <c r="F160" s="92"/>
      <c r="G160" s="160">
        <f>IF(D160=0,0,IF(E160=0,0,MAX(E160-D160)))</f>
        <v>0</v>
      </c>
      <c r="H160" s="160">
        <f>IF(E160=0,0,IF(F160=0,0,MAX(F160-E160)))</f>
        <v>0</v>
      </c>
      <c r="I160" s="160">
        <f>IF(F160=0,0,IF(D160=0,0,MAX(F160-D160)))</f>
        <v>0</v>
      </c>
      <c r="K160" s="171">
        <f>C160</f>
        <v>0</v>
      </c>
      <c r="L160" s="87"/>
      <c r="M160" s="92"/>
      <c r="N160" s="92"/>
      <c r="O160" s="160">
        <f>IF(L160=0,0,IF(M160=0,0,MAX(M160-L160)))</f>
        <v>0</v>
      </c>
      <c r="P160" s="160">
        <f>IF(M160=0,0,IF(N160=0,0,MAX(N160-M160)))</f>
        <v>0</v>
      </c>
      <c r="Q160" s="160">
        <f>IF(L160=0,0,IF(N160=0,0,MAX(N160-L160)))</f>
        <v>0</v>
      </c>
    </row>
    <row r="161" spans="1:17" ht="15" customHeight="1">
      <c r="A161" s="27" t="n">
        <v>46</v>
      </c>
      <c r="B161" s="27"/>
      <c r="C161" s="27"/>
      <c r="D161" s="87"/>
      <c r="E161" s="92"/>
      <c r="F161" s="92"/>
      <c r="G161" s="160">
        <f>IF(D161=0,0,IF(E161=0,0,MAX(E161-D161)))</f>
        <v>0</v>
      </c>
      <c r="H161" s="160">
        <f>IF(E161=0,0,IF(F161=0,0,MAX(F161-E161)))</f>
        <v>0</v>
      </c>
      <c r="I161" s="160">
        <f>IF(F161=0,0,IF(D161=0,0,MAX(F161-D161)))</f>
        <v>0</v>
      </c>
      <c r="K161" s="171">
        <f>C161</f>
        <v>0</v>
      </c>
      <c r="L161" s="87"/>
      <c r="M161" s="92"/>
      <c r="N161" s="92"/>
      <c r="O161" s="160">
        <f>IF(L161=0,0,IF(M161=0,0,MAX(M161-L161)))</f>
        <v>0</v>
      </c>
      <c r="P161" s="160">
        <f>IF(M161=0,0,IF(N161=0,0,MAX(N161-M161)))</f>
        <v>0</v>
      </c>
      <c r="Q161" s="160">
        <f>IF(L161=0,0,IF(N161=0,0,MAX(N161-L161)))</f>
        <v>0</v>
      </c>
    </row>
    <row r="162" spans="1:17" ht="15" customHeight="1">
      <c r="A162" s="27" t="n">
        <v>47</v>
      </c>
      <c r="B162" s="27"/>
      <c r="C162" s="27"/>
      <c r="D162" s="87"/>
      <c r="E162" s="92"/>
      <c r="F162" s="92"/>
      <c r="G162" s="160">
        <f>IF(D162=0,0,IF(E162=0,0,MAX(E162-D162)))</f>
        <v>0</v>
      </c>
      <c r="H162" s="160">
        <f>IF(E162=0,0,IF(F162=0,0,MAX(F162-E162)))</f>
        <v>0</v>
      </c>
      <c r="I162" s="160">
        <f>IF(F162=0,0,IF(D162=0,0,MAX(F162-D162)))</f>
        <v>0</v>
      </c>
      <c r="K162" s="171">
        <f>C162</f>
        <v>0</v>
      </c>
      <c r="L162" s="87"/>
      <c r="M162" s="92"/>
      <c r="N162" s="92"/>
      <c r="O162" s="160">
        <f>IF(L162=0,0,IF(M162=0,0,MAX(M162-L162)))</f>
        <v>0</v>
      </c>
      <c r="P162" s="160">
        <f>IF(M162=0,0,IF(N162=0,0,MAX(N162-M162)))</f>
        <v>0</v>
      </c>
      <c r="Q162" s="160">
        <f>IF(L162=0,0,IF(N162=0,0,MAX(N162-L162)))</f>
        <v>0</v>
      </c>
    </row>
    <row r="163" spans="1:17" ht="15" customHeight="1">
      <c r="A163" s="27" t="n">
        <v>48</v>
      </c>
      <c r="B163" s="27"/>
      <c r="C163" s="27"/>
      <c r="D163" s="87"/>
      <c r="E163" s="92"/>
      <c r="F163" s="92"/>
      <c r="G163" s="160">
        <f>IF(D163=0,0,IF(E163=0,0,MAX(E163-D163)))</f>
        <v>0</v>
      </c>
      <c r="H163" s="160">
        <f>IF(E163=0,0,IF(F163=0,0,MAX(F163-E163)))</f>
        <v>0</v>
      </c>
      <c r="I163" s="160">
        <f>IF(F163=0,0,IF(D163=0,0,MAX(F163-D163)))</f>
        <v>0</v>
      </c>
      <c r="K163" s="171">
        <f>C163</f>
        <v>0</v>
      </c>
      <c r="L163" s="87"/>
      <c r="M163" s="92"/>
      <c r="N163" s="92"/>
      <c r="O163" s="160">
        <f>IF(L163=0,0,IF(M163=0,0,MAX(M163-L163)))</f>
        <v>0</v>
      </c>
      <c r="P163" s="160">
        <f>IF(M163=0,0,IF(N163=0,0,MAX(N163-M163)))</f>
        <v>0</v>
      </c>
      <c r="Q163" s="160">
        <f>IF(L163=0,0,IF(N163=0,0,MAX(N163-L163)))</f>
        <v>0</v>
      </c>
    </row>
    <row r="164" spans="1:17" ht="15" customHeight="1">
      <c r="A164" s="27" t="n">
        <v>49</v>
      </c>
      <c r="B164" s="27"/>
      <c r="C164" s="27"/>
      <c r="D164" s="87"/>
      <c r="E164" s="92"/>
      <c r="F164" s="92"/>
      <c r="G164" s="160">
        <f>IF(D164=0,0,IF(E164=0,0,MAX(E164-D164)))</f>
        <v>0</v>
      </c>
      <c r="H164" s="160">
        <f>IF(E164=0,0,IF(F164=0,0,MAX(F164-E164)))</f>
        <v>0</v>
      </c>
      <c r="I164" s="160">
        <f>IF(F164=0,0,IF(D164=0,0,MAX(F164-D164)))</f>
        <v>0</v>
      </c>
      <c r="K164" s="171">
        <f>C164</f>
        <v>0</v>
      </c>
      <c r="L164" s="87"/>
      <c r="M164" s="92"/>
      <c r="N164" s="92"/>
      <c r="O164" s="160">
        <f>IF(L164=0,0,IF(M164=0,0,MAX(M164-L164)))</f>
        <v>0</v>
      </c>
      <c r="P164" s="160">
        <f>IF(M164=0,0,IF(N164=0,0,MAX(N164-M164)))</f>
        <v>0</v>
      </c>
      <c r="Q164" s="160">
        <f>IF(L164=0,0,IF(N164=0,0,MAX(N164-L164)))</f>
        <v>0</v>
      </c>
    </row>
    <row r="165" spans="1:17" ht="15" customHeight="1">
      <c r="A165" s="27" t="n">
        <v>50</v>
      </c>
      <c r="B165" s="27"/>
      <c r="C165" s="27"/>
      <c r="D165" s="87"/>
      <c r="E165" s="92"/>
      <c r="F165" s="92"/>
      <c r="G165" s="160">
        <f>IF(D165=0,0,IF(E165=0,0,MAX(E165-D165)))</f>
        <v>0</v>
      </c>
      <c r="H165" s="160">
        <f>IF(E165=0,0,IF(F165=0,0,MAX(F165-E165)))</f>
        <v>0</v>
      </c>
      <c r="I165" s="160">
        <f>IF(F165=0,0,IF(D165=0,0,MAX(F165-D165)))</f>
        <v>0</v>
      </c>
      <c r="K165" s="171">
        <f>C165</f>
        <v>0</v>
      </c>
      <c r="L165" s="87"/>
      <c r="M165" s="92"/>
      <c r="N165" s="92"/>
      <c r="O165" s="160">
        <f>IF(L165=0,0,IF(M165=0,0,MAX(M165-L165)))</f>
        <v>0</v>
      </c>
      <c r="P165" s="160">
        <f>IF(M165=0,0,IF(N165=0,0,MAX(N165-M165)))</f>
        <v>0</v>
      </c>
      <c r="Q165" s="160">
        <f>IF(L165=0,0,IF(N165=0,0,MAX(N165-L165)))</f>
        <v>0</v>
      </c>
    </row>
    <row r="166" spans="1:17" ht="15" customHeight="1">
      <c r="A166" s="69"/>
      <c r="B166" s="69"/>
      <c r="C166" s="69"/>
      <c r="D166" s="103"/>
      <c r="E166" s="103"/>
      <c r="F166" s="103"/>
      <c r="G166" s="31"/>
      <c r="H166" s="31"/>
      <c r="I166" s="31"/>
      <c r="K166" s="69"/>
      <c r="L166" s="103"/>
      <c r="M166" s="103"/>
      <c r="N166" s="103"/>
      <c r="O166" s="31"/>
      <c r="P166" s="31"/>
      <c r="Q166" s="31"/>
    </row>
    <row r="167" spans="1:17" ht="15" customHeight="1">
      <c r="A167" s="69"/>
      <c r="B167" s="69"/>
      <c r="C167" s="69"/>
      <c r="D167" s="103"/>
      <c r="E167" s="103"/>
      <c r="F167" s="103"/>
      <c r="G167" s="10"/>
      <c r="H167" s="10"/>
      <c r="I167" s="10"/>
      <c r="K167" s="69"/>
      <c r="L167" s="103"/>
      <c r="M167" s="103"/>
      <c r="N167" s="103"/>
      <c r="O167" s="10"/>
      <c r="P167" s="10"/>
      <c r="Q167" s="10"/>
    </row>
    <row r="168" spans="1:17" ht="15" customHeight="1">
      <c r="A168"/>
      <c r="B168"/>
      <c r="C168"/>
      <c r="D168" s="104"/>
      <c r="E168" s="104"/>
      <c r="F168" s="104"/>
      <c r="G168"/>
      <c r="H168"/>
      <c r="I168"/>
      <c r="K168"/>
      <c r="L168" s="104"/>
      <c r="M168" s="104"/>
      <c r="N168" s="104"/>
      <c r="O168"/>
      <c r="P168"/>
      <c r="Q168"/>
    </row>
    <row r="169" spans="1:17" ht="15" customHeight="1">
      <c r="A169"/>
      <c r="B169"/>
      <c r="C169" s="300" t="s">
        <v>202</v>
      </c>
      <c r="D169" s="54"/>
      <c r="E169" s="54"/>
      <c r="F169" s="54"/>
      <c r="G169" s="135"/>
      <c r="H169" s="135"/>
      <c r="I169" s="55"/>
      <c r="K169" s="301" t="s">
        <v>203</v>
      </c>
      <c r="L169" s="57"/>
      <c r="M169" s="57"/>
      <c r="N169" s="57"/>
      <c r="O169" s="136"/>
      <c r="P169" s="136"/>
      <c r="Q169" s="58"/>
    </row>
    <row r="170" spans="1:17" ht="45" customHeight="1">
      <c r="A170" s="295" t="s">
        <v>118</v>
      </c>
      <c r="B170" s="295" t="s">
        <v>119</v>
      </c>
      <c r="C170" s="302" t="s">
        <v>120</v>
      </c>
      <c r="D170" s="86" t="str">
        <f>D$5</f>
        <v>Fecha de siembra</v>
      </c>
      <c r="E170" s="238" t="str">
        <f>E$5</f>
        <v>Fecha de espigazón</v>
      </c>
      <c r="F170" s="238" t="str">
        <f>F$5</f>
        <v>Fecha de madurez</v>
      </c>
      <c r="G170" s="86" t="str">
        <f>G$5</f>
        <v>Días Siembra-Espigazón</v>
      </c>
      <c r="H170" s="86" t="str">
        <f>H$5</f>
        <v>Días Espigazón-Madurez</v>
      </c>
      <c r="I170" s="85" t="str">
        <f>I$5</f>
        <v>Días Siembra-Madurez</v>
      </c>
      <c r="K170" s="295" t="s">
        <v>120</v>
      </c>
      <c r="L170" s="86" t="str">
        <f>L$5</f>
        <v>Fecha de siembra</v>
      </c>
      <c r="M170" s="86" t="str">
        <f>M$5</f>
        <v>Fecha de espigazón</v>
      </c>
      <c r="N170" s="86" t="str">
        <f>N$5</f>
        <v>Fecha de madurez</v>
      </c>
      <c r="O170" s="86" t="str">
        <f>O$5</f>
        <v>Días Siembra-Espigazón</v>
      </c>
      <c r="P170" s="86" t="str">
        <f>P$5</f>
        <v>Días Espigazón-Madurez</v>
      </c>
      <c r="Q170" s="85" t="str">
        <f>Q$5</f>
        <v>Días Siembra-Madurez</v>
      </c>
    </row>
    <row r="171" spans="1:17" ht="15" customHeight="1">
      <c r="A171" s="27" t="n">
        <v>1</v>
      </c>
      <c r="B171" s="27"/>
      <c r="C171" s="258" t="n">
        <v>460</v>
      </c>
      <c r="D171" s="212" t="n">
        <v>44777</v>
      </c>
      <c r="E171" s="243" t="n">
        <v>44863</v>
      </c>
      <c r="F171" s="212"/>
      <c r="G171" s="160">
        <f>IF(D171=0,0,IF(E171=0,0,MAX(E171-D171)))</f>
        <v>86</v>
      </c>
      <c r="H171" s="160">
        <f>IF(E171=0,0,IF(F171=0,0,MAX(F171-E171)))</f>
        <v>0</v>
      </c>
      <c r="I171" s="160">
        <f>IF(F171=0,0,IF(D171=0,0,MAX(F171-D171)))</f>
        <v>0</v>
      </c>
      <c r="K171" s="171">
        <f>C171</f>
        <v>460</v>
      </c>
      <c r="L171" s="87"/>
      <c r="M171" s="88"/>
      <c r="N171" s="87"/>
      <c r="O171" s="160">
        <f>IF(L171=0,0,IF(M171=0,0,MAX(M171-L171)))</f>
        <v>0</v>
      </c>
      <c r="P171" s="160">
        <f>IF(M171=0,0,IF(N171=0,0,MAX(N171-M171)))</f>
        <v>0</v>
      </c>
      <c r="Q171" s="160">
        <f>IF(L171=0,0,IF(N171=0,0,MAX(N171-L171)))</f>
        <v>0</v>
      </c>
    </row>
    <row r="172" spans="1:17" ht="15" customHeight="1">
      <c r="A172" s="27" t="n">
        <v>2</v>
      </c>
      <c r="B172" s="27"/>
      <c r="C172" s="259" t="n">
        <v>916</v>
      </c>
      <c r="D172" s="212" t="n">
        <v>44777</v>
      </c>
      <c r="E172" s="212" t="n">
        <v>44862</v>
      </c>
      <c r="F172" s="212"/>
      <c r="G172" s="160">
        <f>IF(D172=0,0,IF(E172=0,0,MAX(E172-D172)))</f>
        <v>85</v>
      </c>
      <c r="H172" s="160">
        <f>IF(E172=0,0,IF(F172=0,0,MAX(F172-E172)))</f>
        <v>0</v>
      </c>
      <c r="I172" s="160">
        <f>IF(F172=0,0,IF(D172=0,0,MAX(F172-D172)))</f>
        <v>0</v>
      </c>
      <c r="K172" s="171">
        <f>C172</f>
        <v>916</v>
      </c>
      <c r="L172" s="87"/>
      <c r="M172" s="88"/>
      <c r="N172" s="87"/>
      <c r="O172" s="160">
        <f>IF(L172=0,0,IF(M172=0,0,MAX(M172-L172)))</f>
        <v>0</v>
      </c>
      <c r="P172" s="160">
        <f>IF(M172=0,0,IF(N172=0,0,MAX(N172-M172)))</f>
        <v>0</v>
      </c>
      <c r="Q172" s="160">
        <f>IF(L172=0,0,IF(N172=0,0,MAX(N172-L172)))</f>
        <v>0</v>
      </c>
    </row>
    <row r="173" spans="1:17" ht="15" customHeight="1">
      <c r="A173" s="27" t="n">
        <v>3</v>
      </c>
      <c r="B173" s="27"/>
      <c r="C173" s="259" t="n">
        <v>920</v>
      </c>
      <c r="D173" s="212" t="n">
        <v>44777</v>
      </c>
      <c r="E173" s="212" t="n">
        <v>44864</v>
      </c>
      <c r="F173" s="212"/>
      <c r="G173" s="160">
        <f>IF(D173=0,0,IF(E173=0,0,MAX(E173-D173)))</f>
        <v>87</v>
      </c>
      <c r="H173" s="160">
        <f>IF(E173=0,0,IF(F173=0,0,MAX(F173-E173)))</f>
        <v>0</v>
      </c>
      <c r="I173" s="160">
        <f>IF(F173=0,0,IF(D173=0,0,MAX(F173-D173)))</f>
        <v>0</v>
      </c>
      <c r="K173" s="171">
        <f>C173</f>
        <v>920</v>
      </c>
      <c r="L173" s="87"/>
      <c r="M173" s="88"/>
      <c r="N173" s="87"/>
      <c r="O173" s="160">
        <f>IF(L173=0,0,IF(M173=0,0,MAX(M173-L173)))</f>
        <v>0</v>
      </c>
      <c r="P173" s="160">
        <f>IF(M173=0,0,IF(N173=0,0,MAX(N173-M173)))</f>
        <v>0</v>
      </c>
      <c r="Q173" s="160">
        <f>IF(L173=0,0,IF(N173=0,0,MAX(N173-L173)))</f>
        <v>0</v>
      </c>
    </row>
    <row r="174" spans="1:17" ht="15" customHeight="1">
      <c r="A174" s="27" t="n">
        <v>4</v>
      </c>
      <c r="B174" s="27"/>
      <c r="C174" s="259" t="s">
        <v>180</v>
      </c>
      <c r="D174" s="212" t="n">
        <v>44777</v>
      </c>
      <c r="E174" s="212" t="n">
        <v>44866</v>
      </c>
      <c r="F174" s="212"/>
      <c r="G174" s="160">
        <f>IF(D174=0,0,IF(E174=0,0,MAX(E174-D174)))</f>
        <v>89</v>
      </c>
      <c r="H174" s="160">
        <f>IF(E174=0,0,IF(F174=0,0,MAX(F174-E174)))</f>
        <v>0</v>
      </c>
      <c r="I174" s="160">
        <f>IF(F174=0,0,IF(D174=0,0,MAX(F174-D174)))</f>
        <v>0</v>
      </c>
      <c r="K174" s="171" t="str">
        <f>C174</f>
        <v>ACA 917</v>
      </c>
      <c r="L174" s="87"/>
      <c r="M174" s="88"/>
      <c r="N174" s="87"/>
      <c r="O174" s="160">
        <f>IF(L174=0,0,IF(M174=0,0,MAX(M174-L174)))</f>
        <v>0</v>
      </c>
      <c r="P174" s="160">
        <f>IF(M174=0,0,IF(N174=0,0,MAX(N174-M174)))</f>
        <v>0</v>
      </c>
      <c r="Q174" s="160">
        <f>IF(L174=0,0,IF(N174=0,0,MAX(N174-L174)))</f>
        <v>0</v>
      </c>
    </row>
    <row r="175" spans="1:17" ht="15" customHeight="1">
      <c r="A175" s="27" t="n">
        <v>5</v>
      </c>
      <c r="B175" s="27"/>
      <c r="C175" s="259" t="s">
        <v>181</v>
      </c>
      <c r="D175" s="212" t="n">
        <v>44777</v>
      </c>
      <c r="E175" s="212" t="n">
        <v>44864</v>
      </c>
      <c r="F175" s="212"/>
      <c r="G175" s="160">
        <f>IF(D175=0,0,IF(E175=0,0,MAX(E175-D175)))</f>
        <v>87</v>
      </c>
      <c r="H175" s="160">
        <f>IF(E175=0,0,IF(F175=0,0,MAX(F175-E175)))</f>
        <v>0</v>
      </c>
      <c r="I175" s="160">
        <f>IF(F175=0,0,IF(D175=0,0,MAX(F175-D175)))</f>
        <v>0</v>
      </c>
      <c r="K175" s="171" t="str">
        <f>C175</f>
        <v>ACA 921</v>
      </c>
      <c r="L175" s="87"/>
      <c r="M175" s="88"/>
      <c r="N175" s="87"/>
      <c r="O175" s="160">
        <f>IF(L175=0,0,IF(M175=0,0,MAX(M175-L175)))</f>
        <v>0</v>
      </c>
      <c r="P175" s="160">
        <f>IF(M175=0,0,IF(N175=0,0,MAX(N175-M175)))</f>
        <v>0</v>
      </c>
      <c r="Q175" s="160">
        <f>IF(L175=0,0,IF(N175=0,0,MAX(N175-L175)))</f>
        <v>0</v>
      </c>
    </row>
    <row r="176" spans="1:17" ht="15" customHeight="1">
      <c r="A176" s="27" t="n">
        <v>6</v>
      </c>
      <c r="B176" s="27"/>
      <c r="C176" s="259" t="s">
        <v>182</v>
      </c>
      <c r="D176" s="212" t="n">
        <v>44777</v>
      </c>
      <c r="E176" s="212" t="n">
        <v>44864</v>
      </c>
      <c r="F176" s="212"/>
      <c r="G176" s="160">
        <f>IF(D176=0,0,IF(E176=0,0,MAX(E176-D176)))</f>
        <v>87</v>
      </c>
      <c r="H176" s="160">
        <f>IF(E176=0,0,IF(F176=0,0,MAX(F176-E176)))</f>
        <v>0</v>
      </c>
      <c r="I176" s="160">
        <f>IF(F176=0,0,IF(D176=0,0,MAX(F176-D176)))</f>
        <v>0</v>
      </c>
      <c r="K176" s="171" t="str">
        <f>C176</f>
        <v>ALAMO</v>
      </c>
      <c r="L176" s="87"/>
      <c r="M176" s="88"/>
      <c r="N176" s="87"/>
      <c r="O176" s="160">
        <f>IF(L176=0,0,IF(M176=0,0,MAX(M176-L176)))</f>
        <v>0</v>
      </c>
      <c r="P176" s="160">
        <f>IF(M176=0,0,IF(N176=0,0,MAX(N176-M176)))</f>
        <v>0</v>
      </c>
      <c r="Q176" s="160">
        <f>IF(L176=0,0,IF(N176=0,0,MAX(N176-L176)))</f>
        <v>0</v>
      </c>
    </row>
    <row r="177" spans="1:17" ht="15" customHeight="1">
      <c r="A177" s="27" t="n">
        <v>7</v>
      </c>
      <c r="B177" s="27"/>
      <c r="C177" s="259" t="s">
        <v>183</v>
      </c>
      <c r="D177" s="212" t="n">
        <v>44777</v>
      </c>
      <c r="E177" s="212" t="n">
        <v>44865</v>
      </c>
      <c r="F177" s="212"/>
      <c r="G177" s="160">
        <f>IF(D177=0,0,IF(E177=0,0,MAX(E177-D177)))</f>
        <v>88</v>
      </c>
      <c r="H177" s="160">
        <f>IF(E177=0,0,IF(F177=0,0,MAX(F177-E177)))</f>
        <v>0</v>
      </c>
      <c r="I177" s="160">
        <f>IF(F177=0,0,IF(D177=0,0,MAX(F177-D177)))</f>
        <v>0</v>
      </c>
      <c r="K177" s="171" t="str">
        <f>C177</f>
        <v>BIOCERES 1008</v>
      </c>
      <c r="L177" s="87"/>
      <c r="M177" s="88"/>
      <c r="N177" s="87"/>
      <c r="O177" s="160">
        <f>IF(L177=0,0,IF(M177=0,0,MAX(M177-L177)))</f>
        <v>0</v>
      </c>
      <c r="P177" s="160">
        <f>IF(M177=0,0,IF(N177=0,0,MAX(N177-M177)))</f>
        <v>0</v>
      </c>
      <c r="Q177" s="160">
        <f>IF(L177=0,0,IF(N177=0,0,MAX(N177-L177)))</f>
        <v>0</v>
      </c>
    </row>
    <row r="178" spans="1:17" ht="15" customHeight="1">
      <c r="A178" s="27" t="n">
        <v>8</v>
      </c>
      <c r="B178" s="27"/>
      <c r="C178" s="259" t="s">
        <v>204</v>
      </c>
      <c r="D178" s="212" t="n">
        <v>44777</v>
      </c>
      <c r="E178" s="212" t="n">
        <v>44864</v>
      </c>
      <c r="F178" s="212"/>
      <c r="G178" s="160">
        <f>IF(D178=0,0,IF(E178=0,0,MAX(E178-D178)))</f>
        <v>87</v>
      </c>
      <c r="H178" s="160">
        <f>IF(E178=0,0,IF(F178=0,0,MAX(F178-E178)))</f>
        <v>0</v>
      </c>
      <c r="I178" s="160">
        <f>IF(F178=0,0,IF(D178=0,0,MAX(F178-D178)))</f>
        <v>0</v>
      </c>
      <c r="K178" s="171" t="str">
        <f>C178</f>
        <v>BIOINTA 1006</v>
      </c>
      <c r="L178" s="87"/>
      <c r="M178" s="88"/>
      <c r="N178" s="87"/>
      <c r="O178" s="160">
        <f>IF(L178=0,0,IF(M178=0,0,MAX(M178-L178)))</f>
        <v>0</v>
      </c>
      <c r="P178" s="160">
        <f>IF(M178=0,0,IF(N178=0,0,MAX(N178-M178)))</f>
        <v>0</v>
      </c>
      <c r="Q178" s="160">
        <f>IF(L178=0,0,IF(N178=0,0,MAX(N178-L178)))</f>
        <v>0</v>
      </c>
    </row>
    <row r="179" spans="1:17" ht="15" customHeight="1">
      <c r="A179" s="27" t="n">
        <v>9</v>
      </c>
      <c r="B179" s="27"/>
      <c r="C179" s="259" t="s">
        <v>184</v>
      </c>
      <c r="D179" s="212" t="n">
        <v>44777</v>
      </c>
      <c r="E179" s="212" t="n">
        <v>44864</v>
      </c>
      <c r="F179" s="212"/>
      <c r="G179" s="160">
        <f>IF(D179=0,0,IF(E179=0,0,MAX(E179-D179)))</f>
        <v>87</v>
      </c>
      <c r="H179" s="160">
        <f>IF(E179=0,0,IF(F179=0,0,MAX(F179-E179)))</f>
        <v>0</v>
      </c>
      <c r="I179" s="160">
        <f>IF(F179=0,0,IF(D179=0,0,MAX(F179-D179)))</f>
        <v>0</v>
      </c>
      <c r="K179" s="171" t="str">
        <f>C179</f>
        <v>GINGKO</v>
      </c>
      <c r="L179" s="87"/>
      <c r="M179" s="88"/>
      <c r="N179" s="87"/>
      <c r="O179" s="160">
        <f>IF(L179=0,0,IF(M179=0,0,MAX(M179-L179)))</f>
        <v>0</v>
      </c>
      <c r="P179" s="160">
        <f>IF(M179=0,0,IF(N179=0,0,MAX(N179-M179)))</f>
        <v>0</v>
      </c>
      <c r="Q179" s="160">
        <f>IF(L179=0,0,IF(N179=0,0,MAX(N179-L179)))</f>
        <v>0</v>
      </c>
    </row>
    <row r="180" spans="1:17" ht="15" customHeight="1">
      <c r="A180" s="27" t="n">
        <v>10</v>
      </c>
      <c r="B180" s="27"/>
      <c r="C180" s="259" t="s">
        <v>205</v>
      </c>
      <c r="D180" s="212" t="n">
        <v>44777</v>
      </c>
      <c r="E180" s="212" t="n">
        <v>44865</v>
      </c>
      <c r="F180" s="212"/>
      <c r="G180" s="160">
        <f>IF(D180=0,0,IF(E180=0,0,MAX(E180-D180)))</f>
        <v>88</v>
      </c>
      <c r="H180" s="160">
        <f>IF(E180=0,0,IF(F180=0,0,MAX(F180-E180)))</f>
        <v>0</v>
      </c>
      <c r="I180" s="160">
        <f>IF(F180=0,0,IF(D180=0,0,MAX(F180-D180)))</f>
        <v>0</v>
      </c>
      <c r="K180" s="171" t="str">
        <f>C180</f>
        <v>B AMANCAY</v>
      </c>
      <c r="L180" s="87"/>
      <c r="M180" s="88"/>
      <c r="N180" s="87"/>
      <c r="O180" s="160">
        <f>IF(L180=0,0,IF(M180=0,0,MAX(M180-L180)))</f>
        <v>0</v>
      </c>
      <c r="P180" s="160">
        <f>IF(M180=0,0,IF(N180=0,0,MAX(N180-M180)))</f>
        <v>0</v>
      </c>
      <c r="Q180" s="160">
        <f>IF(L180=0,0,IF(N180=0,0,MAX(N180-L180)))</f>
        <v>0</v>
      </c>
    </row>
    <row r="181" spans="1:17" ht="15" customHeight="1">
      <c r="A181" s="27" t="n">
        <v>11</v>
      </c>
      <c r="B181" s="27"/>
      <c r="C181" s="259" t="s">
        <v>186</v>
      </c>
      <c r="D181" s="212" t="n">
        <v>44777</v>
      </c>
      <c r="E181" s="212" t="n">
        <v>44859</v>
      </c>
      <c r="F181" s="212"/>
      <c r="G181" s="160">
        <f>IF(D181=0,0,IF(E181=0,0,MAX(E181-D181)))</f>
        <v>82</v>
      </c>
      <c r="H181" s="160">
        <f>IF(E181=0,0,IF(F181=0,0,MAX(F181-E181)))</f>
        <v>0</v>
      </c>
      <c r="I181" s="160">
        <f>IF(F181=0,0,IF(D181=0,0,MAX(F181-D181)))</f>
        <v>0</v>
      </c>
      <c r="K181" s="171" t="str">
        <f>C181</f>
        <v>B FULGOR</v>
      </c>
      <c r="L181" s="87"/>
      <c r="M181" s="88"/>
      <c r="N181" s="87"/>
      <c r="O181" s="160">
        <f>IF(L181=0,0,IF(M181=0,0,MAX(M181-L181)))</f>
        <v>0</v>
      </c>
      <c r="P181" s="160">
        <f>IF(M181=0,0,IF(N181=0,0,MAX(N181-M181)))</f>
        <v>0</v>
      </c>
      <c r="Q181" s="160">
        <f>IF(L181=0,0,IF(N181=0,0,MAX(N181-L181)))</f>
        <v>0</v>
      </c>
    </row>
    <row r="182" spans="1:17" ht="15" customHeight="1">
      <c r="A182" s="27" t="n">
        <v>12</v>
      </c>
      <c r="B182" s="27"/>
      <c r="C182" s="259" t="s">
        <v>187</v>
      </c>
      <c r="D182" s="212" t="n">
        <v>44777</v>
      </c>
      <c r="E182" s="212" t="n">
        <v>44863</v>
      </c>
      <c r="F182" s="212"/>
      <c r="G182" s="160">
        <f>IF(D182=0,0,IF(E182=0,0,MAX(E182-D182)))</f>
        <v>86</v>
      </c>
      <c r="H182" s="160">
        <f>IF(E182=0,0,IF(F182=0,0,MAX(F182-E182)))</f>
        <v>0</v>
      </c>
      <c r="I182" s="160">
        <f>IF(F182=0,0,IF(D182=0,0,MAX(F182-D182)))</f>
        <v>0</v>
      </c>
      <c r="K182" s="171" t="str">
        <f>C182</f>
        <v>B MUTISIA</v>
      </c>
      <c r="L182" s="87"/>
      <c r="M182" s="88"/>
      <c r="N182" s="87"/>
      <c r="O182" s="160">
        <f>IF(L182=0,0,IF(M182=0,0,MAX(M182-L182)))</f>
        <v>0</v>
      </c>
      <c r="P182" s="160">
        <f>IF(M182=0,0,IF(N182=0,0,MAX(N182-M182)))</f>
        <v>0</v>
      </c>
      <c r="Q182" s="160">
        <f>IF(L182=0,0,IF(N182=0,0,MAX(N182-L182)))</f>
        <v>0</v>
      </c>
    </row>
    <row r="183" spans="1:17" ht="15" customHeight="1">
      <c r="A183" s="27" t="n">
        <v>13</v>
      </c>
      <c r="B183" s="27"/>
      <c r="C183" s="259" t="s">
        <v>188</v>
      </c>
      <c r="D183" s="212" t="n">
        <v>44777</v>
      </c>
      <c r="E183" s="212" t="n">
        <v>44869</v>
      </c>
      <c r="F183" s="212"/>
      <c r="G183" s="160">
        <f>IF(D183=0,0,IF(E183=0,0,MAX(E183-D183)))</f>
        <v>92</v>
      </c>
      <c r="H183" s="160">
        <f>IF(E183=0,0,IF(F183=0,0,MAX(F183-E183)))</f>
        <v>0</v>
      </c>
      <c r="I183" s="160">
        <f>IF(F183=0,0,IF(D183=0,0,MAX(F183-D183)))</f>
        <v>0</v>
      </c>
      <c r="K183" s="171" t="str">
        <f>C183</f>
        <v>B PRETAL</v>
      </c>
      <c r="L183" s="87"/>
      <c r="M183" s="88"/>
      <c r="N183" s="87"/>
      <c r="O183" s="160">
        <f>IF(L183=0,0,IF(M183=0,0,MAX(M183-L183)))</f>
        <v>0</v>
      </c>
      <c r="P183" s="160">
        <f>IF(M183=0,0,IF(N183=0,0,MAX(N183-M183)))</f>
        <v>0</v>
      </c>
      <c r="Q183" s="160">
        <f>IF(L183=0,0,IF(N183=0,0,MAX(N183-L183)))</f>
        <v>0</v>
      </c>
    </row>
    <row r="184" spans="1:17" ht="15" customHeight="1">
      <c r="A184" s="27" t="n">
        <v>14</v>
      </c>
      <c r="B184" s="27"/>
      <c r="C184" s="259" t="s">
        <v>189</v>
      </c>
      <c r="D184" s="212" t="n">
        <v>44777</v>
      </c>
      <c r="E184" s="212" t="n">
        <v>44863</v>
      </c>
      <c r="F184" s="212"/>
      <c r="G184" s="160">
        <f>IF(D184=0,0,IF(E184=0,0,MAX(E184-D184)))</f>
        <v>86</v>
      </c>
      <c r="H184" s="160">
        <f>IF(E184=0,0,IF(F184=0,0,MAX(F184-E184)))</f>
        <v>0</v>
      </c>
      <c r="I184" s="160">
        <f>IF(F184=0,0,IF(D184=0,0,MAX(F184-D184)))</f>
        <v>0</v>
      </c>
      <c r="K184" s="171" t="str">
        <f>C184</f>
        <v>B SAETA</v>
      </c>
      <c r="L184" s="87"/>
      <c r="M184" s="88"/>
      <c r="N184" s="87"/>
      <c r="O184" s="160">
        <f>IF(L184=0,0,IF(M184=0,0,MAX(M184-L184)))</f>
        <v>0</v>
      </c>
      <c r="P184" s="160">
        <f>IF(M184=0,0,IF(N184=0,0,MAX(N184-M184)))</f>
        <v>0</v>
      </c>
      <c r="Q184" s="160">
        <f>IF(L184=0,0,IF(N184=0,0,MAX(N184-L184)))</f>
        <v>0</v>
      </c>
    </row>
    <row r="185" spans="1:17" ht="15" customHeight="1">
      <c r="A185" s="27" t="n">
        <v>15</v>
      </c>
      <c r="B185" s="27"/>
      <c r="C185" s="259" t="s">
        <v>190</v>
      </c>
      <c r="D185" s="212" t="n">
        <v>44777</v>
      </c>
      <c r="E185" s="212" t="n">
        <v>44869</v>
      </c>
      <c r="F185" s="212"/>
      <c r="G185" s="160">
        <f>IF(D185=0,0,IF(E185=0,0,MAX(E185-D185)))</f>
        <v>92</v>
      </c>
      <c r="H185" s="160">
        <f>IF(E185=0,0,IF(F185=0,0,MAX(F185-E185)))</f>
        <v>0</v>
      </c>
      <c r="I185" s="160">
        <f>IF(F185=0,0,IF(D185=0,0,MAX(F185-D185)))</f>
        <v>0</v>
      </c>
      <c r="K185" s="171" t="str">
        <f>C185</f>
        <v>ALERCE</v>
      </c>
      <c r="L185" s="87"/>
      <c r="M185" s="88"/>
      <c r="N185" s="87"/>
      <c r="O185" s="160">
        <f>IF(L185=0,0,IF(M185=0,0,MAX(M185-L185)))</f>
        <v>0</v>
      </c>
      <c r="P185" s="160">
        <f>IF(M185=0,0,IF(N185=0,0,MAX(N185-M185)))</f>
        <v>0</v>
      </c>
      <c r="Q185" s="160">
        <f>IF(L185=0,0,IF(N185=0,0,MAX(N185-L185)))</f>
        <v>0</v>
      </c>
    </row>
    <row r="186" spans="1:17" ht="15" customHeight="1">
      <c r="A186" s="27" t="n">
        <v>16</v>
      </c>
      <c r="B186" s="27"/>
      <c r="C186" s="259" t="s">
        <v>191</v>
      </c>
      <c r="D186" s="212" t="n">
        <v>44777</v>
      </c>
      <c r="E186" s="212" t="n">
        <v>44868</v>
      </c>
      <c r="F186" s="212"/>
      <c r="G186" s="160">
        <f>IF(D186=0,0,IF(E186=0,0,MAX(E186-D186)))</f>
        <v>91</v>
      </c>
      <c r="H186" s="160">
        <f>IF(E186=0,0,IF(F186=0,0,MAX(F186-E186)))</f>
        <v>0</v>
      </c>
      <c r="I186" s="160">
        <f>IF(F186=0,0,IF(D186=0,0,MAX(F186-D186)))</f>
        <v>0</v>
      </c>
      <c r="K186" s="171" t="str">
        <f>C186</f>
        <v>AROMO</v>
      </c>
      <c r="L186" s="87"/>
      <c r="M186" s="88"/>
      <c r="N186" s="87"/>
      <c r="O186" s="160">
        <f>IF(L186=0,0,IF(M186=0,0,MAX(M186-L186)))</f>
        <v>0</v>
      </c>
      <c r="P186" s="160">
        <f>IF(M186=0,0,IF(N186=0,0,MAX(N186-M186)))</f>
        <v>0</v>
      </c>
      <c r="Q186" s="160">
        <f>IF(L186=0,0,IF(N186=0,0,MAX(N186-L186)))</f>
        <v>0</v>
      </c>
    </row>
    <row r="187" spans="1:17" ht="15" customHeight="1">
      <c r="A187" s="27" t="n">
        <v>17</v>
      </c>
      <c r="B187" s="27"/>
      <c r="C187" s="259" t="s">
        <v>192</v>
      </c>
      <c r="D187" s="212" t="n">
        <v>44777</v>
      </c>
      <c r="E187" s="212" t="n">
        <v>44865</v>
      </c>
      <c r="F187" s="212"/>
      <c r="G187" s="160">
        <f>IF(D187=0,0,IF(E187=0,0,MAX(E187-D187)))</f>
        <v>88</v>
      </c>
      <c r="H187" s="160">
        <f>IF(E187=0,0,IF(F187=0,0,MAX(F187-E187)))</f>
        <v>0</v>
      </c>
      <c r="I187" s="160">
        <f>IF(F187=0,0,IF(D187=0,0,MAX(F187-D187)))</f>
        <v>0</v>
      </c>
      <c r="K187" s="171" t="str">
        <f>C187</f>
        <v>CEIBO</v>
      </c>
      <c r="L187" s="87"/>
      <c r="M187" s="88"/>
      <c r="N187" s="87"/>
      <c r="O187" s="160">
        <f>IF(L187=0,0,IF(M187=0,0,MAX(M187-L187)))</f>
        <v>0</v>
      </c>
      <c r="P187" s="160">
        <f>IF(M187=0,0,IF(N187=0,0,MAX(N187-M187)))</f>
        <v>0</v>
      </c>
      <c r="Q187" s="160">
        <f>IF(L187=0,0,IF(N187=0,0,MAX(N187-L187)))</f>
        <v>0</v>
      </c>
    </row>
    <row r="188" spans="1:17" ht="15" customHeight="1">
      <c r="A188" s="27" t="n">
        <v>18</v>
      </c>
      <c r="B188" s="27"/>
      <c r="C188" s="259" t="s">
        <v>193</v>
      </c>
      <c r="D188" s="212" t="n">
        <v>44777</v>
      </c>
      <c r="E188" s="212" t="n">
        <v>44863</v>
      </c>
      <c r="F188" s="212"/>
      <c r="G188" s="160">
        <f>IF(D188=0,0,IF(E188=0,0,MAX(E188-D188)))</f>
        <v>86</v>
      </c>
      <c r="H188" s="160">
        <f>IF(E188=0,0,IF(F188=0,0,MAX(F188-E188)))</f>
        <v>0</v>
      </c>
      <c r="I188" s="160">
        <f>IF(F188=0,0,IF(D188=0,0,MAX(F188-D188)))</f>
        <v>0</v>
      </c>
      <c r="K188" s="171" t="str">
        <f>C188</f>
        <v>TBIO AUDAZ</v>
      </c>
      <c r="L188" s="87"/>
      <c r="M188" s="88"/>
      <c r="N188" s="87"/>
      <c r="O188" s="160">
        <f>IF(L188=0,0,IF(M188=0,0,MAX(M188-L188)))</f>
        <v>0</v>
      </c>
      <c r="P188" s="160">
        <f>IF(M188=0,0,IF(N188=0,0,MAX(N188-M188)))</f>
        <v>0</v>
      </c>
      <c r="Q188" s="160">
        <f>IF(L188=0,0,IF(N188=0,0,MAX(N188-L188)))</f>
        <v>0</v>
      </c>
    </row>
    <row r="189" spans="1:17" ht="15" customHeight="1">
      <c r="A189" s="27" t="n">
        <v>19</v>
      </c>
      <c r="B189" s="27"/>
      <c r="C189" s="259" t="s">
        <v>194</v>
      </c>
      <c r="D189" s="212" t="n">
        <v>44777</v>
      </c>
      <c r="E189" s="212" t="n">
        <v>44862</v>
      </c>
      <c r="F189" s="212"/>
      <c r="G189" s="160">
        <f>IF(D189=0,0,IF(E189=0,0,MAX(E189-D189)))</f>
        <v>85</v>
      </c>
      <c r="H189" s="160">
        <f>IF(E189=0,0,IF(F189=0,0,MAX(F189-E189)))</f>
        <v>0</v>
      </c>
      <c r="I189" s="160">
        <f>IF(F189=0,0,IF(D189=0,0,MAX(F189-D189)))</f>
        <v>0</v>
      </c>
      <c r="K189" s="171" t="str">
        <f>C189</f>
        <v>IS HORNERO</v>
      </c>
      <c r="L189" s="87"/>
      <c r="M189" s="88"/>
      <c r="N189" s="87"/>
      <c r="O189" s="160">
        <f>IF(L189=0,0,IF(M189=0,0,MAX(M189-L189)))</f>
        <v>0</v>
      </c>
      <c r="P189" s="160">
        <f>IF(M189=0,0,IF(N189=0,0,MAX(N189-M189)))</f>
        <v>0</v>
      </c>
      <c r="Q189" s="160">
        <f>IF(L189=0,0,IF(N189=0,0,MAX(N189-L189)))</f>
        <v>0</v>
      </c>
    </row>
    <row r="190" spans="1:17" ht="15" customHeight="1">
      <c r="A190" s="27" t="n">
        <v>20</v>
      </c>
      <c r="B190" s="27"/>
      <c r="C190" s="259" t="s">
        <v>195</v>
      </c>
      <c r="D190" s="212" t="n">
        <v>44777</v>
      </c>
      <c r="E190" s="212" t="n">
        <v>44865</v>
      </c>
      <c r="F190" s="212"/>
      <c r="G190" s="160">
        <f>IF(D190=0,0,IF(E190=0,0,MAX(E190-D190)))</f>
        <v>88</v>
      </c>
      <c r="H190" s="160">
        <f>IF(E190=0,0,IF(F190=0,0,MAX(F190-E190)))</f>
        <v>0</v>
      </c>
      <c r="I190" s="160">
        <f>IF(F190=0,0,IF(D190=0,0,MAX(F190-D190)))</f>
        <v>0</v>
      </c>
      <c r="K190" s="171" t="str">
        <f>C190</f>
        <v>IS TORDO</v>
      </c>
      <c r="L190" s="87"/>
      <c r="M190" s="88"/>
      <c r="N190" s="87"/>
      <c r="O190" s="160">
        <f>IF(L190=0,0,IF(M190=0,0,MAX(M190-L190)))</f>
        <v>0</v>
      </c>
      <c r="P190" s="160">
        <f>IF(M190=0,0,IF(N190=0,0,MAX(N190-M190)))</f>
        <v>0</v>
      </c>
      <c r="Q190" s="160">
        <f>IF(L190=0,0,IF(N190=0,0,MAX(N190-L190)))</f>
        <v>0</v>
      </c>
    </row>
    <row r="191" spans="1:17" ht="15" customHeight="1">
      <c r="A191" s="27" t="n">
        <v>21</v>
      </c>
      <c r="B191" s="27"/>
      <c r="C191" s="259" t="s">
        <v>206</v>
      </c>
      <c r="D191" s="212" t="n">
        <v>44777</v>
      </c>
      <c r="E191" s="212" t="n">
        <v>44865</v>
      </c>
      <c r="F191" s="212"/>
      <c r="G191" s="160">
        <f>IF(D191=0,0,IF(E191=0,0,MAX(E191-D191)))</f>
        <v>88</v>
      </c>
      <c r="H191" s="160">
        <f>IF(E191=0,0,IF(F191=0,0,MAX(F191-E191)))</f>
        <v>0</v>
      </c>
      <c r="I191" s="160">
        <f>IF(F191=0,0,IF(D191=0,0,MAX(F191-D191)))</f>
        <v>0</v>
      </c>
      <c r="K191" s="171" t="str">
        <f>C191</f>
        <v>KLEIN NUTRIA</v>
      </c>
      <c r="L191" s="87"/>
      <c r="M191" s="88"/>
      <c r="N191" s="87"/>
      <c r="O191" s="160">
        <f>IF(L191=0,0,IF(M191=0,0,MAX(M191-L191)))</f>
        <v>0</v>
      </c>
      <c r="P191" s="160">
        <f>IF(M191=0,0,IF(N191=0,0,MAX(N191-M191)))</f>
        <v>0</v>
      </c>
      <c r="Q191" s="160">
        <f>IF(L191=0,0,IF(N191=0,0,MAX(N191-L191)))</f>
        <v>0</v>
      </c>
    </row>
    <row r="192" spans="1:17" ht="15" customHeight="1">
      <c r="A192" s="27" t="n">
        <v>22</v>
      </c>
      <c r="B192" s="27"/>
      <c r="C192" s="259" t="s">
        <v>197</v>
      </c>
      <c r="D192" s="212" t="n">
        <v>44777</v>
      </c>
      <c r="E192" s="212" t="n">
        <v>44865</v>
      </c>
      <c r="F192" s="212"/>
      <c r="G192" s="160">
        <f>IF(D192=0,0,IF(E192=0,0,MAX(E192-D192)))</f>
        <v>88</v>
      </c>
      <c r="H192" s="160">
        <f>IF(E192=0,0,IF(F192=0,0,MAX(F192-E192)))</f>
        <v>0</v>
      </c>
      <c r="I192" s="160">
        <f>IF(F192=0,0,IF(D192=0,0,MAX(F192-D192)))</f>
        <v>0</v>
      </c>
      <c r="K192" s="171" t="str">
        <f>C192</f>
        <v>LG ZAINO</v>
      </c>
      <c r="L192" s="87"/>
      <c r="M192" s="88"/>
      <c r="N192" s="87"/>
      <c r="O192" s="160">
        <f>IF(L192=0,0,IF(M192=0,0,MAX(M192-L192)))</f>
        <v>0</v>
      </c>
      <c r="P192" s="160">
        <f>IF(M192=0,0,IF(N192=0,0,MAX(N192-M192)))</f>
        <v>0</v>
      </c>
      <c r="Q192" s="160">
        <f>IF(L192=0,0,IF(N192=0,0,MAX(N192-L192)))</f>
        <v>0</v>
      </c>
    </row>
    <row r="193" spans="1:17" ht="15" customHeight="1">
      <c r="A193" s="27" t="n">
        <v>23</v>
      </c>
      <c r="B193" s="27"/>
      <c r="C193" s="259" t="s">
        <v>198</v>
      </c>
      <c r="D193" s="212" t="n">
        <v>44777</v>
      </c>
      <c r="E193" s="212" t="n">
        <v>44868</v>
      </c>
      <c r="F193" s="212"/>
      <c r="G193" s="160">
        <f>IF(D193=0,0,IF(E193=0,0,MAX(E193-D193)))</f>
        <v>91</v>
      </c>
      <c r="H193" s="160">
        <f>IF(E193=0,0,IF(F193=0,0,MAX(F193-E193)))</f>
        <v>0</v>
      </c>
      <c r="I193" s="160">
        <f>IF(F193=0,0,IF(D193=0,0,MAX(F193-D193)))</f>
        <v>0</v>
      </c>
      <c r="K193" s="171" t="str">
        <f>C193</f>
        <v>MS INTA  817</v>
      </c>
      <c r="L193" s="87"/>
      <c r="M193" s="88"/>
      <c r="N193" s="87"/>
      <c r="O193" s="160">
        <f>IF(L193=0,0,IF(M193=0,0,MAX(M193-L193)))</f>
        <v>0</v>
      </c>
      <c r="P193" s="160">
        <f>IF(M193=0,0,IF(N193=0,0,MAX(N193-M193)))</f>
        <v>0</v>
      </c>
      <c r="Q193" s="160">
        <f>IF(L193=0,0,IF(N193=0,0,MAX(N193-L193)))</f>
        <v>0</v>
      </c>
    </row>
    <row r="194" spans="1:17" ht="15" customHeight="1">
      <c r="A194" s="27" t="n">
        <v>24</v>
      </c>
      <c r="B194" s="27"/>
      <c r="C194" s="259" t="s">
        <v>207</v>
      </c>
      <c r="D194" s="212" t="n">
        <v>44777</v>
      </c>
      <c r="E194" s="212" t="n">
        <v>44861</v>
      </c>
      <c r="F194" s="212"/>
      <c r="G194" s="160">
        <f>IF(D194=0,0,IF(E194=0,0,MAX(E194-D194)))</f>
        <v>84</v>
      </c>
      <c r="H194" s="160">
        <f>IF(E194=0,0,IF(F194=0,0,MAX(F194-E194)))</f>
        <v>0</v>
      </c>
      <c r="I194" s="160">
        <f>IF(F194=0,0,IF(D194=0,0,MAX(F194-D194)))</f>
        <v>0</v>
      </c>
      <c r="K194" s="171" t="str">
        <f>C194</f>
        <v>B 450</v>
      </c>
      <c r="L194" s="87"/>
      <c r="M194" s="88"/>
      <c r="N194" s="87"/>
      <c r="O194" s="160">
        <f>IF(L194=0,0,IF(M194=0,0,MAX(M194-L194)))</f>
        <v>0</v>
      </c>
      <c r="P194" s="160">
        <f>IF(M194=0,0,IF(N194=0,0,MAX(N194-M194)))</f>
        <v>0</v>
      </c>
      <c r="Q194" s="160">
        <f>IF(L194=0,0,IF(N194=0,0,MAX(N194-L194)))</f>
        <v>0</v>
      </c>
    </row>
    <row r="195" spans="1:17" ht="15" customHeight="1">
      <c r="A195" s="27" t="n">
        <v>25</v>
      </c>
      <c r="B195" s="27"/>
      <c r="C195" s="259" t="s">
        <v>208</v>
      </c>
      <c r="D195" s="212" t="n">
        <v>44777</v>
      </c>
      <c r="E195" s="212" t="n">
        <v>44862</v>
      </c>
      <c r="F195" s="212"/>
      <c r="G195" s="160">
        <f>IF(D195=0,0,IF(E195=0,0,MAX(E195-D195)))</f>
        <v>85</v>
      </c>
      <c r="H195" s="160">
        <f>IF(E195=0,0,IF(F195=0,0,MAX(F195-E195)))</f>
        <v>0</v>
      </c>
      <c r="I195" s="160">
        <f>IF(F195=0,0,IF(D195=0,0,MAX(F195-D195)))</f>
        <v>0</v>
      </c>
      <c r="K195" s="171" t="str">
        <f>C195</f>
        <v>B 525</v>
      </c>
      <c r="L195" s="87"/>
      <c r="M195" s="88"/>
      <c r="N195" s="87"/>
      <c r="O195" s="160">
        <f>IF(L195=0,0,IF(M195=0,0,MAX(M195-L195)))</f>
        <v>0</v>
      </c>
      <c r="P195" s="160">
        <f>IF(M195=0,0,IF(N195=0,0,MAX(N195-M195)))</f>
        <v>0</v>
      </c>
      <c r="Q195" s="160">
        <f>IF(L195=0,0,IF(N195=0,0,MAX(N195-L195)))</f>
        <v>0</v>
      </c>
    </row>
    <row r="196" spans="1:17" ht="15" customHeight="1">
      <c r="A196" s="27" t="n">
        <v>26</v>
      </c>
      <c r="B196" s="27"/>
      <c r="C196" s="237"/>
      <c r="D196" s="212"/>
      <c r="E196" s="212"/>
      <c r="F196" s="212"/>
      <c r="G196" s="160">
        <f>IF(D196=0,0,IF(E196=0,0,MAX(E196-D196)))</f>
        <v>0</v>
      </c>
      <c r="H196" s="160">
        <f>IF(E196=0,0,IF(F196=0,0,MAX(F196-E196)))</f>
        <v>0</v>
      </c>
      <c r="I196" s="160">
        <f>IF(F196=0,0,IF(D196=0,0,MAX(F196-D196)))</f>
        <v>0</v>
      </c>
      <c r="K196" s="171">
        <f>C196</f>
        <v>0</v>
      </c>
      <c r="L196" s="87"/>
      <c r="M196" s="88"/>
      <c r="N196" s="87"/>
      <c r="O196" s="160">
        <f>IF(L196=0,0,IF(M196=0,0,MAX(M196-L196)))</f>
        <v>0</v>
      </c>
      <c r="P196" s="160">
        <f>IF(M196=0,0,IF(N196=0,0,MAX(N196-M196)))</f>
        <v>0</v>
      </c>
      <c r="Q196" s="160">
        <f>IF(L196=0,0,IF(N196=0,0,MAX(N196-L196)))</f>
        <v>0</v>
      </c>
    </row>
    <row r="197" spans="1:17" ht="15" customHeight="1">
      <c r="A197" s="27" t="n">
        <v>27</v>
      </c>
      <c r="B197" s="27"/>
      <c r="C197" s="237"/>
      <c r="D197" s="212"/>
      <c r="E197" s="212"/>
      <c r="F197" s="212"/>
      <c r="G197" s="160">
        <f>IF(D197=0,0,IF(E197=0,0,MAX(E197-D197)))</f>
        <v>0</v>
      </c>
      <c r="H197" s="160">
        <f>IF(E197=0,0,IF(F197=0,0,MAX(F197-E197)))</f>
        <v>0</v>
      </c>
      <c r="I197" s="160">
        <f>IF(F197=0,0,IF(D197=0,0,MAX(F197-D197)))</f>
        <v>0</v>
      </c>
      <c r="K197" s="171">
        <f>C197</f>
        <v>0</v>
      </c>
      <c r="L197" s="87"/>
      <c r="M197" s="88"/>
      <c r="N197" s="87"/>
      <c r="O197" s="160">
        <f>IF(L197=0,0,IF(M197=0,0,MAX(M197-L197)))</f>
        <v>0</v>
      </c>
      <c r="P197" s="160">
        <f>IF(M197=0,0,IF(N197=0,0,MAX(N197-M197)))</f>
        <v>0</v>
      </c>
      <c r="Q197" s="160">
        <f>IF(L197=0,0,IF(N197=0,0,MAX(N197-L197)))</f>
        <v>0</v>
      </c>
    </row>
    <row r="198" spans="1:17" ht="15" customHeight="1">
      <c r="A198" s="27" t="n">
        <v>28</v>
      </c>
      <c r="B198" s="99"/>
      <c r="C198" s="237"/>
      <c r="D198" s="212"/>
      <c r="E198" s="212"/>
      <c r="F198" s="212"/>
      <c r="G198" s="160">
        <f>IF(D198=0,0,IF(E198=0,0,MAX(E198-D198)))</f>
        <v>0</v>
      </c>
      <c r="H198" s="160">
        <f>IF(E198=0,0,IF(F198=0,0,MAX(F198-E198)))</f>
        <v>0</v>
      </c>
      <c r="I198" s="160">
        <f>IF(F198=0,0,IF(D198=0,0,MAX(F198-D198)))</f>
        <v>0</v>
      </c>
      <c r="K198" s="171">
        <f>C198</f>
        <v>0</v>
      </c>
      <c r="L198" s="87"/>
      <c r="M198" s="88"/>
      <c r="N198" s="87"/>
      <c r="O198" s="160">
        <f>IF(L198=0,0,IF(M198=0,0,MAX(M198-L198)))</f>
        <v>0</v>
      </c>
      <c r="P198" s="160">
        <f>IF(M198=0,0,IF(N198=0,0,MAX(N198-M198)))</f>
        <v>0</v>
      </c>
      <c r="Q198" s="160">
        <f>IF(L198=0,0,IF(N198=0,0,MAX(N198-L198)))</f>
        <v>0</v>
      </c>
    </row>
    <row r="199" spans="1:17" ht="15" customHeight="1">
      <c r="A199" s="27" t="n">
        <v>29</v>
      </c>
      <c r="B199" s="99"/>
      <c r="C199" s="237"/>
      <c r="D199" s="212"/>
      <c r="E199" s="212"/>
      <c r="F199" s="212"/>
      <c r="G199" s="160">
        <f>IF(D199=0,0,IF(E199=0,0,MAX(E199-D199)))</f>
        <v>0</v>
      </c>
      <c r="H199" s="160">
        <f>IF(E199=0,0,IF(F199=0,0,MAX(F199-E199)))</f>
        <v>0</v>
      </c>
      <c r="I199" s="160">
        <f>IF(F199=0,0,IF(D199=0,0,MAX(F199-D199)))</f>
        <v>0</v>
      </c>
      <c r="K199" s="171">
        <f>C199</f>
        <v>0</v>
      </c>
      <c r="L199" s="87"/>
      <c r="M199" s="88"/>
      <c r="N199" s="87"/>
      <c r="O199" s="160">
        <f>IF(L199=0,0,IF(M199=0,0,MAX(M199-L199)))</f>
        <v>0</v>
      </c>
      <c r="P199" s="160">
        <f>IF(M199=0,0,IF(N199=0,0,MAX(N199-M199)))</f>
        <v>0</v>
      </c>
      <c r="Q199" s="160">
        <f>IF(L199=0,0,IF(N199=0,0,MAX(N199-L199)))</f>
        <v>0</v>
      </c>
    </row>
    <row r="200" spans="1:17" ht="15" customHeight="1">
      <c r="A200" s="27" t="n">
        <v>30</v>
      </c>
      <c r="B200" s="99"/>
      <c r="C200" s="237"/>
      <c r="D200" s="212"/>
      <c r="E200" s="212"/>
      <c r="F200" s="212"/>
      <c r="G200" s="160">
        <f>IF(D200=0,0,IF(E200=0,0,MAX(E200-D200)))</f>
        <v>0</v>
      </c>
      <c r="H200" s="160">
        <f>IF(E200=0,0,IF(F200=0,0,MAX(F200-E200)))</f>
        <v>0</v>
      </c>
      <c r="I200" s="160">
        <f>IF(F200=0,0,IF(D200=0,0,MAX(F200-D200)))</f>
        <v>0</v>
      </c>
      <c r="K200" s="171">
        <f>C200</f>
        <v>0</v>
      </c>
      <c r="L200" s="87"/>
      <c r="M200" s="87"/>
      <c r="N200" s="87"/>
      <c r="O200" s="160">
        <f>IF(L200=0,0,IF(M200=0,0,MAX(M200-L200)))</f>
        <v>0</v>
      </c>
      <c r="P200" s="160">
        <f>IF(M200=0,0,IF(N200=0,0,MAX(N200-M200)))</f>
        <v>0</v>
      </c>
      <c r="Q200" s="160">
        <f>IF(L200=0,0,IF(N200=0,0,MAX(N200-L200)))</f>
        <v>0</v>
      </c>
    </row>
    <row r="201" spans="1:17" ht="15" customHeight="1">
      <c r="A201" s="27" t="n">
        <v>31</v>
      </c>
      <c r="B201" s="99"/>
      <c r="C201" s="91"/>
      <c r="D201" s="87"/>
      <c r="E201" s="87"/>
      <c r="F201" s="87"/>
      <c r="G201" s="160">
        <f>IF(D201=0,0,IF(E201=0,0,MAX(E201-D201)))</f>
        <v>0</v>
      </c>
      <c r="H201" s="160">
        <f>IF(E201=0,0,IF(F201=0,0,MAX(F201-E201)))</f>
        <v>0</v>
      </c>
      <c r="I201" s="160">
        <f>IF(F201=0,0,IF(D201=0,0,MAX(F201-D201)))</f>
        <v>0</v>
      </c>
      <c r="K201" s="171">
        <f>C201</f>
        <v>0</v>
      </c>
      <c r="L201" s="87"/>
      <c r="M201" s="87"/>
      <c r="N201" s="87"/>
      <c r="O201" s="160">
        <f>IF(L201=0,0,IF(M201=0,0,MAX(M201-L201)))</f>
        <v>0</v>
      </c>
      <c r="P201" s="160">
        <f>IF(M201=0,0,IF(N201=0,0,MAX(N201-M201)))</f>
        <v>0</v>
      </c>
      <c r="Q201" s="160">
        <f>IF(L201=0,0,IF(N201=0,0,MAX(N201-L201)))</f>
        <v>0</v>
      </c>
    </row>
    <row r="202" spans="1:17" ht="15" customHeight="1">
      <c r="A202" s="27" t="n">
        <v>32</v>
      </c>
      <c r="B202" s="99"/>
      <c r="C202" s="91"/>
      <c r="D202" s="87"/>
      <c r="E202" s="87"/>
      <c r="F202" s="87"/>
      <c r="G202" s="160">
        <f>IF(D202=0,0,IF(E202=0,0,MAX(E202-D202)))</f>
        <v>0</v>
      </c>
      <c r="H202" s="160">
        <f>IF(E202=0,0,IF(F202=0,0,MAX(F202-E202)))</f>
        <v>0</v>
      </c>
      <c r="I202" s="160">
        <f>IF(F202=0,0,IF(D202=0,0,MAX(F202-D202)))</f>
        <v>0</v>
      </c>
      <c r="K202" s="171">
        <f>C202</f>
        <v>0</v>
      </c>
      <c r="L202" s="87"/>
      <c r="M202" s="87"/>
      <c r="N202" s="87"/>
      <c r="O202" s="160">
        <f>IF(L202=0,0,IF(M202=0,0,MAX(M202-L202)))</f>
        <v>0</v>
      </c>
      <c r="P202" s="160">
        <f>IF(M202=0,0,IF(N202=0,0,MAX(N202-M202)))</f>
        <v>0</v>
      </c>
      <c r="Q202" s="160">
        <f>IF(L202=0,0,IF(N202=0,0,MAX(N202-L202)))</f>
        <v>0</v>
      </c>
    </row>
    <row r="203" spans="1:17" ht="15" customHeight="1">
      <c r="A203" s="27" t="n">
        <v>33</v>
      </c>
      <c r="B203" s="99"/>
      <c r="C203" s="91"/>
      <c r="D203" s="87"/>
      <c r="E203" s="87"/>
      <c r="F203" s="87"/>
      <c r="G203" s="160">
        <f>IF(D203=0,0,IF(E203=0,0,MAX(E203-D203)))</f>
        <v>0</v>
      </c>
      <c r="H203" s="160">
        <f>IF(E203=0,0,IF(F203=0,0,MAX(F203-E203)))</f>
        <v>0</v>
      </c>
      <c r="I203" s="160">
        <f>IF(F203=0,0,IF(D203=0,0,MAX(F203-D203)))</f>
        <v>0</v>
      </c>
      <c r="K203" s="171">
        <f>C203</f>
        <v>0</v>
      </c>
      <c r="L203" s="87"/>
      <c r="M203" s="87"/>
      <c r="N203" s="87"/>
      <c r="O203" s="160">
        <f>IF(L203=0,0,IF(M203=0,0,MAX(M203-L203)))</f>
        <v>0</v>
      </c>
      <c r="P203" s="160">
        <f>IF(M203=0,0,IF(N203=0,0,MAX(N203-M203)))</f>
        <v>0</v>
      </c>
      <c r="Q203" s="160">
        <f>IF(L203=0,0,IF(N203=0,0,MAX(N203-L203)))</f>
        <v>0</v>
      </c>
    </row>
    <row r="204" spans="1:17" ht="15" customHeight="1">
      <c r="A204" s="27" t="n">
        <v>34</v>
      </c>
      <c r="B204" s="27"/>
      <c r="C204" s="91"/>
      <c r="D204" s="87"/>
      <c r="E204" s="87"/>
      <c r="F204" s="87"/>
      <c r="G204" s="160">
        <f>IF(D204=0,0,IF(E204=0,0,MAX(E204-D204)))</f>
        <v>0</v>
      </c>
      <c r="H204" s="160">
        <f>IF(E204=0,0,IF(F204=0,0,MAX(F204-E204)))</f>
        <v>0</v>
      </c>
      <c r="I204" s="160">
        <f>IF(F204=0,0,IF(D204=0,0,MAX(F204-D204)))</f>
        <v>0</v>
      </c>
      <c r="K204" s="171">
        <f>C204</f>
        <v>0</v>
      </c>
      <c r="L204" s="87"/>
      <c r="M204" s="87"/>
      <c r="N204" s="87"/>
      <c r="O204" s="160">
        <f>IF(L204=0,0,IF(M204=0,0,MAX(M204-L204)))</f>
        <v>0</v>
      </c>
      <c r="P204" s="160">
        <f>IF(M204=0,0,IF(N204=0,0,MAX(N204-M204)))</f>
        <v>0</v>
      </c>
      <c r="Q204" s="160">
        <f>IF(L204=0,0,IF(N204=0,0,MAX(N204-L204)))</f>
        <v>0</v>
      </c>
    </row>
    <row r="205" spans="1:17" ht="15" customHeight="1">
      <c r="A205" s="27" t="n">
        <v>35</v>
      </c>
      <c r="B205" s="27"/>
      <c r="C205" s="91"/>
      <c r="D205" s="87"/>
      <c r="E205" s="87"/>
      <c r="F205" s="87"/>
      <c r="G205" s="160">
        <f>IF(D205=0,0,IF(E205=0,0,MAX(E205-D205)))</f>
        <v>0</v>
      </c>
      <c r="H205" s="160">
        <f>IF(E205=0,0,IF(F205=0,0,MAX(F205-E205)))</f>
        <v>0</v>
      </c>
      <c r="I205" s="160">
        <f>IF(F205=0,0,IF(D205=0,0,MAX(F205-D205)))</f>
        <v>0</v>
      </c>
      <c r="K205" s="171">
        <f>C205</f>
        <v>0</v>
      </c>
      <c r="L205" s="87"/>
      <c r="M205" s="87"/>
      <c r="N205" s="87"/>
      <c r="O205" s="160">
        <f>IF(L205=0,0,IF(M205=0,0,MAX(M205-L205)))</f>
        <v>0</v>
      </c>
      <c r="P205" s="160">
        <f>IF(M205=0,0,IF(N205=0,0,MAX(N205-M205)))</f>
        <v>0</v>
      </c>
      <c r="Q205" s="160">
        <f>IF(L205=0,0,IF(N205=0,0,MAX(N205-L205)))</f>
        <v>0</v>
      </c>
    </row>
    <row r="206" spans="1:17" ht="15" customHeight="1">
      <c r="A206" s="27" t="n">
        <v>36</v>
      </c>
      <c r="B206" s="27"/>
      <c r="C206" s="91"/>
      <c r="D206" s="87"/>
      <c r="E206" s="87"/>
      <c r="F206" s="87"/>
      <c r="G206" s="160">
        <f>IF(D206=0,0,IF(E206=0,0,MAX(E206-D206)))</f>
        <v>0</v>
      </c>
      <c r="H206" s="160">
        <f>IF(E206=0,0,IF(F206=0,0,MAX(F206-E206)))</f>
        <v>0</v>
      </c>
      <c r="I206" s="160">
        <f>IF(F206=0,0,IF(D206=0,0,MAX(F206-D206)))</f>
        <v>0</v>
      </c>
      <c r="K206" s="171">
        <f>C206</f>
        <v>0</v>
      </c>
      <c r="L206" s="87"/>
      <c r="M206" s="87"/>
      <c r="N206" s="87"/>
      <c r="O206" s="160">
        <f>IF(L206=0,0,IF(M206=0,0,MAX(M206-L206)))</f>
        <v>0</v>
      </c>
      <c r="P206" s="160">
        <f>IF(M206=0,0,IF(N206=0,0,MAX(N206-M206)))</f>
        <v>0</v>
      </c>
      <c r="Q206" s="160">
        <f>IF(L206=0,0,IF(N206=0,0,MAX(N206-L206)))</f>
        <v>0</v>
      </c>
    </row>
    <row r="207" spans="1:17" ht="15" customHeight="1">
      <c r="A207" s="27" t="n">
        <v>37</v>
      </c>
      <c r="B207" s="27"/>
      <c r="C207" s="91"/>
      <c r="D207" s="87"/>
      <c r="E207" s="87"/>
      <c r="F207" s="87"/>
      <c r="G207" s="160">
        <f>IF(D207=0,0,IF(E207=0,0,MAX(E207-D207)))</f>
        <v>0</v>
      </c>
      <c r="H207" s="160">
        <f>IF(E207=0,0,IF(F207=0,0,MAX(F207-E207)))</f>
        <v>0</v>
      </c>
      <c r="I207" s="160">
        <f>IF(F207=0,0,IF(D207=0,0,MAX(F207-D207)))</f>
        <v>0</v>
      </c>
      <c r="K207" s="171">
        <f>C207</f>
        <v>0</v>
      </c>
      <c r="L207" s="87"/>
      <c r="M207" s="87"/>
      <c r="N207" s="87"/>
      <c r="O207" s="160">
        <f>IF(L207=0,0,IF(M207=0,0,MAX(M207-L207)))</f>
        <v>0</v>
      </c>
      <c r="P207" s="160">
        <f>IF(M207=0,0,IF(N207=0,0,MAX(N207-M207)))</f>
        <v>0</v>
      </c>
      <c r="Q207" s="160">
        <f>IF(L207=0,0,IF(N207=0,0,MAX(N207-L207)))</f>
        <v>0</v>
      </c>
    </row>
    <row r="208" spans="1:17" ht="15" customHeight="1">
      <c r="A208" s="27" t="n">
        <v>38</v>
      </c>
      <c r="B208" s="27"/>
      <c r="C208" s="91"/>
      <c r="D208" s="87"/>
      <c r="E208" s="87"/>
      <c r="F208" s="87"/>
      <c r="G208" s="160">
        <f>IF(D208=0,0,IF(E208=0,0,MAX(E208-D208)))</f>
        <v>0</v>
      </c>
      <c r="H208" s="160">
        <f>IF(E208=0,0,IF(F208=0,0,MAX(F208-E208)))</f>
        <v>0</v>
      </c>
      <c r="I208" s="160">
        <f>IF(F208=0,0,IF(D208=0,0,MAX(F208-D208)))</f>
        <v>0</v>
      </c>
      <c r="K208" s="171">
        <f>C208</f>
        <v>0</v>
      </c>
      <c r="L208" s="87"/>
      <c r="M208" s="87"/>
      <c r="N208" s="87"/>
      <c r="O208" s="160">
        <f>IF(L208=0,0,IF(M208=0,0,MAX(M208-L208)))</f>
        <v>0</v>
      </c>
      <c r="P208" s="160">
        <f>IF(M208=0,0,IF(N208=0,0,MAX(N208-M208)))</f>
        <v>0</v>
      </c>
      <c r="Q208" s="160">
        <f>IF(L208=0,0,IF(N208=0,0,MAX(N208-L208)))</f>
        <v>0</v>
      </c>
    </row>
    <row r="209" spans="1:17" ht="15" customHeight="1">
      <c r="A209" s="27" t="n">
        <v>39</v>
      </c>
      <c r="B209" s="27"/>
      <c r="C209" s="91"/>
      <c r="D209" s="87"/>
      <c r="E209" s="87"/>
      <c r="F209" s="87"/>
      <c r="G209" s="160">
        <f>IF(D209=0,0,IF(E209=0,0,MAX(E209-D209)))</f>
        <v>0</v>
      </c>
      <c r="H209" s="160">
        <f>IF(E209=0,0,IF(F209=0,0,MAX(F209-E209)))</f>
        <v>0</v>
      </c>
      <c r="I209" s="160">
        <f>IF(F209=0,0,IF(D209=0,0,MAX(F209-D209)))</f>
        <v>0</v>
      </c>
      <c r="K209" s="171">
        <f>C209</f>
        <v>0</v>
      </c>
      <c r="L209" s="87"/>
      <c r="M209" s="87"/>
      <c r="N209" s="87"/>
      <c r="O209" s="160">
        <f>IF(L209=0,0,IF(M209=0,0,MAX(M209-L209)))</f>
        <v>0</v>
      </c>
      <c r="P209" s="160">
        <f>IF(M209=0,0,IF(N209=0,0,MAX(N209-M209)))</f>
        <v>0</v>
      </c>
      <c r="Q209" s="160">
        <f>IF(L209=0,0,IF(N209=0,0,MAX(N209-L209)))</f>
        <v>0</v>
      </c>
    </row>
    <row r="210" spans="1:17" ht="15" customHeight="1">
      <c r="A210" s="27" t="n">
        <v>40</v>
      </c>
      <c r="B210" s="27"/>
      <c r="C210" s="91"/>
      <c r="D210" s="87"/>
      <c r="E210" s="87"/>
      <c r="F210" s="87"/>
      <c r="G210" s="160">
        <f>IF(D210=0,0,IF(E210=0,0,MAX(E210-D210)))</f>
        <v>0</v>
      </c>
      <c r="H210" s="160">
        <f>IF(E210=0,0,IF(F210=0,0,MAX(F210-E210)))</f>
        <v>0</v>
      </c>
      <c r="I210" s="160">
        <f>IF(F210=0,0,IF(D210=0,0,MAX(F210-D210)))</f>
        <v>0</v>
      </c>
      <c r="K210" s="171">
        <f>C210</f>
        <v>0</v>
      </c>
      <c r="L210" s="87"/>
      <c r="M210" s="87"/>
      <c r="N210" s="87"/>
      <c r="O210" s="160">
        <f>IF(L210=0,0,IF(M210=0,0,MAX(M210-L210)))</f>
        <v>0</v>
      </c>
      <c r="P210" s="160">
        <f>IF(M210=0,0,IF(N210=0,0,MAX(N210-M210)))</f>
        <v>0</v>
      </c>
      <c r="Q210" s="160">
        <f>IF(L210=0,0,IF(N210=0,0,MAX(N210-L210)))</f>
        <v>0</v>
      </c>
    </row>
    <row r="211" spans="1:17" ht="15" customHeight="1">
      <c r="A211" s="27" t="n">
        <v>41</v>
      </c>
      <c r="B211" s="27"/>
      <c r="C211" s="91"/>
      <c r="D211" s="87"/>
      <c r="E211" s="92"/>
      <c r="F211" s="92"/>
      <c r="G211" s="160">
        <f>IF(D211=0,0,IF(E211=0,0,MAX(E211-D211)))</f>
        <v>0</v>
      </c>
      <c r="H211" s="160">
        <f>IF(E211=0,0,IF(F211=0,0,MAX(F211-E211)))</f>
        <v>0</v>
      </c>
      <c r="I211" s="160">
        <f>IF(F211=0,0,IF(D211=0,0,MAX(F211-D211)))</f>
        <v>0</v>
      </c>
      <c r="K211" s="171">
        <f>C211</f>
        <v>0</v>
      </c>
      <c r="L211" s="87"/>
      <c r="M211" s="92"/>
      <c r="N211" s="92"/>
      <c r="O211" s="160">
        <f>IF(L211=0,0,IF(M211=0,0,MAX(M211-L211)))</f>
        <v>0</v>
      </c>
      <c r="P211" s="160">
        <f>IF(M211=0,0,IF(N211=0,0,MAX(N211-M211)))</f>
        <v>0</v>
      </c>
      <c r="Q211" s="160">
        <f>IF(L211=0,0,IF(N211=0,0,MAX(N211-L211)))</f>
        <v>0</v>
      </c>
    </row>
    <row r="212" spans="1:17" ht="15" customHeight="1">
      <c r="A212" s="27" t="n">
        <v>42</v>
      </c>
      <c r="B212" s="27"/>
      <c r="C212" s="91"/>
      <c r="D212" s="87"/>
      <c r="E212" s="92"/>
      <c r="F212" s="92"/>
      <c r="G212" s="160">
        <f>IF(D212=0,0,IF(E212=0,0,MAX(E212-D212)))</f>
        <v>0</v>
      </c>
      <c r="H212" s="160">
        <f>IF(E212=0,0,IF(F212=0,0,MAX(F212-E212)))</f>
        <v>0</v>
      </c>
      <c r="I212" s="160">
        <f>IF(F212=0,0,IF(D212=0,0,MAX(F212-D212)))</f>
        <v>0</v>
      </c>
      <c r="K212" s="171">
        <f>C212</f>
        <v>0</v>
      </c>
      <c r="L212" s="87"/>
      <c r="M212" s="92"/>
      <c r="N212" s="92"/>
      <c r="O212" s="160">
        <f>IF(L212=0,0,IF(M212=0,0,MAX(M212-L212)))</f>
        <v>0</v>
      </c>
      <c r="P212" s="160">
        <f>IF(M212=0,0,IF(N212=0,0,MAX(N212-M212)))</f>
        <v>0</v>
      </c>
      <c r="Q212" s="160">
        <f>IF(L212=0,0,IF(N212=0,0,MAX(N212-L212)))</f>
        <v>0</v>
      </c>
    </row>
    <row r="213" spans="1:17" ht="15" customHeight="1">
      <c r="A213" s="27" t="n">
        <v>43</v>
      </c>
      <c r="B213" s="27"/>
      <c r="C213" s="91"/>
      <c r="D213" s="87"/>
      <c r="E213" s="92"/>
      <c r="F213" s="92"/>
      <c r="G213" s="160">
        <f>IF(D213=0,0,IF(E213=0,0,MAX(E213-D213)))</f>
        <v>0</v>
      </c>
      <c r="H213" s="160">
        <f>IF(E213=0,0,IF(F213=0,0,MAX(F213-E213)))</f>
        <v>0</v>
      </c>
      <c r="I213" s="160">
        <f>IF(F213=0,0,IF(D213=0,0,MAX(F213-D213)))</f>
        <v>0</v>
      </c>
      <c r="K213" s="171">
        <f>C213</f>
        <v>0</v>
      </c>
      <c r="L213" s="87"/>
      <c r="M213" s="92"/>
      <c r="N213" s="92"/>
      <c r="O213" s="160">
        <f>IF(L213=0,0,IF(M213=0,0,MAX(M213-L213)))</f>
        <v>0</v>
      </c>
      <c r="P213" s="160">
        <f>IF(M213=0,0,IF(N213=0,0,MAX(N213-M213)))</f>
        <v>0</v>
      </c>
      <c r="Q213" s="160">
        <f>IF(L213=0,0,IF(N213=0,0,MAX(N213-L213)))</f>
        <v>0</v>
      </c>
    </row>
    <row r="214" spans="1:17" ht="15" customHeight="1">
      <c r="A214" s="27" t="n">
        <v>44</v>
      </c>
      <c r="B214" s="27"/>
      <c r="C214" s="91"/>
      <c r="D214" s="87"/>
      <c r="E214" s="92"/>
      <c r="F214" s="92"/>
      <c r="G214" s="160">
        <f>IF(D214=0,0,IF(E214=0,0,MAX(E214-D214)))</f>
        <v>0</v>
      </c>
      <c r="H214" s="160">
        <f>IF(E214=0,0,IF(F214=0,0,MAX(F214-E214)))</f>
        <v>0</v>
      </c>
      <c r="I214" s="160">
        <f>IF(F214=0,0,IF(D214=0,0,MAX(F214-D214)))</f>
        <v>0</v>
      </c>
      <c r="K214" s="171">
        <f>C214</f>
        <v>0</v>
      </c>
      <c r="L214" s="87"/>
      <c r="M214" s="92"/>
      <c r="N214" s="92"/>
      <c r="O214" s="160">
        <f>IF(L214=0,0,IF(M214=0,0,MAX(M214-L214)))</f>
        <v>0</v>
      </c>
      <c r="P214" s="160">
        <f>IF(M214=0,0,IF(N214=0,0,MAX(N214-M214)))</f>
        <v>0</v>
      </c>
      <c r="Q214" s="160">
        <f>IF(L214=0,0,IF(N214=0,0,MAX(N214-L214)))</f>
        <v>0</v>
      </c>
    </row>
    <row r="215" spans="1:17" ht="15" customHeight="1">
      <c r="A215" s="27" t="n">
        <v>45</v>
      </c>
      <c r="B215" s="27"/>
      <c r="C215" s="91"/>
      <c r="D215" s="87"/>
      <c r="E215" s="92"/>
      <c r="F215" s="92"/>
      <c r="G215" s="160">
        <f>IF(D215=0,0,IF(E215=0,0,MAX(E215-D215)))</f>
        <v>0</v>
      </c>
      <c r="H215" s="160">
        <f>IF(E215=0,0,IF(F215=0,0,MAX(F215-E215)))</f>
        <v>0</v>
      </c>
      <c r="I215" s="160">
        <f>IF(F215=0,0,IF(D215=0,0,MAX(F215-D215)))</f>
        <v>0</v>
      </c>
      <c r="K215" s="171">
        <f>C215</f>
        <v>0</v>
      </c>
      <c r="L215" s="87"/>
      <c r="M215" s="92"/>
      <c r="N215" s="92"/>
      <c r="O215" s="160">
        <f>IF(L215=0,0,IF(M215=0,0,MAX(M215-L215)))</f>
        <v>0</v>
      </c>
      <c r="P215" s="160">
        <f>IF(M215=0,0,IF(N215=0,0,MAX(N215-M215)))</f>
        <v>0</v>
      </c>
      <c r="Q215" s="160">
        <f>IF(L215=0,0,IF(N215=0,0,MAX(N215-L215)))</f>
        <v>0</v>
      </c>
    </row>
    <row r="216" spans="1:17" ht="15" customHeight="1">
      <c r="A216" s="27" t="n">
        <v>46</v>
      </c>
      <c r="B216" s="91"/>
      <c r="C216" s="27"/>
      <c r="D216" s="87"/>
      <c r="E216" s="92"/>
      <c r="F216" s="92"/>
      <c r="G216" s="160">
        <f>IF(D216=0,0,IF(E216=0,0,MAX(E216-D216)))</f>
        <v>0</v>
      </c>
      <c r="H216" s="160">
        <f>IF(E216=0,0,IF(F216=0,0,MAX(F216-E216)))</f>
        <v>0</v>
      </c>
      <c r="I216" s="160">
        <f>IF(F216=0,0,IF(D216=0,0,MAX(F216-D216)))</f>
        <v>0</v>
      </c>
      <c r="K216" s="171">
        <f>C216</f>
        <v>0</v>
      </c>
      <c r="L216" s="87"/>
      <c r="M216" s="92"/>
      <c r="N216" s="92"/>
      <c r="O216" s="160">
        <f>IF(L216=0,0,IF(M216=0,0,MAX(M216-L216)))</f>
        <v>0</v>
      </c>
      <c r="P216" s="160">
        <f>IF(M216=0,0,IF(N216=0,0,MAX(N216-M216)))</f>
        <v>0</v>
      </c>
      <c r="Q216" s="160">
        <f>IF(L216=0,0,IF(N216=0,0,MAX(N216-L216)))</f>
        <v>0</v>
      </c>
    </row>
    <row r="217" spans="1:17" ht="15" customHeight="1">
      <c r="A217" s="27" t="n">
        <v>47</v>
      </c>
      <c r="B217" s="91"/>
      <c r="C217" s="27"/>
      <c r="D217" s="87"/>
      <c r="E217" s="92"/>
      <c r="F217" s="92"/>
      <c r="G217" s="160">
        <f>IF(D217=0,0,IF(E217=0,0,MAX(E217-D217)))</f>
        <v>0</v>
      </c>
      <c r="H217" s="160">
        <f>IF(E217=0,0,IF(F217=0,0,MAX(F217-E217)))</f>
        <v>0</v>
      </c>
      <c r="I217" s="160">
        <f>IF(F217=0,0,IF(D217=0,0,MAX(F217-D217)))</f>
        <v>0</v>
      </c>
      <c r="K217" s="171">
        <f>C217</f>
        <v>0</v>
      </c>
      <c r="L217" s="87"/>
      <c r="M217" s="92"/>
      <c r="N217" s="92"/>
      <c r="O217" s="160">
        <f>IF(L217=0,0,IF(M217=0,0,MAX(M217-L217)))</f>
        <v>0</v>
      </c>
      <c r="P217" s="160">
        <f>IF(M217=0,0,IF(N217=0,0,MAX(N217-M217)))</f>
        <v>0</v>
      </c>
      <c r="Q217" s="160">
        <f>IF(L217=0,0,IF(N217=0,0,MAX(N217-L217)))</f>
        <v>0</v>
      </c>
    </row>
    <row r="218" spans="1:17" ht="15" customHeight="1">
      <c r="A218" s="27" t="n">
        <v>48</v>
      </c>
      <c r="B218" s="91"/>
      <c r="C218" s="27"/>
      <c r="D218" s="87"/>
      <c r="E218" s="92"/>
      <c r="F218" s="92"/>
      <c r="G218" s="160">
        <f>IF(D218=0,0,IF(E218=0,0,MAX(E218-D218)))</f>
        <v>0</v>
      </c>
      <c r="H218" s="160">
        <f>IF(E218=0,0,IF(F218=0,0,MAX(F218-E218)))</f>
        <v>0</v>
      </c>
      <c r="I218" s="160">
        <f>IF(F218=0,0,IF(D218=0,0,MAX(F218-D218)))</f>
        <v>0</v>
      </c>
      <c r="K218" s="171">
        <f>C218</f>
        <v>0</v>
      </c>
      <c r="L218" s="87"/>
      <c r="M218" s="92"/>
      <c r="N218" s="92"/>
      <c r="O218" s="160">
        <f>IF(L218=0,0,IF(M218=0,0,MAX(M218-L218)))</f>
        <v>0</v>
      </c>
      <c r="P218" s="160">
        <f>IF(M218=0,0,IF(N218=0,0,MAX(N218-M218)))</f>
        <v>0</v>
      </c>
      <c r="Q218" s="160">
        <f>IF(L218=0,0,IF(N218=0,0,MAX(N218-L218)))</f>
        <v>0</v>
      </c>
    </row>
    <row r="219" spans="1:17" ht="15" customHeight="1">
      <c r="A219" s="27" t="n">
        <v>49</v>
      </c>
      <c r="B219" s="91"/>
      <c r="C219" s="27"/>
      <c r="D219" s="87"/>
      <c r="E219" s="92"/>
      <c r="F219" s="92"/>
      <c r="G219" s="160">
        <f>IF(D219=0,0,IF(E219=0,0,MAX(E219-D219)))</f>
        <v>0</v>
      </c>
      <c r="H219" s="160">
        <f>IF(E219=0,0,IF(F219=0,0,MAX(F219-E219)))</f>
        <v>0</v>
      </c>
      <c r="I219" s="160">
        <f>IF(F219=0,0,IF(D219=0,0,MAX(F219-D219)))</f>
        <v>0</v>
      </c>
      <c r="K219" s="171">
        <f>C219</f>
        <v>0</v>
      </c>
      <c r="L219" s="87"/>
      <c r="M219" s="92"/>
      <c r="N219" s="92"/>
      <c r="O219" s="160">
        <f>IF(L219=0,0,IF(M219=0,0,MAX(M219-L219)))</f>
        <v>0</v>
      </c>
      <c r="P219" s="160">
        <f>IF(M219=0,0,IF(N219=0,0,MAX(N219-M219)))</f>
        <v>0</v>
      </c>
      <c r="Q219" s="160">
        <f>IF(L219=0,0,IF(N219=0,0,MAX(N219-L219)))</f>
        <v>0</v>
      </c>
    </row>
    <row r="220" spans="1:17" ht="15" customHeight="1">
      <c r="A220" s="27" t="n">
        <v>50</v>
      </c>
      <c r="B220" s="91"/>
      <c r="C220" s="27"/>
      <c r="D220" s="87"/>
      <c r="E220" s="92"/>
      <c r="F220" s="92"/>
      <c r="G220" s="160">
        <f>IF(D220=0,0,IF(E220=0,0,MAX(E220-D220)))</f>
        <v>0</v>
      </c>
      <c r="H220" s="160">
        <f>IF(E220=0,0,IF(F220=0,0,MAX(F220-E220)))</f>
        <v>0</v>
      </c>
      <c r="I220" s="160">
        <f>IF(F220=0,0,IF(D220=0,0,MAX(F220-D220)))</f>
        <v>0</v>
      </c>
      <c r="K220" s="171">
        <f>C220</f>
        <v>0</v>
      </c>
      <c r="L220" s="87"/>
      <c r="M220" s="92"/>
      <c r="N220" s="92"/>
      <c r="O220" s="160">
        <f>IF(L220=0,0,IF(M220=0,0,MAX(M220-L220)))</f>
        <v>0</v>
      </c>
      <c r="P220" s="160">
        <f>IF(M220=0,0,IF(N220=0,0,MAX(N220-M220)))</f>
        <v>0</v>
      </c>
      <c r="Q220" s="160">
        <f>IF(L220=0,0,IF(N220=0,0,MAX(N220-L220)))</f>
        <v>0</v>
      </c>
    </row>
    <row r="221" spans="1:17" ht="15" customHeight="1">
      <c r="A221" s="69"/>
      <c r="B221" s="69"/>
      <c r="C221" s="69"/>
      <c r="D221" s="103"/>
      <c r="E221" s="103"/>
      <c r="F221" s="103"/>
      <c r="G221" s="31"/>
      <c r="H221" s="31"/>
      <c r="I221" s="31"/>
      <c r="L221" s="103"/>
      <c r="M221" s="103"/>
      <c r="N221" s="103"/>
      <c r="O221" s="31"/>
      <c r="P221" s="31"/>
      <c r="Q221" s="31"/>
    </row>
    <row r="222" spans="1:17" ht="15" customHeight="1">
      <c r="A222" s="69"/>
      <c r="B222" s="69"/>
      <c r="C222" s="69"/>
      <c r="D222" s="103"/>
      <c r="E222" s="103"/>
      <c r="F222" s="103"/>
      <c r="G222" s="10"/>
      <c r="H222" s="10"/>
      <c r="I222" s="10"/>
      <c r="L222" s="103"/>
      <c r="M222" s="103"/>
      <c r="N222" s="103"/>
      <c r="O222" s="10"/>
      <c r="P222" s="10"/>
      <c r="Q222" s="10"/>
    </row>
    <row r="223" spans="1:17">
      <c r="A223"/>
      <c r="B223"/>
      <c r="C223"/>
      <c r="D223" s="104"/>
      <c r="E223" s="104"/>
      <c r="F223" s="104"/>
      <c r="G223"/>
      <c r="H223"/>
      <c r="I223"/>
      <c r="L223" s="104"/>
      <c r="M223" s="104"/>
      <c r="N223" s="104"/>
      <c r="O223"/>
      <c r="P223"/>
      <c r="Q223"/>
    </row>
    <row r="224" spans="3:4">
      <c r="C224" s="7"/>
      <c r="D224" s="7"/>
    </row>
    <row r="225" spans="1:1" s="7" customFormat="1"/>
    <row r="226" spans="1:1" s="7" customFormat="1"/>
    <row r="227" spans="1:1" s="7" customFormat="1"/>
    <row r="228" spans="1:1" s="7" customFormat="1"/>
    <row r="229" spans="1:1" s="7" customFormat="1"/>
    <row r="230" spans="1:1" s="7" customFormat="1"/>
    <row r="231" spans="1:1" s="7" customFormat="1"/>
    <row r="232" spans="1:1" s="7" customFormat="1"/>
    <row r="233" spans="1:1" s="7" customFormat="1"/>
    <row r="234" spans="1:1" s="7" customFormat="1"/>
    <row r="235" spans="1:1" s="7" customFormat="1"/>
    <row r="236" spans="1:1" s="7" customFormat="1"/>
    <row r="237" spans="1:1" s="7" customFormat="1"/>
    <row r="238" spans="1:1" s="7" customFormat="1"/>
    <row r="239" spans="1:1" s="7" customFormat="1"/>
    <row r="240" spans="1:1" s="7" customFormat="1"/>
    <row r="241" spans="1:1" s="7" customFormat="1"/>
    <row r="242" spans="1:1" s="7" customFormat="1"/>
    <row r="243" spans="1:1" s="7" customFormat="1"/>
    <row r="244" spans="1:1" s="7" customFormat="1"/>
    <row r="245" spans="1:1" s="7" customFormat="1"/>
    <row r="246" spans="1:1" s="7" customFormat="1"/>
    <row r="247" spans="1:1" s="7" customFormat="1"/>
  </sheetData>
  <hyperlinks>
    <hyperlink ref="C1" location="Fechas!a2"/>
    <hyperlink ref="F1" location="Fechas!R51"/>
  </hyperlinks>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legacyDrawing r:id="rId2"/>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dimension ref="A1:V231"/>
  <sheetViews>
    <sheetView view="normal" zoomScale="80" workbookViewId="0">
      <pane ySplit="5" topLeftCell="A177" activePane="bottomLeft" state="frozen"/>
      <selection pane="bottomLeft" activeCell="D61" sqref="A32:XFD61"/>
    </sheetView>
  </sheetViews>
  <sheetFormatPr baseColWidth="10" defaultColWidth="10.669643" defaultRowHeight="15.40"/>
  <cols>
    <col min="1" max="1" width="5.660714" customWidth="1"/>
    <col min="2" max="2" width="25.660714" customWidth="1"/>
    <col min="3" max="7" width="12.660714" customWidth="1"/>
    <col min="8" max="8" width="12.660714" customWidth="1" style="81"/>
    <col min="9" max="12" width="12.660714" customWidth="1"/>
    <col min="13" max="13" width="25.660714" customWidth="1"/>
    <col min="14" max="23" width="12.660714" customWidth="1"/>
  </cols>
  <sheetData>
    <row r="1" spans="2:2">
      <c r="B1" s="286" t="s">
        <v>209</v>
      </c>
    </row>
    <row r="2" spans="2:6">
      <c r="B2" s="267" t="s">
        <v>210</v>
      </c>
      <c r="C2" s="69"/>
      <c r="D2" s="69"/>
      <c r="E2" s="69"/>
      <c r="F2" s="7"/>
    </row>
    <row r="3" spans="2:8">
      <c r="B3" s="292" t="s">
        <v>115</v>
      </c>
      <c r="C3" s="145"/>
      <c r="D3" s="145"/>
      <c r="E3" s="145"/>
      <c r="F3" s="69"/>
      <c r="G3" s="69"/>
      <c r="H3" s="10"/>
    </row>
    <row r="4" spans="2:22">
      <c r="B4" s="14" t="str">
        <f>Fechas!$C$4</f>
        <v>1º ÉPOCA: CICLO LARGO SIN FUNGICIDA</v>
      </c>
      <c r="C4" s="15"/>
      <c r="D4" s="15"/>
      <c r="E4" s="15"/>
      <c r="F4" s="15"/>
      <c r="G4" s="15"/>
      <c r="H4" s="261"/>
      <c r="I4" s="15"/>
      <c r="J4" s="15"/>
      <c r="K4" s="84"/>
      <c r="M4" s="16" t="str">
        <f>Fechas!$K$4</f>
        <v>1º ÉPOCA: CICLO LARGO CON FUNGICIDA</v>
      </c>
      <c r="N4" s="17"/>
      <c r="O4" s="17"/>
      <c r="P4" s="17"/>
      <c r="Q4" s="17"/>
      <c r="R4" s="17"/>
      <c r="S4" s="17"/>
      <c r="T4" s="17"/>
      <c r="U4" s="17"/>
      <c r="V4" s="18"/>
    </row>
    <row r="5" spans="2:22" ht="33" customHeight="1">
      <c r="B5" s="139" t="s">
        <v>120</v>
      </c>
      <c r="C5" s="52" t="s">
        <v>211</v>
      </c>
      <c r="D5" s="52" t="s">
        <v>212</v>
      </c>
      <c r="E5" s="52" t="s">
        <v>213</v>
      </c>
      <c r="F5" s="52" t="s">
        <v>214</v>
      </c>
      <c r="G5" s="52" t="s">
        <v>215</v>
      </c>
      <c r="H5" s="24" t="s">
        <v>216</v>
      </c>
      <c r="I5" s="24" t="s">
        <v>217</v>
      </c>
      <c r="J5" s="24" t="s">
        <v>218</v>
      </c>
      <c r="K5" s="107" t="s">
        <v>219</v>
      </c>
      <c r="M5" s="139" t="s">
        <v>120</v>
      </c>
      <c r="N5" s="52" t="s">
        <v>211</v>
      </c>
      <c r="O5" s="52" t="s">
        <v>212</v>
      </c>
      <c r="P5" s="52" t="s">
        <v>213</v>
      </c>
      <c r="Q5" s="52" t="s">
        <v>214</v>
      </c>
      <c r="R5" s="52" t="s">
        <v>215</v>
      </c>
      <c r="S5" s="24" t="s">
        <v>216</v>
      </c>
      <c r="T5" s="24" t="s">
        <v>217</v>
      </c>
      <c r="U5" s="24" t="s">
        <v>218</v>
      </c>
      <c r="V5" s="24" t="s">
        <v>219</v>
      </c>
    </row>
    <row r="6" spans="1:22">
      <c r="A6" s="27" t="n">
        <v>1</v>
      </c>
      <c r="B6" s="193" t="str">
        <f aca="1">INDEX(CV1SF,$A6,1)</f>
        <v>ACA 308</v>
      </c>
      <c r="C6" s="195"/>
      <c r="D6" s="195"/>
      <c r="E6" s="195"/>
      <c r="F6" s="245" t="n">
        <v>70</v>
      </c>
      <c r="G6" s="195"/>
      <c r="H6" s="246" t="n">
        <v>72.2999999999999972</v>
      </c>
      <c r="I6" s="195"/>
      <c r="J6" s="195"/>
      <c r="K6" s="195"/>
      <c r="M6" s="193" t="str">
        <f aca="1">INDEX(CV1CF,$A6,1)</f>
        <v>ACA 308</v>
      </c>
      <c r="N6" s="195"/>
      <c r="O6" s="195"/>
      <c r="P6" s="195"/>
      <c r="Q6" s="195"/>
      <c r="R6" s="195"/>
      <c r="S6" s="249" t="n">
        <v>74.7999999999999972</v>
      </c>
      <c r="T6" s="195"/>
      <c r="U6" s="195"/>
      <c r="V6" s="195"/>
    </row>
    <row r="7" spans="1:22">
      <c r="A7" s="27" t="n">
        <v>2</v>
      </c>
      <c r="B7" s="193" t="str">
        <f aca="1">INDEX(CV1SF,$A7,1)</f>
        <v>ACA 363</v>
      </c>
      <c r="C7" s="195"/>
      <c r="D7" s="195"/>
      <c r="E7" s="195"/>
      <c r="F7" s="233" t="n">
        <v>80</v>
      </c>
      <c r="G7" s="195"/>
      <c r="H7" s="247" t="n">
        <v>81.9000000000000057</v>
      </c>
      <c r="I7" s="195"/>
      <c r="J7" s="195"/>
      <c r="K7" s="195"/>
      <c r="M7" s="193" t="str">
        <f aca="1">INDEX(CV1CF,$A7,1)</f>
        <v>ACA 363</v>
      </c>
      <c r="N7" s="195"/>
      <c r="O7" s="195"/>
      <c r="P7" s="195"/>
      <c r="Q7" s="195"/>
      <c r="R7" s="195"/>
      <c r="S7" s="249" t="n">
        <v>81.7000000000000028</v>
      </c>
      <c r="T7" s="195"/>
      <c r="U7" s="195"/>
      <c r="V7" s="195"/>
    </row>
    <row r="8" spans="1:22">
      <c r="A8" s="27" t="n">
        <v>3</v>
      </c>
      <c r="B8" s="193" t="str">
        <f aca="1">INDEX(CV1SF,$A8,1)</f>
        <v>ACA 364</v>
      </c>
      <c r="C8" s="195"/>
      <c r="D8" s="195"/>
      <c r="E8" s="195"/>
      <c r="F8" s="233" t="n">
        <v>75</v>
      </c>
      <c r="G8" s="195"/>
      <c r="H8" s="247" t="n">
        <v>79.2999999999999972</v>
      </c>
      <c r="I8" s="195"/>
      <c r="J8" s="195"/>
      <c r="K8" s="195"/>
      <c r="M8" s="193" t="str">
        <f aca="1">INDEX(CV1CF,$A8,1)</f>
        <v>ACA 364</v>
      </c>
      <c r="N8" s="195"/>
      <c r="O8" s="195"/>
      <c r="P8" s="195"/>
      <c r="Q8" s="195"/>
      <c r="R8" s="195"/>
      <c r="S8" s="249" t="n">
        <v>79.2000000000000028</v>
      </c>
      <c r="T8" s="195"/>
      <c r="U8" s="195"/>
      <c r="V8" s="195"/>
    </row>
    <row r="9" spans="1:22">
      <c r="A9" s="27" t="n">
        <v>4</v>
      </c>
      <c r="B9" s="193" t="str">
        <f aca="1">INDEX(CV1SF,$A9,1)</f>
        <v>ACA 502</v>
      </c>
      <c r="C9" s="195"/>
      <c r="D9" s="195"/>
      <c r="E9" s="195"/>
      <c r="F9" s="233" t="n">
        <v>70</v>
      </c>
      <c r="G9" s="195"/>
      <c r="H9" s="247" t="n">
        <v>76.0999999999999801</v>
      </c>
      <c r="I9" s="195"/>
      <c r="J9" s="195"/>
      <c r="K9" s="195"/>
      <c r="M9" s="193" t="str">
        <f aca="1">INDEX(CV1CF,$A9,1)</f>
        <v>ACA 502</v>
      </c>
      <c r="N9" s="195"/>
      <c r="O9" s="195"/>
      <c r="P9" s="195"/>
      <c r="Q9" s="195"/>
      <c r="R9" s="195"/>
      <c r="S9" s="249" t="n">
        <v>78.7000000000000028</v>
      </c>
      <c r="T9" s="195"/>
      <c r="U9" s="195"/>
      <c r="V9" s="195"/>
    </row>
    <row r="10" spans="1:22">
      <c r="A10" s="27" t="n">
        <v>5</v>
      </c>
      <c r="B10" s="193" t="str">
        <f aca="1">INDEX(CV1SF,$A10,1)</f>
        <v>FRESNO</v>
      </c>
      <c r="C10" s="195"/>
      <c r="D10" s="195"/>
      <c r="E10" s="195"/>
      <c r="F10" s="233" t="n">
        <v>80</v>
      </c>
      <c r="G10" s="195"/>
      <c r="H10" s="247" t="n">
        <v>77.4000000000000057</v>
      </c>
      <c r="I10" s="195"/>
      <c r="J10" s="195"/>
      <c r="K10" s="195"/>
      <c r="M10" s="193" t="str">
        <f aca="1">INDEX(CV1CF,$A10,1)</f>
        <v>FRESNO</v>
      </c>
      <c r="N10" s="195"/>
      <c r="O10" s="195"/>
      <c r="P10" s="195"/>
      <c r="Q10" s="195"/>
      <c r="R10" s="195"/>
      <c r="S10" s="249" t="n">
        <v>77.7999999999999972</v>
      </c>
      <c r="T10" s="195"/>
      <c r="U10" s="195"/>
      <c r="V10" s="195"/>
    </row>
    <row r="11" spans="1:22">
      <c r="A11" s="27" t="n">
        <v>6</v>
      </c>
      <c r="B11" s="193" t="str">
        <f aca="1">INDEX(CV1SF,$A11,1)</f>
        <v>JACARANDA</v>
      </c>
      <c r="C11" s="195"/>
      <c r="D11" s="195"/>
      <c r="E11" s="195"/>
      <c r="F11" s="233" t="n">
        <v>70</v>
      </c>
      <c r="G11" s="195"/>
      <c r="H11" s="247" t="n">
        <v>75.9000000000000057</v>
      </c>
      <c r="I11" s="195"/>
      <c r="J11" s="195"/>
      <c r="K11" s="195"/>
      <c r="M11" s="193" t="str">
        <f aca="1">INDEX(CV1CF,$A11,1)</f>
        <v>JACARANDA</v>
      </c>
      <c r="N11" s="195"/>
      <c r="O11" s="195"/>
      <c r="P11" s="195"/>
      <c r="Q11" s="195"/>
      <c r="R11" s="195"/>
      <c r="S11" s="249" t="n">
        <v>77.7000000000000028</v>
      </c>
      <c r="T11" s="195"/>
      <c r="U11" s="195"/>
      <c r="V11" s="195"/>
    </row>
    <row r="12" spans="1:22">
      <c r="A12" s="27" t="n">
        <v>7</v>
      </c>
      <c r="B12" s="193" t="str">
        <f aca="1">INDEX(CV1SF,$A12,1)</f>
        <v>BASILIO</v>
      </c>
      <c r="C12" s="195"/>
      <c r="D12" s="195"/>
      <c r="E12" s="195"/>
      <c r="F12" s="233" t="n">
        <v>70</v>
      </c>
      <c r="G12" s="195"/>
      <c r="H12" s="248" t="n">
        <v>77.0999999999999801</v>
      </c>
      <c r="I12" s="195"/>
      <c r="J12" s="195"/>
      <c r="K12" s="195"/>
      <c r="M12" s="193" t="str">
        <f aca="1">INDEX(CV1CF,$A12,1)</f>
        <v>BASILIO</v>
      </c>
      <c r="N12" s="195"/>
      <c r="O12" s="195"/>
      <c r="P12" s="195"/>
      <c r="Q12" s="195"/>
      <c r="R12" s="195"/>
      <c r="S12" s="249" t="n">
        <v>76.7000000000000028</v>
      </c>
      <c r="T12" s="195"/>
      <c r="U12" s="195"/>
      <c r="V12" s="195"/>
    </row>
    <row r="13" spans="1:22">
      <c r="A13" s="27" t="n">
        <v>8</v>
      </c>
      <c r="B13" s="193" t="str">
        <f aca="1">INDEX(CV1SF,$A13,1)</f>
        <v>TIMBO</v>
      </c>
      <c r="C13" s="195"/>
      <c r="D13" s="195"/>
      <c r="E13" s="195"/>
      <c r="F13" s="233" t="n">
        <v>75</v>
      </c>
      <c r="G13" s="195"/>
      <c r="H13" s="248" t="n">
        <v>66.5</v>
      </c>
      <c r="I13" s="195"/>
      <c r="J13" s="195"/>
      <c r="K13" s="195"/>
      <c r="M13" s="193" t="str">
        <f aca="1">INDEX(CV1CF,$A13,1)</f>
        <v>TIMBO</v>
      </c>
      <c r="N13" s="195"/>
      <c r="O13" s="195"/>
      <c r="P13" s="195"/>
      <c r="Q13" s="195"/>
      <c r="R13" s="195"/>
      <c r="S13" s="249" t="n">
        <v>72.0999999999999801</v>
      </c>
      <c r="T13" s="195"/>
      <c r="U13" s="195"/>
      <c r="V13" s="195"/>
    </row>
    <row r="14" spans="1:22">
      <c r="A14" s="27" t="n">
        <v>9</v>
      </c>
      <c r="B14" s="193" t="str">
        <f aca="1">INDEX(CV1SF,$A14,1)</f>
        <v>B CUMELEN</v>
      </c>
      <c r="C14" s="195"/>
      <c r="D14" s="195"/>
      <c r="E14" s="195"/>
      <c r="F14" s="233" t="n">
        <v>75</v>
      </c>
      <c r="G14" s="195"/>
      <c r="H14" s="248" t="n">
        <v>77.5</v>
      </c>
      <c r="I14" s="195"/>
      <c r="J14" s="195"/>
      <c r="K14" s="195"/>
      <c r="M14" s="193" t="str">
        <f aca="1">INDEX(CV1CF,$A14,1)</f>
        <v>B CUMELEN</v>
      </c>
      <c r="N14" s="195"/>
      <c r="O14" s="195"/>
      <c r="P14" s="195"/>
      <c r="Q14" s="195"/>
      <c r="R14" s="195"/>
      <c r="S14" s="249" t="n">
        <v>78.7999999999999972</v>
      </c>
      <c r="T14" s="195"/>
      <c r="U14" s="195"/>
      <c r="V14" s="195"/>
    </row>
    <row r="15" spans="1:22">
      <c r="A15" s="27" t="n">
        <v>10</v>
      </c>
      <c r="B15" s="193" t="str">
        <f aca="1">INDEX(CV1SF,$A15,1)</f>
        <v>B DESTELLO</v>
      </c>
      <c r="C15" s="195"/>
      <c r="D15" s="195"/>
      <c r="E15" s="195"/>
      <c r="F15" s="233" t="n">
        <v>90</v>
      </c>
      <c r="G15" s="195"/>
      <c r="H15" s="248" t="n">
        <v>78.9000000000000057</v>
      </c>
      <c r="I15" s="195"/>
      <c r="J15" s="195"/>
      <c r="K15" s="195"/>
      <c r="M15" s="193" t="str">
        <f aca="1">INDEX(CV1CF,$A15,1)</f>
        <v>B DESTELLO</v>
      </c>
      <c r="N15" s="195"/>
      <c r="O15" s="195"/>
      <c r="P15" s="195"/>
      <c r="Q15" s="195"/>
      <c r="R15" s="195"/>
      <c r="S15" s="249" t="n">
        <v>78</v>
      </c>
      <c r="T15" s="195"/>
      <c r="U15" s="195"/>
      <c r="V15" s="195"/>
    </row>
    <row r="16" spans="1:22">
      <c r="A16" s="27" t="n">
        <v>11</v>
      </c>
      <c r="B16" s="193" t="str">
        <f aca="1">INDEX(CV1SF,$A16,1)</f>
        <v>B PACIFICO</v>
      </c>
      <c r="C16" s="195"/>
      <c r="D16" s="195"/>
      <c r="E16" s="195"/>
      <c r="F16" s="233" t="n">
        <v>85</v>
      </c>
      <c r="G16" s="195"/>
      <c r="H16" s="248" t="n">
        <v>77.7000000000000028</v>
      </c>
      <c r="I16" s="195"/>
      <c r="J16" s="195"/>
      <c r="K16" s="195"/>
      <c r="M16" s="193" t="str">
        <f aca="1">INDEX(CV1CF,$A16,1)</f>
        <v>B PACIFICO</v>
      </c>
      <c r="N16" s="195"/>
      <c r="O16" s="195"/>
      <c r="P16" s="195"/>
      <c r="Q16" s="195"/>
      <c r="R16" s="195"/>
      <c r="S16" s="249" t="n">
        <v>78.2999999999999972</v>
      </c>
      <c r="T16" s="195"/>
      <c r="U16" s="195"/>
      <c r="V16" s="195"/>
    </row>
    <row r="17" spans="1:22">
      <c r="A17" s="27" t="n">
        <v>12</v>
      </c>
      <c r="B17" s="193" t="str">
        <f aca="1">INDEX(CV1SF,$A17,1)</f>
        <v>B PEREGRINO</v>
      </c>
      <c r="C17" s="195"/>
      <c r="D17" s="195"/>
      <c r="E17" s="195"/>
      <c r="F17" s="233" t="n">
        <v>85</v>
      </c>
      <c r="G17" s="195"/>
      <c r="H17" s="248" t="n">
        <v>78.2000000000000028</v>
      </c>
      <c r="I17" s="195"/>
      <c r="J17" s="195"/>
      <c r="K17" s="195"/>
      <c r="M17" s="193" t="str">
        <f aca="1">INDEX(CV1CF,$A17,1)</f>
        <v>B PEREGRINO</v>
      </c>
      <c r="N17" s="195"/>
      <c r="O17" s="195"/>
      <c r="P17" s="195"/>
      <c r="Q17" s="195"/>
      <c r="R17" s="195"/>
      <c r="S17" s="249" t="n">
        <v>77.4000000000000057</v>
      </c>
      <c r="T17" s="195"/>
      <c r="U17" s="195"/>
      <c r="V17" s="195"/>
    </row>
    <row r="18" spans="1:22">
      <c r="A18" s="27" t="n">
        <v>13</v>
      </c>
      <c r="B18" s="193" t="str">
        <f aca="1">INDEX(CV1SF,$A18,1)</f>
        <v>SY 109</v>
      </c>
      <c r="C18" s="195"/>
      <c r="D18" s="195"/>
      <c r="E18" s="195"/>
      <c r="F18" s="233" t="n">
        <v>75</v>
      </c>
      <c r="G18" s="195"/>
      <c r="H18" s="248" t="n">
        <v>75.4000000000000057</v>
      </c>
      <c r="I18" s="195"/>
      <c r="J18" s="195"/>
      <c r="K18" s="195"/>
      <c r="M18" s="193" t="str">
        <f aca="1">INDEX(CV1CF,$A18,1)</f>
        <v>SY 109</v>
      </c>
      <c r="N18" s="195"/>
      <c r="O18" s="195"/>
      <c r="P18" s="195"/>
      <c r="Q18" s="195"/>
      <c r="R18" s="195"/>
      <c r="S18" s="249" t="n">
        <v>76.7999999999999972</v>
      </c>
      <c r="T18" s="195"/>
      <c r="U18" s="195"/>
      <c r="V18" s="195"/>
    </row>
    <row r="19" spans="1:22">
      <c r="A19" s="27" t="n">
        <v>14</v>
      </c>
      <c r="B19" s="193" t="str">
        <f aca="1">INDEX(CV1SF,$A19,1)</f>
        <v>SY 120</v>
      </c>
      <c r="C19" s="195"/>
      <c r="D19" s="195"/>
      <c r="E19" s="195"/>
      <c r="F19" s="233" t="n">
        <v>75</v>
      </c>
      <c r="G19" s="195"/>
      <c r="H19" s="248" t="n">
        <v>74.2999999999999972</v>
      </c>
      <c r="I19" s="195"/>
      <c r="J19" s="195"/>
      <c r="K19" s="195"/>
      <c r="M19" s="193" t="str">
        <f aca="1">INDEX(CV1CF,$A19,1)</f>
        <v>SY 120</v>
      </c>
      <c r="N19" s="195"/>
      <c r="O19" s="195"/>
      <c r="P19" s="195"/>
      <c r="Q19" s="195"/>
      <c r="R19" s="195"/>
      <c r="S19" s="249" t="n">
        <v>77.2999999999999972</v>
      </c>
      <c r="T19" s="195"/>
      <c r="U19" s="195"/>
      <c r="V19" s="195"/>
    </row>
    <row r="20" spans="1:22">
      <c r="A20" s="27" t="n">
        <v>15</v>
      </c>
      <c r="B20" s="193" t="str">
        <f aca="1">INDEX(CV1SF,$A20,1)</f>
        <v>SY 211</v>
      </c>
      <c r="C20" s="195"/>
      <c r="D20" s="195"/>
      <c r="E20" s="195"/>
      <c r="F20" s="233" t="n">
        <v>80</v>
      </c>
      <c r="G20" s="195"/>
      <c r="H20" s="248" t="n">
        <v>80.5</v>
      </c>
      <c r="I20" s="195"/>
      <c r="J20" s="195"/>
      <c r="K20" s="195"/>
      <c r="M20" s="193" t="str">
        <f aca="1">INDEX(CV1CF,$A20,1)</f>
        <v>SY 211</v>
      </c>
      <c r="N20" s="195"/>
      <c r="O20" s="195"/>
      <c r="P20" s="195"/>
      <c r="Q20" s="195"/>
      <c r="R20" s="195"/>
      <c r="S20" s="249" t="n">
        <v>80.9000000000000057</v>
      </c>
      <c r="T20" s="195"/>
      <c r="U20" s="195"/>
      <c r="V20" s="195"/>
    </row>
    <row r="21" spans="1:22">
      <c r="A21" s="27" t="n">
        <v>16</v>
      </c>
      <c r="B21" s="193" t="str">
        <f aca="1">INDEX(CV1SF,$A21,1)</f>
        <v>CATALPA</v>
      </c>
      <c r="C21" s="195"/>
      <c r="D21" s="195"/>
      <c r="E21" s="195"/>
      <c r="F21" s="233" t="n">
        <v>80</v>
      </c>
      <c r="G21" s="195"/>
      <c r="H21" s="248" t="n">
        <v>72.5</v>
      </c>
      <c r="I21" s="195"/>
      <c r="J21" s="195"/>
      <c r="K21" s="195"/>
      <c r="M21" s="193" t="str">
        <f aca="1">INDEX(CV1CF,$A21,1)</f>
        <v>CATALPA</v>
      </c>
      <c r="N21" s="195"/>
      <c r="O21" s="195"/>
      <c r="P21" s="195"/>
      <c r="Q21" s="195"/>
      <c r="R21" s="195"/>
      <c r="S21" s="249" t="n">
        <v>76.5999999999999801</v>
      </c>
      <c r="T21" s="195"/>
      <c r="U21" s="195"/>
      <c r="V21" s="195"/>
    </row>
    <row r="22" spans="1:22">
      <c r="A22" s="27" t="n">
        <v>17</v>
      </c>
      <c r="B22" s="193" t="str">
        <f aca="1">INDEX(CV1SF,$A22,1)</f>
        <v>PEHUEN</v>
      </c>
      <c r="C22" s="195"/>
      <c r="D22" s="195"/>
      <c r="E22" s="195"/>
      <c r="F22" s="233" t="n">
        <v>85</v>
      </c>
      <c r="G22" s="195"/>
      <c r="H22" s="248" t="n">
        <v>78.4000000000000057</v>
      </c>
      <c r="I22" s="195"/>
      <c r="J22" s="195"/>
      <c r="K22" s="195"/>
      <c r="M22" s="193" t="str">
        <f aca="1">INDEX(CV1CF,$A22,1)</f>
        <v>PEHUEN</v>
      </c>
      <c r="N22" s="195"/>
      <c r="O22" s="195"/>
      <c r="P22" s="195"/>
      <c r="Q22" s="195"/>
      <c r="R22" s="195"/>
      <c r="S22" s="249" t="n">
        <v>78.4000000000000057</v>
      </c>
      <c r="T22" s="195"/>
      <c r="U22" s="195"/>
      <c r="V22" s="195"/>
    </row>
    <row r="23" spans="1:22">
      <c r="A23" s="27" t="n">
        <v>18</v>
      </c>
      <c r="B23" s="193" t="str">
        <f aca="1">INDEX(CV1SF,$A23,1)</f>
        <v>SAUCE</v>
      </c>
      <c r="C23" s="195"/>
      <c r="D23" s="195"/>
      <c r="E23" s="195"/>
      <c r="F23" s="233" t="n">
        <v>70</v>
      </c>
      <c r="G23" s="195"/>
      <c r="H23" s="248" t="n">
        <v>77.2000000000000028</v>
      </c>
      <c r="I23" s="195"/>
      <c r="J23" s="195"/>
      <c r="K23" s="195"/>
      <c r="M23" s="193" t="str">
        <f aca="1">INDEX(CV1CF,$A23,1)</f>
        <v>SAUCE</v>
      </c>
      <c r="N23" s="195"/>
      <c r="O23" s="195"/>
      <c r="P23" s="195"/>
      <c r="Q23" s="195"/>
      <c r="R23" s="195"/>
      <c r="S23" s="249" t="n">
        <v>77.7000000000000028</v>
      </c>
      <c r="T23" s="195"/>
      <c r="U23" s="195"/>
      <c r="V23" s="195"/>
    </row>
    <row r="24" spans="1:22">
      <c r="A24" s="27" t="n">
        <v>19</v>
      </c>
      <c r="B24" s="193" t="str">
        <f aca="1">INDEX(CV1SF,$A24,1)</f>
        <v>IS TERO</v>
      </c>
      <c r="C24" s="195"/>
      <c r="D24" s="195"/>
      <c r="E24" s="195"/>
      <c r="F24" s="233" t="n">
        <v>75</v>
      </c>
      <c r="G24" s="195"/>
      <c r="H24" s="248" t="n">
        <v>77.5999999999999801</v>
      </c>
      <c r="I24" s="195"/>
      <c r="J24" s="195"/>
      <c r="K24" s="195"/>
      <c r="M24" s="193" t="str">
        <f aca="1">INDEX(CV1CF,$A24,1)</f>
        <v>IS TERO</v>
      </c>
      <c r="N24" s="195"/>
      <c r="O24" s="195"/>
      <c r="P24" s="195"/>
      <c r="Q24" s="195"/>
      <c r="R24" s="195"/>
      <c r="S24" s="249" t="n">
        <v>79.5</v>
      </c>
      <c r="T24" s="195"/>
      <c r="U24" s="195"/>
      <c r="V24" s="195"/>
    </row>
    <row r="25" spans="1:22">
      <c r="A25" s="27" t="n">
        <v>20</v>
      </c>
      <c r="B25" s="193" t="str">
        <f aca="1">INDEX(CV1SF,$A25,1)</f>
        <v>K CIEN AÑOS</v>
      </c>
      <c r="C25" s="195"/>
      <c r="D25" s="195"/>
      <c r="E25" s="195"/>
      <c r="F25" s="233" t="n">
        <v>85</v>
      </c>
      <c r="G25" s="195"/>
      <c r="H25" s="248" t="n">
        <v>74.0999999999999801</v>
      </c>
      <c r="I25" s="195"/>
      <c r="J25" s="195"/>
      <c r="K25" s="195"/>
      <c r="M25" s="193" t="str">
        <f aca="1">INDEX(CV1CF,$A25,1)</f>
        <v>K CIEN AÑOS</v>
      </c>
      <c r="N25" s="195"/>
      <c r="O25" s="195"/>
      <c r="P25" s="195"/>
      <c r="Q25" s="195"/>
      <c r="R25" s="195"/>
      <c r="S25" s="249" t="n">
        <v>77</v>
      </c>
      <c r="T25" s="195"/>
      <c r="U25" s="195"/>
      <c r="V25" s="195"/>
    </row>
    <row r="26" spans="1:22">
      <c r="A26" s="27" t="n">
        <v>21</v>
      </c>
      <c r="B26" s="193" t="str">
        <f aca="1">INDEX(CV1SF,$A26,1)</f>
        <v>K GEMINIS</v>
      </c>
      <c r="C26" s="195"/>
      <c r="D26" s="195"/>
      <c r="E26" s="195"/>
      <c r="F26" s="233" t="n">
        <v>85</v>
      </c>
      <c r="G26" s="195"/>
      <c r="H26" s="248" t="n">
        <v>76.2000000000000028</v>
      </c>
      <c r="I26" s="195"/>
      <c r="J26" s="195"/>
      <c r="K26" s="195"/>
      <c r="M26" s="193" t="str">
        <f aca="1">INDEX(CV1CF,$A26,1)</f>
        <v>K GEMINIS</v>
      </c>
      <c r="N26" s="195"/>
      <c r="O26" s="195"/>
      <c r="P26" s="195"/>
      <c r="Q26" s="195"/>
      <c r="R26" s="195"/>
      <c r="S26" s="249" t="n">
        <v>75.7000000000000028</v>
      </c>
      <c r="T26" s="195"/>
      <c r="U26" s="195"/>
      <c r="V26" s="195"/>
    </row>
    <row r="27" spans="1:22">
      <c r="A27" s="27" t="n">
        <v>22</v>
      </c>
      <c r="B27" s="193" t="str">
        <f aca="1">INDEX(CV1SF,$A27,1)</f>
        <v>K LIEBRE</v>
      </c>
      <c r="C27" s="195"/>
      <c r="D27" s="195"/>
      <c r="E27" s="195"/>
      <c r="F27" s="233" t="n">
        <v>85</v>
      </c>
      <c r="G27" s="195"/>
      <c r="H27" s="248" t="n">
        <v>77.7999999999999972</v>
      </c>
      <c r="I27" s="195"/>
      <c r="J27" s="195"/>
      <c r="K27" s="195"/>
      <c r="M27" s="193" t="str">
        <f aca="1">INDEX(CV1CF,$A27,1)</f>
        <v>K LIEBRE</v>
      </c>
      <c r="N27" s="195"/>
      <c r="O27" s="195"/>
      <c r="P27" s="195"/>
      <c r="Q27" s="195"/>
      <c r="R27" s="195"/>
      <c r="S27" s="249" t="n">
        <v>80.0999999999999801</v>
      </c>
      <c r="T27" s="195"/>
      <c r="U27" s="195"/>
      <c r="V27" s="195"/>
    </row>
    <row r="28" spans="1:22">
      <c r="A28" s="27" t="n">
        <v>23</v>
      </c>
      <c r="B28" s="193" t="str">
        <f aca="1">INDEX(CV1SF,$A28,1)</f>
        <v>LG ARYAL</v>
      </c>
      <c r="C28" s="195"/>
      <c r="D28" s="195"/>
      <c r="E28" s="195"/>
      <c r="F28" s="233" t="n">
        <v>75</v>
      </c>
      <c r="G28" s="195"/>
      <c r="H28" s="248" t="n">
        <v>75.5999999999999801</v>
      </c>
      <c r="I28" s="195"/>
      <c r="J28" s="195"/>
      <c r="K28" s="195"/>
      <c r="M28" s="193" t="str">
        <f aca="1">INDEX(CV1CF,$A28,1)</f>
        <v>LG ARYAL</v>
      </c>
      <c r="N28" s="195"/>
      <c r="O28" s="195"/>
      <c r="P28" s="195"/>
      <c r="Q28" s="195"/>
      <c r="R28" s="195"/>
      <c r="S28" s="249" t="n">
        <v>76.2999999999999972</v>
      </c>
      <c r="T28" s="195"/>
      <c r="U28" s="195"/>
      <c r="V28" s="195"/>
    </row>
    <row r="29" spans="1:22">
      <c r="A29" s="27" t="n">
        <v>24</v>
      </c>
      <c r="B29" s="193" t="str">
        <f aca="1">INDEX(CV1SF,$A29,1)</f>
        <v>LIMAY</v>
      </c>
      <c r="C29" s="195"/>
      <c r="D29" s="195"/>
      <c r="E29" s="195"/>
      <c r="F29" s="233" t="n">
        <v>65</v>
      </c>
      <c r="G29" s="195"/>
      <c r="H29" s="248" t="n">
        <v>76.2999999999999972</v>
      </c>
      <c r="I29" s="195"/>
      <c r="J29" s="195"/>
      <c r="K29" s="195"/>
      <c r="M29" s="193" t="str">
        <f aca="1">INDEX(CV1CF,$A29,1)</f>
        <v>LIMAY</v>
      </c>
      <c r="N29" s="195"/>
      <c r="O29" s="195"/>
      <c r="P29" s="195"/>
      <c r="Q29" s="195"/>
      <c r="R29" s="195"/>
      <c r="S29" s="249" t="n">
        <v>76.5</v>
      </c>
      <c r="T29" s="195"/>
      <c r="U29" s="195"/>
      <c r="V29" s="195"/>
    </row>
    <row r="30" spans="1:22">
      <c r="A30" s="27" t="n">
        <v>25</v>
      </c>
      <c r="B30" s="193" t="str">
        <f aca="1">INDEX(CV1SF,$A30,1)</f>
        <v>MS INTA 119</v>
      </c>
      <c r="C30" s="195"/>
      <c r="D30" s="195"/>
      <c r="E30" s="195"/>
      <c r="F30" s="233" t="n">
        <v>80</v>
      </c>
      <c r="G30" s="195"/>
      <c r="H30" s="248" t="n">
        <v>77.2999999999999972</v>
      </c>
      <c r="I30" s="195"/>
      <c r="J30" s="195"/>
      <c r="K30" s="195"/>
      <c r="M30" s="193" t="str">
        <f aca="1">INDEX(CV1CF,$A30,1)</f>
        <v>MS INTA 119</v>
      </c>
      <c r="N30" s="195"/>
      <c r="O30" s="195"/>
      <c r="P30" s="195"/>
      <c r="Q30" s="195"/>
      <c r="R30" s="195"/>
      <c r="S30" s="249" t="n">
        <v>77</v>
      </c>
      <c r="T30" s="195"/>
      <c r="U30" s="195"/>
      <c r="V30" s="195"/>
    </row>
    <row r="31" spans="1:22">
      <c r="A31" s="27" t="n">
        <v>26</v>
      </c>
      <c r="B31" s="193" t="str">
        <f aca="1">INDEX(CV1SF,$A31,1)</f>
        <v>MS INTA 221</v>
      </c>
      <c r="C31" s="195"/>
      <c r="D31" s="195"/>
      <c r="E31" s="195"/>
      <c r="F31" s="233" t="n">
        <v>85</v>
      </c>
      <c r="G31" s="195"/>
      <c r="H31" s="248" t="n">
        <v>76</v>
      </c>
      <c r="I31" s="195"/>
      <c r="J31" s="195"/>
      <c r="K31" s="195"/>
      <c r="M31" s="193" t="str">
        <f aca="1">INDEX(CV1CF,$A31,1)</f>
        <v>MS INTA 221</v>
      </c>
      <c r="N31" s="195"/>
      <c r="O31" s="195"/>
      <c r="P31" s="195"/>
      <c r="Q31" s="195"/>
      <c r="R31" s="195"/>
      <c r="S31" s="249" t="n">
        <v>76.5999999999999801</v>
      </c>
      <c r="T31" s="195"/>
      <c r="U31" s="195"/>
      <c r="V31" s="195"/>
    </row>
    <row r="32" spans="1:22">
      <c r="A32" s="27" t="n">
        <v>27</v>
      </c>
      <c r="B32" s="193" t="str">
        <f aca="1">INDEX(CV1SF,$A32,1)</f>
        <v>INTA  BON 122</v>
      </c>
      <c r="C32" s="195"/>
      <c r="D32" s="195"/>
      <c r="E32" s="195"/>
      <c r="F32" s="233" t="n">
        <v>85</v>
      </c>
      <c r="G32" s="195"/>
      <c r="H32" s="248" t="n">
        <v>74.0999999999999801</v>
      </c>
      <c r="I32" s="195"/>
      <c r="J32" s="195"/>
      <c r="K32" s="195"/>
      <c r="M32" s="193" t="str">
        <f aca="1">INDEX(CV1CF,$A32,1)</f>
        <v>INTA  BON 122</v>
      </c>
      <c r="N32" s="195"/>
      <c r="O32" s="195"/>
      <c r="P32" s="195"/>
      <c r="Q32" s="195"/>
      <c r="R32" s="195"/>
      <c r="S32" s="249" t="n">
        <v>78.2999999999999972</v>
      </c>
      <c r="T32" s="195"/>
      <c r="U32" s="195"/>
      <c r="V32" s="195"/>
    </row>
    <row r="33" spans="1:22">
      <c r="A33" s="27" t="n">
        <v>28</v>
      </c>
      <c r="B33" s="193" t="str">
        <f aca="1">INDEX(CV1SF,$A33,1)</f>
        <v>B 750</v>
      </c>
      <c r="C33" s="195"/>
      <c r="D33" s="195"/>
      <c r="E33" s="195"/>
      <c r="F33" s="233" t="n">
        <v>80</v>
      </c>
      <c r="G33" s="195"/>
      <c r="H33" s="248" t="n">
        <v>75</v>
      </c>
      <c r="I33" s="195"/>
      <c r="J33" s="195"/>
      <c r="K33" s="195"/>
      <c r="M33" s="193" t="str">
        <f aca="1">INDEX(CV1CF,$A33,1)</f>
        <v>B 750</v>
      </c>
      <c r="N33" s="195"/>
      <c r="O33" s="195"/>
      <c r="P33" s="195"/>
      <c r="Q33" s="195"/>
      <c r="R33" s="195"/>
      <c r="S33" s="249" t="n">
        <v>80.2999999999999972</v>
      </c>
      <c r="T33" s="195"/>
      <c r="U33" s="195"/>
      <c r="V33" s="195"/>
    </row>
    <row r="34" spans="1:22">
      <c r="A34" s="27" t="n">
        <v>29</v>
      </c>
      <c r="B34" s="193" t="str">
        <f aca="1">INDEX(CV1SF,$A34,1)</f>
        <v>B 820</v>
      </c>
      <c r="C34" s="195"/>
      <c r="D34" s="195"/>
      <c r="E34" s="195"/>
      <c r="F34" s="233" t="n">
        <v>65</v>
      </c>
      <c r="G34" s="195"/>
      <c r="H34" s="248" t="n">
        <v>75</v>
      </c>
      <c r="I34" s="195"/>
      <c r="J34" s="195"/>
      <c r="K34" s="195"/>
      <c r="M34" s="193" t="str">
        <f aca="1">INDEX(CV1CF,$A34,1)</f>
        <v>B 820</v>
      </c>
      <c r="N34" s="195"/>
      <c r="O34" s="195"/>
      <c r="P34" s="195"/>
      <c r="Q34" s="195"/>
      <c r="R34" s="195"/>
      <c r="S34" s="249" t="n">
        <v>76.2000000000000028</v>
      </c>
      <c r="T34" s="195"/>
      <c r="U34" s="195"/>
      <c r="V34" s="195"/>
    </row>
    <row r="35" spans="1:22">
      <c r="A35" s="27" t="n">
        <v>30</v>
      </c>
      <c r="B35" s="193">
        <f aca="1">INDEX(CV1SF,$A35,1)</f>
        <v>0</v>
      </c>
      <c r="C35" s="195"/>
      <c r="D35" s="195"/>
      <c r="E35" s="195"/>
      <c r="F35" s="214"/>
      <c r="G35" s="195"/>
      <c r="H35" s="224"/>
      <c r="I35" s="196"/>
      <c r="J35" s="196"/>
      <c r="K35" s="196"/>
      <c r="M35" s="193">
        <f aca="1">INDEX(CV1CF,$A35,1)</f>
        <v>0</v>
      </c>
      <c r="N35" s="195"/>
      <c r="O35" s="195"/>
      <c r="P35" s="195"/>
      <c r="Q35" s="195"/>
      <c r="R35" s="195"/>
      <c r="S35" s="236"/>
      <c r="T35" s="196"/>
      <c r="U35" s="196"/>
      <c r="V35" s="196"/>
    </row>
    <row r="36" spans="1:22">
      <c r="A36" s="27" t="n">
        <v>31</v>
      </c>
      <c r="B36" s="193">
        <f aca="1">INDEX(CV1SF,$A36,1)</f>
        <v>0</v>
      </c>
      <c r="C36" s="195"/>
      <c r="D36" s="195"/>
      <c r="E36" s="195"/>
      <c r="F36" s="195"/>
      <c r="G36" s="195"/>
      <c r="H36" s="224"/>
      <c r="I36" s="196"/>
      <c r="J36" s="196"/>
      <c r="K36" s="196"/>
      <c r="M36" s="193"/>
      <c r="N36" s="195"/>
      <c r="O36" s="195"/>
      <c r="P36" s="195"/>
      <c r="Q36" s="195"/>
      <c r="R36" s="195"/>
      <c r="S36" s="240"/>
      <c r="T36" s="196"/>
      <c r="U36" s="196"/>
      <c r="V36" s="196"/>
    </row>
    <row r="37" spans="1:22">
      <c r="A37" s="27" t="n">
        <v>32</v>
      </c>
      <c r="B37" s="193">
        <f aca="1">INDEX(CV1SF,$A37,1)</f>
        <v>0</v>
      </c>
      <c r="C37" s="195"/>
      <c r="D37" s="195"/>
      <c r="E37" s="195"/>
      <c r="F37" s="195"/>
      <c r="G37" s="195"/>
      <c r="H37" s="224"/>
      <c r="I37" s="196"/>
      <c r="J37" s="196"/>
      <c r="K37" s="196"/>
      <c r="M37" s="193">
        <f aca="1">INDEX(CV1CF,$A37,1)</f>
        <v>0</v>
      </c>
      <c r="N37" s="195"/>
      <c r="O37" s="195"/>
      <c r="P37" s="195"/>
      <c r="Q37" s="195"/>
      <c r="R37" s="195"/>
      <c r="S37" s="240"/>
      <c r="T37" s="196"/>
      <c r="U37" s="196"/>
      <c r="V37" s="196"/>
    </row>
    <row r="38" spans="1:22">
      <c r="A38" s="27" t="n">
        <v>33</v>
      </c>
      <c r="B38" s="193">
        <f aca="1">INDEX(CV1SF,$A38,1)</f>
        <v>0</v>
      </c>
      <c r="C38" s="195"/>
      <c r="D38" s="195"/>
      <c r="E38" s="195"/>
      <c r="F38" s="195"/>
      <c r="G38" s="195"/>
      <c r="H38" s="224"/>
      <c r="I38" s="196"/>
      <c r="J38" s="196"/>
      <c r="K38" s="196"/>
      <c r="M38" s="193">
        <f aca="1">INDEX(CV1CF,$A38,1)</f>
        <v>0</v>
      </c>
      <c r="N38" s="195"/>
      <c r="O38" s="195"/>
      <c r="P38" s="195"/>
      <c r="Q38" s="195"/>
      <c r="R38" s="195"/>
      <c r="S38" s="240"/>
      <c r="T38" s="196"/>
      <c r="U38" s="196"/>
      <c r="V38" s="196"/>
    </row>
    <row r="39" spans="1:22">
      <c r="A39" s="27" t="n">
        <v>34</v>
      </c>
      <c r="B39" s="193">
        <f aca="1">INDEX(CV1SF,$A39,1)</f>
        <v>0</v>
      </c>
      <c r="C39" s="195"/>
      <c r="D39" s="195"/>
      <c r="E39" s="195"/>
      <c r="F39" s="195"/>
      <c r="G39" s="195"/>
      <c r="H39" s="224"/>
      <c r="I39" s="196"/>
      <c r="J39" s="196"/>
      <c r="K39" s="196"/>
      <c r="M39" s="193">
        <f aca="1">INDEX(CV1CF,$A39,1)</f>
        <v>0</v>
      </c>
      <c r="N39" s="195"/>
      <c r="O39" s="195"/>
      <c r="P39" s="195"/>
      <c r="Q39" s="195"/>
      <c r="R39" s="195"/>
      <c r="S39" s="240"/>
      <c r="T39" s="196"/>
      <c r="U39" s="196"/>
      <c r="V39" s="196"/>
    </row>
    <row r="40" spans="1:22">
      <c r="A40" s="27" t="n">
        <v>35</v>
      </c>
      <c r="B40" s="193">
        <f aca="1">INDEX(CV1SF,$A40,1)</f>
        <v>0</v>
      </c>
      <c r="C40" s="196"/>
      <c r="D40" s="196"/>
      <c r="E40" s="196"/>
      <c r="F40" s="196"/>
      <c r="G40" s="196"/>
      <c r="H40" s="224"/>
      <c r="I40" s="196"/>
      <c r="J40" s="196"/>
      <c r="K40" s="196"/>
      <c r="M40" s="193">
        <f aca="1">INDEX(CV1CF,$A40,1)</f>
        <v>0</v>
      </c>
      <c r="N40" s="196"/>
      <c r="O40" s="196"/>
      <c r="P40" s="196"/>
      <c r="Q40" s="196"/>
      <c r="R40" s="196"/>
      <c r="S40" s="240"/>
      <c r="T40" s="196"/>
      <c r="U40" s="196"/>
      <c r="V40" s="196"/>
    </row>
    <row r="41" spans="1:22">
      <c r="A41" s="27" t="n">
        <v>36</v>
      </c>
      <c r="B41" s="193">
        <f aca="1">INDEX(CV1SF,$A41,1)</f>
        <v>0</v>
      </c>
      <c r="C41" s="196"/>
      <c r="D41" s="196"/>
      <c r="E41" s="196"/>
      <c r="F41" s="196"/>
      <c r="G41" s="196"/>
      <c r="H41" s="224"/>
      <c r="I41" s="196"/>
      <c r="J41" s="196"/>
      <c r="K41" s="196"/>
      <c r="M41" s="193">
        <f aca="1">INDEX(CV1CF,$A41,1)</f>
        <v>0</v>
      </c>
      <c r="N41" s="196"/>
      <c r="O41" s="196"/>
      <c r="P41" s="196"/>
      <c r="Q41" s="196"/>
      <c r="R41" s="196"/>
      <c r="S41" s="240"/>
      <c r="T41" s="196"/>
      <c r="U41" s="196"/>
      <c r="V41" s="196"/>
    </row>
    <row r="42" spans="1:22">
      <c r="A42" s="27" t="n">
        <v>37</v>
      </c>
      <c r="B42" s="193">
        <f aca="1">INDEX(CV1SF,$A42,1)</f>
        <v>0</v>
      </c>
      <c r="C42" s="196"/>
      <c r="D42" s="196"/>
      <c r="E42" s="196"/>
      <c r="F42" s="196"/>
      <c r="G42" s="196"/>
      <c r="H42" s="224"/>
      <c r="I42" s="196"/>
      <c r="J42" s="196"/>
      <c r="K42" s="196"/>
      <c r="M42" s="193">
        <f aca="1">INDEX(CV1CF,$A42,1)</f>
        <v>0</v>
      </c>
      <c r="N42" s="196"/>
      <c r="O42" s="196"/>
      <c r="P42" s="196"/>
      <c r="Q42" s="196"/>
      <c r="R42" s="196"/>
      <c r="S42" s="240"/>
      <c r="T42" s="196"/>
      <c r="U42" s="196"/>
      <c r="V42" s="196"/>
    </row>
    <row r="43" spans="1:22">
      <c r="A43" s="27" t="n">
        <v>38</v>
      </c>
      <c r="B43" s="193">
        <f aca="1">INDEX(CV1SF,$A43,1)</f>
        <v>0</v>
      </c>
      <c r="C43" s="199"/>
      <c r="D43" s="199"/>
      <c r="E43" s="199"/>
      <c r="F43" s="199"/>
      <c r="G43" s="199"/>
      <c r="H43" s="224"/>
      <c r="I43" s="199"/>
      <c r="J43" s="199"/>
      <c r="K43" s="196"/>
      <c r="M43" s="193">
        <f aca="1">INDEX(CV1CF,$A43,1)</f>
        <v>0</v>
      </c>
      <c r="N43" s="199"/>
      <c r="O43" s="199"/>
      <c r="P43" s="199"/>
      <c r="Q43" s="199"/>
      <c r="R43" s="199"/>
      <c r="S43" s="240"/>
      <c r="T43" s="199"/>
      <c r="U43" s="199"/>
      <c r="V43" s="196"/>
    </row>
    <row r="44" spans="1:22">
      <c r="A44" s="27" t="n">
        <v>39</v>
      </c>
      <c r="B44" s="193">
        <f aca="1">INDEX(CV1SF,$A44,1)</f>
        <v>0</v>
      </c>
      <c r="C44" s="196"/>
      <c r="D44" s="196"/>
      <c r="E44" s="196"/>
      <c r="F44" s="196"/>
      <c r="G44" s="196"/>
      <c r="H44" s="224"/>
      <c r="I44" s="196"/>
      <c r="J44" s="196"/>
      <c r="K44" s="196"/>
      <c r="M44" s="193">
        <f aca="1">INDEX(CV1CF,$A44,1)</f>
        <v>0</v>
      </c>
      <c r="N44" s="196"/>
      <c r="O44" s="196"/>
      <c r="P44" s="196"/>
      <c r="Q44" s="196"/>
      <c r="R44" s="196"/>
      <c r="S44" s="240"/>
      <c r="T44" s="196"/>
      <c r="U44" s="196"/>
      <c r="V44" s="196"/>
    </row>
    <row r="45" spans="1:22">
      <c r="A45" s="27" t="n">
        <v>40</v>
      </c>
      <c r="B45" s="193">
        <f aca="1">INDEX(CV1SF,$A45,1)</f>
        <v>0</v>
      </c>
      <c r="C45" s="198"/>
      <c r="D45" s="198"/>
      <c r="E45" s="198"/>
      <c r="F45" s="198"/>
      <c r="G45" s="198"/>
      <c r="H45" s="224"/>
      <c r="I45" s="198"/>
      <c r="J45" s="198"/>
      <c r="K45" s="198"/>
      <c r="M45" s="193">
        <f aca="1">INDEX(CV1CF,$A45,1)</f>
        <v>0</v>
      </c>
      <c r="N45" s="198"/>
      <c r="O45" s="198"/>
      <c r="P45" s="198"/>
      <c r="Q45" s="198"/>
      <c r="R45" s="198"/>
      <c r="S45" s="240"/>
      <c r="T45" s="198"/>
      <c r="U45" s="198"/>
      <c r="V45" s="198"/>
    </row>
    <row r="46" spans="1:22">
      <c r="A46" s="27" t="n">
        <v>41</v>
      </c>
      <c r="B46" s="193">
        <f aca="1">INDEX(CV1SF,$A46,1)</f>
        <v>0</v>
      </c>
      <c r="C46" s="198"/>
      <c r="D46" s="198"/>
      <c r="E46" s="198"/>
      <c r="F46" s="198"/>
      <c r="G46" s="198"/>
      <c r="H46" s="224"/>
      <c r="I46" s="198"/>
      <c r="J46" s="198"/>
      <c r="K46" s="198"/>
      <c r="M46" s="193">
        <f aca="1">INDEX(CV1CF,$A46,1)</f>
        <v>0</v>
      </c>
      <c r="N46" s="198"/>
      <c r="O46" s="198"/>
      <c r="P46" s="198"/>
      <c r="Q46" s="198"/>
      <c r="R46" s="198"/>
      <c r="S46" s="240"/>
      <c r="T46" s="198"/>
      <c r="U46" s="198"/>
      <c r="V46" s="198"/>
    </row>
    <row r="47" spans="1:22">
      <c r="A47" s="27" t="n">
        <v>42</v>
      </c>
      <c r="B47" s="193">
        <f aca="1">INDEX(CV1SF,$A47,1)</f>
        <v>0</v>
      </c>
      <c r="C47" s="198"/>
      <c r="D47" s="198"/>
      <c r="E47" s="198"/>
      <c r="F47" s="198"/>
      <c r="G47" s="198"/>
      <c r="H47" s="262"/>
      <c r="I47" s="198"/>
      <c r="J47" s="198"/>
      <c r="K47" s="198"/>
      <c r="M47" s="193">
        <f aca="1">INDEX(CV1CF,$A47,1)</f>
        <v>0</v>
      </c>
      <c r="N47" s="198"/>
      <c r="O47" s="198"/>
      <c r="P47" s="198"/>
      <c r="Q47" s="198"/>
      <c r="R47" s="198"/>
      <c r="S47" s="198"/>
      <c r="T47" s="198"/>
      <c r="U47" s="198"/>
      <c r="V47" s="198"/>
    </row>
    <row r="48" spans="1:22">
      <c r="A48" s="27" t="n">
        <v>43</v>
      </c>
      <c r="B48" s="193">
        <f aca="1">INDEX(CV1SF,$A48,1)</f>
        <v>0</v>
      </c>
      <c r="C48" s="198"/>
      <c r="D48" s="198"/>
      <c r="E48" s="198"/>
      <c r="F48" s="198"/>
      <c r="G48" s="198"/>
      <c r="H48" s="262"/>
      <c r="I48" s="198"/>
      <c r="J48" s="198"/>
      <c r="K48" s="198"/>
      <c r="M48" s="193">
        <f aca="1">INDEX(CV1CF,$A48,1)</f>
        <v>0</v>
      </c>
      <c r="N48" s="198"/>
      <c r="O48" s="198"/>
      <c r="P48" s="198"/>
      <c r="Q48" s="198"/>
      <c r="R48" s="198"/>
      <c r="S48" s="198"/>
      <c r="T48" s="198"/>
      <c r="U48" s="198"/>
      <c r="V48" s="198"/>
    </row>
    <row r="49" spans="1:22">
      <c r="A49" s="27" t="n">
        <v>44</v>
      </c>
      <c r="B49" s="193">
        <f aca="1">INDEX(CV1SF,$A49,1)</f>
        <v>0</v>
      </c>
      <c r="C49" s="198"/>
      <c r="D49" s="198"/>
      <c r="E49" s="198"/>
      <c r="F49" s="198"/>
      <c r="G49" s="198"/>
      <c r="H49" s="262"/>
      <c r="I49" s="198"/>
      <c r="J49" s="198"/>
      <c r="K49" s="198"/>
      <c r="M49" s="193">
        <f aca="1">INDEX(CV1CF,$A49,1)</f>
        <v>0</v>
      </c>
      <c r="N49" s="198"/>
      <c r="O49" s="198"/>
      <c r="P49" s="198"/>
      <c r="Q49" s="198"/>
      <c r="R49" s="198"/>
      <c r="S49" s="198"/>
      <c r="T49" s="198"/>
      <c r="U49" s="198"/>
      <c r="V49" s="198"/>
    </row>
    <row r="50" spans="1:22">
      <c r="A50" s="27" t="n">
        <v>45</v>
      </c>
      <c r="B50" s="193">
        <f aca="1">INDEX(CV1SF,$A50,1)</f>
        <v>0</v>
      </c>
      <c r="C50" s="198"/>
      <c r="D50" s="198"/>
      <c r="E50" s="198"/>
      <c r="F50" s="198"/>
      <c r="G50" s="198"/>
      <c r="H50" s="262"/>
      <c r="I50" s="198"/>
      <c r="J50" s="198"/>
      <c r="K50" s="198"/>
      <c r="M50" s="193">
        <f aca="1">INDEX(CV1CF,$A50,1)</f>
        <v>0</v>
      </c>
      <c r="N50" s="198"/>
      <c r="O50" s="198"/>
      <c r="P50" s="198"/>
      <c r="Q50" s="198"/>
      <c r="R50" s="198"/>
      <c r="S50" s="198"/>
      <c r="T50" s="198"/>
      <c r="U50" s="198"/>
      <c r="V50" s="198"/>
    </row>
    <row r="51" spans="1:22">
      <c r="A51" s="27" t="n">
        <v>46</v>
      </c>
      <c r="B51" s="193">
        <f aca="1">INDEX(CV1SF,$A51,1)</f>
        <v>0</v>
      </c>
      <c r="C51" s="198"/>
      <c r="D51" s="198"/>
      <c r="E51" s="198"/>
      <c r="F51" s="198"/>
      <c r="G51" s="198"/>
      <c r="H51" s="262"/>
      <c r="I51" s="198"/>
      <c r="J51" s="198"/>
      <c r="K51" s="198"/>
      <c r="M51" s="193">
        <f aca="1">INDEX(CV1CF,$A51,1)</f>
        <v>0</v>
      </c>
      <c r="N51" s="198"/>
      <c r="O51" s="198"/>
      <c r="P51" s="198"/>
      <c r="Q51" s="198"/>
      <c r="R51" s="198"/>
      <c r="S51" s="198"/>
      <c r="T51" s="198"/>
      <c r="U51" s="198"/>
      <c r="V51" s="198"/>
    </row>
    <row r="52" spans="1:22">
      <c r="A52" s="27" t="n">
        <v>47</v>
      </c>
      <c r="B52" s="193">
        <f aca="1">INDEX(CV1SF,$A52,1)</f>
        <v>0</v>
      </c>
      <c r="C52" s="198"/>
      <c r="D52" s="198"/>
      <c r="E52" s="198"/>
      <c r="F52" s="198"/>
      <c r="G52" s="198"/>
      <c r="H52" s="262"/>
      <c r="I52" s="198"/>
      <c r="J52" s="198"/>
      <c r="K52" s="198"/>
      <c r="M52" s="193">
        <f aca="1">INDEX(CV1CF,$A52,1)</f>
        <v>0</v>
      </c>
      <c r="N52" s="198"/>
      <c r="O52" s="198"/>
      <c r="P52" s="198"/>
      <c r="Q52" s="198"/>
      <c r="R52" s="198"/>
      <c r="S52" s="198"/>
      <c r="T52" s="198"/>
      <c r="U52" s="198"/>
      <c r="V52" s="198"/>
    </row>
    <row r="53" spans="1:22">
      <c r="A53" s="27" t="n">
        <v>48</v>
      </c>
      <c r="B53" s="193">
        <f aca="1">INDEX(CV1SF,$A53,1)</f>
        <v>0</v>
      </c>
      <c r="C53" s="198"/>
      <c r="D53" s="198"/>
      <c r="E53" s="198"/>
      <c r="F53" s="198"/>
      <c r="G53" s="198"/>
      <c r="H53" s="262"/>
      <c r="I53" s="198"/>
      <c r="J53" s="198"/>
      <c r="K53" s="198"/>
      <c r="M53" s="193">
        <f aca="1">INDEX(CV1CF,$A53,1)</f>
        <v>0</v>
      </c>
      <c r="N53" s="198"/>
      <c r="O53" s="198"/>
      <c r="P53" s="198"/>
      <c r="Q53" s="198"/>
      <c r="R53" s="198"/>
      <c r="S53" s="198"/>
      <c r="T53" s="198"/>
      <c r="U53" s="198"/>
      <c r="V53" s="198"/>
    </row>
    <row r="54" spans="1:22">
      <c r="A54" s="27" t="n">
        <v>49</v>
      </c>
      <c r="B54" s="193">
        <f aca="1">INDEX(CV1SF,$A54,1)</f>
        <v>0</v>
      </c>
      <c r="C54" s="198"/>
      <c r="D54" s="198"/>
      <c r="E54" s="198"/>
      <c r="F54" s="198"/>
      <c r="G54" s="198"/>
      <c r="H54" s="262"/>
      <c r="I54" s="198"/>
      <c r="J54" s="198"/>
      <c r="K54" s="198"/>
      <c r="M54" s="193">
        <f aca="1">INDEX(CV1CF,$A54,1)</f>
        <v>0</v>
      </c>
      <c r="N54" s="198"/>
      <c r="O54" s="198"/>
      <c r="P54" s="198"/>
      <c r="Q54" s="198"/>
      <c r="R54" s="198"/>
      <c r="S54" s="198"/>
      <c r="T54" s="198"/>
      <c r="U54" s="198"/>
      <c r="V54" s="198"/>
    </row>
    <row r="55" spans="1:22">
      <c r="A55" s="27" t="n">
        <v>50</v>
      </c>
      <c r="B55" s="193">
        <f aca="1">INDEX(CV1SF,$A55,1)</f>
        <v>0</v>
      </c>
      <c r="C55" s="198"/>
      <c r="D55" s="198"/>
      <c r="E55" s="198"/>
      <c r="F55" s="198"/>
      <c r="G55" s="198"/>
      <c r="H55" s="262"/>
      <c r="I55" s="198"/>
      <c r="J55" s="198"/>
      <c r="K55" s="198"/>
      <c r="M55" s="193">
        <f aca="1">INDEX(CV1CF,$A55,1)</f>
        <v>0</v>
      </c>
      <c r="N55" s="198"/>
      <c r="O55" s="198"/>
      <c r="P55" s="198"/>
      <c r="Q55" s="198"/>
      <c r="R55" s="198"/>
      <c r="S55" s="198"/>
      <c r="T55" s="198"/>
      <c r="U55" s="198"/>
      <c r="V55" s="198"/>
    </row>
    <row r="56" spans="2:13">
      <c r="B56" s="106"/>
      <c r="M56" s="106"/>
    </row>
    <row r="59" spans="2:22">
      <c r="B59" s="93" t="str">
        <f>Fechas!$C$59</f>
        <v>2º ÉPOCA: CICLOS LARGOS E INTERMEDIOS SIN FUNG.</v>
      </c>
      <c r="C59" s="94"/>
      <c r="D59" s="94"/>
      <c r="E59" s="94"/>
      <c r="F59" s="94"/>
      <c r="G59" s="94"/>
      <c r="H59" s="263"/>
      <c r="I59" s="94"/>
      <c r="J59" s="94"/>
      <c r="K59" s="95"/>
      <c r="M59" s="96" t="str">
        <f>Fechas!$K$59</f>
        <v>2º ÉPOCA: CICLOS LARGOS E INTERMEDIOS CON FUNG.</v>
      </c>
      <c r="N59" s="97"/>
      <c r="O59" s="97"/>
      <c r="P59" s="97"/>
      <c r="Q59" s="97"/>
      <c r="R59" s="97"/>
      <c r="S59" s="97"/>
      <c r="T59" s="97"/>
      <c r="U59" s="97"/>
      <c r="V59" s="98"/>
    </row>
    <row r="60" spans="2:22">
      <c r="B60" s="139" t="str">
        <f>B$5</f>
        <v>Cultivar</v>
      </c>
      <c r="C60" s="52" t="str">
        <f>C$5</f>
        <v>Helada</v>
      </c>
      <c r="D60" s="52" t="str">
        <f>D$5</f>
        <v>Vuelco</v>
      </c>
      <c r="E60" s="52" t="str">
        <f>E$5</f>
        <v>Desgrane</v>
      </c>
      <c r="F60" s="52" t="str">
        <f>F$5</f>
        <v>Altura</v>
      </c>
      <c r="G60" s="52" t="str">
        <f>G$5</f>
        <v>Aspecto </v>
      </c>
      <c r="H60" s="24" t="str">
        <f>H$5</f>
        <v>Peso hectolítrico</v>
      </c>
      <c r="I60" s="24" t="str">
        <f>I$5</f>
        <v>Peso de 1000 granos</v>
      </c>
      <c r="J60" s="24" t="str">
        <f>J$5</f>
        <v>Proteina en grano</v>
      </c>
      <c r="K60" s="107" t="s">
        <v>219</v>
      </c>
      <c r="M60" s="139" t="str">
        <f>M$5</f>
        <v>Cultivar</v>
      </c>
      <c r="N60" s="52" t="str">
        <f>N$5</f>
        <v>Helada</v>
      </c>
      <c r="O60" s="52" t="str">
        <f>O$5</f>
        <v>Vuelco</v>
      </c>
      <c r="P60" s="52" t="str">
        <f>P$5</f>
        <v>Desgrane</v>
      </c>
      <c r="Q60" s="52" t="str">
        <f>Q$5</f>
        <v>Altura</v>
      </c>
      <c r="R60" s="52" t="str">
        <f>R$5</f>
        <v>Aspecto </v>
      </c>
      <c r="S60" s="24" t="str">
        <f>S$5</f>
        <v>Peso hectolítrico</v>
      </c>
      <c r="T60" s="24" t="str">
        <f>T$5</f>
        <v>Peso de 1000 granos</v>
      </c>
      <c r="U60" s="24" t="str">
        <f>U$5</f>
        <v>Proteina en grano</v>
      </c>
      <c r="V60" s="107" t="s">
        <v>219</v>
      </c>
    </row>
    <row r="61" spans="1:22">
      <c r="A61" s="27" t="n">
        <v>1</v>
      </c>
      <c r="B61" s="193">
        <f aca="1">INDEX(CV2SF,$A61,1)</f>
        <v>603</v>
      </c>
      <c r="C61" s="79"/>
      <c r="D61" s="79"/>
      <c r="E61" s="79"/>
      <c r="F61" s="233" t="n">
        <v>85</v>
      </c>
      <c r="G61" s="79"/>
      <c r="H61" s="252" t="n">
        <v>77.2000000000000028</v>
      </c>
      <c r="I61" s="79"/>
      <c r="J61" s="79"/>
      <c r="K61" s="79"/>
      <c r="M61" s="193">
        <f aca="1">INDEX(CV2CF,$A61,1)</f>
        <v>603</v>
      </c>
      <c r="N61" s="79"/>
      <c r="O61" s="79"/>
      <c r="P61" s="79"/>
      <c r="Q61" s="79"/>
      <c r="R61" s="79"/>
      <c r="S61" s="255" t="n">
        <v>79.5999999999999801</v>
      </c>
      <c r="T61" s="79"/>
      <c r="U61" s="79"/>
      <c r="V61" s="79"/>
    </row>
    <row r="62" spans="1:22">
      <c r="A62" s="27" t="n">
        <v>2</v>
      </c>
      <c r="B62" s="193" t="str">
        <f aca="1">INDEX(CV2SF,$A62,1)</f>
        <v>ACA 308</v>
      </c>
      <c r="C62" s="79"/>
      <c r="D62" s="79"/>
      <c r="E62" s="79"/>
      <c r="F62" s="233" t="n">
        <v>75</v>
      </c>
      <c r="G62" s="79"/>
      <c r="H62" s="253" t="n">
        <v>76.4000000000000057</v>
      </c>
      <c r="I62" s="79"/>
      <c r="J62" s="79"/>
      <c r="K62" s="79"/>
      <c r="M62" s="193" t="str">
        <f aca="1">INDEX(CV2CF,$A62,1)</f>
        <v>ACA 308</v>
      </c>
      <c r="N62" s="79"/>
      <c r="O62" s="79"/>
      <c r="P62" s="79"/>
      <c r="Q62" s="79"/>
      <c r="R62" s="79"/>
      <c r="S62" s="255" t="n">
        <v>75.2000000000000028</v>
      </c>
      <c r="T62" s="79"/>
      <c r="U62" s="79"/>
      <c r="V62" s="79"/>
    </row>
    <row r="63" spans="1:22">
      <c r="A63" s="27" t="n">
        <v>3</v>
      </c>
      <c r="B63" s="193" t="str">
        <f aca="1">INDEX(CV2SF,$A63,1)</f>
        <v>ACA 363</v>
      </c>
      <c r="C63" s="79"/>
      <c r="D63" s="79"/>
      <c r="E63" s="79"/>
      <c r="F63" s="233" t="n">
        <v>85</v>
      </c>
      <c r="G63" s="79"/>
      <c r="H63" s="253" t="n">
        <v>82.2000000000000028</v>
      </c>
      <c r="I63" s="79"/>
      <c r="J63" s="79"/>
      <c r="K63" s="79"/>
      <c r="M63" s="193" t="str">
        <f aca="1">INDEX(CV2CF,$A63,1)</f>
        <v>ACA 363</v>
      </c>
      <c r="N63" s="79"/>
      <c r="O63" s="79"/>
      <c r="P63" s="79"/>
      <c r="Q63" s="79"/>
      <c r="R63" s="79"/>
      <c r="S63" s="255" t="n">
        <v>85</v>
      </c>
      <c r="T63" s="79"/>
      <c r="U63" s="79"/>
      <c r="V63" s="79"/>
    </row>
    <row r="64" spans="1:22">
      <c r="A64" s="27" t="n">
        <v>4</v>
      </c>
      <c r="B64" s="193" t="str">
        <f aca="1">INDEX(CV2SF,$A64,1)</f>
        <v>ACA 364</v>
      </c>
      <c r="C64" s="79"/>
      <c r="D64" s="79"/>
      <c r="E64" s="79"/>
      <c r="F64" s="233" t="n">
        <v>75</v>
      </c>
      <c r="G64" s="79"/>
      <c r="H64" s="253" t="n">
        <v>81.7000000000000028</v>
      </c>
      <c r="I64" s="79"/>
      <c r="J64" s="79"/>
      <c r="K64" s="79"/>
      <c r="M64" s="193" t="str">
        <f aca="1">INDEX(CV2CF,$A64,1)</f>
        <v>ACA 364</v>
      </c>
      <c r="N64" s="79"/>
      <c r="O64" s="79"/>
      <c r="P64" s="79"/>
      <c r="Q64" s="79"/>
      <c r="R64" s="79"/>
      <c r="S64" s="255" t="n">
        <v>80.7999999999999972</v>
      </c>
      <c r="T64" s="79"/>
      <c r="U64" s="79"/>
      <c r="V64" s="79"/>
    </row>
    <row r="65" spans="1:22">
      <c r="A65" s="27" t="n">
        <v>5</v>
      </c>
      <c r="B65" s="193" t="str">
        <f aca="1">INDEX(CV2SF,$A65,1)</f>
        <v>ACA 502</v>
      </c>
      <c r="C65" s="79"/>
      <c r="D65" s="79"/>
      <c r="E65" s="79"/>
      <c r="F65" s="233" t="n">
        <v>70</v>
      </c>
      <c r="G65" s="79"/>
      <c r="H65" s="253" t="n">
        <v>79.7999999999999972</v>
      </c>
      <c r="I65" s="79"/>
      <c r="J65" s="79"/>
      <c r="K65" s="79"/>
      <c r="M65" s="193" t="str">
        <f aca="1">INDEX(CV2CF,$A65,1)</f>
        <v>ACA 502</v>
      </c>
      <c r="N65" s="79"/>
      <c r="O65" s="79"/>
      <c r="P65" s="79"/>
      <c r="Q65" s="79"/>
      <c r="R65" s="79"/>
      <c r="S65" s="255" t="n">
        <v>80.7000000000000028</v>
      </c>
      <c r="T65" s="79"/>
      <c r="U65" s="79"/>
      <c r="V65" s="79"/>
    </row>
    <row r="66" spans="1:22">
      <c r="A66" s="27" t="n">
        <v>6</v>
      </c>
      <c r="B66" s="193" t="str">
        <f aca="1">INDEX(CV2SF,$A66,1)</f>
        <v>ACA 604</v>
      </c>
      <c r="C66" s="79"/>
      <c r="D66" s="79"/>
      <c r="E66" s="79"/>
      <c r="F66" s="233" t="n">
        <v>80</v>
      </c>
      <c r="G66" s="79"/>
      <c r="H66" s="253" t="n">
        <v>78.2999999999999972</v>
      </c>
      <c r="I66" s="79"/>
      <c r="J66" s="79"/>
      <c r="K66" s="79"/>
      <c r="M66" s="193" t="str">
        <f aca="1">INDEX(CV2CF,$A66,1)</f>
        <v>ACA 604</v>
      </c>
      <c r="N66" s="79"/>
      <c r="O66" s="79"/>
      <c r="P66" s="79"/>
      <c r="Q66" s="79"/>
      <c r="R66" s="79"/>
      <c r="S66" s="255" t="n">
        <v>79.7000000000000028</v>
      </c>
      <c r="T66" s="79"/>
      <c r="U66" s="79"/>
      <c r="V66" s="79"/>
    </row>
    <row r="67" spans="1:22">
      <c r="A67" s="27" t="n">
        <v>7</v>
      </c>
      <c r="B67" s="193" t="str">
        <f aca="1">INDEX(CV2SF,$A67,1)</f>
        <v>ACA 605</v>
      </c>
      <c r="C67" s="79"/>
      <c r="D67" s="79"/>
      <c r="E67" s="79"/>
      <c r="F67" s="233" t="n">
        <v>85</v>
      </c>
      <c r="G67" s="79"/>
      <c r="H67" s="254" t="n">
        <v>76.5</v>
      </c>
      <c r="I67" s="79"/>
      <c r="J67" s="79"/>
      <c r="K67" s="79"/>
      <c r="M67" s="193" t="str">
        <f aca="1">INDEX(CV2CF,$A67,1)</f>
        <v>ACA 605</v>
      </c>
      <c r="N67" s="79"/>
      <c r="O67" s="79"/>
      <c r="P67" s="79"/>
      <c r="Q67" s="79"/>
      <c r="R67" s="79"/>
      <c r="S67" s="255" t="n">
        <v>78.5999999999999801</v>
      </c>
      <c r="T67" s="79"/>
      <c r="U67" s="79"/>
      <c r="V67" s="79"/>
    </row>
    <row r="68" spans="1:22">
      <c r="A68" s="27" t="n">
        <v>8</v>
      </c>
      <c r="B68" s="193" t="str">
        <f aca="1">INDEX(CV2SF,$A68,1)</f>
        <v>FRESNO</v>
      </c>
      <c r="C68" s="79"/>
      <c r="D68" s="79"/>
      <c r="E68" s="79"/>
      <c r="F68" s="233" t="n">
        <v>70</v>
      </c>
      <c r="G68" s="79"/>
      <c r="H68" s="254" t="n">
        <v>77.7999999999999972</v>
      </c>
      <c r="I68" s="79"/>
      <c r="J68" s="79"/>
      <c r="K68" s="79"/>
      <c r="M68" s="193" t="str">
        <f aca="1">INDEX(CV2CF,$A68,1)</f>
        <v>FRESNO</v>
      </c>
      <c r="N68" s="79"/>
      <c r="O68" s="79"/>
      <c r="P68" s="79"/>
      <c r="Q68" s="79"/>
      <c r="R68" s="79"/>
      <c r="S68" s="255" t="n">
        <v>79.7999999999999972</v>
      </c>
      <c r="T68" s="79"/>
      <c r="U68" s="79"/>
      <c r="V68" s="79"/>
    </row>
    <row r="69" spans="1:22">
      <c r="A69" s="27" t="n">
        <v>9</v>
      </c>
      <c r="B69" s="193" t="str">
        <f aca="1">INDEX(CV2SF,$A69,1)</f>
        <v>AGUARIBAY</v>
      </c>
      <c r="C69" s="79"/>
      <c r="D69" s="79"/>
      <c r="E69" s="79"/>
      <c r="F69" s="233" t="n">
        <v>70</v>
      </c>
      <c r="G69" s="79"/>
      <c r="H69" s="254" t="n">
        <v>76.9000000000000057</v>
      </c>
      <c r="I69" s="79"/>
      <c r="J69" s="79"/>
      <c r="K69" s="79"/>
      <c r="M69" s="193" t="str">
        <f aca="1">INDEX(CV2CF,$A69,1)</f>
        <v>AGUARIBAY</v>
      </c>
      <c r="N69" s="79"/>
      <c r="O69" s="79"/>
      <c r="P69" s="79"/>
      <c r="Q69" s="79"/>
      <c r="R69" s="79"/>
      <c r="S69" s="255" t="n">
        <v>78.4000000000000057</v>
      </c>
      <c r="T69" s="79"/>
      <c r="U69" s="79"/>
      <c r="V69" s="79"/>
    </row>
    <row r="70" spans="1:22">
      <c r="A70" s="27" t="n">
        <v>10</v>
      </c>
      <c r="B70" s="193" t="str">
        <f aca="1">INDEX(CV2SF,$A70,1)</f>
        <v>JACARANDA</v>
      </c>
      <c r="C70" s="79"/>
      <c r="D70" s="79"/>
      <c r="E70" s="79"/>
      <c r="F70" s="233" t="n">
        <v>70</v>
      </c>
      <c r="G70" s="79"/>
      <c r="H70" s="254" t="n">
        <v>75.7999999999999972</v>
      </c>
      <c r="I70" s="79"/>
      <c r="J70" s="79"/>
      <c r="K70" s="79"/>
      <c r="M70" s="193" t="str">
        <f aca="1">INDEX(CV2CF,$A70,1)</f>
        <v>JACARANDA</v>
      </c>
      <c r="N70" s="79"/>
      <c r="O70" s="79"/>
      <c r="P70" s="79"/>
      <c r="Q70" s="79"/>
      <c r="R70" s="79"/>
      <c r="S70" s="255" t="n">
        <v>77.5</v>
      </c>
      <c r="T70" s="79"/>
      <c r="U70" s="79"/>
      <c r="V70" s="79"/>
    </row>
    <row r="71" spans="1:22">
      <c r="A71" s="27" t="n">
        <v>11</v>
      </c>
      <c r="B71" s="193" t="str">
        <f aca="1">INDEX(CV2SF,$A71,1)</f>
        <v>BASILIO</v>
      </c>
      <c r="C71" s="79"/>
      <c r="D71" s="79"/>
      <c r="E71" s="79"/>
      <c r="F71" s="233" t="n">
        <v>65</v>
      </c>
      <c r="G71" s="79"/>
      <c r="H71" s="254" t="n">
        <v>75.0999999999999801</v>
      </c>
      <c r="I71" s="79"/>
      <c r="J71" s="79"/>
      <c r="K71" s="79"/>
      <c r="M71" s="193" t="str">
        <f aca="1">INDEX(CV2CF,$A71,1)</f>
        <v>BASILIO</v>
      </c>
      <c r="N71" s="79"/>
      <c r="O71" s="79"/>
      <c r="P71" s="79"/>
      <c r="Q71" s="79"/>
      <c r="R71" s="79"/>
      <c r="S71" s="255" t="n">
        <v>76</v>
      </c>
      <c r="T71" s="79"/>
      <c r="U71" s="79"/>
      <c r="V71" s="79"/>
    </row>
    <row r="72" spans="1:22">
      <c r="A72" s="27" t="n">
        <v>12</v>
      </c>
      <c r="B72" s="193" t="str">
        <f aca="1">INDEX(CV2SF,$A72,1)</f>
        <v>TIMBO</v>
      </c>
      <c r="C72" s="79"/>
      <c r="D72" s="79"/>
      <c r="E72" s="79"/>
      <c r="F72" s="233" t="n">
        <v>70</v>
      </c>
      <c r="G72" s="79"/>
      <c r="H72" s="254" t="n">
        <v>67.4000000000000057</v>
      </c>
      <c r="I72" s="79"/>
      <c r="J72" s="79"/>
      <c r="K72" s="79"/>
      <c r="M72" s="193" t="str">
        <f aca="1">INDEX(CV2CF,$A72,1)</f>
        <v>TIMBO</v>
      </c>
      <c r="N72" s="79"/>
      <c r="O72" s="79"/>
      <c r="P72" s="79"/>
      <c r="Q72" s="79"/>
      <c r="R72" s="79"/>
      <c r="S72" s="255" t="n">
        <v>74.2000000000000028</v>
      </c>
      <c r="T72" s="79"/>
      <c r="U72" s="79"/>
      <c r="V72" s="79"/>
    </row>
    <row r="73" spans="1:22">
      <c r="A73" s="27" t="n">
        <v>13</v>
      </c>
      <c r="B73" s="193" t="str">
        <f aca="1">INDEX(CV2SF,$A73,1)</f>
        <v>B AIMARA</v>
      </c>
      <c r="C73" s="79"/>
      <c r="D73" s="79"/>
      <c r="E73" s="79"/>
      <c r="F73" s="233" t="n">
        <v>60</v>
      </c>
      <c r="G73" s="79"/>
      <c r="H73" s="254" t="n">
        <v>72.2999999999999972</v>
      </c>
      <c r="I73" s="79"/>
      <c r="J73" s="79"/>
      <c r="K73" s="79"/>
      <c r="M73" s="193" t="str">
        <f aca="1">INDEX(CV2CF,$A73,1)</f>
        <v>B AIMARA</v>
      </c>
      <c r="N73" s="79"/>
      <c r="O73" s="79"/>
      <c r="P73" s="79"/>
      <c r="Q73" s="79"/>
      <c r="R73" s="79"/>
      <c r="S73" s="255" t="n">
        <v>79.2000000000000028</v>
      </c>
      <c r="T73" s="79"/>
      <c r="U73" s="79"/>
      <c r="V73" s="79"/>
    </row>
    <row r="74" spans="1:22">
      <c r="A74" s="27" t="n">
        <v>14</v>
      </c>
      <c r="B74" s="193" t="str">
        <f aca="1">INDEX(CV2SF,$A74,1)</f>
        <v>B COLIHUE</v>
      </c>
      <c r="C74" s="79"/>
      <c r="D74" s="79"/>
      <c r="E74" s="79"/>
      <c r="F74" s="233" t="n">
        <v>65</v>
      </c>
      <c r="G74" s="79"/>
      <c r="H74" s="254" t="n">
        <v>77.9000000000000057</v>
      </c>
      <c r="I74" s="79"/>
      <c r="J74" s="79"/>
      <c r="K74" s="79"/>
      <c r="M74" s="193" t="str">
        <f aca="1">INDEX(CV2CF,$A74,1)</f>
        <v>B COLIHUE</v>
      </c>
      <c r="N74" s="79"/>
      <c r="O74" s="79"/>
      <c r="P74" s="79"/>
      <c r="Q74" s="79"/>
      <c r="R74" s="79"/>
      <c r="S74" s="255" t="n">
        <v>79.7999999999999972</v>
      </c>
      <c r="T74" s="79"/>
      <c r="U74" s="79"/>
      <c r="V74" s="79"/>
    </row>
    <row r="75" spans="1:22">
      <c r="A75" s="27" t="n">
        <v>15</v>
      </c>
      <c r="B75" s="193" t="str">
        <f aca="1">INDEX(CV2SF,$A75,1)</f>
        <v>B CUMELEN</v>
      </c>
      <c r="C75" s="79"/>
      <c r="D75" s="79"/>
      <c r="E75" s="79"/>
      <c r="F75" s="233" t="n">
        <v>65</v>
      </c>
      <c r="G75" s="79"/>
      <c r="H75" s="254" t="n">
        <v>69.7000000000000028</v>
      </c>
      <c r="I75" s="79"/>
      <c r="J75" s="79"/>
      <c r="K75" s="79"/>
      <c r="M75" s="193" t="str">
        <f aca="1">INDEX(CV2CF,$A75,1)</f>
        <v>B CUMELEN</v>
      </c>
      <c r="N75" s="79"/>
      <c r="O75" s="79"/>
      <c r="P75" s="79"/>
      <c r="Q75" s="79"/>
      <c r="R75" s="79"/>
      <c r="S75" s="255" t="n">
        <v>78.2999999999999972</v>
      </c>
      <c r="T75" s="79"/>
      <c r="U75" s="79"/>
      <c r="V75" s="79"/>
    </row>
    <row r="76" spans="1:22">
      <c r="A76" s="27" t="n">
        <v>16</v>
      </c>
      <c r="B76" s="193" t="str">
        <f aca="1">INDEX(CV2SF,$A76,1)</f>
        <v>B DESTELLO</v>
      </c>
      <c r="C76" s="79"/>
      <c r="D76" s="79"/>
      <c r="E76" s="79"/>
      <c r="F76" s="233" t="n">
        <v>70</v>
      </c>
      <c r="G76" s="79"/>
      <c r="H76" s="254" t="n">
        <v>75.5</v>
      </c>
      <c r="I76" s="79"/>
      <c r="J76" s="79"/>
      <c r="K76" s="79"/>
      <c r="M76" s="193" t="str">
        <f aca="1">INDEX(CV2CF,$A76,1)</f>
        <v>B DESTELLO</v>
      </c>
      <c r="N76" s="79"/>
      <c r="O76" s="79"/>
      <c r="P76" s="79"/>
      <c r="Q76" s="79"/>
      <c r="R76" s="79"/>
      <c r="S76" s="255" t="n">
        <v>75.5</v>
      </c>
      <c r="T76" s="79"/>
      <c r="U76" s="79"/>
      <c r="V76" s="79"/>
    </row>
    <row r="77" spans="1:22">
      <c r="A77" s="27" t="n">
        <v>17</v>
      </c>
      <c r="B77" s="193" t="str">
        <f aca="1">INDEX(CV2SF,$A77,1)</f>
        <v>B PACIFICO</v>
      </c>
      <c r="C77" s="79"/>
      <c r="D77" s="79"/>
      <c r="E77" s="79"/>
      <c r="F77" s="233" t="n">
        <v>65</v>
      </c>
      <c r="G77" s="79"/>
      <c r="H77" s="254" t="n">
        <v>77.5</v>
      </c>
      <c r="I77" s="79"/>
      <c r="J77" s="79"/>
      <c r="K77" s="79"/>
      <c r="M77" s="193" t="str">
        <f aca="1">INDEX(CV2CF,$A77,1)</f>
        <v>B PACIFICO</v>
      </c>
      <c r="N77" s="79"/>
      <c r="O77" s="79"/>
      <c r="P77" s="79"/>
      <c r="Q77" s="79"/>
      <c r="R77" s="79"/>
      <c r="S77" s="255" t="n">
        <v>78.7000000000000028</v>
      </c>
      <c r="T77" s="79"/>
      <c r="U77" s="79"/>
      <c r="V77" s="79"/>
    </row>
    <row r="78" spans="1:22">
      <c r="A78" s="27" t="n">
        <v>18</v>
      </c>
      <c r="B78" s="193" t="str">
        <f aca="1">INDEX(CV2SF,$A78,1)</f>
        <v>B PEREGRINO</v>
      </c>
      <c r="C78" s="79"/>
      <c r="D78" s="79"/>
      <c r="E78" s="79"/>
      <c r="F78" s="233" t="n">
        <v>70</v>
      </c>
      <c r="G78" s="79"/>
      <c r="H78" s="254" t="n">
        <v>74.9000000000000057</v>
      </c>
      <c r="I78" s="79"/>
      <c r="J78" s="79"/>
      <c r="K78" s="79"/>
      <c r="M78" s="193" t="str">
        <f aca="1">INDEX(CV2CF,$A78,1)</f>
        <v>B PEREGRINO</v>
      </c>
      <c r="N78" s="79"/>
      <c r="O78" s="79"/>
      <c r="P78" s="79"/>
      <c r="Q78" s="79"/>
      <c r="R78" s="79"/>
      <c r="S78" s="255" t="n">
        <v>77.5</v>
      </c>
      <c r="T78" s="79"/>
      <c r="U78" s="79"/>
      <c r="V78" s="79"/>
    </row>
    <row r="79" spans="1:22">
      <c r="A79" s="27" t="n">
        <v>19</v>
      </c>
      <c r="B79" s="193" t="str">
        <f aca="1">INDEX(CV2SF,$A79,1)</f>
        <v>SY 109</v>
      </c>
      <c r="C79" s="79"/>
      <c r="D79" s="79"/>
      <c r="E79" s="79"/>
      <c r="F79" s="233" t="n">
        <v>60</v>
      </c>
      <c r="G79" s="79"/>
      <c r="H79" s="254" t="n">
        <v>76.7000000000000028</v>
      </c>
      <c r="I79" s="79"/>
      <c r="J79" s="79"/>
      <c r="K79" s="79"/>
      <c r="M79" s="193" t="str">
        <f aca="1">INDEX(CV2CF,$A79,1)</f>
        <v>SY 109</v>
      </c>
      <c r="N79" s="79"/>
      <c r="O79" s="79"/>
      <c r="P79" s="79"/>
      <c r="Q79" s="79"/>
      <c r="R79" s="79"/>
      <c r="S79" s="255" t="n">
        <v>76.4000000000000057</v>
      </c>
      <c r="T79" s="79"/>
      <c r="U79" s="79"/>
      <c r="V79" s="79"/>
    </row>
    <row r="80" spans="1:22">
      <c r="A80" s="27" t="n">
        <v>20</v>
      </c>
      <c r="B80" s="193" t="str">
        <f aca="1">INDEX(CV2SF,$A80,1)</f>
        <v>SY 120</v>
      </c>
      <c r="C80" s="79"/>
      <c r="D80" s="79"/>
      <c r="E80" s="79"/>
      <c r="F80" s="233" t="n">
        <v>70</v>
      </c>
      <c r="G80" s="79"/>
      <c r="H80" s="254" t="n">
        <v>59.5</v>
      </c>
      <c r="I80" s="79"/>
      <c r="J80" s="79"/>
      <c r="K80" s="79"/>
      <c r="M80" s="193" t="str">
        <f aca="1">INDEX(CV2CF,$A80,1)</f>
        <v>SY 120</v>
      </c>
      <c r="N80" s="79"/>
      <c r="O80" s="79"/>
      <c r="P80" s="79"/>
      <c r="Q80" s="79"/>
      <c r="R80" s="79"/>
      <c r="S80" s="255" t="n">
        <v>77.0999999999999801</v>
      </c>
      <c r="T80" s="79"/>
      <c r="U80" s="79"/>
      <c r="V80" s="79"/>
    </row>
    <row r="81" spans="1:22">
      <c r="A81" s="27" t="n">
        <v>21</v>
      </c>
      <c r="B81" s="193" t="str">
        <f aca="1">INDEX(CV2SF,$A81,1)</f>
        <v>SY 211</v>
      </c>
      <c r="C81" s="79"/>
      <c r="D81" s="79"/>
      <c r="E81" s="79"/>
      <c r="F81" s="233" t="n">
        <v>70</v>
      </c>
      <c r="G81" s="79"/>
      <c r="H81" s="254" t="n">
        <v>78.2999999999999972</v>
      </c>
      <c r="I81" s="79"/>
      <c r="J81" s="79"/>
      <c r="K81" s="79"/>
      <c r="M81" s="193" t="str">
        <f aca="1">INDEX(CV2CF,$A81,1)</f>
        <v>SY 211</v>
      </c>
      <c r="N81" s="79"/>
      <c r="O81" s="79"/>
      <c r="P81" s="79"/>
      <c r="Q81" s="79"/>
      <c r="R81" s="79"/>
      <c r="S81" s="255" t="n">
        <v>81.9000000000000057</v>
      </c>
      <c r="T81" s="79"/>
      <c r="U81" s="79"/>
      <c r="V81" s="79"/>
    </row>
    <row r="82" spans="1:22">
      <c r="A82" s="27" t="n">
        <v>22</v>
      </c>
      <c r="B82" s="193" t="str">
        <f aca="1">INDEX(CV2SF,$A82,1)</f>
        <v>CATALPA</v>
      </c>
      <c r="C82" s="79"/>
      <c r="D82" s="79"/>
      <c r="E82" s="79"/>
      <c r="F82" s="233" t="n">
        <v>65</v>
      </c>
      <c r="G82" s="79"/>
      <c r="H82" s="254" t="n">
        <v>71.5</v>
      </c>
      <c r="I82" s="79"/>
      <c r="J82" s="79"/>
      <c r="K82" s="79"/>
      <c r="M82" s="193" t="str">
        <f aca="1">INDEX(CV2CF,$A82,1)</f>
        <v>CATALPA</v>
      </c>
      <c r="N82" s="79"/>
      <c r="O82" s="79"/>
      <c r="P82" s="79"/>
      <c r="Q82" s="79"/>
      <c r="R82" s="79"/>
      <c r="S82" s="255" t="n">
        <v>75.9000000000000057</v>
      </c>
      <c r="T82" s="79"/>
      <c r="U82" s="79"/>
      <c r="V82" s="79"/>
    </row>
    <row r="83" spans="1:22">
      <c r="A83" s="27" t="n">
        <v>23</v>
      </c>
      <c r="B83" s="193" t="str">
        <f aca="1">INDEX(CV2SF,$A83,1)</f>
        <v>ÑANDUBAY</v>
      </c>
      <c r="C83" s="79"/>
      <c r="D83" s="79"/>
      <c r="E83" s="79"/>
      <c r="F83" s="233" t="n">
        <v>75</v>
      </c>
      <c r="G83" s="79"/>
      <c r="H83" s="254" t="n">
        <v>65.7999999999999972</v>
      </c>
      <c r="I83" s="79"/>
      <c r="J83" s="79"/>
      <c r="K83" s="79"/>
      <c r="M83" s="193" t="str">
        <f aca="1">INDEX(CV2CF,$A83,1)</f>
        <v>ÑANDUBAY</v>
      </c>
      <c r="N83" s="79"/>
      <c r="O83" s="79"/>
      <c r="P83" s="79"/>
      <c r="Q83" s="79"/>
      <c r="R83" s="79"/>
      <c r="S83" s="255" t="n">
        <v>76.5</v>
      </c>
      <c r="T83" s="79"/>
      <c r="U83" s="79"/>
      <c r="V83" s="79"/>
    </row>
    <row r="84" spans="1:22">
      <c r="A84" s="27" t="n">
        <v>24</v>
      </c>
      <c r="B84" s="193" t="str">
        <f aca="1">INDEX(CV2SF,$A84,1)</f>
        <v>PEHUEN</v>
      </c>
      <c r="C84" s="79"/>
      <c r="D84" s="79"/>
      <c r="E84" s="79"/>
      <c r="F84" s="233" t="n">
        <v>70</v>
      </c>
      <c r="G84" s="79"/>
      <c r="H84" s="254" t="n">
        <v>77.9000000000000057</v>
      </c>
      <c r="I84" s="79"/>
      <c r="J84" s="79"/>
      <c r="K84" s="79"/>
      <c r="M84" s="193" t="str">
        <f aca="1">INDEX(CV2CF,$A84,1)</f>
        <v>PEHUEN</v>
      </c>
      <c r="N84" s="79"/>
      <c r="O84" s="79"/>
      <c r="P84" s="79"/>
      <c r="Q84" s="79"/>
      <c r="R84" s="79"/>
      <c r="S84" s="255" t="n">
        <v>79.5999999999999801</v>
      </c>
      <c r="T84" s="79"/>
      <c r="U84" s="79"/>
      <c r="V84" s="79"/>
    </row>
    <row r="85" spans="1:22">
      <c r="A85" s="27" t="n">
        <v>25</v>
      </c>
      <c r="B85" s="193" t="str">
        <f aca="1">INDEX(CV2SF,$A85,1)</f>
        <v>SAUCE</v>
      </c>
      <c r="C85" s="79"/>
      <c r="D85" s="79"/>
      <c r="E85" s="79"/>
      <c r="F85" s="233" t="n">
        <v>60</v>
      </c>
      <c r="G85" s="79"/>
      <c r="H85" s="254" t="n">
        <v>77.5</v>
      </c>
      <c r="I85" s="79"/>
      <c r="J85" s="79"/>
      <c r="K85" s="79"/>
      <c r="M85" s="193" t="str">
        <f aca="1">INDEX(CV2CF,$A85,1)</f>
        <v>SAUCE</v>
      </c>
      <c r="N85" s="79"/>
      <c r="O85" s="79"/>
      <c r="P85" s="79"/>
      <c r="Q85" s="79"/>
      <c r="R85" s="79"/>
      <c r="S85" s="255" t="n">
        <v>78.9000000000000057</v>
      </c>
      <c r="T85" s="79"/>
      <c r="U85" s="79"/>
      <c r="V85" s="79"/>
    </row>
    <row r="86" spans="1:22">
      <c r="A86" s="27" t="n">
        <v>26</v>
      </c>
      <c r="B86" s="193" t="str">
        <f aca="1">INDEX(CV2SF,$A86,1)</f>
        <v>IS TERO</v>
      </c>
      <c r="C86" s="79"/>
      <c r="D86" s="79"/>
      <c r="E86" s="79"/>
      <c r="F86" s="233" t="n">
        <v>75</v>
      </c>
      <c r="G86" s="79"/>
      <c r="H86" s="254" t="n">
        <v>79</v>
      </c>
      <c r="I86" s="79"/>
      <c r="J86" s="79"/>
      <c r="K86" s="79"/>
      <c r="M86" s="193" t="str">
        <f aca="1">INDEX(CV2CF,$A86,1)</f>
        <v>IS TERO</v>
      </c>
      <c r="N86" s="79"/>
      <c r="O86" s="79"/>
      <c r="P86" s="79"/>
      <c r="Q86" s="79"/>
      <c r="R86" s="79"/>
      <c r="S86" s="255" t="n">
        <v>78.5999999999999801</v>
      </c>
      <c r="T86" s="79"/>
      <c r="U86" s="79"/>
      <c r="V86" s="79"/>
    </row>
    <row r="87" spans="1:22">
      <c r="A87" s="27" t="n">
        <v>27</v>
      </c>
      <c r="B87" s="193" t="str">
        <f aca="1">INDEX(CV2SF,$A87,1)</f>
        <v>K CIEN AÑOS</v>
      </c>
      <c r="C87" s="79"/>
      <c r="D87" s="79"/>
      <c r="E87" s="79"/>
      <c r="F87" s="233" t="n">
        <v>85</v>
      </c>
      <c r="G87" s="79"/>
      <c r="H87" s="254" t="n">
        <v>73.7000000000000028</v>
      </c>
      <c r="I87" s="79"/>
      <c r="J87" s="79"/>
      <c r="K87" s="79"/>
      <c r="M87" s="193" t="str">
        <f aca="1">INDEX(CV2CF,$A87,1)</f>
        <v>K CIEN AÑOS</v>
      </c>
      <c r="N87" s="79"/>
      <c r="O87" s="79"/>
      <c r="P87" s="79"/>
      <c r="Q87" s="79"/>
      <c r="R87" s="79"/>
      <c r="S87" s="255" t="n">
        <v>72.2000000000000028</v>
      </c>
      <c r="T87" s="79"/>
      <c r="U87" s="79"/>
      <c r="V87" s="79"/>
    </row>
    <row r="88" spans="1:22">
      <c r="A88" s="27" t="n">
        <v>28</v>
      </c>
      <c r="B88" s="193" t="str">
        <f aca="1">INDEX(CV2SF,$A88,1)</f>
        <v>K FAVORITO II</v>
      </c>
      <c r="C88" s="79"/>
      <c r="D88" s="79"/>
      <c r="E88" s="79"/>
      <c r="F88" s="233" t="n">
        <v>65</v>
      </c>
      <c r="G88" s="79"/>
      <c r="H88" s="254" t="n">
        <v>81.2000000000000028</v>
      </c>
      <c r="I88" s="79"/>
      <c r="J88" s="79"/>
      <c r="K88" s="79"/>
      <c r="M88" s="193" t="str">
        <f aca="1">INDEX(CV2CF,$A88,1)</f>
        <v>K FAVORITO II</v>
      </c>
      <c r="N88" s="79"/>
      <c r="O88" s="79"/>
      <c r="P88" s="79"/>
      <c r="Q88" s="79"/>
      <c r="R88" s="79"/>
      <c r="S88" s="255" t="n">
        <v>81.2000000000000028</v>
      </c>
      <c r="T88" s="79"/>
      <c r="U88" s="79"/>
      <c r="V88" s="79"/>
    </row>
    <row r="89" spans="1:22">
      <c r="A89" s="27" t="n">
        <v>29</v>
      </c>
      <c r="B89" s="193" t="str">
        <f aca="1">INDEX(CV2SF,$A89,1)</f>
        <v>K GEMINIS</v>
      </c>
      <c r="C89" s="79"/>
      <c r="D89" s="79"/>
      <c r="E89" s="79"/>
      <c r="F89" s="233" t="n">
        <v>75</v>
      </c>
      <c r="G89" s="79"/>
      <c r="H89" s="254" t="n">
        <v>76.4000000000000057</v>
      </c>
      <c r="I89" s="79"/>
      <c r="J89" s="79"/>
      <c r="K89" s="79"/>
      <c r="M89" s="193" t="str">
        <f aca="1">INDEX(CV2CF,$A89,1)</f>
        <v>K GEMINIS</v>
      </c>
      <c r="N89" s="79"/>
      <c r="O89" s="79"/>
      <c r="P89" s="79"/>
      <c r="Q89" s="79"/>
      <c r="R89" s="79"/>
      <c r="S89" s="255" t="n">
        <v>74.2999999999999972</v>
      </c>
      <c r="T89" s="79"/>
      <c r="U89" s="79"/>
      <c r="V89" s="79"/>
    </row>
    <row r="90" spans="1:22">
      <c r="A90" s="27" t="n">
        <v>30</v>
      </c>
      <c r="B90" s="193" t="str">
        <f aca="1">INDEX(CV2SF,$A90,1)</f>
        <v>K LIEBRE</v>
      </c>
      <c r="C90" s="79"/>
      <c r="D90" s="79"/>
      <c r="E90" s="79"/>
      <c r="F90" s="233" t="n">
        <v>75</v>
      </c>
      <c r="G90" s="79"/>
      <c r="H90" s="233" t="n">
        <v>80.4000000000000057</v>
      </c>
      <c r="I90" s="27"/>
      <c r="J90" s="27"/>
      <c r="K90" s="27"/>
      <c r="M90" s="193" t="str">
        <f aca="1">INDEX(CV2CF,$A90,1)</f>
        <v>K LIEBRE</v>
      </c>
      <c r="N90" s="79"/>
      <c r="O90" s="79"/>
      <c r="P90" s="79"/>
      <c r="Q90" s="79"/>
      <c r="R90" s="79"/>
      <c r="S90" s="255" t="n">
        <v>79.2999999999999972</v>
      </c>
      <c r="T90" s="27"/>
      <c r="U90" s="27"/>
      <c r="V90" s="27"/>
    </row>
    <row r="91" spans="1:22">
      <c r="A91" s="27" t="n">
        <v>31</v>
      </c>
      <c r="B91" s="193" t="str">
        <f aca="1">INDEX(CV2SF,$A91,1)</f>
        <v>K POTRO</v>
      </c>
      <c r="C91" s="79"/>
      <c r="D91" s="79"/>
      <c r="E91" s="79"/>
      <c r="F91" s="233" t="n">
        <v>70</v>
      </c>
      <c r="G91" s="79"/>
      <c r="H91" s="233" t="n">
        <v>72.0999999999999801</v>
      </c>
      <c r="I91" s="27"/>
      <c r="J91" s="27"/>
      <c r="K91" s="27"/>
      <c r="M91" s="193" t="str">
        <f aca="1">INDEX(CV2CF,$A91,1)</f>
        <v>K POTRO</v>
      </c>
      <c r="N91" s="79"/>
      <c r="O91" s="79"/>
      <c r="P91" s="79"/>
      <c r="Q91" s="79"/>
      <c r="R91" s="79"/>
      <c r="S91" s="255" t="n">
        <v>78.9000000000000057</v>
      </c>
      <c r="T91" s="27"/>
      <c r="U91" s="27"/>
      <c r="V91" s="27"/>
    </row>
    <row r="92" spans="1:22">
      <c r="A92" s="27" t="n">
        <v>32</v>
      </c>
      <c r="B92" s="193" t="str">
        <f aca="1">INDEX(CV2SF,$A92,1)</f>
        <v>K VALOR</v>
      </c>
      <c r="C92" s="79"/>
      <c r="D92" s="79"/>
      <c r="E92" s="79"/>
      <c r="F92" s="233" t="n">
        <v>85</v>
      </c>
      <c r="G92" s="79"/>
      <c r="H92" s="233" t="n">
        <v>76.2999999999999972</v>
      </c>
      <c r="I92" s="27"/>
      <c r="J92" s="27"/>
      <c r="K92" s="27"/>
      <c r="M92" s="193" t="str">
        <f aca="1">INDEX(CV2CF,$A92,1)</f>
        <v>K VALOR</v>
      </c>
      <c r="N92" s="79"/>
      <c r="O92" s="79"/>
      <c r="P92" s="79"/>
      <c r="Q92" s="79"/>
      <c r="R92" s="79"/>
      <c r="S92" s="255" t="n">
        <v>79.9000000000000057</v>
      </c>
      <c r="T92" s="27"/>
      <c r="U92" s="27"/>
      <c r="V92" s="27"/>
    </row>
    <row r="93" spans="1:22">
      <c r="A93" s="27" t="n">
        <v>33</v>
      </c>
      <c r="B93" s="193" t="str">
        <f aca="1">INDEX(CV2SF,$A93,1)</f>
        <v>K PROMETEO</v>
      </c>
      <c r="C93" s="79"/>
      <c r="D93" s="79"/>
      <c r="E93" s="79"/>
      <c r="F93" s="233" t="n">
        <v>70</v>
      </c>
      <c r="G93" s="79"/>
      <c r="H93" s="233" t="n">
        <v>75.9000000000000057</v>
      </c>
      <c r="I93" s="27"/>
      <c r="J93" s="27"/>
      <c r="K93" s="27"/>
      <c r="M93" s="193" t="str">
        <f aca="1">INDEX(CV2CF,$A93,1)</f>
        <v>K PROMETEO</v>
      </c>
      <c r="N93" s="79"/>
      <c r="O93" s="79"/>
      <c r="P93" s="79"/>
      <c r="Q93" s="79"/>
      <c r="R93" s="79"/>
      <c r="S93" s="255" t="n">
        <v>76.5999999999999801</v>
      </c>
      <c r="T93" s="27"/>
      <c r="U93" s="27"/>
      <c r="V93" s="27"/>
    </row>
    <row r="94" spans="1:22">
      <c r="A94" s="27" t="n">
        <v>34</v>
      </c>
      <c r="B94" s="193" t="str">
        <f aca="1">INDEX(CV2SF,$A94,1)</f>
        <v>ALHAMBRA</v>
      </c>
      <c r="C94" s="79"/>
      <c r="D94" s="79"/>
      <c r="E94" s="79"/>
      <c r="F94" s="233" t="n">
        <v>75</v>
      </c>
      <c r="G94" s="79"/>
      <c r="H94" s="233" t="n">
        <v>73.5</v>
      </c>
      <c r="I94" s="27"/>
      <c r="J94" s="27"/>
      <c r="K94" s="27"/>
      <c r="M94" s="193" t="str">
        <f aca="1">INDEX(CV2CF,$A94,1)</f>
        <v>ALHAMBRA</v>
      </c>
      <c r="N94" s="79"/>
      <c r="O94" s="79"/>
      <c r="P94" s="79"/>
      <c r="Q94" s="79"/>
      <c r="R94" s="79"/>
      <c r="S94" s="255" t="n">
        <v>78.9000000000000057</v>
      </c>
      <c r="T94" s="27"/>
      <c r="U94" s="27"/>
      <c r="V94" s="27"/>
    </row>
    <row r="95" spans="1:22">
      <c r="A95" s="27" t="n">
        <v>35</v>
      </c>
      <c r="B95" s="193" t="str">
        <f aca="1">INDEX(CV2SF,$A95,1)</f>
        <v>LG ARLASK</v>
      </c>
      <c r="C95" s="27"/>
      <c r="D95" s="27"/>
      <c r="E95" s="27"/>
      <c r="F95" s="233" t="n">
        <v>70</v>
      </c>
      <c r="G95" s="27"/>
      <c r="H95" s="233" t="n">
        <v>76.0999999999999801</v>
      </c>
      <c r="I95" s="27"/>
      <c r="J95" s="27"/>
      <c r="K95" s="27"/>
      <c r="M95" s="193" t="str">
        <f aca="1">INDEX(CV2CF,$A95,1)</f>
        <v>LG ARLASK</v>
      </c>
      <c r="N95" s="27"/>
      <c r="O95" s="27"/>
      <c r="P95" s="27"/>
      <c r="Q95" s="27"/>
      <c r="R95" s="27"/>
      <c r="S95" s="255" t="n">
        <v>77.7000000000000028</v>
      </c>
      <c r="T95" s="27"/>
      <c r="U95" s="27"/>
      <c r="V95" s="27"/>
    </row>
    <row r="96" spans="1:22">
      <c r="A96" s="27" t="n">
        <v>36</v>
      </c>
      <c r="B96" s="193" t="str">
        <f aca="1">INDEX(CV2SF,$A96,1)</f>
        <v>LG MORO</v>
      </c>
      <c r="C96" s="27"/>
      <c r="D96" s="27"/>
      <c r="E96" s="27"/>
      <c r="F96" s="233" t="n">
        <v>70</v>
      </c>
      <c r="G96" s="27"/>
      <c r="H96" s="233" t="n">
        <v>65.9000000000000057</v>
      </c>
      <c r="I96" s="27"/>
      <c r="J96" s="27"/>
      <c r="K96" s="27"/>
      <c r="M96" s="193" t="str">
        <f aca="1">INDEX(CV2CF,$A96,1)</f>
        <v>LG MORO</v>
      </c>
      <c r="N96" s="27"/>
      <c r="O96" s="27"/>
      <c r="P96" s="27"/>
      <c r="Q96" s="27"/>
      <c r="R96" s="27"/>
      <c r="S96" s="255" t="n">
        <v>79</v>
      </c>
      <c r="T96" s="27"/>
      <c r="U96" s="27"/>
      <c r="V96" s="27"/>
    </row>
    <row r="97" spans="1:22">
      <c r="A97" s="27" t="n">
        <v>37</v>
      </c>
      <c r="B97" s="193" t="str">
        <f aca="1">INDEX(CV2SF,$A97,1)</f>
        <v>LGWA11-0169</v>
      </c>
      <c r="C97" s="27"/>
      <c r="D97" s="27"/>
      <c r="E97" s="27"/>
      <c r="F97" s="233" t="n">
        <v>70</v>
      </c>
      <c r="G97" s="27"/>
      <c r="H97" s="233" t="n">
        <v>78.5999999999999801</v>
      </c>
      <c r="I97" s="27"/>
      <c r="J97" s="27"/>
      <c r="K97" s="27"/>
      <c r="M97" s="193" t="str">
        <f aca="1">INDEX(CV2CF,$A97,1)</f>
        <v>LGWA11-0169</v>
      </c>
      <c r="N97" s="27"/>
      <c r="O97" s="27"/>
      <c r="P97" s="27"/>
      <c r="Q97" s="27"/>
      <c r="R97" s="27"/>
      <c r="S97" s="255" t="n">
        <v>83.7999999999999972</v>
      </c>
      <c r="T97" s="27"/>
      <c r="U97" s="27"/>
      <c r="V97" s="27"/>
    </row>
    <row r="98" spans="1:22">
      <c r="A98" s="27" t="n">
        <v>38</v>
      </c>
      <c r="B98" s="193" t="str">
        <f aca="1">INDEX(CV2SF,$A98,1)</f>
        <v>LIMAY</v>
      </c>
      <c r="C98" s="138"/>
      <c r="D98" s="138"/>
      <c r="E98" s="138"/>
      <c r="F98" s="233" t="n">
        <v>60</v>
      </c>
      <c r="G98" s="138"/>
      <c r="H98" s="233" t="n">
        <v>73.2000000000000028</v>
      </c>
      <c r="I98" s="138"/>
      <c r="J98" s="138"/>
      <c r="K98" s="27"/>
      <c r="M98" s="193" t="str">
        <f aca="1">INDEX(CV2CF,$A98,1)</f>
        <v>LIMAY</v>
      </c>
      <c r="N98" s="138"/>
      <c r="O98" s="138"/>
      <c r="P98" s="138"/>
      <c r="Q98" s="138"/>
      <c r="R98" s="138"/>
      <c r="S98" s="255" t="n">
        <v>80.7000000000000028</v>
      </c>
      <c r="T98" s="138"/>
      <c r="U98" s="138"/>
      <c r="V98" s="27"/>
    </row>
    <row r="99" spans="1:22">
      <c r="A99" s="27" t="n">
        <v>39</v>
      </c>
      <c r="B99" s="193" t="str">
        <f aca="1">INDEX(CV2SF,$A99,1)</f>
        <v>MS INTA 119</v>
      </c>
      <c r="C99" s="27"/>
      <c r="D99" s="27"/>
      <c r="E99" s="27"/>
      <c r="F99" s="233" t="n">
        <v>70</v>
      </c>
      <c r="G99" s="27"/>
      <c r="H99" s="233" t="n">
        <v>70</v>
      </c>
      <c r="I99" s="27"/>
      <c r="J99" s="27"/>
      <c r="K99" s="27"/>
      <c r="M99" s="193" t="str">
        <f aca="1">INDEX(CV2CF,$A99,1)</f>
        <v>MS INTA 119</v>
      </c>
      <c r="N99" s="27"/>
      <c r="O99" s="27"/>
      <c r="P99" s="27"/>
      <c r="Q99" s="27"/>
      <c r="R99" s="27"/>
      <c r="S99" s="255" t="n">
        <v>73.2999999999999972</v>
      </c>
      <c r="T99" s="27"/>
      <c r="U99" s="27"/>
      <c r="V99" s="27"/>
    </row>
    <row r="100" spans="1:22">
      <c r="A100" s="27" t="n">
        <v>40</v>
      </c>
      <c r="B100" s="193" t="str">
        <f aca="1">INDEX(CV2SF,$A100,1)</f>
        <v>MS INTA 221</v>
      </c>
      <c r="C100" s="70"/>
      <c r="D100" s="70"/>
      <c r="E100" s="70"/>
      <c r="F100" s="233" t="n">
        <v>60</v>
      </c>
      <c r="G100" s="70"/>
      <c r="H100" s="233" t="n">
        <v>42</v>
      </c>
      <c r="I100" s="70"/>
      <c r="J100" s="70"/>
      <c r="K100" s="70"/>
      <c r="M100" s="193" t="str">
        <f aca="1">INDEX(CV2CF,$A100,1)</f>
        <v>MS INTA 221</v>
      </c>
      <c r="N100" s="70"/>
      <c r="O100" s="70"/>
      <c r="P100" s="70"/>
      <c r="Q100" s="70"/>
      <c r="R100" s="70"/>
      <c r="S100" s="255" t="n">
        <v>58.6000000000000014</v>
      </c>
      <c r="T100" s="70"/>
      <c r="U100" s="70"/>
      <c r="V100" s="70"/>
    </row>
    <row r="101" spans="1:22">
      <c r="A101" s="27" t="n">
        <v>41</v>
      </c>
      <c r="B101" s="193" t="str">
        <f aca="1">INDEX(CV2SF,$A101,1)</f>
        <v>MS INTA 415</v>
      </c>
      <c r="C101" s="70"/>
      <c r="D101" s="70"/>
      <c r="E101" s="70"/>
      <c r="F101" s="233" t="n">
        <v>80</v>
      </c>
      <c r="G101" s="70"/>
      <c r="H101" s="233" t="n">
        <v>75.5</v>
      </c>
      <c r="I101" s="70"/>
      <c r="J101" s="70"/>
      <c r="K101" s="70"/>
      <c r="M101" s="193" t="str">
        <f aca="1">INDEX(CV2CF,$A101,1)</f>
        <v>MS INTA 415</v>
      </c>
      <c r="N101" s="70"/>
      <c r="O101" s="70"/>
      <c r="P101" s="70"/>
      <c r="Q101" s="70"/>
      <c r="R101" s="70"/>
      <c r="S101" s="255" t="n">
        <v>78.4000000000000057</v>
      </c>
      <c r="T101" s="70"/>
      <c r="U101" s="70"/>
      <c r="V101" s="70"/>
    </row>
    <row r="102" spans="1:22">
      <c r="A102" s="27" t="n">
        <v>42</v>
      </c>
      <c r="B102" s="193" t="str">
        <f aca="1">INDEX(CV2SF,$A102,1)</f>
        <v>MS INTA 521</v>
      </c>
      <c r="C102" s="70"/>
      <c r="D102" s="70"/>
      <c r="E102" s="70"/>
      <c r="F102" s="233" t="n">
        <v>80</v>
      </c>
      <c r="G102" s="70"/>
      <c r="H102" s="233" t="n">
        <v>61.8999999999999986</v>
      </c>
      <c r="I102" s="70"/>
      <c r="J102" s="70"/>
      <c r="K102" s="70"/>
      <c r="M102" s="193" t="str">
        <f aca="1">INDEX(CV2CF,$A102,1)</f>
        <v>MS INTA 521</v>
      </c>
      <c r="N102" s="70"/>
      <c r="O102" s="70"/>
      <c r="P102" s="70"/>
      <c r="Q102" s="70"/>
      <c r="R102" s="70"/>
      <c r="S102" s="255" t="n">
        <v>70.2999999999999972</v>
      </c>
      <c r="T102" s="70"/>
      <c r="U102" s="70"/>
      <c r="V102" s="70"/>
    </row>
    <row r="103" spans="1:22">
      <c r="A103" s="27" t="n">
        <v>43</v>
      </c>
      <c r="B103" s="193" t="str">
        <f aca="1">INDEX(CV2SF,$A103,1)</f>
        <v>MA INTA 122</v>
      </c>
      <c r="C103" s="70"/>
      <c r="D103" s="70"/>
      <c r="E103" s="70"/>
      <c r="F103" s="233" t="n">
        <v>75</v>
      </c>
      <c r="G103" s="70"/>
      <c r="H103" s="233" t="n">
        <v>67.5999999999999943</v>
      </c>
      <c r="I103" s="70"/>
      <c r="J103" s="70"/>
      <c r="K103" s="70"/>
      <c r="M103" s="193" t="str">
        <f aca="1">INDEX(CV2CF,$A103,1)</f>
        <v>MA INTA 122</v>
      </c>
      <c r="N103" s="70"/>
      <c r="O103" s="70"/>
      <c r="P103" s="70"/>
      <c r="Q103" s="70"/>
      <c r="R103" s="70"/>
      <c r="S103" s="255" t="n">
        <v>73.9000000000000057</v>
      </c>
      <c r="T103" s="70"/>
      <c r="U103" s="70"/>
      <c r="V103" s="70"/>
    </row>
    <row r="104" spans="1:22">
      <c r="A104" s="27" t="n">
        <v>44</v>
      </c>
      <c r="B104" s="193" t="str">
        <f aca="1">INDEX(CV2SF,$A104,1)</f>
        <v>B 620</v>
      </c>
      <c r="C104" s="70"/>
      <c r="D104" s="70"/>
      <c r="E104" s="70"/>
      <c r="F104" s="233" t="n">
        <v>70</v>
      </c>
      <c r="G104" s="70"/>
      <c r="H104" s="233" t="n">
        <v>71</v>
      </c>
      <c r="I104" s="70"/>
      <c r="J104" s="70"/>
      <c r="K104" s="70"/>
      <c r="M104" s="193" t="str">
        <f aca="1">INDEX(CV2CF,$A104,1)</f>
        <v>B 620</v>
      </c>
      <c r="N104" s="70"/>
      <c r="O104" s="70"/>
      <c r="P104" s="70"/>
      <c r="Q104" s="70"/>
      <c r="R104" s="70"/>
      <c r="S104" s="255" t="n">
        <v>78.0999999999999801</v>
      </c>
      <c r="T104" s="70"/>
      <c r="U104" s="70"/>
      <c r="V104" s="70"/>
    </row>
    <row r="105" spans="1:22">
      <c r="A105" s="27" t="n">
        <v>45</v>
      </c>
      <c r="B105" s="193" t="str">
        <f aca="1">INDEX(CV2SF,$A105,1)</f>
        <v>B 750</v>
      </c>
      <c r="C105" s="70"/>
      <c r="D105" s="70"/>
      <c r="E105" s="70"/>
      <c r="F105" s="233" t="n">
        <v>80</v>
      </c>
      <c r="G105" s="70"/>
      <c r="H105" s="233" t="n">
        <v>78.2000000000000028</v>
      </c>
      <c r="I105" s="70"/>
      <c r="J105" s="70"/>
      <c r="K105" s="70"/>
      <c r="M105" s="193" t="str">
        <f aca="1">INDEX(CV2CF,$A105,1)</f>
        <v>B 750</v>
      </c>
      <c r="N105" s="70"/>
      <c r="O105" s="70"/>
      <c r="P105" s="70"/>
      <c r="Q105" s="70"/>
      <c r="R105" s="70"/>
      <c r="S105" s="255" t="n">
        <v>82.5999999999999943</v>
      </c>
      <c r="T105" s="70"/>
      <c r="U105" s="70"/>
      <c r="V105" s="70"/>
    </row>
    <row r="106" spans="1:22">
      <c r="A106" s="27" t="n">
        <v>46</v>
      </c>
      <c r="B106" s="193" t="str">
        <f aca="1">INDEX(CV2SF,$A106,1)</f>
        <v>B 820</v>
      </c>
      <c r="C106" s="70"/>
      <c r="D106" s="70"/>
      <c r="E106" s="70"/>
      <c r="F106" s="233" t="n">
        <v>65</v>
      </c>
      <c r="G106" s="70"/>
      <c r="H106" s="233" t="n">
        <v>76</v>
      </c>
      <c r="I106" s="70"/>
      <c r="J106" s="70"/>
      <c r="K106" s="70"/>
      <c r="M106" s="193" t="str">
        <f aca="1">INDEX(CV2CF,$A106,1)</f>
        <v>B 820</v>
      </c>
      <c r="N106" s="70"/>
      <c r="O106" s="70"/>
      <c r="P106" s="70"/>
      <c r="Q106" s="70"/>
      <c r="R106" s="70"/>
      <c r="S106" s="255" t="n">
        <v>79.7000000000000028</v>
      </c>
      <c r="T106" s="70"/>
      <c r="U106" s="70"/>
      <c r="V106" s="70"/>
    </row>
    <row r="107" spans="1:22">
      <c r="A107" s="27" t="n">
        <v>47</v>
      </c>
      <c r="B107" s="193" t="str">
        <f aca="1">INDEX(CV2SF,$A107,1)</f>
        <v>RGT QUIRIKO</v>
      </c>
      <c r="C107" s="70"/>
      <c r="D107" s="70"/>
      <c r="E107" s="70"/>
      <c r="F107" s="233" t="n">
        <v>80</v>
      </c>
      <c r="G107" s="70"/>
      <c r="H107" s="233" t="n">
        <v>78.2999999999999972</v>
      </c>
      <c r="I107" s="70"/>
      <c r="J107" s="70"/>
      <c r="K107" s="70"/>
      <c r="M107" s="193" t="str">
        <f aca="1">INDEX(CV2CF,$A107,1)</f>
        <v>RGT QUIRIKO</v>
      </c>
      <c r="N107" s="70"/>
      <c r="O107" s="70"/>
      <c r="P107" s="70"/>
      <c r="Q107" s="70"/>
      <c r="R107" s="70"/>
      <c r="S107" s="255" t="n">
        <v>79.4000000000000057</v>
      </c>
      <c r="T107" s="70"/>
      <c r="U107" s="70"/>
      <c r="V107" s="70"/>
    </row>
    <row r="108" spans="1:22">
      <c r="A108" s="27" t="n">
        <v>48</v>
      </c>
      <c r="B108" s="193" t="str">
        <f aca="1">INDEX(CV2SF,$A108,1)</f>
        <v>LAPACHO</v>
      </c>
      <c r="C108" s="70"/>
      <c r="D108" s="70"/>
      <c r="E108" s="70"/>
      <c r="F108" s="233" t="n">
        <v>80</v>
      </c>
      <c r="G108" s="70"/>
      <c r="H108" s="233" t="n">
        <v>75.7999999999999972</v>
      </c>
      <c r="I108" s="70"/>
      <c r="J108" s="70"/>
      <c r="K108" s="70"/>
      <c r="M108" s="193" t="str">
        <f aca="1">INDEX(CV2CF,$A108,1)</f>
        <v>LAPACHO</v>
      </c>
      <c r="N108" s="70"/>
      <c r="O108" s="70"/>
      <c r="P108" s="70"/>
      <c r="Q108" s="70"/>
      <c r="R108" s="70"/>
      <c r="S108" s="255" t="n">
        <v>78.5999999999999801</v>
      </c>
      <c r="T108" s="70"/>
      <c r="U108" s="70"/>
      <c r="V108" s="70"/>
    </row>
    <row r="109" spans="1:22">
      <c r="A109" s="27" t="n">
        <v>49</v>
      </c>
      <c r="B109" s="193">
        <f aca="1">INDEX(CV2SF,$A109,1)</f>
        <v>0</v>
      </c>
      <c r="C109" s="70"/>
      <c r="D109" s="70"/>
      <c r="E109" s="70"/>
      <c r="F109" s="70"/>
      <c r="G109" s="70"/>
      <c r="H109" s="78"/>
      <c r="I109" s="70"/>
      <c r="J109" s="70"/>
      <c r="K109" s="70"/>
      <c r="M109" s="193">
        <f aca="1">INDEX(CV2CF,$A109,1)</f>
        <v>0</v>
      </c>
      <c r="N109" s="70"/>
      <c r="O109" s="70"/>
      <c r="P109" s="70"/>
      <c r="Q109" s="70"/>
      <c r="R109" s="70"/>
      <c r="S109" s="70"/>
      <c r="T109" s="70"/>
      <c r="U109" s="70"/>
      <c r="V109" s="70"/>
    </row>
    <row r="110" spans="1:22">
      <c r="A110" s="27" t="n">
        <v>50</v>
      </c>
      <c r="B110" s="193">
        <f aca="1">INDEX(CV2SF,$A110,1)</f>
        <v>0</v>
      </c>
      <c r="C110" s="70"/>
      <c r="D110" s="70"/>
      <c r="E110" s="70"/>
      <c r="F110" s="70"/>
      <c r="G110" s="70"/>
      <c r="H110" s="78"/>
      <c r="I110" s="70"/>
      <c r="J110" s="70"/>
      <c r="K110" s="70"/>
      <c r="M110" s="193">
        <f aca="1">INDEX(CV2CF,$A110,1)</f>
        <v>0</v>
      </c>
      <c r="N110" s="70"/>
      <c r="O110" s="70"/>
      <c r="P110" s="70"/>
      <c r="Q110" s="70"/>
      <c r="R110" s="70"/>
      <c r="S110" s="70"/>
      <c r="T110" s="70"/>
      <c r="U110" s="70"/>
      <c r="V110" s="70"/>
    </row>
    <row r="111" spans="2:16">
      <c r="B111" s="83"/>
      <c r="C111" s="7"/>
      <c r="D111" s="7"/>
      <c r="E111" s="7"/>
      <c r="M111" s="83"/>
      <c r="N111" s="7"/>
      <c r="O111" s="7"/>
      <c r="P111" s="7"/>
    </row>
    <row r="114" spans="2:22">
      <c r="B114" s="45" t="str">
        <f>Fechas!$C$114</f>
        <v>3º ÉPOCA: CICLOS CORTOS E INTERMEDIOS SIN FUNG.</v>
      </c>
      <c r="C114" s="46"/>
      <c r="D114" s="47"/>
      <c r="E114" s="47"/>
      <c r="F114" s="101"/>
      <c r="G114" s="101"/>
      <c r="H114" s="264"/>
      <c r="I114" s="101"/>
      <c r="J114" s="101"/>
      <c r="K114" s="48"/>
      <c r="M114" s="49" t="str">
        <f>Fechas!$K$114</f>
        <v>3º ÉPOCA: CICLOS CORTOS E INTERMEDIOS CON FUNG.</v>
      </c>
      <c r="N114" s="50"/>
      <c r="O114" s="50"/>
      <c r="P114" s="50"/>
      <c r="Q114" s="50"/>
      <c r="R114" s="50"/>
      <c r="S114" s="50"/>
      <c r="T114" s="50"/>
      <c r="U114" s="50"/>
      <c r="V114" s="140"/>
    </row>
    <row r="115" spans="2:22" ht="33" customHeight="1">
      <c r="B115" s="139" t="str">
        <f>B$5</f>
        <v>Cultivar</v>
      </c>
      <c r="C115" s="52" t="str">
        <f>C$5</f>
        <v>Helada</v>
      </c>
      <c r="D115" s="52" t="str">
        <f>D$5</f>
        <v>Vuelco</v>
      </c>
      <c r="E115" s="52" t="str">
        <f>E$5</f>
        <v>Desgrane</v>
      </c>
      <c r="F115" s="52" t="str">
        <f>F$5</f>
        <v>Altura</v>
      </c>
      <c r="G115" s="52" t="str">
        <f>G$5</f>
        <v>Aspecto </v>
      </c>
      <c r="H115" s="24" t="str">
        <f>H$5</f>
        <v>Peso hectolítrico</v>
      </c>
      <c r="I115" s="24" t="str">
        <f>I$5</f>
        <v>Peso de 1000 granos</v>
      </c>
      <c r="J115" s="24" t="str">
        <f>J$5</f>
        <v>Proteina en grano</v>
      </c>
      <c r="K115" s="107" t="s">
        <v>219</v>
      </c>
      <c r="M115" s="139" t="str">
        <f>M$5</f>
        <v>Cultivar</v>
      </c>
      <c r="N115" s="52" t="str">
        <f>N$5</f>
        <v>Helada</v>
      </c>
      <c r="O115" s="52" t="str">
        <f>O$5</f>
        <v>Vuelco</v>
      </c>
      <c r="P115" s="52" t="str">
        <f>P$5</f>
        <v>Desgrane</v>
      </c>
      <c r="Q115" s="52" t="str">
        <f>Q$5</f>
        <v>Altura</v>
      </c>
      <c r="R115" s="52" t="str">
        <f>R$5</f>
        <v>Aspecto </v>
      </c>
      <c r="S115" s="24" t="str">
        <f>S$5</f>
        <v>Peso hectolítrico</v>
      </c>
      <c r="T115" s="24" t="str">
        <f>T$5</f>
        <v>Peso de 1000 granos</v>
      </c>
      <c r="U115" s="24" t="str">
        <f>U$5</f>
        <v>Proteina en grano</v>
      </c>
      <c r="V115" s="107" t="s">
        <v>219</v>
      </c>
    </row>
    <row r="116" spans="1:22">
      <c r="A116" s="27" t="n">
        <v>1</v>
      </c>
      <c r="B116" s="193">
        <f aca="1">INDEX(CV3SF,$A116,1)</f>
        <v>460</v>
      </c>
      <c r="C116" s="79"/>
      <c r="D116" s="79"/>
      <c r="E116" s="79"/>
      <c r="F116" s="257" t="n">
        <v>70</v>
      </c>
      <c r="G116" s="79"/>
      <c r="H116" s="226" t="n">
        <v>79.7999999999999972</v>
      </c>
      <c r="I116" s="79"/>
      <c r="J116" s="79"/>
      <c r="K116" s="79"/>
      <c r="M116" s="193">
        <f aca="1">INDEX(CV3CF,$A116,1)</f>
        <v>460</v>
      </c>
      <c r="N116" s="79"/>
      <c r="O116" s="79"/>
      <c r="P116" s="79"/>
      <c r="Q116" s="70"/>
      <c r="R116" s="79"/>
      <c r="S116" s="214" t="n">
        <v>82.2000000000000028</v>
      </c>
      <c r="T116" s="79"/>
      <c r="U116" s="79"/>
      <c r="V116" s="79"/>
    </row>
    <row r="117" spans="1:22">
      <c r="A117" s="27" t="n">
        <v>2</v>
      </c>
      <c r="B117" s="193">
        <f aca="1">INDEX(CV3SF,$A117,1)</f>
        <v>603</v>
      </c>
      <c r="C117" s="79"/>
      <c r="D117" s="79"/>
      <c r="E117" s="79"/>
      <c r="F117" s="255" t="n">
        <v>80</v>
      </c>
      <c r="G117" s="79"/>
      <c r="H117" s="214" t="n">
        <v>80.7999999999999972</v>
      </c>
      <c r="I117" s="79"/>
      <c r="J117" s="79"/>
      <c r="K117" s="79"/>
      <c r="M117" s="193">
        <f aca="1">INDEX(CV3CF,$A117,1)</f>
        <v>603</v>
      </c>
      <c r="N117" s="79"/>
      <c r="O117" s="79"/>
      <c r="P117" s="79"/>
      <c r="Q117" s="70"/>
      <c r="R117" s="79"/>
      <c r="S117" s="214" t="n">
        <v>81.2999999999999972</v>
      </c>
      <c r="T117" s="79"/>
      <c r="U117" s="79"/>
      <c r="V117" s="79"/>
    </row>
    <row r="118" spans="1:22">
      <c r="A118" s="27" t="n">
        <v>3</v>
      </c>
      <c r="B118" s="193">
        <f aca="1">INDEX(CV3SF,$A118,1)</f>
        <v>916</v>
      </c>
      <c r="C118" s="79"/>
      <c r="D118" s="79"/>
      <c r="E118" s="79"/>
      <c r="F118" s="255" t="n">
        <v>75</v>
      </c>
      <c r="G118" s="79"/>
      <c r="H118" s="214" t="n">
        <v>75.9000000000000057</v>
      </c>
      <c r="I118" s="79"/>
      <c r="J118" s="79"/>
      <c r="K118" s="79"/>
      <c r="M118" s="193">
        <f aca="1">INDEX(CV3CF,$A118,1)</f>
        <v>916</v>
      </c>
      <c r="N118" s="79"/>
      <c r="O118" s="79"/>
      <c r="P118" s="79"/>
      <c r="Q118" s="70"/>
      <c r="R118" s="79"/>
      <c r="S118" s="214" t="n">
        <v>76.9000000000000057</v>
      </c>
      <c r="T118" s="79"/>
      <c r="U118" s="79"/>
      <c r="V118" s="79"/>
    </row>
    <row r="119" spans="1:22">
      <c r="A119" s="27" t="n">
        <v>4</v>
      </c>
      <c r="B119" s="193">
        <f aca="1">INDEX(CV3SF,$A119,1)</f>
        <v>920</v>
      </c>
      <c r="C119" s="79"/>
      <c r="D119" s="79"/>
      <c r="E119" s="79"/>
      <c r="F119" s="255" t="n">
        <v>80</v>
      </c>
      <c r="G119" s="79"/>
      <c r="H119" s="214" t="n">
        <v>79.2000000000000028</v>
      </c>
      <c r="I119" s="79"/>
      <c r="J119" s="79"/>
      <c r="K119" s="79"/>
      <c r="M119" s="193">
        <f aca="1">INDEX(CV3CF,$A119,1)</f>
        <v>920</v>
      </c>
      <c r="N119" s="79"/>
      <c r="O119" s="79"/>
      <c r="P119" s="79"/>
      <c r="Q119" s="70"/>
      <c r="R119" s="79"/>
      <c r="S119" s="214" t="n">
        <v>80.7999999999999972</v>
      </c>
      <c r="T119" s="79"/>
      <c r="U119" s="79"/>
      <c r="V119" s="79"/>
    </row>
    <row r="120" spans="1:22">
      <c r="A120" s="27" t="n">
        <v>5</v>
      </c>
      <c r="B120" s="193" t="str">
        <f aca="1">INDEX(CV3SF,$A120,1)</f>
        <v>ACA 604</v>
      </c>
      <c r="C120" s="79"/>
      <c r="D120" s="79"/>
      <c r="E120" s="79"/>
      <c r="F120" s="255" t="n">
        <v>85</v>
      </c>
      <c r="G120" s="79"/>
      <c r="H120" s="214" t="n">
        <v>82.7999999999999972</v>
      </c>
      <c r="I120" s="79"/>
      <c r="J120" s="79"/>
      <c r="K120" s="79"/>
      <c r="M120" s="193" t="str">
        <f aca="1">INDEX(CV3CF,$A120,1)</f>
        <v>ACA 604</v>
      </c>
      <c r="N120" s="79"/>
      <c r="O120" s="79"/>
      <c r="P120" s="79"/>
      <c r="Q120" s="70"/>
      <c r="R120" s="79"/>
      <c r="S120" s="214" t="n">
        <v>83.2999999999999972</v>
      </c>
      <c r="T120" s="79"/>
      <c r="U120" s="79"/>
      <c r="V120" s="79"/>
    </row>
    <row r="121" spans="1:22">
      <c r="A121" s="27" t="n">
        <v>6</v>
      </c>
      <c r="B121" s="193" t="str">
        <f aca="1">INDEX(CV3SF,$A121,1)</f>
        <v>ACA 605</v>
      </c>
      <c r="C121" s="79"/>
      <c r="D121" s="79"/>
      <c r="E121" s="79"/>
      <c r="F121" s="255" t="n">
        <v>80</v>
      </c>
      <c r="G121" s="79"/>
      <c r="H121" s="214" t="n">
        <v>80.4000000000000057</v>
      </c>
      <c r="I121" s="79"/>
      <c r="J121" s="79"/>
      <c r="K121" s="79"/>
      <c r="M121" s="193" t="str">
        <f aca="1">INDEX(CV3CF,$A121,1)</f>
        <v>ACA 605</v>
      </c>
      <c r="N121" s="79"/>
      <c r="O121" s="79"/>
      <c r="P121" s="79"/>
      <c r="Q121" s="70"/>
      <c r="R121" s="79"/>
      <c r="S121" s="214" t="n">
        <v>78.5</v>
      </c>
      <c r="T121" s="79"/>
      <c r="U121" s="79"/>
      <c r="V121" s="79"/>
    </row>
    <row r="122" spans="1:22">
      <c r="A122" s="27" t="n">
        <v>7</v>
      </c>
      <c r="B122" s="193" t="str">
        <f aca="1">INDEX(CV3SF,$A122,1)</f>
        <v>ACA 917</v>
      </c>
      <c r="C122" s="79"/>
      <c r="D122" s="79"/>
      <c r="E122" s="79"/>
      <c r="F122" s="255" t="n">
        <v>70</v>
      </c>
      <c r="G122" s="79"/>
      <c r="H122" s="214" t="n">
        <v>76.7000000000000028</v>
      </c>
      <c r="I122" s="79"/>
      <c r="J122" s="79"/>
      <c r="K122" s="79"/>
      <c r="M122" s="193" t="str">
        <f aca="1">INDEX(CV3CF,$A122,1)</f>
        <v>ACA 917</v>
      </c>
      <c r="N122" s="79"/>
      <c r="O122" s="79"/>
      <c r="P122" s="79"/>
      <c r="Q122" s="70"/>
      <c r="R122" s="79"/>
      <c r="S122" s="214" t="n">
        <v>77.2000000000000028</v>
      </c>
      <c r="T122" s="79"/>
      <c r="U122" s="79"/>
      <c r="V122" s="79"/>
    </row>
    <row r="123" spans="1:22">
      <c r="A123" s="27" t="n">
        <v>8</v>
      </c>
      <c r="B123" s="193" t="str">
        <f aca="1">INDEX(CV3SF,$A123,1)</f>
        <v>ACA 921</v>
      </c>
      <c r="C123" s="79"/>
      <c r="D123" s="79"/>
      <c r="E123" s="79"/>
      <c r="F123" s="255" t="n">
        <v>75</v>
      </c>
      <c r="G123" s="79"/>
      <c r="H123" s="214" t="n">
        <v>74.4000000000000057</v>
      </c>
      <c r="I123" s="79"/>
      <c r="J123" s="79"/>
      <c r="K123" s="79"/>
      <c r="M123" s="193" t="str">
        <f aca="1">INDEX(CV3CF,$A123,1)</f>
        <v>ACA 921</v>
      </c>
      <c r="N123" s="79"/>
      <c r="O123" s="79"/>
      <c r="P123" s="79"/>
      <c r="Q123" s="70"/>
      <c r="R123" s="79"/>
      <c r="S123" s="214" t="n">
        <v>82.7999999999999972</v>
      </c>
      <c r="T123" s="79"/>
      <c r="U123" s="79"/>
      <c r="V123" s="79"/>
    </row>
    <row r="124" spans="1:22">
      <c r="A124" s="27" t="n">
        <v>9</v>
      </c>
      <c r="B124" s="193" t="str">
        <f aca="1">INDEX(CV3SF,$A124,1)</f>
        <v>AGUARIBAY</v>
      </c>
      <c r="C124" s="79"/>
      <c r="D124" s="79"/>
      <c r="E124" s="79"/>
      <c r="F124" s="255" t="n">
        <v>70</v>
      </c>
      <c r="G124" s="79"/>
      <c r="H124" s="214" t="n">
        <v>77.7000000000000028</v>
      </c>
      <c r="I124" s="79"/>
      <c r="J124" s="79"/>
      <c r="K124" s="79"/>
      <c r="M124" s="193" t="str">
        <f aca="1">INDEX(CV3CF,$A124,1)</f>
        <v>AGUARIBAY</v>
      </c>
      <c r="N124" s="79"/>
      <c r="O124" s="79"/>
      <c r="P124" s="79"/>
      <c r="Q124" s="70"/>
      <c r="R124" s="79"/>
      <c r="S124" s="214" t="n">
        <v>79.4000000000000057</v>
      </c>
      <c r="T124" s="79"/>
      <c r="U124" s="79"/>
      <c r="V124" s="79"/>
    </row>
    <row r="125" spans="1:22">
      <c r="A125" s="27" t="n">
        <v>10</v>
      </c>
      <c r="B125" s="193" t="str">
        <f aca="1">INDEX(CV3SF,$A125,1)</f>
        <v>ALAMO</v>
      </c>
      <c r="C125" s="79"/>
      <c r="D125" s="79"/>
      <c r="E125" s="79"/>
      <c r="F125" s="255" t="n">
        <v>65</v>
      </c>
      <c r="G125" s="79"/>
      <c r="H125" s="214" t="n">
        <v>76.2000000000000028</v>
      </c>
      <c r="I125" s="79"/>
      <c r="J125" s="79"/>
      <c r="K125" s="79"/>
      <c r="M125" s="193" t="str">
        <f aca="1">INDEX(CV3CF,$A125,1)</f>
        <v>ALAMO</v>
      </c>
      <c r="N125" s="79"/>
      <c r="O125" s="79"/>
      <c r="P125" s="79"/>
      <c r="Q125" s="70"/>
      <c r="R125" s="79"/>
      <c r="S125" s="214" t="n">
        <v>81.2999999999999972</v>
      </c>
      <c r="T125" s="79"/>
      <c r="U125" s="79"/>
      <c r="V125" s="79"/>
    </row>
    <row r="126" spans="1:22">
      <c r="A126" s="27" t="n">
        <v>11</v>
      </c>
      <c r="B126" s="193" t="str">
        <f aca="1">INDEX(CV3SF,$A126,1)</f>
        <v>BIOCERES 1008</v>
      </c>
      <c r="C126" s="79"/>
      <c r="D126" s="79"/>
      <c r="E126" s="79"/>
      <c r="F126" s="255" t="n">
        <v>70</v>
      </c>
      <c r="G126" s="79"/>
      <c r="H126" s="214" t="n">
        <v>69.7999999999999972</v>
      </c>
      <c r="I126" s="79"/>
      <c r="J126" s="79"/>
      <c r="K126" s="79"/>
      <c r="M126" s="193" t="str">
        <f aca="1">INDEX(CV3CF,$A126,1)</f>
        <v>BIOCERES 1008</v>
      </c>
      <c r="N126" s="79"/>
      <c r="O126" s="79"/>
      <c r="P126" s="79"/>
      <c r="Q126" s="70"/>
      <c r="R126" s="79"/>
      <c r="S126" s="214" t="n">
        <v>74.5999999999999801</v>
      </c>
      <c r="T126" s="79"/>
      <c r="U126" s="79"/>
      <c r="V126" s="79"/>
    </row>
    <row r="127" spans="1:22">
      <c r="A127" s="27" t="n">
        <v>12</v>
      </c>
      <c r="B127" s="193" t="str">
        <f aca="1">INDEX(CV3SF,$A127,1)</f>
        <v>GINGKO</v>
      </c>
      <c r="C127" s="79"/>
      <c r="D127" s="79"/>
      <c r="E127" s="79"/>
      <c r="F127" s="255" t="n">
        <v>70</v>
      </c>
      <c r="G127" s="79"/>
      <c r="H127" s="214" t="n">
        <v>65.2999999999999972</v>
      </c>
      <c r="I127" s="79"/>
      <c r="J127" s="79"/>
      <c r="K127" s="79"/>
      <c r="M127" s="193" t="str">
        <f aca="1">INDEX(CV3CF,$A127,1)</f>
        <v>GINGKO</v>
      </c>
      <c r="N127" s="79"/>
      <c r="O127" s="79"/>
      <c r="P127" s="79"/>
      <c r="Q127" s="70"/>
      <c r="R127" s="79"/>
      <c r="S127" s="214" t="n">
        <v>71.5999999999999943</v>
      </c>
      <c r="T127" s="79"/>
      <c r="U127" s="79"/>
      <c r="V127" s="79"/>
    </row>
    <row r="128" spans="1:22">
      <c r="A128" s="27" t="n">
        <v>13</v>
      </c>
      <c r="B128" s="193" t="str">
        <f aca="1">INDEX(CV3SF,$A128,1)</f>
        <v>B AIMARA</v>
      </c>
      <c r="C128" s="79"/>
      <c r="D128" s="79"/>
      <c r="E128" s="79"/>
      <c r="F128" s="255" t="n">
        <v>60</v>
      </c>
      <c r="G128" s="79"/>
      <c r="H128" s="214" t="n">
        <v>66.2000000000000028</v>
      </c>
      <c r="I128" s="79"/>
      <c r="J128" s="79"/>
      <c r="K128" s="79"/>
      <c r="M128" s="193" t="str">
        <f aca="1">INDEX(CV3CF,$A128,1)</f>
        <v>B AIMARA</v>
      </c>
      <c r="N128" s="79"/>
      <c r="O128" s="79"/>
      <c r="P128" s="79"/>
      <c r="Q128" s="70"/>
      <c r="R128" s="79"/>
      <c r="S128" s="214" t="n">
        <v>74.7999999999999972</v>
      </c>
      <c r="T128" s="79"/>
      <c r="U128" s="79"/>
      <c r="V128" s="79"/>
    </row>
    <row r="129" spans="1:22">
      <c r="A129" s="27" t="n">
        <v>14</v>
      </c>
      <c r="B129" s="193" t="str">
        <f aca="1">INDEX(CV3SF,$A129,1)</f>
        <v>B BRAVIO CL2</v>
      </c>
      <c r="C129" s="79"/>
      <c r="D129" s="79"/>
      <c r="E129" s="79"/>
      <c r="F129" s="255" t="n">
        <v>60</v>
      </c>
      <c r="G129" s="79"/>
      <c r="H129" s="214" t="n">
        <v>67.7999999999999972</v>
      </c>
      <c r="I129" s="79"/>
      <c r="J129" s="79"/>
      <c r="K129" s="79"/>
      <c r="M129" s="193" t="str">
        <f aca="1">INDEX(CV3CF,$A129,1)</f>
        <v>B BRAVIO CL2</v>
      </c>
      <c r="N129" s="79"/>
      <c r="O129" s="79"/>
      <c r="P129" s="79"/>
      <c r="Q129" s="70"/>
      <c r="R129" s="79"/>
      <c r="S129" s="214" t="n">
        <v>68.4000000000000057</v>
      </c>
      <c r="T129" s="79"/>
      <c r="U129" s="79"/>
      <c r="V129" s="79"/>
    </row>
    <row r="130" spans="1:22">
      <c r="A130" s="27" t="n">
        <v>15</v>
      </c>
      <c r="B130" s="193" t="str">
        <f aca="1">INDEX(CV3SF,$A130,1)</f>
        <v>B COLIHUE</v>
      </c>
      <c r="C130" s="79"/>
      <c r="D130" s="79"/>
      <c r="E130" s="79"/>
      <c r="F130" s="255" t="n">
        <v>80</v>
      </c>
      <c r="G130" s="79"/>
      <c r="H130" s="214" t="n">
        <v>78.5</v>
      </c>
      <c r="I130" s="79"/>
      <c r="J130" s="79"/>
      <c r="K130" s="79"/>
      <c r="M130" s="193" t="str">
        <f aca="1">INDEX(CV3CF,$A130,1)</f>
        <v>B COLIHUE</v>
      </c>
      <c r="N130" s="79"/>
      <c r="O130" s="79"/>
      <c r="P130" s="79"/>
      <c r="Q130" s="70"/>
      <c r="R130" s="79"/>
      <c r="S130" s="214" t="n">
        <v>80.2000000000000028</v>
      </c>
      <c r="T130" s="79"/>
      <c r="U130" s="79"/>
      <c r="V130" s="79"/>
    </row>
    <row r="131" spans="1:22">
      <c r="A131" s="27" t="n">
        <v>16</v>
      </c>
      <c r="B131" s="193" t="str">
        <f aca="1">INDEX(CV3SF,$A131,1)</f>
        <v>B FULGOR</v>
      </c>
      <c r="C131" s="79"/>
      <c r="D131" s="79"/>
      <c r="E131" s="79"/>
      <c r="F131" s="255" t="n">
        <v>70</v>
      </c>
      <c r="G131" s="79"/>
      <c r="H131" s="214" t="n">
        <v>76.7999999999999972</v>
      </c>
      <c r="I131" s="79"/>
      <c r="J131" s="79"/>
      <c r="K131" s="79"/>
      <c r="M131" s="193" t="str">
        <f aca="1">INDEX(CV3CF,$A131,1)</f>
        <v>B FULGOR</v>
      </c>
      <c r="N131" s="79"/>
      <c r="O131" s="79"/>
      <c r="P131" s="79"/>
      <c r="Q131" s="70"/>
      <c r="R131" s="79"/>
      <c r="S131" s="214" t="n">
        <v>79.5</v>
      </c>
      <c r="T131" s="79"/>
      <c r="U131" s="79"/>
      <c r="V131" s="79"/>
    </row>
    <row r="132" spans="1:22">
      <c r="A132" s="27" t="n">
        <v>17</v>
      </c>
      <c r="B132" s="193" t="str">
        <f aca="1">INDEX(CV3SF,$A132,1)</f>
        <v>B MUTISIA</v>
      </c>
      <c r="C132" s="79"/>
      <c r="D132" s="79"/>
      <c r="E132" s="79"/>
      <c r="F132" s="255" t="n">
        <v>75</v>
      </c>
      <c r="G132" s="79"/>
      <c r="H132" s="214" t="n">
        <v>51</v>
      </c>
      <c r="I132" s="79"/>
      <c r="J132" s="79"/>
      <c r="K132" s="79"/>
      <c r="M132" s="193" t="str">
        <f aca="1">INDEX(CV3CF,$A132,1)</f>
        <v>B MUTISIA</v>
      </c>
      <c r="N132" s="79"/>
      <c r="O132" s="79"/>
      <c r="P132" s="79"/>
      <c r="Q132" s="70"/>
      <c r="R132" s="79"/>
      <c r="S132" s="214" t="n">
        <v>72.5</v>
      </c>
      <c r="T132" s="79"/>
      <c r="U132" s="79"/>
      <c r="V132" s="79"/>
    </row>
    <row r="133" spans="1:22">
      <c r="A133" s="27" t="n">
        <v>18</v>
      </c>
      <c r="B133" s="193" t="str">
        <f aca="1">INDEX(CV3SF,$A133,1)</f>
        <v>B PRETAL</v>
      </c>
      <c r="C133" s="79"/>
      <c r="D133" s="79"/>
      <c r="E133" s="79"/>
      <c r="F133" s="255" t="n">
        <v>65</v>
      </c>
      <c r="G133" s="79"/>
      <c r="H133" s="214" t="n">
        <v>79</v>
      </c>
      <c r="I133" s="79"/>
      <c r="J133" s="79"/>
      <c r="K133" s="79"/>
      <c r="M133" s="193" t="str">
        <f aca="1">INDEX(CV3CF,$A133,1)</f>
        <v>B PRETAL</v>
      </c>
      <c r="N133" s="79"/>
      <c r="O133" s="79"/>
      <c r="P133" s="79"/>
      <c r="Q133" s="70"/>
      <c r="R133" s="79"/>
      <c r="S133" s="214" t="n">
        <v>82.7000000000000028</v>
      </c>
      <c r="T133" s="79"/>
      <c r="U133" s="79"/>
      <c r="V133" s="79"/>
    </row>
    <row r="134" spans="1:22">
      <c r="A134" s="27" t="n">
        <v>19</v>
      </c>
      <c r="B134" s="193" t="str">
        <f aca="1">INDEX(CV3SF,$A134,1)</f>
        <v>B SAETA</v>
      </c>
      <c r="C134" s="79"/>
      <c r="D134" s="79"/>
      <c r="E134" s="79"/>
      <c r="F134" s="255" t="n">
        <v>80</v>
      </c>
      <c r="G134" s="79"/>
      <c r="H134" s="214" t="n">
        <v>79.2000000000000028</v>
      </c>
      <c r="I134" s="79"/>
      <c r="J134" s="79"/>
      <c r="K134" s="79"/>
      <c r="M134" s="193" t="str">
        <f aca="1">INDEX(CV3CF,$A134,1)</f>
        <v>B SAETA</v>
      </c>
      <c r="N134" s="79"/>
      <c r="O134" s="79"/>
      <c r="P134" s="79"/>
      <c r="Q134" s="70"/>
      <c r="R134" s="79"/>
      <c r="S134" s="214" t="n">
        <v>81</v>
      </c>
      <c r="T134" s="79"/>
      <c r="U134" s="79"/>
      <c r="V134" s="79"/>
    </row>
    <row r="135" spans="1:22">
      <c r="A135" s="27" t="n">
        <v>20</v>
      </c>
      <c r="B135" s="193" t="str">
        <f aca="1">INDEX(CV3SF,$A135,1)</f>
        <v>ALERCE</v>
      </c>
      <c r="C135" s="79"/>
      <c r="D135" s="79"/>
      <c r="E135" s="79"/>
      <c r="F135" s="255" t="n">
        <v>70</v>
      </c>
      <c r="G135" s="79"/>
      <c r="H135" s="214" t="n">
        <v>77.2000000000000028</v>
      </c>
      <c r="I135" s="79"/>
      <c r="J135" s="79"/>
      <c r="K135" s="79"/>
      <c r="M135" s="193" t="str">
        <f aca="1">INDEX(CV3CF,$A135,1)</f>
        <v>ALERCE</v>
      </c>
      <c r="N135" s="79"/>
      <c r="O135" s="79"/>
      <c r="P135" s="79"/>
      <c r="Q135" s="70"/>
      <c r="R135" s="79"/>
      <c r="S135" s="214" t="n">
        <v>76.2999999999999972</v>
      </c>
      <c r="T135" s="79"/>
      <c r="U135" s="79"/>
      <c r="V135" s="79"/>
    </row>
    <row r="136" spans="1:22">
      <c r="A136" s="27" t="n">
        <v>21</v>
      </c>
      <c r="B136" s="193" t="str">
        <f aca="1">INDEX(CV3SF,$A136,1)</f>
        <v>AROMO</v>
      </c>
      <c r="C136" s="79"/>
      <c r="D136" s="79"/>
      <c r="E136" s="79"/>
      <c r="F136" s="255" t="n">
        <v>70</v>
      </c>
      <c r="G136" s="79"/>
      <c r="H136" s="214" t="n">
        <v>69.2000000000000028</v>
      </c>
      <c r="I136" s="79"/>
      <c r="J136" s="79"/>
      <c r="K136" s="79"/>
      <c r="M136" s="193" t="str">
        <f aca="1">INDEX(CV3CF,$A136,1)</f>
        <v>AROMO</v>
      </c>
      <c r="N136" s="79"/>
      <c r="O136" s="79"/>
      <c r="P136" s="79"/>
      <c r="Q136" s="70"/>
      <c r="R136" s="79"/>
      <c r="S136" s="214" t="n">
        <v>77.0999999999999801</v>
      </c>
      <c r="T136" s="79"/>
      <c r="U136" s="79"/>
      <c r="V136" s="79"/>
    </row>
    <row r="137" spans="1:22">
      <c r="A137" s="27" t="n">
        <v>22</v>
      </c>
      <c r="B137" s="193" t="str">
        <f aca="1">INDEX(CV3SF,$A137,1)</f>
        <v>CEIBO</v>
      </c>
      <c r="C137" s="79"/>
      <c r="D137" s="79"/>
      <c r="E137" s="79"/>
      <c r="F137" s="255" t="n">
        <v>70</v>
      </c>
      <c r="G137" s="79"/>
      <c r="H137" s="214" t="n">
        <v>65.5</v>
      </c>
      <c r="I137" s="79"/>
      <c r="J137" s="79"/>
      <c r="K137" s="79"/>
      <c r="M137" s="193" t="str">
        <f aca="1">INDEX(CV3CF,$A137,1)</f>
        <v>CEIBO</v>
      </c>
      <c r="N137" s="79"/>
      <c r="O137" s="79"/>
      <c r="P137" s="79"/>
      <c r="Q137" s="70"/>
      <c r="R137" s="79"/>
      <c r="S137" s="214" t="n">
        <v>64.9000000000000057</v>
      </c>
      <c r="T137" s="79"/>
      <c r="U137" s="79"/>
      <c r="V137" s="79"/>
    </row>
    <row r="138" spans="1:22">
      <c r="A138" s="27" t="n">
        <v>23</v>
      </c>
      <c r="B138" s="193" t="str">
        <f aca="1">INDEX(CV3SF,$A138,1)</f>
        <v>ÑANDUBAY</v>
      </c>
      <c r="C138" s="79"/>
      <c r="D138" s="79"/>
      <c r="E138" s="79"/>
      <c r="F138" s="255" t="n">
        <v>65</v>
      </c>
      <c r="G138" s="79"/>
      <c r="H138" s="214" t="n">
        <v>74.9000000000000057</v>
      </c>
      <c r="I138" s="79"/>
      <c r="J138" s="79"/>
      <c r="K138" s="79"/>
      <c r="M138" s="193" t="str">
        <f aca="1">INDEX(CV3CF,$A138,1)</f>
        <v>ÑANDUBAY</v>
      </c>
      <c r="N138" s="79"/>
      <c r="O138" s="79"/>
      <c r="P138" s="79"/>
      <c r="Q138" s="70"/>
      <c r="R138" s="79"/>
      <c r="S138" s="214" t="n">
        <v>67.7000000000000028</v>
      </c>
      <c r="T138" s="79"/>
      <c r="U138" s="79"/>
      <c r="V138" s="79"/>
    </row>
    <row r="139" spans="1:22">
      <c r="A139" s="27" t="n">
        <v>24</v>
      </c>
      <c r="B139" s="193" t="str">
        <f aca="1">INDEX(CV3SF,$A139,1)</f>
        <v>TBIO AUDAZ</v>
      </c>
      <c r="C139" s="79"/>
      <c r="D139" s="79"/>
      <c r="E139" s="79"/>
      <c r="F139" s="255" t="n">
        <v>75</v>
      </c>
      <c r="G139" s="79"/>
      <c r="H139" s="214" t="n">
        <v>80.2000000000000028</v>
      </c>
      <c r="I139" s="79"/>
      <c r="J139" s="79"/>
      <c r="K139" s="79"/>
      <c r="M139" s="193" t="str">
        <f aca="1">INDEX(CV3CF,$A139,1)</f>
        <v>TBIO AUDAZ</v>
      </c>
      <c r="N139" s="79"/>
      <c r="O139" s="79"/>
      <c r="P139" s="79"/>
      <c r="Q139" s="70"/>
      <c r="R139" s="79"/>
      <c r="S139" s="214" t="n">
        <v>76.7999999999999972</v>
      </c>
      <c r="T139" s="79"/>
      <c r="U139" s="79"/>
      <c r="V139" s="79"/>
    </row>
    <row r="140" spans="1:22">
      <c r="A140" s="27" t="n">
        <v>25</v>
      </c>
      <c r="B140" s="193" t="str">
        <f aca="1">INDEX(CV3SF,$A140,1)</f>
        <v>IS HORNERO</v>
      </c>
      <c r="C140" s="79"/>
      <c r="D140" s="79"/>
      <c r="E140" s="79"/>
      <c r="F140" s="255" t="n">
        <v>65</v>
      </c>
      <c r="G140" s="79"/>
      <c r="H140" s="214" t="n">
        <v>62.1000000000000014</v>
      </c>
      <c r="I140" s="79"/>
      <c r="J140" s="79"/>
      <c r="K140" s="79"/>
      <c r="M140" s="193" t="str">
        <f aca="1">INDEX(CV3CF,$A140,1)</f>
        <v>IS HORNERO</v>
      </c>
      <c r="N140" s="79"/>
      <c r="O140" s="79"/>
      <c r="P140" s="79"/>
      <c r="Q140" s="70"/>
      <c r="R140" s="79"/>
      <c r="S140" s="214" t="n">
        <v>72.2000000000000028</v>
      </c>
      <c r="T140" s="79"/>
      <c r="U140" s="79"/>
      <c r="V140" s="79"/>
    </row>
    <row r="141" spans="1:22">
      <c r="A141" s="27" t="n">
        <v>26</v>
      </c>
      <c r="B141" s="193" t="str">
        <f aca="1">INDEX(CV3SF,$A141,1)</f>
        <v>IS TORDO</v>
      </c>
      <c r="C141" s="79"/>
      <c r="D141" s="79"/>
      <c r="E141" s="79"/>
      <c r="F141" s="255" t="n">
        <v>70</v>
      </c>
      <c r="G141" s="79"/>
      <c r="H141" s="214" t="n">
        <v>62.6000000000000014</v>
      </c>
      <c r="I141" s="79"/>
      <c r="J141" s="79"/>
      <c r="K141" s="79"/>
      <c r="M141" s="193" t="str">
        <f aca="1">INDEX(CV3CF,$A141,1)</f>
        <v>IS TORDO</v>
      </c>
      <c r="N141" s="79"/>
      <c r="O141" s="79"/>
      <c r="P141" s="79"/>
      <c r="Q141" s="70"/>
      <c r="R141" s="79"/>
      <c r="S141" s="214" t="n">
        <v>66.2999999999999972</v>
      </c>
      <c r="T141" s="79"/>
      <c r="U141" s="79"/>
      <c r="V141" s="79"/>
    </row>
    <row r="142" spans="1:22">
      <c r="A142" s="27" t="n">
        <v>27</v>
      </c>
      <c r="B142" s="193" t="str">
        <f aca="1">INDEX(CV3SF,$A142,1)</f>
        <v>K FAVORITO II</v>
      </c>
      <c r="C142" s="79"/>
      <c r="D142" s="79"/>
      <c r="E142" s="79"/>
      <c r="F142" s="255" t="n">
        <v>75</v>
      </c>
      <c r="G142" s="79"/>
      <c r="H142" s="214" t="n">
        <v>79.4000000000000057</v>
      </c>
      <c r="I142" s="79"/>
      <c r="J142" s="79"/>
      <c r="K142" s="79"/>
      <c r="M142" s="193" t="str">
        <f aca="1">INDEX(CV3CF,$A142,1)</f>
        <v>K FAVORITO II</v>
      </c>
      <c r="N142" s="79"/>
      <c r="O142" s="79"/>
      <c r="P142" s="79"/>
      <c r="Q142" s="70"/>
      <c r="R142" s="79"/>
      <c r="S142" s="214" t="n">
        <v>73.7000000000000028</v>
      </c>
      <c r="T142" s="79"/>
      <c r="U142" s="79"/>
      <c r="V142" s="79"/>
    </row>
    <row r="143" spans="1:22">
      <c r="A143" s="27" t="n">
        <v>28</v>
      </c>
      <c r="B143" s="193" t="str">
        <f aca="1">INDEX(CV3SF,$A143,1)</f>
        <v>K NUTRIA</v>
      </c>
      <c r="C143" s="79"/>
      <c r="D143" s="79"/>
      <c r="E143" s="79"/>
      <c r="F143" s="255" t="n">
        <v>85</v>
      </c>
      <c r="G143" s="79"/>
      <c r="H143" s="214" t="n">
        <v>71.0999999999999943</v>
      </c>
      <c r="I143" s="79"/>
      <c r="J143" s="79"/>
      <c r="K143" s="79"/>
      <c r="M143" s="193" t="str">
        <f aca="1">INDEX(CV3CF,$A143,1)</f>
        <v>K NUTRIA</v>
      </c>
      <c r="N143" s="79"/>
      <c r="O143" s="79"/>
      <c r="P143" s="79"/>
      <c r="Q143" s="70"/>
      <c r="R143" s="79"/>
      <c r="S143" s="214" t="n">
        <v>57.6000000000000014</v>
      </c>
      <c r="T143" s="79"/>
      <c r="U143" s="79"/>
      <c r="V143" s="79"/>
    </row>
    <row r="144" spans="1:22">
      <c r="A144" s="27" t="n">
        <v>29</v>
      </c>
      <c r="B144" s="193" t="str">
        <f aca="1">INDEX(CV3SF,$A144,1)</f>
        <v>K POTRO</v>
      </c>
      <c r="C144" s="79"/>
      <c r="D144" s="79"/>
      <c r="E144" s="79"/>
      <c r="F144" s="255" t="n">
        <v>85</v>
      </c>
      <c r="G144" s="79"/>
      <c r="H144" s="214" t="n">
        <v>77.9000000000000057</v>
      </c>
      <c r="I144" s="79"/>
      <c r="J144" s="79"/>
      <c r="K144" s="79"/>
      <c r="M144" s="193" t="str">
        <f aca="1">INDEX(CV3CF,$A144,1)</f>
        <v>K POTRO</v>
      </c>
      <c r="N144" s="79"/>
      <c r="O144" s="79"/>
      <c r="P144" s="79"/>
      <c r="Q144" s="70"/>
      <c r="R144" s="79"/>
      <c r="S144" s="214" t="n">
        <v>64.7999999999999972</v>
      </c>
      <c r="T144" s="79"/>
      <c r="U144" s="79"/>
      <c r="V144" s="79"/>
    </row>
    <row r="145" spans="1:22">
      <c r="A145" s="27" t="n">
        <v>30</v>
      </c>
      <c r="B145" s="193" t="str">
        <f aca="1">INDEX(CV3SF,$A145,1)</f>
        <v>K VALOR</v>
      </c>
      <c r="C145" s="79"/>
      <c r="D145" s="79"/>
      <c r="E145" s="79"/>
      <c r="F145" s="255" t="n">
        <v>80</v>
      </c>
      <c r="G145" s="79"/>
      <c r="H145" s="214" t="n">
        <v>78.4000000000000057</v>
      </c>
      <c r="I145" s="27"/>
      <c r="J145" s="27"/>
      <c r="K145" s="27"/>
      <c r="M145" s="193" t="str">
        <f aca="1">INDEX(CV3CF,$A145,1)</f>
        <v>K VALOR</v>
      </c>
      <c r="N145" s="79"/>
      <c r="O145" s="79"/>
      <c r="P145" s="79"/>
      <c r="Q145" s="70"/>
      <c r="R145" s="79"/>
      <c r="S145" s="214" t="n">
        <v>73.5</v>
      </c>
      <c r="T145" s="27"/>
      <c r="U145" s="27"/>
      <c r="V145" s="27"/>
    </row>
    <row r="146" spans="1:22">
      <c r="A146" s="27" t="n">
        <v>31</v>
      </c>
      <c r="B146" s="193" t="str">
        <f aca="1">INDEX(CV3SF,$A146,1)</f>
        <v>K PROMETEO</v>
      </c>
      <c r="C146" s="79"/>
      <c r="D146" s="79"/>
      <c r="E146" s="79"/>
      <c r="F146" s="255" t="n">
        <v>65</v>
      </c>
      <c r="G146" s="79"/>
      <c r="H146" s="214" t="n">
        <v>56.8999999999999986</v>
      </c>
      <c r="I146" s="27"/>
      <c r="J146" s="27"/>
      <c r="K146" s="27"/>
      <c r="M146" s="193" t="str">
        <f aca="1">INDEX(CV3CF,$A146,1)</f>
        <v>K PROMETEO</v>
      </c>
      <c r="N146" s="79"/>
      <c r="O146" s="79"/>
      <c r="P146" s="79"/>
      <c r="Q146" s="70"/>
      <c r="R146" s="79"/>
      <c r="S146" s="214" t="n">
        <v>61.7000000000000028</v>
      </c>
      <c r="T146" s="27"/>
      <c r="U146" s="27"/>
      <c r="V146" s="27"/>
    </row>
    <row r="147" spans="1:22">
      <c r="A147" s="27" t="n">
        <v>32</v>
      </c>
      <c r="B147" s="193" t="str">
        <f aca="1">INDEX(CV3SF,$A147,1)</f>
        <v>ALHAMBRA</v>
      </c>
      <c r="C147" s="79"/>
      <c r="D147" s="79"/>
      <c r="E147" s="79"/>
      <c r="F147" s="255" t="n">
        <v>60</v>
      </c>
      <c r="G147" s="79"/>
      <c r="H147" s="214" t="n">
        <v>66.0999999999999943</v>
      </c>
      <c r="I147" s="27"/>
      <c r="J147" s="27"/>
      <c r="K147" s="27"/>
      <c r="M147" s="193" t="str">
        <f aca="1">INDEX(CV3CF,$A147,1)</f>
        <v>ALHAMBRA</v>
      </c>
      <c r="N147" s="79"/>
      <c r="O147" s="79"/>
      <c r="P147" s="79"/>
      <c r="Q147" s="70"/>
      <c r="R147" s="79"/>
      <c r="S147" s="214" t="n">
        <v>73.5</v>
      </c>
      <c r="T147" s="27"/>
      <c r="U147" s="27"/>
      <c r="V147" s="27"/>
    </row>
    <row r="148" spans="1:22">
      <c r="A148" s="27" t="n">
        <v>33</v>
      </c>
      <c r="B148" s="193" t="str">
        <f aca="1">INDEX(CV3SF,$A148,1)</f>
        <v>LG ARLASK</v>
      </c>
      <c r="C148" s="79"/>
      <c r="D148" s="79"/>
      <c r="E148" s="79"/>
      <c r="F148" s="255" t="n">
        <v>60</v>
      </c>
      <c r="G148" s="79"/>
      <c r="H148" s="214" t="n">
        <v>61.2000000000000028</v>
      </c>
      <c r="I148" s="27"/>
      <c r="J148" s="27"/>
      <c r="K148" s="27"/>
      <c r="M148" s="193" t="str">
        <f aca="1">INDEX(CV3CF,$A148,1)</f>
        <v>LG ARLASK</v>
      </c>
      <c r="N148" s="79"/>
      <c r="O148" s="79"/>
      <c r="P148" s="79"/>
      <c r="Q148" s="70"/>
      <c r="R148" s="79"/>
      <c r="S148" s="214" t="n">
        <v>83.9000000000000057</v>
      </c>
      <c r="T148" s="27"/>
      <c r="U148" s="27"/>
      <c r="V148" s="27"/>
    </row>
    <row r="149" spans="1:22">
      <c r="A149" s="27" t="n">
        <v>34</v>
      </c>
      <c r="B149" s="193" t="str">
        <f aca="1">INDEX(CV3SF,$A149,1)</f>
        <v>LG MORO</v>
      </c>
      <c r="C149" s="79"/>
      <c r="D149" s="79"/>
      <c r="E149" s="79"/>
      <c r="F149" s="255" t="n">
        <v>65</v>
      </c>
      <c r="G149" s="79"/>
      <c r="H149" s="214" t="n">
        <v>79.0999999999999801</v>
      </c>
      <c r="I149" s="27"/>
      <c r="J149" s="27"/>
      <c r="K149" s="27"/>
      <c r="M149" s="193" t="str">
        <f aca="1">INDEX(CV3CF,$A149,1)</f>
        <v>LG MORO</v>
      </c>
      <c r="N149" s="79"/>
      <c r="O149" s="79"/>
      <c r="P149" s="79"/>
      <c r="Q149" s="70"/>
      <c r="R149" s="79"/>
      <c r="S149" s="214" t="n">
        <v>83.7000000000000028</v>
      </c>
      <c r="T149" s="27"/>
      <c r="U149" s="27"/>
      <c r="V149" s="27"/>
    </row>
    <row r="150" spans="1:22">
      <c r="A150" s="27" t="n">
        <v>35</v>
      </c>
      <c r="B150" s="193" t="str">
        <f aca="1">INDEX(CV3SF,$A150,1)</f>
        <v>LG ZAINO</v>
      </c>
      <c r="C150" s="27"/>
      <c r="D150" s="27"/>
      <c r="E150" s="27"/>
      <c r="F150" s="255" t="n">
        <v>70</v>
      </c>
      <c r="G150" s="27"/>
      <c r="H150" s="214" t="n">
        <v>81.2999999999999972</v>
      </c>
      <c r="I150" s="27"/>
      <c r="J150" s="27"/>
      <c r="K150" s="27"/>
      <c r="M150" s="193" t="str">
        <f aca="1">INDEX(CV3CF,$A150,1)</f>
        <v>LG ZAINO</v>
      </c>
      <c r="N150" s="27"/>
      <c r="O150" s="27"/>
      <c r="P150" s="27"/>
      <c r="Q150" s="70"/>
      <c r="R150" s="27"/>
      <c r="S150" s="214" t="n">
        <v>77.5999999999999801</v>
      </c>
      <c r="T150" s="27"/>
      <c r="U150" s="27"/>
      <c r="V150" s="27"/>
    </row>
    <row r="151" spans="1:22">
      <c r="A151" s="27" t="n">
        <v>36</v>
      </c>
      <c r="B151" s="193" t="str">
        <f aca="1">INDEX(CV3SF,$A151,1)</f>
        <v>LGWA11-0169</v>
      </c>
      <c r="C151" s="27"/>
      <c r="D151" s="27"/>
      <c r="E151" s="27"/>
      <c r="F151" s="255" t="n">
        <v>80</v>
      </c>
      <c r="G151" s="27"/>
      <c r="H151" s="214" t="n">
        <v>73.2000000000000028</v>
      </c>
      <c r="I151" s="27"/>
      <c r="J151" s="27"/>
      <c r="K151" s="27"/>
      <c r="M151" s="193" t="str">
        <f aca="1">INDEX(CV3CF,$A151,1)</f>
        <v>LGWA11-0169</v>
      </c>
      <c r="N151" s="27"/>
      <c r="O151" s="27"/>
      <c r="P151" s="27"/>
      <c r="Q151" s="70"/>
      <c r="R151" s="27"/>
      <c r="S151" s="214" t="n">
        <v>82.4000000000000057</v>
      </c>
      <c r="T151" s="27"/>
      <c r="U151" s="27"/>
      <c r="V151" s="27"/>
    </row>
    <row r="152" spans="1:22">
      <c r="A152" s="27" t="n">
        <v>37</v>
      </c>
      <c r="B152" s="193" t="str">
        <f aca="1">INDEX(CV3SF,$A152,1)</f>
        <v>MS INTA 415</v>
      </c>
      <c r="C152" s="27"/>
      <c r="D152" s="27"/>
      <c r="E152" s="27"/>
      <c r="F152" s="255" t="n">
        <v>80</v>
      </c>
      <c r="G152" s="27"/>
      <c r="H152" s="214" t="n">
        <v>78.7999999999999972</v>
      </c>
      <c r="I152" s="27"/>
      <c r="J152" s="27"/>
      <c r="K152" s="27"/>
      <c r="M152" s="193" t="str">
        <f aca="1">INDEX(CV3CF,$A152,1)</f>
        <v>MS INTA 415</v>
      </c>
      <c r="N152" s="27"/>
      <c r="O152" s="27"/>
      <c r="P152" s="27"/>
      <c r="Q152" s="70"/>
      <c r="R152" s="27"/>
      <c r="S152" s="214" t="n">
        <v>80.0999999999999801</v>
      </c>
      <c r="T152" s="27"/>
      <c r="U152" s="27"/>
      <c r="V152" s="27"/>
    </row>
    <row r="153" spans="1:22">
      <c r="A153" s="27" t="n">
        <v>38</v>
      </c>
      <c r="B153" s="193" t="str">
        <f aca="1">INDEX(CV3SF,$A153,1)</f>
        <v>MS INTA 521</v>
      </c>
      <c r="C153" s="138"/>
      <c r="D153" s="138"/>
      <c r="E153" s="138"/>
      <c r="F153" s="255" t="n">
        <v>85</v>
      </c>
      <c r="G153" s="138"/>
      <c r="H153" s="214" t="n">
        <v>62.1000000000000014</v>
      </c>
      <c r="I153" s="138"/>
      <c r="J153" s="138"/>
      <c r="K153" s="27"/>
      <c r="M153" s="193" t="str">
        <f aca="1">INDEX(CV3CF,$A153,1)</f>
        <v>MS INTA 521</v>
      </c>
      <c r="N153" s="138"/>
      <c r="O153" s="138"/>
      <c r="P153" s="138"/>
      <c r="Q153" s="70"/>
      <c r="R153" s="138"/>
      <c r="S153" s="214" t="n">
        <v>78.0999999999999801</v>
      </c>
      <c r="T153" s="138"/>
      <c r="U153" s="138"/>
      <c r="V153" s="27"/>
    </row>
    <row r="154" spans="1:22">
      <c r="A154" s="27" t="n">
        <v>39</v>
      </c>
      <c r="B154" s="193" t="str">
        <f aca="1">INDEX(CV3SF,$A154,1)</f>
        <v>MS INTA  817</v>
      </c>
      <c r="C154" s="27"/>
      <c r="D154" s="27"/>
      <c r="E154" s="27"/>
      <c r="F154" s="255" t="n">
        <v>70</v>
      </c>
      <c r="G154" s="27"/>
      <c r="H154" s="214" t="n">
        <v>64.2999999999999972</v>
      </c>
      <c r="I154" s="27"/>
      <c r="J154" s="27"/>
      <c r="K154" s="27"/>
      <c r="M154" s="193" t="str">
        <f aca="1">INDEX(CV3CF,$A154,1)</f>
        <v>MS INTA  817</v>
      </c>
      <c r="N154" s="27"/>
      <c r="O154" s="27"/>
      <c r="P154" s="27"/>
      <c r="Q154" s="70"/>
      <c r="R154" s="27"/>
      <c r="S154" s="214" t="n">
        <v>75</v>
      </c>
      <c r="T154" s="27"/>
      <c r="U154" s="27"/>
      <c r="V154" s="27"/>
    </row>
    <row r="155" spans="1:22">
      <c r="A155" s="27" t="n">
        <v>40</v>
      </c>
      <c r="B155" s="193" t="str">
        <f aca="1">INDEX(CV3SF,$A155,1)</f>
        <v>BAGUETTE 450</v>
      </c>
      <c r="C155" s="70"/>
      <c r="D155" s="70"/>
      <c r="E155" s="70"/>
      <c r="F155" s="255" t="n">
        <v>80</v>
      </c>
      <c r="G155" s="70"/>
      <c r="H155" s="214" t="n">
        <v>74.5999999999999801</v>
      </c>
      <c r="I155" s="70"/>
      <c r="J155" s="70"/>
      <c r="K155" s="70"/>
      <c r="M155" s="193" t="str">
        <f aca="1">INDEX(CV3CF,$A155,1)</f>
        <v>BAGUETTE 450</v>
      </c>
      <c r="N155" s="70"/>
      <c r="O155" s="70"/>
      <c r="P155" s="70"/>
      <c r="Q155" s="70"/>
      <c r="R155" s="70"/>
      <c r="S155" s="214" t="n">
        <v>64.9000000000000057</v>
      </c>
      <c r="T155" s="70"/>
      <c r="U155" s="70"/>
      <c r="V155" s="70"/>
    </row>
    <row r="156" spans="1:22">
      <c r="A156" s="27" t="n">
        <v>41</v>
      </c>
      <c r="B156" s="193" t="str">
        <f aca="1">INDEX(CV3SF,$A156,1)</f>
        <v>BAGUETTE 525</v>
      </c>
      <c r="C156" s="70"/>
      <c r="D156" s="70"/>
      <c r="E156" s="70"/>
      <c r="F156" s="255" t="n">
        <v>80</v>
      </c>
      <c r="G156" s="70"/>
      <c r="H156" s="214" t="n">
        <v>78.7000000000000028</v>
      </c>
      <c r="I156" s="70"/>
      <c r="J156" s="70"/>
      <c r="K156" s="70"/>
      <c r="M156" s="193" t="str">
        <f aca="1">INDEX(CV3CF,$A156,1)</f>
        <v>BAGUETTE 525</v>
      </c>
      <c r="N156" s="70"/>
      <c r="O156" s="70"/>
      <c r="P156" s="70"/>
      <c r="Q156" s="70"/>
      <c r="R156" s="70"/>
      <c r="S156" s="214" t="n">
        <v>77.7999999999999972</v>
      </c>
      <c r="T156" s="70"/>
      <c r="U156" s="70"/>
      <c r="V156" s="70"/>
    </row>
    <row r="157" spans="1:22">
      <c r="A157" s="27" t="n">
        <v>42</v>
      </c>
      <c r="B157" s="193" t="str">
        <f aca="1">INDEX(CV3SF,$A157,1)</f>
        <v>BAGUETTE 620</v>
      </c>
      <c r="C157" s="70"/>
      <c r="D157" s="70"/>
      <c r="E157" s="70"/>
      <c r="F157" s="255" t="n">
        <v>70</v>
      </c>
      <c r="G157" s="70"/>
      <c r="H157" s="214" t="n">
        <v>74.7000000000000028</v>
      </c>
      <c r="I157" s="70"/>
      <c r="J157" s="70"/>
      <c r="K157" s="70"/>
      <c r="M157" s="193" t="str">
        <f aca="1">INDEX(CV3CF,$A157,1)</f>
        <v>BAGUETTE 620</v>
      </c>
      <c r="N157" s="70"/>
      <c r="O157" s="70"/>
      <c r="P157" s="70"/>
      <c r="Q157" s="70"/>
      <c r="R157" s="70"/>
      <c r="S157" s="214" t="n">
        <v>62.8999999999999986</v>
      </c>
      <c r="T157" s="70"/>
      <c r="U157" s="70"/>
      <c r="V157" s="70"/>
    </row>
    <row r="158" spans="1:22">
      <c r="A158" s="27" t="n">
        <v>43</v>
      </c>
      <c r="B158" s="193" t="str">
        <f aca="1">INDEX(CV3SF,$A158,1)</f>
        <v>RGT QUIRIKO</v>
      </c>
      <c r="C158" s="70"/>
      <c r="D158" s="70"/>
      <c r="E158" s="70"/>
      <c r="F158" s="255" t="n">
        <v>75</v>
      </c>
      <c r="G158" s="70"/>
      <c r="H158" s="214" t="n">
        <v>77.7000000000000028</v>
      </c>
      <c r="I158" s="70"/>
      <c r="J158" s="70"/>
      <c r="K158" s="70"/>
      <c r="M158" s="193" t="str">
        <f aca="1">INDEX(CV3CF,$A158,1)</f>
        <v>RGT QUIRIKO</v>
      </c>
      <c r="N158" s="70"/>
      <c r="O158" s="70"/>
      <c r="P158" s="70"/>
      <c r="Q158" s="70"/>
      <c r="R158" s="70"/>
      <c r="S158" s="214" t="n">
        <v>56.7000000000000028</v>
      </c>
      <c r="T158" s="70"/>
      <c r="U158" s="70"/>
      <c r="V158" s="70"/>
    </row>
    <row r="159" spans="1:22">
      <c r="A159" s="27" t="n">
        <v>44</v>
      </c>
      <c r="B159" s="193" t="str">
        <f aca="1">INDEX(CV3SF,$A159,1)</f>
        <v>LAPACHO</v>
      </c>
      <c r="C159" s="70"/>
      <c r="D159" s="70"/>
      <c r="E159" s="70"/>
      <c r="F159" s="255" t="n">
        <v>70</v>
      </c>
      <c r="G159" s="70"/>
      <c r="H159" s="214" t="n">
        <v>78.9000000000000057</v>
      </c>
      <c r="I159" s="70"/>
      <c r="J159" s="70"/>
      <c r="K159" s="70"/>
      <c r="M159" s="193" t="str">
        <f aca="1">INDEX(CV3CF,$A159,1)</f>
        <v>LAPACHO</v>
      </c>
      <c r="N159" s="70"/>
      <c r="O159" s="70"/>
      <c r="P159" s="70"/>
      <c r="Q159" s="70"/>
      <c r="R159" s="70"/>
      <c r="S159" s="214" t="n">
        <v>56.6000000000000014</v>
      </c>
      <c r="T159" s="70"/>
      <c r="U159" s="70"/>
      <c r="V159" s="70"/>
    </row>
    <row r="160" spans="1:22">
      <c r="A160" s="27" t="n">
        <v>45</v>
      </c>
      <c r="B160" s="193">
        <f aca="1">INDEX(CV3SF,$A160,1)</f>
        <v>0</v>
      </c>
      <c r="C160" s="70"/>
      <c r="D160" s="70"/>
      <c r="E160" s="70"/>
      <c r="F160" s="70"/>
      <c r="G160" s="70"/>
      <c r="H160" s="78"/>
      <c r="I160" s="70"/>
      <c r="J160" s="70"/>
      <c r="K160" s="70"/>
      <c r="M160" s="193">
        <f aca="1">INDEX(CV3CF,$A160,1)</f>
        <v>0</v>
      </c>
      <c r="N160" s="70"/>
      <c r="O160" s="70"/>
      <c r="P160" s="70"/>
      <c r="Q160" s="70"/>
      <c r="R160" s="70"/>
      <c r="S160" s="70"/>
      <c r="T160" s="70"/>
      <c r="U160" s="70"/>
      <c r="V160" s="70"/>
    </row>
    <row r="161" spans="1:22">
      <c r="A161" s="27" t="n">
        <v>46</v>
      </c>
      <c r="B161" s="193">
        <f aca="1">INDEX(CV3SF,$A161,1)</f>
        <v>0</v>
      </c>
      <c r="C161" s="70"/>
      <c r="D161" s="70"/>
      <c r="E161" s="70"/>
      <c r="F161" s="70"/>
      <c r="G161" s="70"/>
      <c r="H161" s="78"/>
      <c r="I161" s="70"/>
      <c r="J161" s="70"/>
      <c r="K161" s="70"/>
      <c r="M161" s="193">
        <f aca="1">INDEX(CV3CF,$A161,1)</f>
        <v>0</v>
      </c>
      <c r="N161" s="70"/>
      <c r="O161" s="70"/>
      <c r="P161" s="70"/>
      <c r="Q161" s="70"/>
      <c r="R161" s="70"/>
      <c r="S161" s="70"/>
      <c r="T161" s="70"/>
      <c r="U161" s="70"/>
      <c r="V161" s="70"/>
    </row>
    <row r="162" spans="1:22">
      <c r="A162" s="27" t="n">
        <v>47</v>
      </c>
      <c r="B162" s="193">
        <f aca="1">INDEX(CV3SF,$A162,1)</f>
        <v>0</v>
      </c>
      <c r="C162" s="70"/>
      <c r="D162" s="70"/>
      <c r="E162" s="70"/>
      <c r="F162" s="70"/>
      <c r="G162" s="70"/>
      <c r="H162" s="78"/>
      <c r="I162" s="70"/>
      <c r="J162" s="70"/>
      <c r="K162" s="70"/>
      <c r="M162" s="193">
        <f aca="1">INDEX(CV3CF,$A162,1)</f>
        <v>0</v>
      </c>
      <c r="N162" s="70"/>
      <c r="O162" s="70"/>
      <c r="P162" s="70"/>
      <c r="Q162" s="70"/>
      <c r="R162" s="70"/>
      <c r="S162" s="70"/>
      <c r="T162" s="70"/>
      <c r="U162" s="70"/>
      <c r="V162" s="70"/>
    </row>
    <row r="163" spans="1:22">
      <c r="A163" s="27" t="n">
        <v>48</v>
      </c>
      <c r="B163" s="193">
        <f aca="1">INDEX(CV3SF,$A163,1)</f>
        <v>0</v>
      </c>
      <c r="C163" s="70"/>
      <c r="D163" s="70"/>
      <c r="E163" s="70"/>
      <c r="F163" s="70"/>
      <c r="G163" s="70"/>
      <c r="H163" s="78"/>
      <c r="I163" s="70"/>
      <c r="J163" s="70"/>
      <c r="K163" s="70"/>
      <c r="M163" s="193">
        <f aca="1">INDEX(CV3CF,$A163,1)</f>
        <v>0</v>
      </c>
      <c r="N163" s="70"/>
      <c r="O163" s="70"/>
      <c r="P163" s="70"/>
      <c r="Q163" s="70"/>
      <c r="R163" s="70"/>
      <c r="S163" s="70"/>
      <c r="T163" s="70"/>
      <c r="U163" s="70"/>
      <c r="V163" s="70"/>
    </row>
    <row r="164" spans="1:22">
      <c r="A164" s="27" t="n">
        <v>49</v>
      </c>
      <c r="B164" s="193">
        <f aca="1">INDEX(CV3SF,$A164,1)</f>
        <v>0</v>
      </c>
      <c r="C164" s="70"/>
      <c r="D164" s="70"/>
      <c r="E164" s="70"/>
      <c r="F164" s="70"/>
      <c r="G164" s="70"/>
      <c r="H164" s="78"/>
      <c r="I164" s="70"/>
      <c r="J164" s="70"/>
      <c r="K164" s="70"/>
      <c r="M164" s="193">
        <f aca="1">INDEX(CV3CF,$A164,1)</f>
        <v>0</v>
      </c>
      <c r="N164" s="70"/>
      <c r="O164" s="70"/>
      <c r="P164" s="70"/>
      <c r="Q164" s="70"/>
      <c r="R164" s="70"/>
      <c r="S164" s="70"/>
      <c r="T164" s="70"/>
      <c r="U164" s="70"/>
      <c r="V164" s="70"/>
    </row>
    <row r="165" spans="1:22">
      <c r="A165" s="27" t="n">
        <v>50</v>
      </c>
      <c r="B165" s="193">
        <f aca="1">INDEX(CV3SF,$A165,1)</f>
        <v>0</v>
      </c>
      <c r="C165" s="70"/>
      <c r="D165" s="70"/>
      <c r="E165" s="70"/>
      <c r="F165" s="70"/>
      <c r="G165" s="70"/>
      <c r="H165" s="78"/>
      <c r="I165" s="70"/>
      <c r="J165" s="70"/>
      <c r="K165" s="70"/>
      <c r="M165" s="193">
        <f aca="1">INDEX(CV3CF,$A165,1)</f>
        <v>0</v>
      </c>
      <c r="N165" s="70"/>
      <c r="O165" s="70"/>
      <c r="P165" s="70"/>
      <c r="Q165" s="70"/>
      <c r="R165" s="70"/>
      <c r="S165" s="70"/>
      <c r="T165" s="70"/>
      <c r="U165" s="70"/>
      <c r="V165" s="70"/>
    </row>
    <row r="166" spans="2:19">
      <c r="B166" s="9"/>
      <c r="F166" s="109"/>
      <c r="G166" s="105"/>
      <c r="H166" s="109"/>
      <c r="M166" s="9"/>
      <c r="Q166" s="109"/>
      <c r="R166" s="105"/>
      <c r="S166" s="109"/>
    </row>
    <row r="167" spans="6:19">
      <c r="F167" s="109"/>
      <c r="G167" s="105"/>
      <c r="H167" s="109"/>
      <c r="Q167" s="109"/>
      <c r="R167" s="105"/>
      <c r="S167" s="109"/>
    </row>
    <row r="168" spans="2:13">
      <c r="B168" s="83"/>
      <c r="M168" s="83"/>
    </row>
    <row r="169" spans="2:22">
      <c r="B169" s="53" t="str">
        <f>Fechas!$C$169</f>
        <v>4º ÉPOCA: CICLOS CORTOS SIN FUNGICIDA</v>
      </c>
      <c r="C169" s="54"/>
      <c r="D169" s="54"/>
      <c r="E169" s="54"/>
      <c r="F169" s="54"/>
      <c r="G169" s="54"/>
      <c r="H169" s="54"/>
      <c r="I169" s="54"/>
      <c r="J169" s="54"/>
      <c r="K169" s="142"/>
      <c r="M169" s="56" t="str">
        <f>Fechas!$K$169</f>
        <v>4º ÉPOCA: CICLOS CORTOS CON FUNGICIDA</v>
      </c>
      <c r="N169" s="57"/>
      <c r="O169" s="57"/>
      <c r="P169" s="57"/>
      <c r="Q169" s="57"/>
      <c r="R169" s="57"/>
      <c r="S169" s="57"/>
      <c r="T169" s="57"/>
      <c r="U169" s="57"/>
      <c r="V169" s="141"/>
    </row>
    <row r="170" spans="2:22">
      <c r="B170" s="139" t="str">
        <f>B$5</f>
        <v>Cultivar</v>
      </c>
      <c r="C170" s="52" t="str">
        <f>C$5</f>
        <v>Helada</v>
      </c>
      <c r="D170" s="52" t="str">
        <f>D$5</f>
        <v>Vuelco</v>
      </c>
      <c r="E170" s="52" t="str">
        <f>E$5</f>
        <v>Desgrane</v>
      </c>
      <c r="F170" s="52" t="str">
        <f>F$5</f>
        <v>Altura</v>
      </c>
      <c r="G170" s="52" t="str">
        <f>G$5</f>
        <v>Aspecto </v>
      </c>
      <c r="H170" s="24" t="str">
        <f>H$5</f>
        <v>Peso hectolítrico</v>
      </c>
      <c r="I170" s="24" t="str">
        <f>I$5</f>
        <v>Peso de 1000 granos</v>
      </c>
      <c r="J170" s="24" t="str">
        <f>J$5</f>
        <v>Proteina en grano</v>
      </c>
      <c r="K170" s="107" t="s">
        <v>219</v>
      </c>
      <c r="M170" s="139" t="str">
        <f>M$5</f>
        <v>Cultivar</v>
      </c>
      <c r="N170" s="52" t="str">
        <f>N$5</f>
        <v>Helada</v>
      </c>
      <c r="O170" s="52" t="str">
        <f>O$5</f>
        <v>Vuelco</v>
      </c>
      <c r="P170" s="52" t="str">
        <f>P$5</f>
        <v>Desgrane</v>
      </c>
      <c r="Q170" s="52" t="str">
        <f>Q$5</f>
        <v>Altura</v>
      </c>
      <c r="R170" s="52" t="str">
        <f>R$5</f>
        <v>Aspecto </v>
      </c>
      <c r="S170" s="24" t="str">
        <f>S$5</f>
        <v>Peso hectolítrico</v>
      </c>
      <c r="T170" s="24" t="str">
        <f>T$5</f>
        <v>Peso de 1000 granos</v>
      </c>
      <c r="U170" s="24" t="str">
        <f>U$5</f>
        <v>Proteina en grano</v>
      </c>
      <c r="V170" s="107" t="s">
        <v>219</v>
      </c>
    </row>
    <row r="171" spans="1:22">
      <c r="A171" s="27" t="n">
        <v>1</v>
      </c>
      <c r="B171" s="193">
        <f aca="1">INDEX(CV4SF,$A171,1)</f>
        <v>460</v>
      </c>
      <c r="C171" s="79"/>
      <c r="D171" s="79"/>
      <c r="E171" s="79"/>
      <c r="F171" s="245" t="n">
        <v>70</v>
      </c>
      <c r="G171" s="79"/>
      <c r="H171" s="245" t="n">
        <v>75.7999999999999972</v>
      </c>
      <c r="I171" s="79"/>
      <c r="J171" s="79"/>
      <c r="K171" s="79"/>
      <c r="M171" s="193">
        <f aca="1">INDEX(CV4CF,$A171,1)</f>
        <v>460</v>
      </c>
      <c r="N171" s="79"/>
      <c r="O171" s="79"/>
      <c r="P171" s="79"/>
      <c r="Q171" s="79"/>
      <c r="R171" s="79"/>
      <c r="S171" s="233" t="n">
        <v>79.4000000000000057</v>
      </c>
      <c r="T171" s="79"/>
      <c r="U171" s="79"/>
      <c r="V171" s="79"/>
    </row>
    <row r="172" spans="1:22">
      <c r="A172" s="27" t="n">
        <v>2</v>
      </c>
      <c r="B172" s="193">
        <f aca="1">INDEX(CV4SF,$A172,1)</f>
        <v>916</v>
      </c>
      <c r="C172" s="79"/>
      <c r="D172" s="79"/>
      <c r="E172" s="79"/>
      <c r="F172" s="233" t="n">
        <v>80</v>
      </c>
      <c r="G172" s="79"/>
      <c r="H172" s="233" t="n">
        <v>79.7000000000000028</v>
      </c>
      <c r="I172" s="79"/>
      <c r="J172" s="79"/>
      <c r="K172" s="79"/>
      <c r="M172" s="193">
        <f aca="1">INDEX(CV4CF,$A172,1)</f>
        <v>916</v>
      </c>
      <c r="N172" s="79"/>
      <c r="O172" s="79"/>
      <c r="P172" s="79"/>
      <c r="Q172" s="79"/>
      <c r="R172" s="79"/>
      <c r="S172" s="233" t="n">
        <v>78.5999999999999801</v>
      </c>
      <c r="T172" s="79"/>
      <c r="U172" s="79"/>
      <c r="V172" s="79"/>
    </row>
    <row r="173" spans="1:22">
      <c r="A173" s="27" t="n">
        <v>3</v>
      </c>
      <c r="B173" s="193">
        <f aca="1">INDEX(CV4SF,$A173,1)</f>
        <v>920</v>
      </c>
      <c r="C173" s="79"/>
      <c r="D173" s="79"/>
      <c r="E173" s="79"/>
      <c r="F173" s="233" t="n">
        <v>75</v>
      </c>
      <c r="G173" s="79"/>
      <c r="H173" s="233" t="n">
        <v>75.0999999999999801</v>
      </c>
      <c r="I173" s="79"/>
      <c r="J173" s="79"/>
      <c r="K173" s="79"/>
      <c r="M173" s="193">
        <f aca="1">INDEX(CV4CF,$A173,1)</f>
        <v>920</v>
      </c>
      <c r="N173" s="79"/>
      <c r="O173" s="79"/>
      <c r="P173" s="79"/>
      <c r="Q173" s="79"/>
      <c r="R173" s="79"/>
      <c r="S173" s="233" t="n">
        <v>75</v>
      </c>
      <c r="T173" s="79"/>
      <c r="U173" s="79"/>
      <c r="V173" s="79"/>
    </row>
    <row r="174" spans="1:22">
      <c r="A174" s="27" t="n">
        <v>4</v>
      </c>
      <c r="B174" s="193" t="str">
        <f aca="1">INDEX(CV4SF,$A174,1)</f>
        <v>ACA 917</v>
      </c>
      <c r="C174" s="79"/>
      <c r="D174" s="79"/>
      <c r="E174" s="79"/>
      <c r="F174" s="233" t="n">
        <v>70</v>
      </c>
      <c r="G174" s="79"/>
      <c r="H174" s="233" t="n">
        <v>73.5</v>
      </c>
      <c r="I174" s="79"/>
      <c r="J174" s="79"/>
      <c r="K174" s="79"/>
      <c r="M174" s="193" t="str">
        <f aca="1">INDEX(CV4CF,$A174,1)</f>
        <v>ACA 917</v>
      </c>
      <c r="N174" s="79"/>
      <c r="O174" s="79"/>
      <c r="P174" s="79"/>
      <c r="Q174" s="79"/>
      <c r="R174" s="79"/>
      <c r="S174" s="233" t="n">
        <v>75.5</v>
      </c>
      <c r="T174" s="79"/>
      <c r="U174" s="79"/>
      <c r="V174" s="79"/>
    </row>
    <row r="175" spans="1:22">
      <c r="A175" s="27" t="n">
        <v>5</v>
      </c>
      <c r="B175" s="193" t="str">
        <f aca="1">INDEX(CV4SF,$A175,1)</f>
        <v>ACA 921</v>
      </c>
      <c r="C175" s="79"/>
      <c r="D175" s="79"/>
      <c r="E175" s="79"/>
      <c r="F175" s="233" t="n">
        <v>65</v>
      </c>
      <c r="G175" s="79"/>
      <c r="H175" s="233" t="n">
        <v>58</v>
      </c>
      <c r="I175" s="79"/>
      <c r="J175" s="79"/>
      <c r="K175" s="79"/>
      <c r="M175" s="193" t="str">
        <f aca="1">INDEX(CV4CF,$A175,1)</f>
        <v>ACA 921</v>
      </c>
      <c r="N175" s="79"/>
      <c r="O175" s="79"/>
      <c r="P175" s="79"/>
      <c r="Q175" s="79"/>
      <c r="R175" s="79"/>
      <c r="S175" s="233" t="n">
        <v>76.5999999999999801</v>
      </c>
      <c r="T175" s="79"/>
      <c r="U175" s="79"/>
      <c r="V175" s="79"/>
    </row>
    <row r="176" spans="1:22">
      <c r="A176" s="27" t="n">
        <v>6</v>
      </c>
      <c r="B176" s="193" t="str">
        <f aca="1">INDEX(CV4SF,$A176,1)</f>
        <v>ALAMO</v>
      </c>
      <c r="C176" s="79"/>
      <c r="D176" s="79"/>
      <c r="E176" s="79"/>
      <c r="F176" s="233" t="n">
        <v>60</v>
      </c>
      <c r="G176" s="79"/>
      <c r="H176" s="233" t="n">
        <v>56.6000000000000014</v>
      </c>
      <c r="I176" s="79"/>
      <c r="J176" s="79"/>
      <c r="K176" s="79"/>
      <c r="M176" s="193" t="str">
        <f aca="1">INDEX(CV4CF,$A176,1)</f>
        <v>ALAMO</v>
      </c>
      <c r="N176" s="79"/>
      <c r="O176" s="79"/>
      <c r="P176" s="79"/>
      <c r="Q176" s="79"/>
      <c r="R176" s="79"/>
      <c r="S176" s="233" t="n">
        <v>79.9000000000000057</v>
      </c>
      <c r="T176" s="79"/>
      <c r="U176" s="79"/>
      <c r="V176" s="79"/>
    </row>
    <row r="177" spans="1:22">
      <c r="A177" s="27" t="n">
        <v>7</v>
      </c>
      <c r="B177" s="193" t="str">
        <f aca="1">INDEX(CV4SF,$A177,1)</f>
        <v>BIOCERES 1008</v>
      </c>
      <c r="C177" s="79"/>
      <c r="D177" s="79"/>
      <c r="E177" s="79"/>
      <c r="F177" s="233" t="n">
        <v>70</v>
      </c>
      <c r="G177" s="79"/>
      <c r="H177" s="233" t="n">
        <v>73</v>
      </c>
      <c r="I177" s="79"/>
      <c r="J177" s="79"/>
      <c r="K177" s="79"/>
      <c r="M177" s="193" t="str">
        <f aca="1">INDEX(CV4CF,$A177,1)</f>
        <v>BIOCERES 1008</v>
      </c>
      <c r="N177" s="79"/>
      <c r="O177" s="79"/>
      <c r="P177" s="79"/>
      <c r="Q177" s="79"/>
      <c r="R177" s="79"/>
      <c r="S177" s="233" t="n">
        <v>77.5999999999999801</v>
      </c>
      <c r="T177" s="79"/>
      <c r="U177" s="79"/>
      <c r="V177" s="79"/>
    </row>
    <row r="178" spans="1:22">
      <c r="A178" s="27" t="n">
        <v>8</v>
      </c>
      <c r="B178" s="193" t="str">
        <f aca="1">INDEX(CV4SF,$A178,1)</f>
        <v>BIOINTA 1006</v>
      </c>
      <c r="C178" s="79"/>
      <c r="D178" s="79"/>
      <c r="E178" s="79"/>
      <c r="F178" s="233" t="n">
        <v>80</v>
      </c>
      <c r="G178" s="79"/>
      <c r="H178" s="233" t="n">
        <v>78</v>
      </c>
      <c r="I178" s="79"/>
      <c r="J178" s="79"/>
      <c r="K178" s="79"/>
      <c r="M178" s="193" t="str">
        <f aca="1">INDEX(CV4CF,$A178,1)</f>
        <v>BIOINTA 1006</v>
      </c>
      <c r="N178" s="79"/>
      <c r="O178" s="79"/>
      <c r="P178" s="79"/>
      <c r="Q178" s="79"/>
      <c r="R178" s="79"/>
      <c r="S178" s="233" t="n">
        <v>72.5999999999999801</v>
      </c>
      <c r="T178" s="79"/>
      <c r="U178" s="79"/>
      <c r="V178" s="79"/>
    </row>
    <row r="179" spans="1:22">
      <c r="A179" s="27" t="n">
        <v>9</v>
      </c>
      <c r="B179" s="193" t="str">
        <f aca="1">INDEX(CV4SF,$A179,1)</f>
        <v>GINGKO</v>
      </c>
      <c r="C179" s="79"/>
      <c r="D179" s="79"/>
      <c r="E179" s="79"/>
      <c r="F179" s="233" t="n">
        <v>75</v>
      </c>
      <c r="G179" s="79"/>
      <c r="H179" s="233" t="n">
        <v>78.0999999999999801</v>
      </c>
      <c r="I179" s="79"/>
      <c r="J179" s="79"/>
      <c r="K179" s="79"/>
      <c r="M179" s="193" t="str">
        <f aca="1">INDEX(CV4CF,$A179,1)</f>
        <v>GINGKO</v>
      </c>
      <c r="N179" s="79"/>
      <c r="O179" s="79"/>
      <c r="P179" s="79"/>
      <c r="Q179" s="79"/>
      <c r="R179" s="79"/>
      <c r="S179" s="233" t="n">
        <v>79</v>
      </c>
      <c r="T179" s="79"/>
      <c r="U179" s="79"/>
      <c r="V179" s="79"/>
    </row>
    <row r="180" spans="1:22">
      <c r="A180" s="27" t="n">
        <v>10</v>
      </c>
      <c r="B180" s="193" t="str">
        <f aca="1">INDEX(CV4SF,$A180,1)</f>
        <v>B AMANCAY</v>
      </c>
      <c r="C180" s="79"/>
      <c r="D180" s="79"/>
      <c r="E180" s="79"/>
      <c r="F180" s="233" t="n">
        <v>70</v>
      </c>
      <c r="G180" s="79"/>
      <c r="H180" s="233" t="n">
        <v>45.7999999999999972</v>
      </c>
      <c r="I180" s="79"/>
      <c r="J180" s="79"/>
      <c r="K180" s="79"/>
      <c r="M180" s="193" t="str">
        <f aca="1">INDEX(CV4CF,$A180,1)</f>
        <v>B AMANCAY</v>
      </c>
      <c r="N180" s="79"/>
      <c r="O180" s="79"/>
      <c r="P180" s="79"/>
      <c r="Q180" s="79"/>
      <c r="R180" s="79"/>
      <c r="S180" s="233" t="n">
        <v>58.8999999999999986</v>
      </c>
      <c r="T180" s="79"/>
      <c r="U180" s="79"/>
      <c r="V180" s="79"/>
    </row>
    <row r="181" spans="1:22">
      <c r="A181" s="27" t="n">
        <v>11</v>
      </c>
      <c r="B181" s="193" t="str">
        <f aca="1">INDEX(CV4SF,$A181,1)</f>
        <v>B FULGOR</v>
      </c>
      <c r="C181" s="79"/>
      <c r="D181" s="79"/>
      <c r="E181" s="79"/>
      <c r="F181" s="233" t="n">
        <v>75</v>
      </c>
      <c r="G181" s="79"/>
      <c r="H181" s="233" t="n">
        <v>78.2999999999999972</v>
      </c>
      <c r="I181" s="79"/>
      <c r="J181" s="79"/>
      <c r="K181" s="79"/>
      <c r="M181" s="193" t="str">
        <f aca="1">INDEX(CV4CF,$A181,1)</f>
        <v>B FULGOR</v>
      </c>
      <c r="N181" s="79"/>
      <c r="O181" s="79"/>
      <c r="P181" s="79"/>
      <c r="Q181" s="79"/>
      <c r="R181" s="79"/>
      <c r="S181" s="233" t="n">
        <v>76.2000000000000028</v>
      </c>
      <c r="T181" s="79"/>
      <c r="U181" s="79"/>
      <c r="V181" s="79"/>
    </row>
    <row r="182" spans="1:22">
      <c r="A182" s="27" t="n">
        <v>12</v>
      </c>
      <c r="B182" s="193" t="str">
        <f aca="1">INDEX(CV4SF,$A182,1)</f>
        <v>B MUTISIA</v>
      </c>
      <c r="C182" s="79"/>
      <c r="D182" s="79"/>
      <c r="E182" s="79"/>
      <c r="F182" s="233" t="n">
        <v>70</v>
      </c>
      <c r="G182" s="79"/>
      <c r="H182" s="233" t="n">
        <v>47.5</v>
      </c>
      <c r="I182" s="79"/>
      <c r="J182" s="79"/>
      <c r="K182" s="79"/>
      <c r="M182" s="193" t="str">
        <f aca="1">INDEX(CV4CF,$A182,1)</f>
        <v>B MUTISIA</v>
      </c>
      <c r="N182" s="79"/>
      <c r="O182" s="79"/>
      <c r="P182" s="79"/>
      <c r="Q182" s="79"/>
      <c r="R182" s="79"/>
      <c r="S182" s="233" t="n">
        <v>50.1000000000000014</v>
      </c>
      <c r="T182" s="79"/>
      <c r="U182" s="79"/>
      <c r="V182" s="79"/>
    </row>
    <row r="183" spans="1:22">
      <c r="A183" s="27" t="n">
        <v>13</v>
      </c>
      <c r="B183" s="193" t="str">
        <f aca="1">INDEX(CV4SF,$A183,1)</f>
        <v>B PRETAL</v>
      </c>
      <c r="C183" s="79"/>
      <c r="D183" s="79"/>
      <c r="E183" s="79"/>
      <c r="F183" s="233" t="n">
        <v>70</v>
      </c>
      <c r="G183" s="79"/>
      <c r="H183" s="233" t="n">
        <v>73.2000000000000028</v>
      </c>
      <c r="I183" s="79"/>
      <c r="J183" s="79"/>
      <c r="K183" s="79"/>
      <c r="M183" s="193" t="str">
        <f aca="1">INDEX(CV4CF,$A183,1)</f>
        <v>B PRETAL</v>
      </c>
      <c r="N183" s="79"/>
      <c r="O183" s="79"/>
      <c r="P183" s="79"/>
      <c r="Q183" s="79"/>
      <c r="R183" s="79"/>
      <c r="S183" s="233" t="n">
        <v>76.0999999999999801</v>
      </c>
      <c r="T183" s="79"/>
      <c r="U183" s="79"/>
      <c r="V183" s="79"/>
    </row>
    <row r="184" spans="1:22">
      <c r="A184" s="27" t="n">
        <v>14</v>
      </c>
      <c r="B184" s="193" t="str">
        <f aca="1">INDEX(CV4SF,$A184,1)</f>
        <v>B SAETA</v>
      </c>
      <c r="C184" s="79"/>
      <c r="D184" s="79"/>
      <c r="E184" s="79"/>
      <c r="F184" s="233" t="n">
        <v>65</v>
      </c>
      <c r="G184" s="79"/>
      <c r="H184" s="233" t="n">
        <v>79.7000000000000028</v>
      </c>
      <c r="I184" s="79"/>
      <c r="J184" s="79"/>
      <c r="K184" s="79"/>
      <c r="M184" s="193" t="str">
        <f aca="1">INDEX(CV4CF,$A184,1)</f>
        <v>B SAETA</v>
      </c>
      <c r="N184" s="79"/>
      <c r="O184" s="79"/>
      <c r="P184" s="79"/>
      <c r="Q184" s="79"/>
      <c r="R184" s="79"/>
      <c r="S184" s="233" t="n">
        <v>77.7000000000000028</v>
      </c>
      <c r="T184" s="79"/>
      <c r="U184" s="79"/>
      <c r="V184" s="79"/>
    </row>
    <row r="185" spans="1:22">
      <c r="A185" s="27" t="n">
        <v>15</v>
      </c>
      <c r="B185" s="193" t="str">
        <f aca="1">INDEX(CV4SF,$A185,1)</f>
        <v>ALERCE</v>
      </c>
      <c r="C185" s="79"/>
      <c r="D185" s="79"/>
      <c r="E185" s="79"/>
      <c r="F185" s="233" t="n">
        <v>60</v>
      </c>
      <c r="G185" s="79"/>
      <c r="H185" s="233" t="n">
        <v>75.2999999999999972</v>
      </c>
      <c r="I185" s="79"/>
      <c r="J185" s="79"/>
      <c r="K185" s="79"/>
      <c r="M185" s="193" t="str">
        <f aca="1">INDEX(CV4CF,$A185,1)</f>
        <v>ALERCE</v>
      </c>
      <c r="N185" s="79"/>
      <c r="O185" s="79"/>
      <c r="P185" s="79"/>
      <c r="Q185" s="79"/>
      <c r="R185" s="79"/>
      <c r="S185" s="233" t="n">
        <v>74.9000000000000057</v>
      </c>
      <c r="T185" s="79"/>
      <c r="U185" s="79"/>
      <c r="V185" s="79"/>
    </row>
    <row r="186" spans="1:22">
      <c r="A186" s="27" t="n">
        <v>16</v>
      </c>
      <c r="B186" s="193" t="str">
        <f aca="1">INDEX(CV4SF,$A186,1)</f>
        <v>AROMO</v>
      </c>
      <c r="C186" s="79"/>
      <c r="D186" s="79"/>
      <c r="E186" s="79"/>
      <c r="F186" s="233" t="n">
        <v>60</v>
      </c>
      <c r="G186" s="79"/>
      <c r="H186" s="233" t="n">
        <v>74.5</v>
      </c>
      <c r="I186" s="79"/>
      <c r="J186" s="79"/>
      <c r="K186" s="79"/>
      <c r="M186" s="193" t="str">
        <f aca="1">INDEX(CV4CF,$A186,1)</f>
        <v>AROMO</v>
      </c>
      <c r="N186" s="79"/>
      <c r="O186" s="79"/>
      <c r="P186" s="79"/>
      <c r="Q186" s="79"/>
      <c r="R186" s="79"/>
      <c r="S186" s="233" t="n">
        <v>75.0999999999999801</v>
      </c>
      <c r="T186" s="79"/>
      <c r="U186" s="79"/>
      <c r="V186" s="79"/>
    </row>
    <row r="187" spans="1:22">
      <c r="A187" s="27" t="n">
        <v>17</v>
      </c>
      <c r="B187" s="193" t="str">
        <f aca="1">INDEX(CV4SF,$A187,1)</f>
        <v>CEIBO</v>
      </c>
      <c r="C187" s="79"/>
      <c r="D187" s="79"/>
      <c r="E187" s="79"/>
      <c r="F187" s="233" t="n">
        <v>70</v>
      </c>
      <c r="G187" s="79"/>
      <c r="H187" s="233" t="n">
        <v>63.2000000000000028</v>
      </c>
      <c r="I187" s="79"/>
      <c r="J187" s="79"/>
      <c r="K187" s="79"/>
      <c r="M187" s="193" t="str">
        <f aca="1">INDEX(CV4CF,$A187,1)</f>
        <v>CEIBO</v>
      </c>
      <c r="N187" s="79"/>
      <c r="O187" s="79"/>
      <c r="P187" s="79"/>
      <c r="Q187" s="79"/>
      <c r="R187" s="79"/>
      <c r="S187" s="233" t="n">
        <v>73.2999999999999972</v>
      </c>
      <c r="T187" s="79"/>
      <c r="U187" s="79"/>
      <c r="V187" s="79"/>
    </row>
    <row r="188" spans="1:22">
      <c r="A188" s="27" t="n">
        <v>18</v>
      </c>
      <c r="B188" s="193" t="str">
        <f aca="1">INDEX(CV4SF,$A188,1)</f>
        <v>TBIO AUDAZ</v>
      </c>
      <c r="C188" s="79"/>
      <c r="D188" s="79"/>
      <c r="E188" s="79"/>
      <c r="F188" s="233" t="n">
        <v>70</v>
      </c>
      <c r="G188" s="79"/>
      <c r="H188" s="233" t="n">
        <v>76.7000000000000028</v>
      </c>
      <c r="I188" s="79"/>
      <c r="J188" s="79"/>
      <c r="K188" s="79"/>
      <c r="M188" s="193" t="str">
        <f aca="1">INDEX(CV4CF,$A188,1)</f>
        <v>TBIO AUDAZ</v>
      </c>
      <c r="N188" s="79"/>
      <c r="O188" s="79"/>
      <c r="P188" s="79"/>
      <c r="Q188" s="79"/>
      <c r="R188" s="79"/>
      <c r="S188" s="233" t="n">
        <v>77.4000000000000057</v>
      </c>
      <c r="T188" s="79"/>
      <c r="U188" s="79"/>
      <c r="V188" s="79"/>
    </row>
    <row r="189" spans="1:22">
      <c r="A189" s="27" t="n">
        <v>19</v>
      </c>
      <c r="B189" s="193" t="str">
        <f aca="1">INDEX(CV4SF,$A189,1)</f>
        <v>IS HORNERO</v>
      </c>
      <c r="C189" s="79"/>
      <c r="D189" s="79"/>
      <c r="E189" s="79"/>
      <c r="F189" s="233" t="n">
        <v>60</v>
      </c>
      <c r="G189" s="79"/>
      <c r="H189" s="233" t="n">
        <v>60.2000000000000028</v>
      </c>
      <c r="I189" s="79"/>
      <c r="J189" s="79"/>
      <c r="K189" s="79"/>
      <c r="M189" s="193" t="str">
        <f aca="1">INDEX(CV4CF,$A189,1)</f>
        <v>IS HORNERO</v>
      </c>
      <c r="N189" s="79"/>
      <c r="O189" s="79"/>
      <c r="P189" s="79"/>
      <c r="Q189" s="79"/>
      <c r="R189" s="79"/>
      <c r="S189" s="233" t="n">
        <v>73.7000000000000028</v>
      </c>
      <c r="T189" s="79"/>
      <c r="U189" s="79"/>
      <c r="V189" s="79"/>
    </row>
    <row r="190" spans="1:22">
      <c r="A190" s="27" t="n">
        <v>20</v>
      </c>
      <c r="B190" s="193" t="str">
        <f aca="1">INDEX(CV4SF,$A190,1)</f>
        <v>IS TORDO</v>
      </c>
      <c r="C190" s="79"/>
      <c r="D190" s="79"/>
      <c r="E190" s="79"/>
      <c r="F190" s="233" t="n">
        <v>60</v>
      </c>
      <c r="G190" s="79"/>
      <c r="H190" s="233" t="n">
        <v>53.7000000000000028</v>
      </c>
      <c r="I190" s="79"/>
      <c r="J190" s="79"/>
      <c r="K190" s="79"/>
      <c r="M190" s="193" t="str">
        <f aca="1">INDEX(CV4CF,$A190,1)</f>
        <v>IS TORDO</v>
      </c>
      <c r="N190" s="79"/>
      <c r="O190" s="79"/>
      <c r="P190" s="79"/>
      <c r="Q190" s="79"/>
      <c r="R190" s="79"/>
      <c r="S190" s="233" t="n">
        <v>73.5999999999999801</v>
      </c>
      <c r="T190" s="79"/>
      <c r="U190" s="79"/>
      <c r="V190" s="79"/>
    </row>
    <row r="191" spans="1:22">
      <c r="A191" s="27" t="n">
        <v>21</v>
      </c>
      <c r="B191" s="193" t="str">
        <f aca="1">INDEX(CV4SF,$A191,1)</f>
        <v>KLEIN NUTRIA</v>
      </c>
      <c r="C191" s="79"/>
      <c r="D191" s="79"/>
      <c r="E191" s="79"/>
      <c r="F191" s="233" t="n">
        <v>70</v>
      </c>
      <c r="G191" s="79"/>
      <c r="H191" s="233" t="n">
        <v>79.7000000000000028</v>
      </c>
      <c r="I191" s="79"/>
      <c r="J191" s="79"/>
      <c r="K191" s="79"/>
      <c r="M191" s="193" t="str">
        <f aca="1">INDEX(CV4CF,$A191,1)</f>
        <v>KLEIN NUTRIA</v>
      </c>
      <c r="N191" s="79"/>
      <c r="O191" s="79"/>
      <c r="P191" s="79"/>
      <c r="Q191" s="79"/>
      <c r="R191" s="79"/>
      <c r="S191" s="233" t="n">
        <v>81.2999999999999972</v>
      </c>
      <c r="T191" s="79"/>
      <c r="U191" s="79"/>
      <c r="V191" s="79"/>
    </row>
    <row r="192" spans="1:22">
      <c r="A192" s="27" t="n">
        <v>22</v>
      </c>
      <c r="B192" s="193" t="str">
        <f aca="1">INDEX(CV4SF,$A192,1)</f>
        <v>LG ZAINO</v>
      </c>
      <c r="C192" s="79"/>
      <c r="D192" s="79"/>
      <c r="E192" s="79"/>
      <c r="F192" s="233" t="n">
        <v>60</v>
      </c>
      <c r="G192" s="79"/>
      <c r="H192" s="233" t="n">
        <v>68.2999999999999972</v>
      </c>
      <c r="I192" s="79"/>
      <c r="J192" s="79"/>
      <c r="K192" s="79"/>
      <c r="M192" s="193" t="str">
        <f aca="1">INDEX(CV4CF,$A192,1)</f>
        <v>LG ZAINO</v>
      </c>
      <c r="N192" s="79"/>
      <c r="O192" s="79"/>
      <c r="P192" s="79"/>
      <c r="Q192" s="79"/>
      <c r="R192" s="79"/>
      <c r="S192" s="233" t="n">
        <v>77.5</v>
      </c>
      <c r="T192" s="79"/>
      <c r="U192" s="79"/>
      <c r="V192" s="79"/>
    </row>
    <row r="193" spans="1:22">
      <c r="A193" s="27" t="n">
        <v>23</v>
      </c>
      <c r="B193" s="193" t="str">
        <f aca="1">INDEX(CV4SF,$A193,1)</f>
        <v>MS INTA  817</v>
      </c>
      <c r="C193" s="79"/>
      <c r="D193" s="79"/>
      <c r="E193" s="79"/>
      <c r="F193" s="233" t="n">
        <v>65</v>
      </c>
      <c r="G193" s="79"/>
      <c r="H193" s="233" t="n">
        <v>70.5</v>
      </c>
      <c r="I193" s="79"/>
      <c r="J193" s="79"/>
      <c r="K193" s="79"/>
      <c r="M193" s="193" t="str">
        <f aca="1">INDEX(CV4CF,$A193,1)</f>
        <v>MS INTA  817</v>
      </c>
      <c r="N193" s="79"/>
      <c r="O193" s="79"/>
      <c r="P193" s="79"/>
      <c r="Q193" s="79"/>
      <c r="R193" s="79"/>
      <c r="S193" s="233" t="n">
        <v>73.5</v>
      </c>
      <c r="T193" s="79"/>
      <c r="U193" s="79"/>
      <c r="V193" s="79"/>
    </row>
    <row r="194" spans="1:22">
      <c r="A194" s="27" t="n">
        <v>24</v>
      </c>
      <c r="B194" s="193" t="str">
        <f aca="1">INDEX(CV4SF,$A194,1)</f>
        <v>B 450</v>
      </c>
      <c r="C194" s="79"/>
      <c r="D194" s="79"/>
      <c r="E194" s="79"/>
      <c r="F194" s="233" t="n">
        <v>70</v>
      </c>
      <c r="G194" s="79"/>
      <c r="H194" s="233" t="n">
        <v>72.4000000000000057</v>
      </c>
      <c r="I194" s="79"/>
      <c r="J194" s="79"/>
      <c r="K194" s="79"/>
      <c r="M194" s="193" t="str">
        <f aca="1">INDEX(CV4CF,$A194,1)</f>
        <v>B 450</v>
      </c>
      <c r="N194" s="79"/>
      <c r="O194" s="79"/>
      <c r="P194" s="79"/>
      <c r="Q194" s="79"/>
      <c r="R194" s="79"/>
      <c r="S194" s="233" t="n">
        <v>76.5</v>
      </c>
      <c r="T194" s="79"/>
      <c r="U194" s="79"/>
      <c r="V194" s="79"/>
    </row>
    <row r="195" spans="1:22">
      <c r="A195" s="27" t="n">
        <v>25</v>
      </c>
      <c r="B195" s="193" t="str">
        <f aca="1">INDEX(CV4SF,$A195,1)</f>
        <v>B 525</v>
      </c>
      <c r="C195" s="79"/>
      <c r="D195" s="79"/>
      <c r="E195" s="79"/>
      <c r="F195" s="233" t="n">
        <v>65</v>
      </c>
      <c r="G195" s="79"/>
      <c r="H195" s="233" t="n">
        <v>71.2999999999999972</v>
      </c>
      <c r="I195" s="79"/>
      <c r="J195" s="79"/>
      <c r="K195" s="79"/>
      <c r="M195" s="193" t="str">
        <f aca="1">INDEX(CV4CF,$A195,1)</f>
        <v>B 525</v>
      </c>
      <c r="N195" s="79"/>
      <c r="O195" s="79"/>
      <c r="P195" s="79"/>
      <c r="Q195" s="79"/>
      <c r="R195" s="79"/>
      <c r="S195" s="233" t="n">
        <v>75.7999999999999972</v>
      </c>
      <c r="T195" s="79"/>
      <c r="U195" s="79"/>
      <c r="V195" s="79"/>
    </row>
    <row r="196" spans="1:22">
      <c r="A196" s="27" t="n">
        <v>26</v>
      </c>
      <c r="B196" s="193">
        <f aca="1">INDEX(CV4SF,$A196,1)</f>
        <v>0</v>
      </c>
      <c r="C196" s="79"/>
      <c r="D196" s="79"/>
      <c r="E196" s="79"/>
      <c r="F196" s="79"/>
      <c r="G196" s="79"/>
      <c r="H196" s="224"/>
      <c r="I196" s="79"/>
      <c r="J196" s="79"/>
      <c r="K196" s="79"/>
      <c r="M196" s="193">
        <f aca="1">INDEX(CV4CF,$A196,1)</f>
        <v>0</v>
      </c>
      <c r="N196" s="79"/>
      <c r="O196" s="79"/>
      <c r="P196" s="79"/>
      <c r="Q196" s="79"/>
      <c r="R196" s="79"/>
      <c r="S196" s="240"/>
      <c r="T196" s="79"/>
      <c r="U196" s="79"/>
      <c r="V196" s="79"/>
    </row>
    <row r="197" spans="1:22">
      <c r="A197" s="27" t="n">
        <v>27</v>
      </c>
      <c r="B197" s="193">
        <f aca="1">INDEX(CV4SF,$A197,1)</f>
        <v>0</v>
      </c>
      <c r="C197" s="79"/>
      <c r="D197" s="79"/>
      <c r="E197" s="79"/>
      <c r="F197" s="79"/>
      <c r="G197" s="79"/>
      <c r="H197" s="224"/>
      <c r="I197" s="79"/>
      <c r="J197" s="79"/>
      <c r="K197" s="79"/>
      <c r="M197" s="193">
        <f aca="1">INDEX(CV4CF,$A197,1)</f>
        <v>0</v>
      </c>
      <c r="N197" s="79"/>
      <c r="O197" s="79"/>
      <c r="P197" s="79"/>
      <c r="Q197" s="79"/>
      <c r="R197" s="79"/>
      <c r="S197" s="240"/>
      <c r="T197" s="79"/>
      <c r="U197" s="79"/>
      <c r="V197" s="79"/>
    </row>
    <row r="198" spans="1:22">
      <c r="A198" s="27" t="n">
        <v>28</v>
      </c>
      <c r="B198" s="193">
        <f aca="1">INDEX(CV4SF,$A198,1)</f>
        <v>0</v>
      </c>
      <c r="C198" s="79"/>
      <c r="D198" s="79"/>
      <c r="E198" s="79"/>
      <c r="F198" s="79"/>
      <c r="G198" s="79"/>
      <c r="H198" s="224"/>
      <c r="I198" s="79"/>
      <c r="J198" s="79"/>
      <c r="K198" s="79"/>
      <c r="M198" s="193">
        <f aca="1">INDEX(CV4CF,$A198,1)</f>
        <v>0</v>
      </c>
      <c r="N198" s="79"/>
      <c r="O198" s="79"/>
      <c r="P198" s="79"/>
      <c r="Q198" s="79"/>
      <c r="R198" s="79"/>
      <c r="S198" s="240"/>
      <c r="T198" s="79"/>
      <c r="U198" s="79"/>
      <c r="V198" s="79"/>
    </row>
    <row r="199" spans="1:22">
      <c r="A199" s="27" t="n">
        <v>29</v>
      </c>
      <c r="B199" s="193">
        <f aca="1">INDEX(CV4SF,$A199,1)</f>
        <v>0</v>
      </c>
      <c r="C199" s="79"/>
      <c r="D199" s="79"/>
      <c r="E199" s="79"/>
      <c r="F199" s="79"/>
      <c r="G199" s="79"/>
      <c r="H199" s="224"/>
      <c r="I199" s="79"/>
      <c r="J199" s="79"/>
      <c r="K199" s="79"/>
      <c r="M199" s="193">
        <f aca="1">INDEX(CV4CF,$A199,1)</f>
        <v>0</v>
      </c>
      <c r="N199" s="79"/>
      <c r="O199" s="79"/>
      <c r="P199" s="79"/>
      <c r="Q199" s="79"/>
      <c r="R199" s="79"/>
      <c r="S199" s="240"/>
      <c r="T199" s="79"/>
      <c r="U199" s="79"/>
      <c r="V199" s="79"/>
    </row>
    <row r="200" spans="1:22">
      <c r="A200" s="27" t="n">
        <v>30</v>
      </c>
      <c r="B200" s="193">
        <f aca="1">INDEX(CV4SF,$A200,1)</f>
        <v>0</v>
      </c>
      <c r="C200" s="79"/>
      <c r="D200" s="79"/>
      <c r="E200" s="79"/>
      <c r="F200" s="79"/>
      <c r="G200" s="79"/>
      <c r="H200" s="224"/>
      <c r="I200" s="27"/>
      <c r="J200" s="27"/>
      <c r="K200" s="27"/>
      <c r="M200" s="193">
        <f aca="1">INDEX(CV4CF,$A200,1)</f>
        <v>0</v>
      </c>
      <c r="N200" s="79"/>
      <c r="O200" s="79"/>
      <c r="P200" s="79"/>
      <c r="Q200" s="79"/>
      <c r="R200" s="79"/>
      <c r="S200" s="240"/>
      <c r="T200" s="27"/>
      <c r="U200" s="27"/>
      <c r="V200" s="27"/>
    </row>
    <row r="201" spans="1:22">
      <c r="A201" s="27" t="n">
        <v>31</v>
      </c>
      <c r="B201" s="193">
        <f aca="1">INDEX(CV4SF,$A201,1)</f>
        <v>0</v>
      </c>
      <c r="C201" s="79"/>
      <c r="D201" s="79"/>
      <c r="E201" s="79"/>
      <c r="F201" s="79"/>
      <c r="G201" s="79"/>
      <c r="H201" s="79"/>
      <c r="I201" s="27"/>
      <c r="J201" s="27"/>
      <c r="K201" s="27"/>
      <c r="M201" s="193">
        <f aca="1">INDEX(CV4CF,$A201,1)</f>
        <v>0</v>
      </c>
      <c r="N201" s="79"/>
      <c r="O201" s="79"/>
      <c r="P201" s="79"/>
      <c r="Q201" s="79"/>
      <c r="R201" s="79"/>
      <c r="S201" s="79"/>
      <c r="T201" s="27"/>
      <c r="U201" s="27"/>
      <c r="V201" s="27"/>
    </row>
    <row r="202" spans="1:22">
      <c r="A202" s="27" t="n">
        <v>32</v>
      </c>
      <c r="B202" s="193">
        <f aca="1">INDEX(CV4SF,$A202,1)</f>
        <v>0</v>
      </c>
      <c r="C202" s="79"/>
      <c r="D202" s="79"/>
      <c r="E202" s="79"/>
      <c r="F202" s="79"/>
      <c r="G202" s="79"/>
      <c r="H202" s="79"/>
      <c r="I202" s="27"/>
      <c r="J202" s="27"/>
      <c r="K202" s="27"/>
      <c r="M202" s="193">
        <f aca="1">INDEX(CV4CF,$A202,1)</f>
        <v>0</v>
      </c>
      <c r="N202" s="79"/>
      <c r="O202" s="79"/>
      <c r="P202" s="79"/>
      <c r="Q202" s="79"/>
      <c r="R202" s="79"/>
      <c r="S202" s="79"/>
      <c r="T202" s="27"/>
      <c r="U202" s="27"/>
      <c r="V202" s="27"/>
    </row>
    <row r="203" spans="1:22">
      <c r="A203" s="27" t="n">
        <v>33</v>
      </c>
      <c r="B203" s="193">
        <f aca="1">INDEX(CV4SF,$A203,1)</f>
        <v>0</v>
      </c>
      <c r="C203" s="79"/>
      <c r="D203" s="79"/>
      <c r="E203" s="79"/>
      <c r="F203" s="79"/>
      <c r="G203" s="79"/>
      <c r="H203" s="79"/>
      <c r="I203" s="27"/>
      <c r="J203" s="27"/>
      <c r="K203" s="27"/>
      <c r="M203" s="193">
        <f aca="1">INDEX(CV4CF,$A203,1)</f>
        <v>0</v>
      </c>
      <c r="N203" s="79"/>
      <c r="O203" s="79"/>
      <c r="P203" s="79"/>
      <c r="Q203" s="79"/>
      <c r="R203" s="79"/>
      <c r="S203" s="79"/>
      <c r="T203" s="27"/>
      <c r="U203" s="27"/>
      <c r="V203" s="27"/>
    </row>
    <row r="204" spans="1:22">
      <c r="A204" s="27" t="n">
        <v>34</v>
      </c>
      <c r="B204" s="193">
        <f aca="1">INDEX(CV4SF,$A204,1)</f>
        <v>0</v>
      </c>
      <c r="C204" s="79"/>
      <c r="D204" s="79"/>
      <c r="E204" s="79"/>
      <c r="F204" s="79"/>
      <c r="G204" s="79"/>
      <c r="H204" s="79"/>
      <c r="I204" s="27"/>
      <c r="J204" s="27"/>
      <c r="K204" s="27"/>
      <c r="M204" s="193">
        <f aca="1">INDEX(CV4CF,$A204,1)</f>
        <v>0</v>
      </c>
      <c r="N204" s="79"/>
      <c r="O204" s="79"/>
      <c r="P204" s="79"/>
      <c r="Q204" s="79"/>
      <c r="R204" s="79"/>
      <c r="S204" s="79"/>
      <c r="T204" s="27"/>
      <c r="U204" s="27"/>
      <c r="V204" s="27"/>
    </row>
    <row r="205" spans="1:22">
      <c r="A205" s="27" t="n">
        <v>35</v>
      </c>
      <c r="B205" s="193">
        <f aca="1">INDEX(CV4SF,$A205,1)</f>
        <v>0</v>
      </c>
      <c r="C205" s="27"/>
      <c r="D205" s="27"/>
      <c r="E205" s="27"/>
      <c r="F205" s="27"/>
      <c r="G205" s="27"/>
      <c r="H205" s="79"/>
      <c r="I205" s="27"/>
      <c r="J205" s="27"/>
      <c r="K205" s="27"/>
      <c r="M205" s="193">
        <f aca="1">INDEX(CV4CF,$A205,1)</f>
        <v>0</v>
      </c>
      <c r="N205" s="27"/>
      <c r="O205" s="27"/>
      <c r="P205" s="27"/>
      <c r="Q205" s="27"/>
      <c r="R205" s="27"/>
      <c r="S205" s="27"/>
      <c r="T205" s="27"/>
      <c r="U205" s="27"/>
      <c r="V205" s="27"/>
    </row>
    <row r="206" spans="1:22">
      <c r="A206" s="27" t="n">
        <v>36</v>
      </c>
      <c r="B206" s="193">
        <f aca="1">INDEX(CV4SF,$A206,1)</f>
        <v>0</v>
      </c>
      <c r="C206" s="27"/>
      <c r="D206" s="27"/>
      <c r="E206" s="27"/>
      <c r="F206" s="27"/>
      <c r="G206" s="27"/>
      <c r="H206" s="79"/>
      <c r="I206" s="27"/>
      <c r="J206" s="27"/>
      <c r="K206" s="27"/>
      <c r="M206" s="193">
        <f aca="1">INDEX(CV4CF,$A206,1)</f>
        <v>0</v>
      </c>
      <c r="N206" s="27"/>
      <c r="O206" s="27"/>
      <c r="P206" s="27"/>
      <c r="Q206" s="27"/>
      <c r="R206" s="27"/>
      <c r="S206" s="27"/>
      <c r="T206" s="27"/>
      <c r="U206" s="27"/>
      <c r="V206" s="27"/>
    </row>
    <row r="207" spans="1:22">
      <c r="A207" s="27" t="n">
        <v>37</v>
      </c>
      <c r="B207" s="193">
        <f aca="1">INDEX(CV4SF,$A207,1)</f>
        <v>0</v>
      </c>
      <c r="C207" s="27"/>
      <c r="D207" s="27"/>
      <c r="E207" s="27"/>
      <c r="F207" s="27"/>
      <c r="G207" s="27"/>
      <c r="H207" s="79"/>
      <c r="I207" s="27"/>
      <c r="J207" s="27"/>
      <c r="K207" s="27"/>
      <c r="M207" s="193">
        <f aca="1">INDEX(CV4CF,$A207,1)</f>
        <v>0</v>
      </c>
      <c r="N207" s="27"/>
      <c r="O207" s="27"/>
      <c r="P207" s="27"/>
      <c r="Q207" s="27"/>
      <c r="R207" s="27"/>
      <c r="S207" s="27"/>
      <c r="T207" s="27"/>
      <c r="U207" s="27"/>
      <c r="V207" s="27"/>
    </row>
    <row r="208" spans="1:22">
      <c r="A208" s="27" t="n">
        <v>38</v>
      </c>
      <c r="B208" s="193">
        <f aca="1">INDEX(CV4SF,$A208,1)</f>
        <v>0</v>
      </c>
      <c r="C208" s="138"/>
      <c r="D208" s="138"/>
      <c r="E208" s="138"/>
      <c r="F208" s="138"/>
      <c r="G208" s="138"/>
      <c r="H208" s="265"/>
      <c r="I208" s="138"/>
      <c r="J208" s="138"/>
      <c r="K208" s="27"/>
      <c r="M208" s="193">
        <f aca="1">INDEX(CV4CF,$A208,1)</f>
        <v>0</v>
      </c>
      <c r="N208" s="138"/>
      <c r="O208" s="138"/>
      <c r="P208" s="138"/>
      <c r="Q208" s="138"/>
      <c r="R208" s="138"/>
      <c r="S208" s="138"/>
      <c r="T208" s="138"/>
      <c r="U208" s="138"/>
      <c r="V208" s="27"/>
    </row>
    <row r="209" spans="1:22">
      <c r="A209" s="27" t="n">
        <v>39</v>
      </c>
      <c r="B209" s="193">
        <f aca="1">INDEX(CV4SF,$A209,1)</f>
        <v>0</v>
      </c>
      <c r="C209" s="27"/>
      <c r="D209" s="27"/>
      <c r="E209" s="27"/>
      <c r="F209" s="27"/>
      <c r="G209" s="27"/>
      <c r="H209" s="79"/>
      <c r="I209" s="27"/>
      <c r="J209" s="27"/>
      <c r="K209" s="27"/>
      <c r="M209" s="193">
        <f aca="1">INDEX(CV4CF,$A209,1)</f>
        <v>0</v>
      </c>
      <c r="N209" s="27"/>
      <c r="O209" s="27"/>
      <c r="P209" s="27"/>
      <c r="Q209" s="27"/>
      <c r="R209" s="27"/>
      <c r="S209" s="27"/>
      <c r="T209" s="27"/>
      <c r="U209" s="27"/>
      <c r="V209" s="27"/>
    </row>
    <row r="210" spans="1:22">
      <c r="A210" s="27" t="n">
        <v>40</v>
      </c>
      <c r="B210" s="193">
        <f aca="1">INDEX(CV4SF,$A210,1)</f>
        <v>0</v>
      </c>
      <c r="C210" s="70"/>
      <c r="D210" s="70"/>
      <c r="E210" s="70"/>
      <c r="F210" s="70"/>
      <c r="G210" s="70"/>
      <c r="H210" s="78"/>
      <c r="I210" s="70"/>
      <c r="J210" s="70"/>
      <c r="K210" s="70"/>
      <c r="M210" s="193">
        <f aca="1">INDEX(CV4CF,$A210,1)</f>
        <v>0</v>
      </c>
      <c r="N210" s="70"/>
      <c r="O210" s="70"/>
      <c r="P210" s="70"/>
      <c r="Q210" s="70"/>
      <c r="R210" s="70"/>
      <c r="S210" s="70"/>
      <c r="T210" s="70"/>
      <c r="U210" s="70"/>
      <c r="V210" s="70"/>
    </row>
    <row r="211" spans="1:22">
      <c r="A211" s="27" t="n">
        <v>41</v>
      </c>
      <c r="B211" s="193">
        <f aca="1">INDEX(CV4SF,$A211,1)</f>
        <v>0</v>
      </c>
      <c r="C211" s="70"/>
      <c r="D211" s="70"/>
      <c r="E211" s="70"/>
      <c r="F211" s="70"/>
      <c r="G211" s="70"/>
      <c r="H211" s="78"/>
      <c r="I211" s="70"/>
      <c r="J211" s="70"/>
      <c r="K211" s="70"/>
      <c r="M211" s="193">
        <f aca="1">INDEX(CV4CF,$A211,1)</f>
        <v>0</v>
      </c>
      <c r="N211" s="70"/>
      <c r="O211" s="70"/>
      <c r="P211" s="70"/>
      <c r="Q211" s="70"/>
      <c r="R211" s="70"/>
      <c r="S211" s="70"/>
      <c r="T211" s="70"/>
      <c r="U211" s="70"/>
      <c r="V211" s="70"/>
    </row>
    <row r="212" spans="1:22">
      <c r="A212" s="27" t="n">
        <v>42</v>
      </c>
      <c r="B212" s="193">
        <f aca="1">INDEX(CV4SF,$A212,1)</f>
        <v>0</v>
      </c>
      <c r="C212" s="70"/>
      <c r="D212" s="70"/>
      <c r="E212" s="70"/>
      <c r="F212" s="70"/>
      <c r="G212" s="70"/>
      <c r="H212" s="78"/>
      <c r="I212" s="70"/>
      <c r="J212" s="70"/>
      <c r="K212" s="70"/>
      <c r="M212" s="193">
        <f aca="1">INDEX(CV4CF,$A212,1)</f>
        <v>0</v>
      </c>
      <c r="N212" s="70"/>
      <c r="O212" s="70"/>
      <c r="P212" s="70"/>
      <c r="Q212" s="70"/>
      <c r="R212" s="70"/>
      <c r="S212" s="70"/>
      <c r="T212" s="70"/>
      <c r="U212" s="70"/>
      <c r="V212" s="70"/>
    </row>
    <row r="213" spans="1:22">
      <c r="A213" s="27" t="n">
        <v>43</v>
      </c>
      <c r="B213" s="193">
        <f aca="1">INDEX(CV4SF,$A213,1)</f>
        <v>0</v>
      </c>
      <c r="C213" s="70"/>
      <c r="D213" s="70"/>
      <c r="E213" s="70"/>
      <c r="F213" s="70"/>
      <c r="G213" s="70"/>
      <c r="H213" s="78"/>
      <c r="I213" s="70"/>
      <c r="J213" s="70"/>
      <c r="K213" s="70"/>
      <c r="M213" s="193">
        <f aca="1">INDEX(CV4CF,$A213,1)</f>
        <v>0</v>
      </c>
      <c r="N213" s="70"/>
      <c r="O213" s="70"/>
      <c r="P213" s="70"/>
      <c r="Q213" s="70"/>
      <c r="R213" s="70"/>
      <c r="S213" s="70"/>
      <c r="T213" s="70"/>
      <c r="U213" s="70"/>
      <c r="V213" s="70"/>
    </row>
    <row r="214" spans="1:22">
      <c r="A214" s="27" t="n">
        <v>44</v>
      </c>
      <c r="B214" s="193">
        <f aca="1">INDEX(CV4SF,$A214,1)</f>
        <v>0</v>
      </c>
      <c r="C214" s="70"/>
      <c r="D214" s="70"/>
      <c r="E214" s="70"/>
      <c r="F214" s="70"/>
      <c r="G214" s="70"/>
      <c r="H214" s="78"/>
      <c r="I214" s="70"/>
      <c r="J214" s="70"/>
      <c r="K214" s="70"/>
      <c r="M214" s="193">
        <f aca="1">INDEX(CV4CF,$A214,1)</f>
        <v>0</v>
      </c>
      <c r="N214" s="70"/>
      <c r="O214" s="70"/>
      <c r="P214" s="70"/>
      <c r="Q214" s="70"/>
      <c r="R214" s="70"/>
      <c r="S214" s="70"/>
      <c r="T214" s="70"/>
      <c r="U214" s="70"/>
      <c r="V214" s="70"/>
    </row>
    <row r="215" spans="1:22">
      <c r="A215" s="27" t="n">
        <v>45</v>
      </c>
      <c r="B215" s="193">
        <f aca="1">INDEX(CV4SF,$A215,1)</f>
        <v>0</v>
      </c>
      <c r="C215" s="70"/>
      <c r="D215" s="70"/>
      <c r="E215" s="70"/>
      <c r="F215" s="70"/>
      <c r="G215" s="70"/>
      <c r="H215" s="78"/>
      <c r="I215" s="70"/>
      <c r="J215" s="70"/>
      <c r="K215" s="70"/>
      <c r="M215" s="193">
        <f aca="1">INDEX(CV4CF,$A215,1)</f>
        <v>0</v>
      </c>
      <c r="N215" s="70"/>
      <c r="O215" s="70"/>
      <c r="P215" s="70"/>
      <c r="Q215" s="70"/>
      <c r="R215" s="70"/>
      <c r="S215" s="70"/>
      <c r="T215" s="70"/>
      <c r="U215" s="70"/>
      <c r="V215" s="70"/>
    </row>
    <row r="216" spans="1:22">
      <c r="A216" s="27" t="n">
        <v>46</v>
      </c>
      <c r="B216" s="193">
        <f aca="1">INDEX(CV4SF,$A216,1)</f>
        <v>0</v>
      </c>
      <c r="C216" s="70"/>
      <c r="D216" s="70"/>
      <c r="E216" s="70"/>
      <c r="F216" s="70"/>
      <c r="G216" s="70"/>
      <c r="H216" s="78"/>
      <c r="I216" s="70"/>
      <c r="J216" s="70"/>
      <c r="K216" s="70"/>
      <c r="M216" s="193">
        <f aca="1">INDEX(CV4CF,$A216,1)</f>
        <v>0</v>
      </c>
      <c r="N216" s="70"/>
      <c r="O216" s="70"/>
      <c r="P216" s="70"/>
      <c r="Q216" s="70"/>
      <c r="R216" s="70"/>
      <c r="S216" s="70"/>
      <c r="T216" s="70"/>
      <c r="U216" s="70"/>
      <c r="V216" s="70"/>
    </row>
    <row r="217" spans="1:22">
      <c r="A217" s="27" t="n">
        <v>47</v>
      </c>
      <c r="B217" s="193">
        <f aca="1">INDEX(CV4SF,$A217,1)</f>
        <v>0</v>
      </c>
      <c r="C217" s="70"/>
      <c r="D217" s="70"/>
      <c r="E217" s="70"/>
      <c r="F217" s="70"/>
      <c r="G217" s="70"/>
      <c r="H217" s="78"/>
      <c r="I217" s="70"/>
      <c r="J217" s="70"/>
      <c r="K217" s="70"/>
      <c r="M217" s="193">
        <f aca="1">INDEX(CV4CF,$A217,1)</f>
        <v>0</v>
      </c>
      <c r="N217" s="70"/>
      <c r="O217" s="70"/>
      <c r="P217" s="70"/>
      <c r="Q217" s="70"/>
      <c r="R217" s="70"/>
      <c r="S217" s="70"/>
      <c r="T217" s="70"/>
      <c r="U217" s="70"/>
      <c r="V217" s="70"/>
    </row>
    <row r="218" spans="1:22">
      <c r="A218" s="27" t="n">
        <v>48</v>
      </c>
      <c r="B218" s="193">
        <f aca="1">INDEX(CV4SF,$A218,1)</f>
        <v>0</v>
      </c>
      <c r="C218" s="70"/>
      <c r="D218" s="70"/>
      <c r="E218" s="70"/>
      <c r="F218" s="70"/>
      <c r="G218" s="70"/>
      <c r="H218" s="78"/>
      <c r="I218" s="70"/>
      <c r="J218" s="70"/>
      <c r="K218" s="70"/>
      <c r="M218" s="193">
        <f aca="1">INDEX(CV4CF,$A218,1)</f>
        <v>0</v>
      </c>
      <c r="N218" s="70"/>
      <c r="O218" s="70"/>
      <c r="P218" s="70"/>
      <c r="Q218" s="70"/>
      <c r="R218" s="70"/>
      <c r="S218" s="70"/>
      <c r="T218" s="70"/>
      <c r="U218" s="70"/>
      <c r="V218" s="70"/>
    </row>
    <row r="219" spans="1:22">
      <c r="A219" s="27" t="n">
        <v>49</v>
      </c>
      <c r="B219" s="193">
        <f aca="1">INDEX(CV4SF,$A219,1)</f>
        <v>0</v>
      </c>
      <c r="C219" s="70"/>
      <c r="D219" s="70"/>
      <c r="E219" s="70"/>
      <c r="F219" s="70"/>
      <c r="G219" s="70"/>
      <c r="H219" s="78"/>
      <c r="I219" s="70"/>
      <c r="J219" s="70"/>
      <c r="K219" s="70"/>
      <c r="M219" s="193">
        <f aca="1">INDEX(CV4CF,$A219,1)</f>
        <v>0</v>
      </c>
      <c r="N219" s="70"/>
      <c r="O219" s="70"/>
      <c r="P219" s="70"/>
      <c r="Q219" s="70"/>
      <c r="R219" s="70"/>
      <c r="S219" s="70"/>
      <c r="T219" s="70"/>
      <c r="U219" s="70"/>
      <c r="V219" s="70"/>
    </row>
    <row r="220" spans="1:22">
      <c r="A220" s="27" t="n">
        <v>50</v>
      </c>
      <c r="B220" s="193">
        <f aca="1">INDEX(CV4SF,$A220,1)</f>
        <v>0</v>
      </c>
      <c r="C220" s="70"/>
      <c r="D220" s="70"/>
      <c r="E220" s="70"/>
      <c r="F220" s="70"/>
      <c r="G220" s="70"/>
      <c r="H220" s="78"/>
      <c r="I220" s="70"/>
      <c r="J220" s="70"/>
      <c r="K220" s="70"/>
      <c r="M220" s="193">
        <f aca="1">INDEX(CV4CF,$A220,1)</f>
        <v>0</v>
      </c>
      <c r="N220" s="70"/>
      <c r="O220" s="70"/>
      <c r="P220" s="70"/>
      <c r="Q220" s="70"/>
      <c r="R220" s="70"/>
      <c r="S220" s="70"/>
      <c r="T220" s="70"/>
      <c r="U220" s="70"/>
      <c r="V220" s="70"/>
    </row>
    <row r="221" spans="2:2">
      <c r="B221" s="83"/>
    </row>
    <row r="223" spans="2:2">
      <c r="B223" s="108" t="s">
        <v>220</v>
      </c>
    </row>
    <row r="224" spans="2:5">
      <c r="B224" s="108" t="s">
        <v>104</v>
      </c>
      <c r="C224" s="110" t="s">
        <v>221</v>
      </c>
      <c r="D224" s="70" t="s">
        <v>222</v>
      </c>
      <c r="E224" s="70"/>
    </row>
    <row r="225" spans="2:4">
      <c r="B225" s="108" t="s">
        <v>212</v>
      </c>
      <c r="C225" s="110" t="s">
        <v>221</v>
      </c>
      <c r="D225" s="111" t="s">
        <v>223</v>
      </c>
    </row>
    <row r="226" spans="2:4">
      <c r="B226" s="108" t="s">
        <v>213</v>
      </c>
      <c r="C226" s="110" t="s">
        <v>221</v>
      </c>
      <c r="D226" s="70" t="s">
        <v>223</v>
      </c>
    </row>
    <row r="227" spans="2:2">
      <c r="B227" s="108" t="s">
        <v>221</v>
      </c>
    </row>
    <row r="228" spans="2:2">
      <c r="B228" s="108" t="s">
        <v>224</v>
      </c>
    </row>
    <row r="229" spans="2:2">
      <c r="B229" s="108" t="s">
        <v>225</v>
      </c>
    </row>
    <row r="230" spans="2:2">
      <c r="B230" s="83"/>
    </row>
    <row r="231" spans="2:2">
      <c r="B231" s="83"/>
    </row>
  </sheetData>
  <conditionalFormatting sqref="S6:S195">
    <cfRule type="colorScale" priority="1">
      <colorScale>
        <cfvo type="min"/>
        <cfvo type="percentile" val="50"/>
        <cfvo type="max"/>
        <color rgb="FFF8696B"/>
        <color rgb="FFFFEB84"/>
        <color rgb="FF63BE7B"/>
      </colorScale>
    </cfRule>
  </conditionalFormatting>
  <conditionalFormatting sqref="H6:H195">
    <cfRule type="colorScale" priority="2">
      <colorScale>
        <cfvo type="min"/>
        <cfvo type="percentile" val="50"/>
        <cfvo type="max"/>
        <color rgb="FFF8696B"/>
        <color rgb="FFFFEB84"/>
        <color rgb="FF63BE7B"/>
      </colorScale>
    </cfRule>
  </conditionalFormatting>
  <hyperlinks>
    <hyperlink ref="B2" location="'Comportamiento CON Fungicida'!B225"/>
  </hyperlinks>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dimension ref="A1:Z276"/>
  <sheetViews>
    <sheetView view="normal" zoomScale="80" workbookViewId="0">
      <pane ySplit="5" topLeftCell="A9" activePane="bottomLeft" state="frozen"/>
      <selection pane="bottomLeft" activeCell="G170" sqref="G170:G194"/>
    </sheetView>
  </sheetViews>
  <sheetFormatPr baseColWidth="10" defaultColWidth="10.669643" defaultRowHeight="15.40"/>
  <cols>
    <col min="1" max="1" width="5.660714" customWidth="1"/>
    <col min="2" max="2" width="28.107143" customWidth="1"/>
    <col min="3" max="14" width="12.660714" customWidth="1"/>
    <col min="15" max="15" width="28.107143" customWidth="1"/>
    <col min="16" max="27" width="12.660714" customWidth="1"/>
  </cols>
  <sheetData>
    <row r="1" spans="2:25" ht="15" customHeight="1">
      <c r="B1" s="286" t="s">
        <v>226</v>
      </c>
      <c r="M1" s="7"/>
      <c r="N1" s="9"/>
      <c r="Y1" s="7"/>
    </row>
    <row r="2" spans="2:25" ht="15" customHeight="1">
      <c r="B2" s="303" t="s">
        <v>210</v>
      </c>
      <c r="M2" s="7"/>
      <c r="Y2" s="7"/>
    </row>
    <row r="3" spans="2:25" ht="15" customHeight="1">
      <c r="B3" s="292" t="s">
        <v>115</v>
      </c>
      <c r="C3" s="145"/>
      <c r="D3" s="145"/>
      <c r="E3" s="145"/>
      <c r="M3" s="7"/>
      <c r="Y3" s="7"/>
    </row>
    <row r="4" spans="2:26" ht="15" customHeight="1">
      <c r="B4" s="216" t="str">
        <f>Fechas!$C$4</f>
        <v>1º ÉPOCA: CICLO LARGO SIN FUNGICIDA</v>
      </c>
      <c r="C4" s="217"/>
      <c r="D4" s="217"/>
      <c r="E4" s="217"/>
      <c r="F4" s="217"/>
      <c r="G4" s="217"/>
      <c r="H4" s="217"/>
      <c r="I4" s="217"/>
      <c r="J4" s="217"/>
      <c r="K4" s="217"/>
      <c r="L4" s="217"/>
      <c r="M4" s="218"/>
      <c r="O4" s="16" t="str">
        <f>Fechas!$K$4</f>
        <v>1º ÉPOCA: CICLO LARGO CON FUNGICIDA</v>
      </c>
      <c r="P4" s="17"/>
      <c r="Q4" s="17"/>
      <c r="R4" s="17"/>
      <c r="S4" s="17"/>
      <c r="T4" s="17"/>
      <c r="U4" s="17"/>
      <c r="V4" s="17"/>
      <c r="W4" s="17"/>
      <c r="X4" s="17"/>
      <c r="Y4" s="17"/>
      <c r="Z4" s="18"/>
    </row>
    <row r="5" spans="2:26" ht="30" customHeight="1">
      <c r="B5" s="221" t="s">
        <v>120</v>
      </c>
      <c r="C5" s="222" t="s">
        <v>227</v>
      </c>
      <c r="D5" s="222" t="s">
        <v>228</v>
      </c>
      <c r="E5" s="222" t="s">
        <v>229</v>
      </c>
      <c r="F5" s="222" t="s">
        <v>230</v>
      </c>
      <c r="G5" s="222" t="s">
        <v>231</v>
      </c>
      <c r="H5" s="222" t="s">
        <v>232</v>
      </c>
      <c r="I5" s="222" t="s">
        <v>233</v>
      </c>
      <c r="J5" s="222" t="s">
        <v>234</v>
      </c>
      <c r="K5" s="222" t="s">
        <v>235</v>
      </c>
      <c r="L5" s="222" t="s">
        <v>236</v>
      </c>
      <c r="M5" s="223" t="s">
        <v>219</v>
      </c>
      <c r="O5" s="86" t="s">
        <v>120</v>
      </c>
      <c r="P5" s="86" t="s">
        <v>227</v>
      </c>
      <c r="Q5" s="86" t="s">
        <v>228</v>
      </c>
      <c r="R5" s="86" t="s">
        <v>229</v>
      </c>
      <c r="S5" s="86" t="s">
        <v>230</v>
      </c>
      <c r="T5" s="86" t="s">
        <v>231</v>
      </c>
      <c r="U5" s="86" t="s">
        <v>232</v>
      </c>
      <c r="V5" s="86" t="s">
        <v>233</v>
      </c>
      <c r="W5" s="86" t="s">
        <v>234</v>
      </c>
      <c r="X5" s="86" t="s">
        <v>235</v>
      </c>
      <c r="Y5" s="86" t="s">
        <v>236</v>
      </c>
      <c r="Z5" s="107" t="s">
        <v>219</v>
      </c>
    </row>
    <row r="6" spans="1:26">
      <c r="A6" s="27" t="n">
        <v>1</v>
      </c>
      <c r="B6" s="219" t="str">
        <f aca="1">INDEX(CV1SF,$A6,1)</f>
        <v>ACA 308</v>
      </c>
      <c r="C6" s="226" t="n">
        <v>3</v>
      </c>
      <c r="D6" s="226"/>
      <c r="E6" s="226"/>
      <c r="F6" s="220"/>
      <c r="G6" s="226" t="n">
        <v>2</v>
      </c>
      <c r="H6" s="220"/>
      <c r="I6" s="220"/>
      <c r="J6" s="220"/>
      <c r="K6" s="220"/>
      <c r="L6" s="220"/>
      <c r="M6" s="220"/>
      <c r="O6" s="193" t="str">
        <f aca="1">INDEX(CV1CF,$A6,1)</f>
        <v>ACA 308</v>
      </c>
      <c r="P6" s="195"/>
      <c r="Q6" s="195"/>
      <c r="R6" s="195"/>
      <c r="S6" s="195"/>
      <c r="T6" s="195"/>
      <c r="U6" s="195"/>
      <c r="V6" s="195"/>
      <c r="W6" s="195"/>
      <c r="X6" s="195"/>
      <c r="Y6" s="195"/>
      <c r="Z6" s="195"/>
    </row>
    <row r="7" spans="1:26">
      <c r="A7" s="27" t="n">
        <v>2</v>
      </c>
      <c r="B7" s="193" t="str">
        <f aca="1">INDEX(CV1SF,$A7,1)</f>
        <v>ACA 363</v>
      </c>
      <c r="C7" s="214"/>
      <c r="D7" s="214"/>
      <c r="E7" s="214"/>
      <c r="F7" s="195"/>
      <c r="G7" s="214" t="n">
        <v>3</v>
      </c>
      <c r="H7" s="195"/>
      <c r="I7" s="195"/>
      <c r="J7" s="195"/>
      <c r="K7" s="195"/>
      <c r="L7" s="195"/>
      <c r="M7" s="195"/>
      <c r="O7" s="193" t="str">
        <f aca="1">INDEX(CV1CF,$A7,1)</f>
        <v>ACA 363</v>
      </c>
      <c r="P7" s="195"/>
      <c r="Q7" s="195"/>
      <c r="R7" s="195"/>
      <c r="S7" s="195"/>
      <c r="T7" s="195"/>
      <c r="U7" s="195"/>
      <c r="V7" s="195"/>
      <c r="W7" s="195"/>
      <c r="X7" s="195"/>
      <c r="Y7" s="195"/>
      <c r="Z7" s="195"/>
    </row>
    <row r="8" spans="1:26">
      <c r="A8" s="27" t="n">
        <v>3</v>
      </c>
      <c r="B8" s="193" t="str">
        <f aca="1">INDEX(CV1SF,$A8,1)</f>
        <v>ACA 364</v>
      </c>
      <c r="C8" s="214"/>
      <c r="D8" s="214"/>
      <c r="E8" s="214"/>
      <c r="F8" s="195"/>
      <c r="G8" s="214"/>
      <c r="H8" s="195"/>
      <c r="I8" s="195"/>
      <c r="J8" s="195"/>
      <c r="K8" s="195"/>
      <c r="L8" s="195"/>
      <c r="M8" s="195"/>
      <c r="O8" s="193" t="str">
        <f aca="1">INDEX(CV1CF,$A8,1)</f>
        <v>ACA 364</v>
      </c>
      <c r="P8" s="195"/>
      <c r="Q8" s="195"/>
      <c r="R8" s="195"/>
      <c r="S8" s="195"/>
      <c r="T8" s="195"/>
      <c r="U8" s="195"/>
      <c r="V8" s="195"/>
      <c r="W8" s="195"/>
      <c r="X8" s="195"/>
      <c r="Y8" s="195"/>
      <c r="Z8" s="195"/>
    </row>
    <row r="9" spans="1:26">
      <c r="A9" s="27" t="n">
        <v>4</v>
      </c>
      <c r="B9" s="193" t="str">
        <f aca="1">INDEX(CV1SF,$A9,1)</f>
        <v>ACA 502</v>
      </c>
      <c r="C9" s="214" t="n">
        <v>3</v>
      </c>
      <c r="D9" s="214"/>
      <c r="E9" s="214"/>
      <c r="F9" s="195"/>
      <c r="G9" s="214"/>
      <c r="H9" s="195"/>
      <c r="I9" s="195"/>
      <c r="J9" s="195"/>
      <c r="K9" s="195"/>
      <c r="L9" s="195"/>
      <c r="M9" s="195"/>
      <c r="O9" s="193" t="str">
        <f aca="1">INDEX(CV1CF,$A9,1)</f>
        <v>ACA 502</v>
      </c>
      <c r="P9" s="195"/>
      <c r="Q9" s="195"/>
      <c r="R9" s="195"/>
      <c r="S9" s="195"/>
      <c r="T9" s="195"/>
      <c r="U9" s="195"/>
      <c r="V9" s="195"/>
      <c r="W9" s="195"/>
      <c r="X9" s="195"/>
      <c r="Y9" s="195"/>
      <c r="Z9" s="195"/>
    </row>
    <row r="10" spans="1:26">
      <c r="A10" s="27" t="n">
        <v>5</v>
      </c>
      <c r="B10" s="193" t="str">
        <f aca="1">INDEX(CV1SF,$A10,1)</f>
        <v>FRESNO</v>
      </c>
      <c r="C10" s="214"/>
      <c r="D10" s="214"/>
      <c r="E10" s="214"/>
      <c r="F10" s="195"/>
      <c r="G10" s="214" t="n">
        <v>3</v>
      </c>
      <c r="H10" s="195"/>
      <c r="I10" s="195"/>
      <c r="J10" s="195"/>
      <c r="K10" s="195"/>
      <c r="L10" s="195"/>
      <c r="M10" s="195"/>
      <c r="O10" s="193" t="str">
        <f aca="1">INDEX(CV1CF,$A10,1)</f>
        <v>FRESNO</v>
      </c>
      <c r="P10" s="195"/>
      <c r="Q10" s="195"/>
      <c r="R10" s="195"/>
      <c r="S10" s="195"/>
      <c r="T10" s="195"/>
      <c r="U10" s="195"/>
      <c r="V10" s="195"/>
      <c r="W10" s="195"/>
      <c r="X10" s="195"/>
      <c r="Y10" s="195"/>
      <c r="Z10" s="195"/>
    </row>
    <row r="11" spans="1:26" ht="12.75" customHeight="1">
      <c r="A11" s="27" t="n">
        <v>6</v>
      </c>
      <c r="B11" s="193" t="str">
        <f aca="1">INDEX(CV1SF,$A11,1)</f>
        <v>JACARANDA</v>
      </c>
      <c r="C11" s="214"/>
      <c r="D11" s="214"/>
      <c r="E11" s="214"/>
      <c r="F11" s="195"/>
      <c r="G11" s="214" t="n">
        <v>3</v>
      </c>
      <c r="H11" s="195"/>
      <c r="I11" s="195"/>
      <c r="J11" s="195"/>
      <c r="K11" s="195"/>
      <c r="L11" s="195"/>
      <c r="M11" s="195"/>
      <c r="O11" s="193" t="str">
        <f aca="1">INDEX(CV1CF,$A11,1)</f>
        <v>JACARANDA</v>
      </c>
      <c r="P11" s="195"/>
      <c r="Q11" s="195"/>
      <c r="R11" s="195"/>
      <c r="S11" s="195"/>
      <c r="T11" s="195"/>
      <c r="U11" s="195"/>
      <c r="V11" s="195"/>
      <c r="W11" s="195"/>
      <c r="X11" s="195"/>
      <c r="Y11" s="195"/>
      <c r="Z11" s="195"/>
    </row>
    <row r="12" spans="1:26">
      <c r="A12" s="27" t="n">
        <v>7</v>
      </c>
      <c r="B12" s="193" t="str">
        <f aca="1">INDEX(CV1SF,$A12,1)</f>
        <v>BASILIO</v>
      </c>
      <c r="C12" s="214"/>
      <c r="D12" s="214"/>
      <c r="E12" s="214"/>
      <c r="F12" s="195"/>
      <c r="G12" s="214" t="n">
        <v>3</v>
      </c>
      <c r="H12" s="195"/>
      <c r="I12" s="195"/>
      <c r="J12" s="195"/>
      <c r="K12" s="195"/>
      <c r="L12" s="195"/>
      <c r="M12" s="195"/>
      <c r="O12" s="193" t="str">
        <f aca="1">INDEX(CV1CF,$A12,1)</f>
        <v>BASILIO</v>
      </c>
      <c r="P12" s="195"/>
      <c r="Q12" s="195"/>
      <c r="R12" s="195"/>
      <c r="S12" s="195"/>
      <c r="T12" s="195"/>
      <c r="U12" s="195"/>
      <c r="V12" s="195"/>
      <c r="W12" s="195"/>
      <c r="X12" s="195"/>
      <c r="Y12" s="195"/>
      <c r="Z12" s="195"/>
    </row>
    <row r="13" spans="1:26">
      <c r="A13" s="27" t="n">
        <v>8</v>
      </c>
      <c r="B13" s="193" t="str">
        <f aca="1">INDEX(CV1SF,$A13,1)</f>
        <v>TIMBO</v>
      </c>
      <c r="C13" s="214"/>
      <c r="D13" s="214"/>
      <c r="E13" s="214" t="n">
        <v>6</v>
      </c>
      <c r="F13" s="195"/>
      <c r="G13" s="214"/>
      <c r="H13" s="195"/>
      <c r="I13" s="195"/>
      <c r="J13" s="195"/>
      <c r="K13" s="195"/>
      <c r="L13" s="195"/>
      <c r="M13" s="195"/>
      <c r="O13" s="193" t="str">
        <f aca="1">INDEX(CV1CF,$A13,1)</f>
        <v>TIMBO</v>
      </c>
      <c r="P13" s="195"/>
      <c r="Q13" s="195"/>
      <c r="R13" s="195"/>
      <c r="S13" s="195"/>
      <c r="T13" s="195"/>
      <c r="U13" s="195"/>
      <c r="V13" s="195"/>
      <c r="W13" s="195"/>
      <c r="X13" s="195"/>
      <c r="Y13" s="195"/>
      <c r="Z13" s="195"/>
    </row>
    <row r="14" spans="1:26">
      <c r="A14" s="27" t="n">
        <v>9</v>
      </c>
      <c r="B14" s="193" t="str">
        <f aca="1">INDEX(CV1SF,$A14,1)</f>
        <v>B CUMELEN</v>
      </c>
      <c r="C14" s="214"/>
      <c r="D14" s="214"/>
      <c r="E14" s="214" t="n">
        <v>5</v>
      </c>
      <c r="F14" s="195"/>
      <c r="G14" s="214"/>
      <c r="H14" s="195"/>
      <c r="I14" s="195"/>
      <c r="J14" s="195"/>
      <c r="K14" s="195"/>
      <c r="L14" s="195"/>
      <c r="M14" s="195"/>
      <c r="O14" s="193" t="str">
        <f aca="1">INDEX(CV1CF,$A14,1)</f>
        <v>B CUMELEN</v>
      </c>
      <c r="P14" s="195"/>
      <c r="Q14" s="195"/>
      <c r="R14" s="195"/>
      <c r="S14" s="195"/>
      <c r="T14" s="195"/>
      <c r="U14" s="195"/>
      <c r="V14" s="195"/>
      <c r="W14" s="195"/>
      <c r="X14" s="195"/>
      <c r="Y14" s="195"/>
      <c r="Z14" s="195"/>
    </row>
    <row r="15" spans="1:26">
      <c r="A15" s="27" t="n">
        <v>10</v>
      </c>
      <c r="B15" s="193" t="str">
        <f aca="1">INDEX(CV1SF,$A15,1)</f>
        <v>B DESTELLO</v>
      </c>
      <c r="C15" s="214"/>
      <c r="D15" s="214"/>
      <c r="E15" s="214"/>
      <c r="F15" s="195"/>
      <c r="G15" s="214"/>
      <c r="H15" s="195"/>
      <c r="I15" s="195"/>
      <c r="J15" s="195"/>
      <c r="K15" s="195"/>
      <c r="L15" s="195"/>
      <c r="M15" s="195"/>
      <c r="O15" s="193" t="str">
        <f aca="1">INDEX(CV1CF,$A15,1)</f>
        <v>B DESTELLO</v>
      </c>
      <c r="P15" s="195"/>
      <c r="Q15" s="195"/>
      <c r="R15" s="195"/>
      <c r="S15" s="195"/>
      <c r="T15" s="195"/>
      <c r="U15" s="195"/>
      <c r="V15" s="195"/>
      <c r="W15" s="195"/>
      <c r="X15" s="195"/>
      <c r="Y15" s="195"/>
      <c r="Z15" s="195"/>
    </row>
    <row r="16" spans="1:26">
      <c r="A16" s="27" t="n">
        <v>11</v>
      </c>
      <c r="B16" s="193" t="str">
        <f aca="1">INDEX(CV1SF,$A16,1)</f>
        <v>B PACIFICO</v>
      </c>
      <c r="C16" s="214"/>
      <c r="D16" s="214"/>
      <c r="E16" s="214"/>
      <c r="F16" s="195"/>
      <c r="G16" s="214"/>
      <c r="H16" s="195"/>
      <c r="I16" s="195"/>
      <c r="J16" s="195"/>
      <c r="K16" s="195"/>
      <c r="L16" s="195"/>
      <c r="M16" s="195"/>
      <c r="O16" s="193" t="str">
        <f aca="1">INDEX(CV1CF,$A16,1)</f>
        <v>B PACIFICO</v>
      </c>
      <c r="P16" s="195"/>
      <c r="Q16" s="195"/>
      <c r="R16" s="195"/>
      <c r="S16" s="195"/>
      <c r="T16" s="195"/>
      <c r="U16" s="195"/>
      <c r="V16" s="195"/>
      <c r="W16" s="195"/>
      <c r="X16" s="195"/>
      <c r="Y16" s="195"/>
      <c r="Z16" s="195"/>
    </row>
    <row r="17" spans="1:26">
      <c r="A17" s="27" t="n">
        <v>12</v>
      </c>
      <c r="B17" s="193" t="str">
        <f aca="1">INDEX(CV1SF,$A17,1)</f>
        <v>B PEREGRINO</v>
      </c>
      <c r="C17" s="214"/>
      <c r="D17" s="214" t="n">
        <v>2</v>
      </c>
      <c r="E17" s="214"/>
      <c r="F17" s="195"/>
      <c r="G17" s="214"/>
      <c r="H17" s="195"/>
      <c r="I17" s="195"/>
      <c r="J17" s="195"/>
      <c r="K17" s="195"/>
      <c r="L17" s="195"/>
      <c r="M17" s="195"/>
      <c r="O17" s="193" t="str">
        <f aca="1">INDEX(CV1CF,$A17,1)</f>
        <v>B PEREGRINO</v>
      </c>
      <c r="P17" s="195"/>
      <c r="Q17" s="195"/>
      <c r="R17" s="195"/>
      <c r="S17" s="195"/>
      <c r="T17" s="195"/>
      <c r="U17" s="195"/>
      <c r="V17" s="195"/>
      <c r="W17" s="195"/>
      <c r="X17" s="195"/>
      <c r="Y17" s="195"/>
      <c r="Z17" s="195"/>
    </row>
    <row r="18" spans="1:26">
      <c r="A18" s="27" t="n">
        <v>13</v>
      </c>
      <c r="B18" s="193" t="str">
        <f aca="1">INDEX(CV1SF,$A18,1)</f>
        <v>SY 109</v>
      </c>
      <c r="C18" s="214"/>
      <c r="D18" s="214"/>
      <c r="E18" s="214"/>
      <c r="F18" s="195"/>
      <c r="G18" s="214"/>
      <c r="H18" s="195"/>
      <c r="I18" s="195"/>
      <c r="J18" s="195"/>
      <c r="K18" s="195"/>
      <c r="L18" s="195"/>
      <c r="M18" s="195"/>
      <c r="O18" s="193" t="str">
        <f aca="1">INDEX(CV1CF,$A18,1)</f>
        <v>SY 109</v>
      </c>
      <c r="P18" s="195"/>
      <c r="Q18" s="195"/>
      <c r="R18" s="195"/>
      <c r="S18" s="195"/>
      <c r="T18" s="195"/>
      <c r="U18" s="195"/>
      <c r="V18" s="195"/>
      <c r="W18" s="195"/>
      <c r="X18" s="195"/>
      <c r="Y18" s="195"/>
      <c r="Z18" s="195"/>
    </row>
    <row r="19" spans="1:26">
      <c r="A19" s="27" t="n">
        <v>14</v>
      </c>
      <c r="B19" s="193" t="str">
        <f aca="1">INDEX(CV1SF,$A19,1)</f>
        <v>SY 120</v>
      </c>
      <c r="C19" s="214"/>
      <c r="D19" s="214"/>
      <c r="E19" s="214" t="n">
        <v>7</v>
      </c>
      <c r="F19" s="195"/>
      <c r="G19" s="214"/>
      <c r="H19" s="195"/>
      <c r="I19" s="195"/>
      <c r="J19" s="195"/>
      <c r="K19" s="195"/>
      <c r="L19" s="195"/>
      <c r="M19" s="195"/>
      <c r="O19" s="193" t="str">
        <f aca="1">INDEX(CV1CF,$A19,1)</f>
        <v>SY 120</v>
      </c>
      <c r="P19" s="195"/>
      <c r="Q19" s="195"/>
      <c r="R19" s="195"/>
      <c r="S19" s="195"/>
      <c r="T19" s="195"/>
      <c r="U19" s="195"/>
      <c r="V19" s="195"/>
      <c r="W19" s="195"/>
      <c r="X19" s="195"/>
      <c r="Y19" s="195"/>
      <c r="Z19" s="195"/>
    </row>
    <row r="20" spans="1:26">
      <c r="A20" s="27" t="n">
        <v>15</v>
      </c>
      <c r="B20" s="193" t="str">
        <f aca="1">INDEX(CV1SF,$A20,1)</f>
        <v>SY 211</v>
      </c>
      <c r="C20" s="214"/>
      <c r="D20" s="214" t="n">
        <v>4</v>
      </c>
      <c r="E20" s="214"/>
      <c r="F20" s="195"/>
      <c r="G20" s="214"/>
      <c r="H20" s="195"/>
      <c r="I20" s="195"/>
      <c r="J20" s="195"/>
      <c r="K20" s="195"/>
      <c r="L20" s="195"/>
      <c r="M20" s="195"/>
      <c r="O20" s="193" t="str">
        <f aca="1">INDEX(CV1CF,$A20,1)</f>
        <v>SY 211</v>
      </c>
      <c r="P20" s="195"/>
      <c r="Q20" s="195"/>
      <c r="R20" s="195"/>
      <c r="S20" s="195"/>
      <c r="T20" s="195"/>
      <c r="U20" s="195"/>
      <c r="V20" s="195"/>
      <c r="W20" s="195"/>
      <c r="X20" s="195"/>
      <c r="Y20" s="195"/>
      <c r="Z20" s="195"/>
    </row>
    <row r="21" spans="1:26">
      <c r="A21" s="27" t="n">
        <v>16</v>
      </c>
      <c r="B21" s="193" t="str">
        <f aca="1">INDEX(CV1SF,$A21,1)</f>
        <v>CATALPA</v>
      </c>
      <c r="C21" s="214"/>
      <c r="D21" s="214" t="n">
        <v>2</v>
      </c>
      <c r="E21" s="214" t="n">
        <v>5</v>
      </c>
      <c r="F21" s="195"/>
      <c r="G21" s="214"/>
      <c r="H21" s="195"/>
      <c r="I21" s="195"/>
      <c r="J21" s="195"/>
      <c r="K21" s="195"/>
      <c r="L21" s="195"/>
      <c r="M21" s="195"/>
      <c r="O21" s="193" t="str">
        <f aca="1">INDEX(CV1CF,$A21,1)</f>
        <v>CATALPA</v>
      </c>
      <c r="P21" s="195"/>
      <c r="Q21" s="195"/>
      <c r="R21" s="195"/>
      <c r="S21" s="195"/>
      <c r="T21" s="195"/>
      <c r="U21" s="195"/>
      <c r="V21" s="195"/>
      <c r="W21" s="195"/>
      <c r="X21" s="195"/>
      <c r="Y21" s="195"/>
      <c r="Z21" s="195"/>
    </row>
    <row r="22" spans="1:26">
      <c r="A22" s="27" t="n">
        <v>17</v>
      </c>
      <c r="B22" s="193" t="str">
        <f aca="1">INDEX(CV1SF,$A22,1)</f>
        <v>PEHUEN</v>
      </c>
      <c r="C22" s="214"/>
      <c r="D22" s="214" t="n">
        <v>3</v>
      </c>
      <c r="E22" s="214"/>
      <c r="F22" s="195"/>
      <c r="G22" s="214"/>
      <c r="H22" s="195"/>
      <c r="I22" s="195"/>
      <c r="J22" s="195"/>
      <c r="K22" s="195"/>
      <c r="L22" s="195"/>
      <c r="M22" s="195"/>
      <c r="O22" s="193" t="str">
        <f aca="1">INDEX(CV1CF,$A22,1)</f>
        <v>PEHUEN</v>
      </c>
      <c r="P22" s="195"/>
      <c r="Q22" s="195"/>
      <c r="R22" s="195"/>
      <c r="S22" s="195"/>
      <c r="T22" s="195"/>
      <c r="U22" s="195"/>
      <c r="V22" s="195"/>
      <c r="W22" s="195"/>
      <c r="X22" s="195"/>
      <c r="Y22" s="195"/>
      <c r="Z22" s="195"/>
    </row>
    <row r="23" spans="1:26">
      <c r="A23" s="27" t="n">
        <v>18</v>
      </c>
      <c r="B23" s="193" t="str">
        <f aca="1">INDEX(CV1SF,$A23,1)</f>
        <v>SAUCE</v>
      </c>
      <c r="C23" s="214"/>
      <c r="D23" s="214" t="n">
        <v>3</v>
      </c>
      <c r="E23" s="214"/>
      <c r="F23" s="195"/>
      <c r="G23" s="214"/>
      <c r="H23" s="195"/>
      <c r="I23" s="195"/>
      <c r="J23" s="195"/>
      <c r="K23" s="195"/>
      <c r="L23" s="195"/>
      <c r="M23" s="195"/>
      <c r="O23" s="193" t="str">
        <f aca="1">INDEX(CV1CF,$A23,1)</f>
        <v>SAUCE</v>
      </c>
      <c r="P23" s="195"/>
      <c r="Q23" s="195"/>
      <c r="R23" s="195"/>
      <c r="S23" s="195"/>
      <c r="T23" s="195"/>
      <c r="U23" s="195"/>
      <c r="V23" s="195"/>
      <c r="W23" s="195"/>
      <c r="X23" s="195"/>
      <c r="Y23" s="195"/>
      <c r="Z23" s="195"/>
    </row>
    <row r="24" spans="1:26">
      <c r="A24" s="27" t="n">
        <v>19</v>
      </c>
      <c r="B24" s="193" t="str">
        <f aca="1">INDEX(CV1SF,$A24,1)</f>
        <v>IS TERO</v>
      </c>
      <c r="C24" s="214"/>
      <c r="D24" s="214"/>
      <c r="E24" s="214" t="n">
        <v>4</v>
      </c>
      <c r="F24" s="195"/>
      <c r="G24" s="214"/>
      <c r="H24" s="195"/>
      <c r="I24" s="195"/>
      <c r="J24" s="195"/>
      <c r="K24" s="195"/>
      <c r="L24" s="195"/>
      <c r="M24" s="195"/>
      <c r="O24" s="193" t="str">
        <f aca="1">INDEX(CV1CF,$A24,1)</f>
        <v>IS TERO</v>
      </c>
      <c r="P24" s="195"/>
      <c r="Q24" s="195"/>
      <c r="R24" s="195"/>
      <c r="S24" s="195"/>
      <c r="T24" s="195"/>
      <c r="U24" s="195"/>
      <c r="V24" s="195"/>
      <c r="W24" s="195"/>
      <c r="X24" s="195"/>
      <c r="Y24" s="195"/>
      <c r="Z24" s="195"/>
    </row>
    <row r="25" spans="1:26">
      <c r="A25" s="27" t="n">
        <v>20</v>
      </c>
      <c r="B25" s="193" t="str">
        <f aca="1">INDEX(CV1SF,$A25,1)</f>
        <v>K CIEN AÑOS</v>
      </c>
      <c r="C25" s="214"/>
      <c r="D25" s="214"/>
      <c r="E25" s="214" t="n">
        <v>5</v>
      </c>
      <c r="F25" s="195"/>
      <c r="G25" s="214"/>
      <c r="H25" s="195"/>
      <c r="I25" s="195"/>
      <c r="J25" s="195"/>
      <c r="K25" s="195"/>
      <c r="L25" s="195"/>
      <c r="M25" s="195"/>
      <c r="O25" s="193" t="str">
        <f aca="1">INDEX(CV1CF,$A25,1)</f>
        <v>K CIEN AÑOS</v>
      </c>
      <c r="P25" s="195"/>
      <c r="Q25" s="195"/>
      <c r="R25" s="195"/>
      <c r="S25" s="195"/>
      <c r="T25" s="195"/>
      <c r="U25" s="195"/>
      <c r="V25" s="195"/>
      <c r="W25" s="195"/>
      <c r="X25" s="195"/>
      <c r="Y25" s="195"/>
      <c r="Z25" s="195"/>
    </row>
    <row r="26" spans="1:26">
      <c r="A26" s="27" t="n">
        <v>21</v>
      </c>
      <c r="B26" s="193" t="str">
        <f aca="1">INDEX(CV1SF,$A26,1)</f>
        <v>K GEMINIS</v>
      </c>
      <c r="C26" s="214"/>
      <c r="D26" s="214"/>
      <c r="E26" s="214" t="n">
        <v>6</v>
      </c>
      <c r="F26" s="195"/>
      <c r="G26" s="214"/>
      <c r="H26" s="195"/>
      <c r="I26" s="195"/>
      <c r="J26" s="195"/>
      <c r="K26" s="195"/>
      <c r="L26" s="195"/>
      <c r="M26" s="195"/>
      <c r="O26" s="193" t="str">
        <f aca="1">INDEX(CV1CF,$A26,1)</f>
        <v>K GEMINIS</v>
      </c>
      <c r="P26" s="195"/>
      <c r="Q26" s="195"/>
      <c r="R26" s="195"/>
      <c r="S26" s="195"/>
      <c r="T26" s="195"/>
      <c r="U26" s="195"/>
      <c r="V26" s="195"/>
      <c r="W26" s="195"/>
      <c r="X26" s="195"/>
      <c r="Y26" s="195"/>
      <c r="Z26" s="195"/>
    </row>
    <row r="27" spans="1:26">
      <c r="A27" s="27" t="n">
        <v>22</v>
      </c>
      <c r="B27" s="193" t="str">
        <f aca="1">INDEX(CV1SF,$A27,1)</f>
        <v>K LIEBRE</v>
      </c>
      <c r="C27" s="214"/>
      <c r="D27" s="214"/>
      <c r="E27" s="214" t="n">
        <v>4</v>
      </c>
      <c r="F27" s="195"/>
      <c r="G27" s="214"/>
      <c r="H27" s="195"/>
      <c r="I27" s="195"/>
      <c r="J27" s="195"/>
      <c r="K27" s="195"/>
      <c r="L27" s="195"/>
      <c r="M27" s="195"/>
      <c r="O27" s="193" t="str">
        <f aca="1">INDEX(CV1CF,$A27,1)</f>
        <v>K LIEBRE</v>
      </c>
      <c r="P27" s="195"/>
      <c r="Q27" s="195"/>
      <c r="R27" s="195"/>
      <c r="S27" s="195"/>
      <c r="T27" s="195"/>
      <c r="U27" s="195"/>
      <c r="V27" s="195"/>
      <c r="W27" s="195"/>
      <c r="X27" s="195"/>
      <c r="Y27" s="195"/>
      <c r="Z27" s="195"/>
    </row>
    <row r="28" spans="1:26">
      <c r="A28" s="27" t="n">
        <v>23</v>
      </c>
      <c r="B28" s="193" t="str">
        <f aca="1">INDEX(CV1SF,$A28,1)</f>
        <v>LG ARYAL</v>
      </c>
      <c r="C28" s="214"/>
      <c r="D28" s="214" t="n">
        <v>3</v>
      </c>
      <c r="E28" s="214"/>
      <c r="F28" s="195"/>
      <c r="G28" s="214"/>
      <c r="H28" s="195"/>
      <c r="I28" s="195"/>
      <c r="J28" s="195"/>
      <c r="K28" s="195"/>
      <c r="L28" s="195"/>
      <c r="M28" s="195"/>
      <c r="O28" s="193" t="str">
        <f aca="1">INDEX(CV1CF,$A28,1)</f>
        <v>LG ARYAL</v>
      </c>
      <c r="P28" s="195"/>
      <c r="Q28" s="195"/>
      <c r="R28" s="195"/>
      <c r="S28" s="195"/>
      <c r="T28" s="195"/>
      <c r="U28" s="195"/>
      <c r="V28" s="195"/>
      <c r="W28" s="195"/>
      <c r="X28" s="195"/>
      <c r="Y28" s="195"/>
      <c r="Z28" s="195"/>
    </row>
    <row r="29" spans="1:26">
      <c r="A29" s="27" t="n">
        <v>24</v>
      </c>
      <c r="B29" s="193" t="str">
        <f aca="1">INDEX(CV1SF,$A29,1)</f>
        <v>LIMAY</v>
      </c>
      <c r="C29" s="214"/>
      <c r="D29" s="214" t="n">
        <v>3</v>
      </c>
      <c r="E29" s="214"/>
      <c r="F29" s="195"/>
      <c r="G29" s="214"/>
      <c r="H29" s="195"/>
      <c r="I29" s="195"/>
      <c r="J29" s="195"/>
      <c r="K29" s="195"/>
      <c r="L29" s="195"/>
      <c r="M29" s="195"/>
      <c r="O29" s="193" t="str">
        <f aca="1">INDEX(CV1CF,$A29,1)</f>
        <v>LIMAY</v>
      </c>
      <c r="P29" s="195"/>
      <c r="Q29" s="195"/>
      <c r="R29" s="195"/>
      <c r="S29" s="195"/>
      <c r="T29" s="195"/>
      <c r="U29" s="195"/>
      <c r="V29" s="195"/>
      <c r="W29" s="195"/>
      <c r="X29" s="195"/>
      <c r="Y29" s="195"/>
      <c r="Z29" s="195"/>
    </row>
    <row r="30" spans="1:26">
      <c r="A30" s="27" t="n">
        <v>25</v>
      </c>
      <c r="B30" s="193" t="str">
        <f aca="1">INDEX(CV1SF,$A30,1)</f>
        <v>MS INTA 119</v>
      </c>
      <c r="C30" s="214"/>
      <c r="D30" s="214"/>
      <c r="E30" s="214"/>
      <c r="F30" s="195"/>
      <c r="G30" s="214"/>
      <c r="H30" s="195"/>
      <c r="I30" s="195"/>
      <c r="J30" s="195"/>
      <c r="K30" s="195"/>
      <c r="L30" s="195"/>
      <c r="M30" s="195"/>
      <c r="O30" s="193" t="str">
        <f aca="1">INDEX(CV1CF,$A30,1)</f>
        <v>MS INTA 119</v>
      </c>
      <c r="P30" s="195"/>
      <c r="Q30" s="195"/>
      <c r="R30" s="195"/>
      <c r="S30" s="195"/>
      <c r="T30" s="195"/>
      <c r="U30" s="195"/>
      <c r="V30" s="195"/>
      <c r="W30" s="195"/>
      <c r="X30" s="195"/>
      <c r="Y30" s="195"/>
      <c r="Z30" s="195"/>
    </row>
    <row r="31" spans="1:26" ht="12.75" customHeight="1">
      <c r="A31" s="27" t="n">
        <v>26</v>
      </c>
      <c r="B31" s="193" t="str">
        <f aca="1">INDEX(CV1SF,$A31,1)</f>
        <v>MS INTA 221</v>
      </c>
      <c r="C31" s="214"/>
      <c r="D31" s="214" t="n">
        <v>2</v>
      </c>
      <c r="E31" s="214"/>
      <c r="F31" s="195"/>
      <c r="G31" s="214"/>
      <c r="H31" s="195"/>
      <c r="I31" s="195"/>
      <c r="J31" s="195"/>
      <c r="K31" s="195"/>
      <c r="L31" s="195"/>
      <c r="M31" s="195"/>
      <c r="O31" s="193" t="str">
        <f aca="1">INDEX(CV1CF,$A31,1)</f>
        <v>MS INTA 221</v>
      </c>
      <c r="P31" s="195"/>
      <c r="Q31" s="195"/>
      <c r="R31" s="195"/>
      <c r="S31" s="195"/>
      <c r="T31" s="195"/>
      <c r="U31" s="195"/>
      <c r="V31" s="195"/>
      <c r="W31" s="195"/>
      <c r="X31" s="195"/>
      <c r="Y31" s="195"/>
      <c r="Z31" s="195"/>
    </row>
    <row r="32" spans="1:26" ht="12.75" customHeight="1">
      <c r="A32" s="27" t="n">
        <v>27</v>
      </c>
      <c r="B32" s="193" t="str">
        <f aca="1">INDEX(CV1SF,$A32,1)</f>
        <v>INTA  BON 122</v>
      </c>
      <c r="C32" s="214"/>
      <c r="D32" s="214"/>
      <c r="E32" s="214" t="n">
        <v>4</v>
      </c>
      <c r="F32" s="195"/>
      <c r="G32" s="214"/>
      <c r="H32" s="195"/>
      <c r="I32" s="195"/>
      <c r="J32" s="195"/>
      <c r="K32" s="195"/>
      <c r="L32" s="195"/>
      <c r="M32" s="195"/>
      <c r="O32" s="193" t="str">
        <f aca="1">INDEX(CV1CF,$A32,1)</f>
        <v>INTA  BON 122</v>
      </c>
      <c r="P32" s="195"/>
      <c r="Q32" s="195"/>
      <c r="R32" s="195"/>
      <c r="S32" s="195"/>
      <c r="T32" s="195"/>
      <c r="U32" s="195"/>
      <c r="V32" s="195"/>
      <c r="W32" s="195"/>
      <c r="X32" s="195"/>
      <c r="Y32" s="195"/>
      <c r="Z32" s="195"/>
    </row>
    <row r="33" spans="1:26" ht="12.75" customHeight="1">
      <c r="A33" s="27" t="n">
        <v>28</v>
      </c>
      <c r="B33" s="193" t="str">
        <f aca="1">INDEX(CV1SF,$A33,1)</f>
        <v>B 750</v>
      </c>
      <c r="C33" s="214"/>
      <c r="D33" s="214"/>
      <c r="E33" s="214" t="n">
        <v>6</v>
      </c>
      <c r="F33" s="195"/>
      <c r="G33" s="214"/>
      <c r="H33" s="195"/>
      <c r="I33" s="195"/>
      <c r="J33" s="195"/>
      <c r="K33" s="195"/>
      <c r="L33" s="195"/>
      <c r="M33" s="195"/>
      <c r="O33" s="193" t="str">
        <f aca="1">INDEX(CV1CF,$A33,1)</f>
        <v>B 750</v>
      </c>
      <c r="P33" s="195"/>
      <c r="Q33" s="195"/>
      <c r="R33" s="195"/>
      <c r="S33" s="195"/>
      <c r="T33" s="195"/>
      <c r="U33" s="195"/>
      <c r="V33" s="195"/>
      <c r="W33" s="195"/>
      <c r="X33" s="195"/>
      <c r="Y33" s="195"/>
      <c r="Z33" s="195"/>
    </row>
    <row r="34" spans="1:26" ht="12.75" customHeight="1">
      <c r="A34" s="27" t="n">
        <v>29</v>
      </c>
      <c r="B34" s="193" t="str">
        <f aca="1">INDEX(CV1SF,$A34,1)</f>
        <v>B 820</v>
      </c>
      <c r="C34" s="214"/>
      <c r="D34" s="214"/>
      <c r="E34" s="214" t="n">
        <v>2</v>
      </c>
      <c r="F34" s="195"/>
      <c r="G34" s="214"/>
      <c r="H34" s="195"/>
      <c r="I34" s="195"/>
      <c r="J34" s="195"/>
      <c r="K34" s="195"/>
      <c r="L34" s="195"/>
      <c r="M34" s="195"/>
      <c r="O34" s="193" t="str">
        <f aca="1">INDEX(CV1CF,$A34,1)</f>
        <v>B 820</v>
      </c>
      <c r="P34" s="195"/>
      <c r="Q34" s="195"/>
      <c r="R34" s="195"/>
      <c r="S34" s="195"/>
      <c r="T34" s="195"/>
      <c r="U34" s="195"/>
      <c r="V34" s="195"/>
      <c r="W34" s="195"/>
      <c r="X34" s="195"/>
      <c r="Y34" s="195"/>
      <c r="Z34" s="195"/>
    </row>
    <row r="35" spans="1:26" ht="12.75" customHeight="1">
      <c r="A35" s="27" t="n">
        <v>30</v>
      </c>
      <c r="B35" s="193">
        <f aca="1">INDEX(CV1SF,$A35,1)</f>
        <v>0</v>
      </c>
      <c r="C35" s="215"/>
      <c r="D35" s="214"/>
      <c r="E35" s="214"/>
      <c r="F35" s="195"/>
      <c r="G35" s="195"/>
      <c r="H35" s="195"/>
      <c r="I35" s="195"/>
      <c r="J35" s="195"/>
      <c r="K35" s="195"/>
      <c r="L35" s="195"/>
      <c r="M35" s="195"/>
      <c r="O35" s="193">
        <f aca="1">INDEX(CV1CF,$A35,1)</f>
        <v>0</v>
      </c>
      <c r="P35" s="195"/>
      <c r="Q35" s="195"/>
      <c r="R35" s="195"/>
      <c r="S35" s="195"/>
      <c r="T35" s="195"/>
      <c r="U35" s="195"/>
      <c r="V35" s="195"/>
      <c r="W35" s="195"/>
      <c r="X35" s="195"/>
      <c r="Y35" s="195"/>
      <c r="Z35" s="195"/>
    </row>
    <row r="36" spans="1:26">
      <c r="A36" s="27" t="n">
        <v>31</v>
      </c>
      <c r="B36" s="193">
        <f aca="1">INDEX(CV1SF,$A36,1)</f>
        <v>0</v>
      </c>
      <c r="C36" s="195"/>
      <c r="D36" s="195"/>
      <c r="E36" s="195"/>
      <c r="F36" s="195"/>
      <c r="G36" s="195"/>
      <c r="H36" s="195"/>
      <c r="I36" s="195"/>
      <c r="J36" s="195"/>
      <c r="K36" s="195"/>
      <c r="L36" s="195"/>
      <c r="M36" s="195"/>
      <c r="O36" s="193">
        <f aca="1">INDEX(CV1CF,$A36,1)</f>
        <v>0</v>
      </c>
      <c r="P36" s="195"/>
      <c r="Q36" s="195"/>
      <c r="R36" s="195"/>
      <c r="S36" s="195"/>
      <c r="T36" s="195"/>
      <c r="U36" s="195"/>
      <c r="V36" s="195"/>
      <c r="W36" s="195"/>
      <c r="X36" s="195"/>
      <c r="Y36" s="195"/>
      <c r="Z36" s="195"/>
    </row>
    <row r="37" spans="1:26">
      <c r="A37" s="27" t="n">
        <v>32</v>
      </c>
      <c r="B37" s="193">
        <f aca="1">INDEX(CV1SF,$A37,1)</f>
        <v>0</v>
      </c>
      <c r="C37" s="195"/>
      <c r="D37" s="195"/>
      <c r="E37" s="195"/>
      <c r="F37" s="195"/>
      <c r="G37" s="195"/>
      <c r="H37" s="195"/>
      <c r="I37" s="195"/>
      <c r="J37" s="195"/>
      <c r="K37" s="195"/>
      <c r="L37" s="195"/>
      <c r="M37" s="195"/>
      <c r="O37" s="193">
        <f aca="1">INDEX(CV1CF,$A37,1)</f>
        <v>0</v>
      </c>
      <c r="P37" s="195"/>
      <c r="Q37" s="195"/>
      <c r="R37" s="195"/>
      <c r="S37" s="195"/>
      <c r="T37" s="195"/>
      <c r="U37" s="195"/>
      <c r="V37" s="195"/>
      <c r="W37" s="195"/>
      <c r="X37" s="195"/>
      <c r="Y37" s="195"/>
      <c r="Z37" s="195"/>
    </row>
    <row r="38" spans="1:26">
      <c r="A38" s="27" t="n">
        <v>33</v>
      </c>
      <c r="B38" s="193">
        <f aca="1">INDEX(CV1SF,$A38,1)</f>
        <v>0</v>
      </c>
      <c r="C38" s="196"/>
      <c r="D38" s="196"/>
      <c r="E38" s="195"/>
      <c r="F38" s="196"/>
      <c r="G38" s="196"/>
      <c r="H38" s="196"/>
      <c r="I38" s="196"/>
      <c r="J38" s="196"/>
      <c r="K38" s="196"/>
      <c r="L38" s="196"/>
      <c r="M38" s="196"/>
      <c r="O38" s="193">
        <f aca="1">INDEX(CV1CF,$A38,1)</f>
        <v>0</v>
      </c>
      <c r="P38" s="196"/>
      <c r="Q38" s="196"/>
      <c r="R38" s="195"/>
      <c r="S38" s="196"/>
      <c r="T38" s="196"/>
      <c r="U38" s="196"/>
      <c r="V38" s="196"/>
      <c r="W38" s="196"/>
      <c r="X38" s="196"/>
      <c r="Y38" s="196"/>
      <c r="Z38" s="196"/>
    </row>
    <row r="39" spans="1:26">
      <c r="A39" s="27" t="n">
        <v>34</v>
      </c>
      <c r="B39" s="193">
        <f aca="1">INDEX(CV1SF,$A39,1)</f>
        <v>0</v>
      </c>
      <c r="C39" s="196"/>
      <c r="D39" s="196"/>
      <c r="E39" s="195"/>
      <c r="F39" s="196"/>
      <c r="G39" s="196"/>
      <c r="H39" s="196"/>
      <c r="I39" s="196"/>
      <c r="J39" s="196"/>
      <c r="K39" s="196"/>
      <c r="L39" s="196"/>
      <c r="M39" s="196"/>
      <c r="O39" s="193">
        <f aca="1">INDEX(CV1CF,$A39,1)</f>
        <v>0</v>
      </c>
      <c r="P39" s="196"/>
      <c r="Q39" s="196"/>
      <c r="R39" s="195"/>
      <c r="S39" s="196"/>
      <c r="T39" s="196"/>
      <c r="U39" s="196"/>
      <c r="V39" s="196"/>
      <c r="W39" s="196"/>
      <c r="X39" s="196"/>
      <c r="Y39" s="196"/>
      <c r="Z39" s="196"/>
    </row>
    <row r="40" spans="1:26">
      <c r="A40" s="27" t="n">
        <v>35</v>
      </c>
      <c r="B40" s="193">
        <f aca="1">INDEX(CV1SF,$A40,1)</f>
        <v>0</v>
      </c>
      <c r="C40" s="196"/>
      <c r="D40" s="196"/>
      <c r="E40" s="196"/>
      <c r="F40" s="196"/>
      <c r="G40" s="196"/>
      <c r="H40" s="196"/>
      <c r="I40" s="196"/>
      <c r="J40" s="196"/>
      <c r="K40" s="196"/>
      <c r="L40" s="196"/>
      <c r="M40" s="196"/>
      <c r="O40" s="193">
        <f aca="1">INDEX(CV1CF,$A40,1)</f>
        <v>0</v>
      </c>
      <c r="P40" s="196"/>
      <c r="Q40" s="196"/>
      <c r="R40" s="196"/>
      <c r="S40" s="196"/>
      <c r="T40" s="196"/>
      <c r="U40" s="196"/>
      <c r="V40" s="196"/>
      <c r="W40" s="196"/>
      <c r="X40" s="196"/>
      <c r="Y40" s="196"/>
      <c r="Z40" s="196"/>
    </row>
    <row r="41" spans="1:26">
      <c r="A41" s="27" t="n">
        <v>36</v>
      </c>
      <c r="B41" s="193">
        <f aca="1">INDEX(CV1SF,$A41,1)</f>
        <v>0</v>
      </c>
      <c r="C41" s="196"/>
      <c r="D41" s="196"/>
      <c r="E41" s="196"/>
      <c r="F41" s="196"/>
      <c r="G41" s="196"/>
      <c r="H41" s="196"/>
      <c r="I41" s="196"/>
      <c r="J41" s="196"/>
      <c r="K41" s="196"/>
      <c r="L41" s="196"/>
      <c r="M41" s="196"/>
      <c r="O41" s="193">
        <f aca="1">INDEX(CV1CF,$A41,1)</f>
        <v>0</v>
      </c>
      <c r="P41" s="196"/>
      <c r="Q41" s="196"/>
      <c r="R41" s="196"/>
      <c r="S41" s="196"/>
      <c r="T41" s="196"/>
      <c r="U41" s="196"/>
      <c r="V41" s="196"/>
      <c r="W41" s="196"/>
      <c r="X41" s="196"/>
      <c r="Y41" s="196"/>
      <c r="Z41" s="196"/>
    </row>
    <row r="42" spans="1:26">
      <c r="A42" s="27" t="n">
        <v>37</v>
      </c>
      <c r="B42" s="193">
        <f aca="1">INDEX(CV1SF,$A42,1)</f>
        <v>0</v>
      </c>
      <c r="C42" s="196"/>
      <c r="D42" s="196"/>
      <c r="E42" s="196"/>
      <c r="F42" s="196"/>
      <c r="G42" s="196"/>
      <c r="H42" s="196"/>
      <c r="I42" s="196"/>
      <c r="J42" s="196"/>
      <c r="K42" s="196"/>
      <c r="L42" s="196"/>
      <c r="M42" s="196"/>
      <c r="O42" s="193">
        <f aca="1">INDEX(CV1CF,$A42,1)</f>
        <v>0</v>
      </c>
      <c r="P42" s="196"/>
      <c r="Q42" s="196"/>
      <c r="R42" s="196"/>
      <c r="S42" s="196"/>
      <c r="T42" s="196"/>
      <c r="U42" s="196"/>
      <c r="V42" s="196"/>
      <c r="W42" s="196"/>
      <c r="X42" s="196"/>
      <c r="Y42" s="196"/>
      <c r="Z42" s="196"/>
    </row>
    <row r="43" spans="1:26">
      <c r="A43" s="27" t="n">
        <v>38</v>
      </c>
      <c r="B43" s="193">
        <f aca="1">INDEX(CV1SF,$A43,1)</f>
        <v>0</v>
      </c>
      <c r="C43" s="196"/>
      <c r="D43" s="196"/>
      <c r="E43" s="196"/>
      <c r="F43" s="196"/>
      <c r="G43" s="196"/>
      <c r="H43" s="196"/>
      <c r="I43" s="196"/>
      <c r="J43" s="196"/>
      <c r="K43" s="196"/>
      <c r="L43" s="196"/>
      <c r="M43" s="196"/>
      <c r="O43" s="193">
        <f aca="1">INDEX(CV1CF,$A43,1)</f>
        <v>0</v>
      </c>
      <c r="P43" s="196"/>
      <c r="Q43" s="196"/>
      <c r="R43" s="196"/>
      <c r="S43" s="196"/>
      <c r="T43" s="196"/>
      <c r="U43" s="196"/>
      <c r="V43" s="196"/>
      <c r="W43" s="196"/>
      <c r="X43" s="196"/>
      <c r="Y43" s="196"/>
      <c r="Z43" s="196"/>
    </row>
    <row r="44" spans="1:26">
      <c r="A44" s="27" t="n">
        <v>39</v>
      </c>
      <c r="B44" s="193">
        <f aca="1">INDEX(CV1SF,$A44,1)</f>
        <v>0</v>
      </c>
      <c r="C44" s="196"/>
      <c r="D44" s="196"/>
      <c r="E44" s="196"/>
      <c r="F44" s="196"/>
      <c r="G44" s="196"/>
      <c r="H44" s="196"/>
      <c r="I44" s="196"/>
      <c r="J44" s="196"/>
      <c r="K44" s="196"/>
      <c r="L44" s="196"/>
      <c r="M44" s="196"/>
      <c r="O44" s="193">
        <f aca="1">INDEX(CV1CF,$A44,1)</f>
        <v>0</v>
      </c>
      <c r="P44" s="196"/>
      <c r="Q44" s="196"/>
      <c r="R44" s="196"/>
      <c r="S44" s="196"/>
      <c r="T44" s="196"/>
      <c r="U44" s="196"/>
      <c r="V44" s="196"/>
      <c r="W44" s="196"/>
      <c r="X44" s="196"/>
      <c r="Y44" s="196"/>
      <c r="Z44" s="196"/>
    </row>
    <row r="45" spans="1:26">
      <c r="A45" s="27" t="n">
        <v>40</v>
      </c>
      <c r="B45" s="193">
        <f aca="1">INDEX(CV1SF,$A45,1)</f>
        <v>0</v>
      </c>
      <c r="C45" s="196"/>
      <c r="D45" s="196"/>
      <c r="E45" s="196"/>
      <c r="F45" s="196"/>
      <c r="G45" s="196"/>
      <c r="H45" s="196"/>
      <c r="I45" s="196"/>
      <c r="J45" s="196"/>
      <c r="K45" s="196"/>
      <c r="L45" s="196"/>
      <c r="M45" s="196"/>
      <c r="O45" s="193">
        <f aca="1">INDEX(CV1CF,$A45,1)</f>
        <v>0</v>
      </c>
      <c r="P45" s="196"/>
      <c r="Q45" s="196"/>
      <c r="R45" s="196"/>
      <c r="S45" s="196"/>
      <c r="T45" s="196"/>
      <c r="U45" s="196"/>
      <c r="V45" s="196"/>
      <c r="W45" s="196"/>
      <c r="X45" s="196"/>
      <c r="Y45" s="196"/>
      <c r="Z45" s="196"/>
    </row>
    <row r="46" spans="1:26">
      <c r="A46" s="27" t="n">
        <v>41</v>
      </c>
      <c r="B46" s="193">
        <f aca="1">INDEX(CV1SF,$A46,1)</f>
        <v>0</v>
      </c>
      <c r="C46" s="197"/>
      <c r="D46" s="197"/>
      <c r="E46" s="197"/>
      <c r="F46" s="197"/>
      <c r="G46" s="197"/>
      <c r="H46" s="197"/>
      <c r="I46" s="197"/>
      <c r="J46" s="197"/>
      <c r="K46" s="197"/>
      <c r="L46" s="197"/>
      <c r="M46" s="197"/>
      <c r="O46" s="193">
        <f aca="1">INDEX(CV1CF,$A46,1)</f>
        <v>0</v>
      </c>
      <c r="P46" s="197"/>
      <c r="Q46" s="197"/>
      <c r="R46" s="197"/>
      <c r="S46" s="197"/>
      <c r="T46" s="197"/>
      <c r="U46" s="197"/>
      <c r="V46" s="197"/>
      <c r="W46" s="197"/>
      <c r="X46" s="197"/>
      <c r="Y46" s="197"/>
      <c r="Z46" s="197"/>
    </row>
    <row r="47" spans="1:26">
      <c r="A47" s="27" t="n">
        <v>42</v>
      </c>
      <c r="B47" s="193">
        <f aca="1">INDEX(CV1SF,$A47,1)</f>
        <v>0</v>
      </c>
      <c r="C47" s="197"/>
      <c r="D47" s="197"/>
      <c r="E47" s="197"/>
      <c r="F47" s="197"/>
      <c r="G47" s="197"/>
      <c r="H47" s="197"/>
      <c r="I47" s="197"/>
      <c r="J47" s="197"/>
      <c r="K47" s="197"/>
      <c r="L47" s="197"/>
      <c r="M47" s="197"/>
      <c r="O47" s="193">
        <f aca="1">INDEX(CV1CF,$A47,1)</f>
        <v>0</v>
      </c>
      <c r="P47" s="197"/>
      <c r="Q47" s="197"/>
      <c r="R47" s="197"/>
      <c r="S47" s="197"/>
      <c r="T47" s="197"/>
      <c r="U47" s="197"/>
      <c r="V47" s="197"/>
      <c r="W47" s="197"/>
      <c r="X47" s="197"/>
      <c r="Y47" s="197"/>
      <c r="Z47" s="197"/>
    </row>
    <row r="48" spans="1:26">
      <c r="A48" s="27" t="n">
        <v>43</v>
      </c>
      <c r="B48" s="193">
        <f aca="1">INDEX(CV1SF,$A48,1)</f>
        <v>0</v>
      </c>
      <c r="C48" s="197"/>
      <c r="D48" s="197"/>
      <c r="E48" s="197"/>
      <c r="F48" s="197"/>
      <c r="G48" s="197"/>
      <c r="H48" s="197"/>
      <c r="I48" s="197"/>
      <c r="J48" s="197"/>
      <c r="K48" s="197"/>
      <c r="L48" s="197"/>
      <c r="M48" s="197"/>
      <c r="O48" s="193">
        <f aca="1">INDEX(CV1CF,$A48,1)</f>
        <v>0</v>
      </c>
      <c r="P48" s="197"/>
      <c r="Q48" s="197"/>
      <c r="R48" s="197"/>
      <c r="S48" s="197"/>
      <c r="T48" s="197"/>
      <c r="U48" s="197"/>
      <c r="V48" s="197"/>
      <c r="W48" s="197"/>
      <c r="X48" s="197"/>
      <c r="Y48" s="197"/>
      <c r="Z48" s="197"/>
    </row>
    <row r="49" spans="1:26">
      <c r="A49" s="27" t="n">
        <v>44</v>
      </c>
      <c r="B49" s="193">
        <f aca="1">INDEX(CV1SF,$A49,1)</f>
        <v>0</v>
      </c>
      <c r="C49" s="198"/>
      <c r="D49" s="198"/>
      <c r="E49" s="198"/>
      <c r="F49" s="198"/>
      <c r="G49" s="198"/>
      <c r="H49" s="198"/>
      <c r="I49" s="198"/>
      <c r="J49" s="198"/>
      <c r="K49" s="198"/>
      <c r="L49" s="198"/>
      <c r="M49" s="198"/>
      <c r="O49" s="193">
        <f aca="1">INDEX(CV1CF,$A49,1)</f>
        <v>0</v>
      </c>
      <c r="P49" s="198"/>
      <c r="Q49" s="198"/>
      <c r="R49" s="198"/>
      <c r="S49" s="198"/>
      <c r="T49" s="198"/>
      <c r="U49" s="198"/>
      <c r="V49" s="198"/>
      <c r="W49" s="198"/>
      <c r="X49" s="198"/>
      <c r="Y49" s="198"/>
      <c r="Z49" s="198"/>
    </row>
    <row r="50" spans="1:26">
      <c r="A50" s="27" t="n">
        <v>45</v>
      </c>
      <c r="B50" s="193">
        <f aca="1">INDEX(CV1SF,$A50,1)</f>
        <v>0</v>
      </c>
      <c r="C50" s="198"/>
      <c r="D50" s="198"/>
      <c r="E50" s="198"/>
      <c r="F50" s="198"/>
      <c r="G50" s="198"/>
      <c r="H50" s="198"/>
      <c r="I50" s="198"/>
      <c r="J50" s="198"/>
      <c r="K50" s="198"/>
      <c r="L50" s="198"/>
      <c r="M50" s="198"/>
      <c r="O50" s="193">
        <f aca="1">INDEX(CV1CF,$A50,1)</f>
        <v>0</v>
      </c>
      <c r="P50" s="198"/>
      <c r="Q50" s="198"/>
      <c r="R50" s="198"/>
      <c r="S50" s="198"/>
      <c r="T50" s="198"/>
      <c r="U50" s="198"/>
      <c r="V50" s="198"/>
      <c r="W50" s="198"/>
      <c r="X50" s="198"/>
      <c r="Y50" s="198"/>
      <c r="Z50" s="198"/>
    </row>
    <row r="51" spans="1:26">
      <c r="A51" s="27" t="n">
        <v>46</v>
      </c>
      <c r="B51" s="193">
        <f aca="1">INDEX(CV1SF,$A51,1)</f>
        <v>0</v>
      </c>
      <c r="C51" s="198"/>
      <c r="D51" s="198"/>
      <c r="E51" s="198"/>
      <c r="F51" s="198"/>
      <c r="G51" s="198"/>
      <c r="H51" s="198"/>
      <c r="I51" s="198"/>
      <c r="J51" s="198"/>
      <c r="K51" s="198"/>
      <c r="L51" s="198"/>
      <c r="M51" s="198"/>
      <c r="O51" s="193">
        <f aca="1">INDEX(CV1CF,$A51,1)</f>
        <v>0</v>
      </c>
      <c r="P51" s="198"/>
      <c r="Q51" s="198"/>
      <c r="R51" s="198"/>
      <c r="S51" s="198"/>
      <c r="T51" s="198"/>
      <c r="U51" s="198"/>
      <c r="V51" s="198"/>
      <c r="W51" s="198"/>
      <c r="X51" s="198"/>
      <c r="Y51" s="198"/>
      <c r="Z51" s="198"/>
    </row>
    <row r="52" spans="1:26">
      <c r="A52" s="27" t="n">
        <v>47</v>
      </c>
      <c r="B52" s="193">
        <f aca="1">INDEX(CV1SF,$A52,1)</f>
        <v>0</v>
      </c>
      <c r="C52" s="198"/>
      <c r="D52" s="198"/>
      <c r="E52" s="198"/>
      <c r="F52" s="198"/>
      <c r="G52" s="198"/>
      <c r="H52" s="198"/>
      <c r="I52" s="198"/>
      <c r="J52" s="198"/>
      <c r="K52" s="198"/>
      <c r="L52" s="198"/>
      <c r="M52" s="198"/>
      <c r="O52" s="193">
        <f aca="1">INDEX(CV1CF,$A52,1)</f>
        <v>0</v>
      </c>
      <c r="P52" s="198"/>
      <c r="Q52" s="198"/>
      <c r="R52" s="198"/>
      <c r="S52" s="198"/>
      <c r="T52" s="198"/>
      <c r="U52" s="198"/>
      <c r="V52" s="198"/>
      <c r="W52" s="198"/>
      <c r="X52" s="198"/>
      <c r="Y52" s="198"/>
      <c r="Z52" s="198"/>
    </row>
    <row r="53" spans="1:26">
      <c r="A53" s="27" t="n">
        <v>48</v>
      </c>
      <c r="B53" s="193">
        <f aca="1">INDEX(CV1SF,$A53,1)</f>
        <v>0</v>
      </c>
      <c r="C53" s="198"/>
      <c r="D53" s="198"/>
      <c r="E53" s="198"/>
      <c r="F53" s="198"/>
      <c r="G53" s="198"/>
      <c r="H53" s="198"/>
      <c r="I53" s="198"/>
      <c r="J53" s="198"/>
      <c r="K53" s="198"/>
      <c r="L53" s="198"/>
      <c r="M53" s="198"/>
      <c r="O53" s="193">
        <f aca="1">INDEX(CV1CF,$A53,1)</f>
        <v>0</v>
      </c>
      <c r="P53" s="198"/>
      <c r="Q53" s="198"/>
      <c r="R53" s="198"/>
      <c r="S53" s="198"/>
      <c r="T53" s="198"/>
      <c r="U53" s="198"/>
      <c r="V53" s="198"/>
      <c r="W53" s="198"/>
      <c r="X53" s="198"/>
      <c r="Y53" s="198"/>
      <c r="Z53" s="198"/>
    </row>
    <row r="54" spans="1:26">
      <c r="A54" s="27" t="n">
        <v>49</v>
      </c>
      <c r="B54" s="193">
        <f aca="1">INDEX(CV1SF,$A54,1)</f>
        <v>0</v>
      </c>
      <c r="C54" s="198"/>
      <c r="D54" s="198"/>
      <c r="E54" s="198"/>
      <c r="F54" s="198"/>
      <c r="G54" s="198"/>
      <c r="H54" s="198"/>
      <c r="I54" s="198"/>
      <c r="J54" s="198"/>
      <c r="K54" s="198"/>
      <c r="L54" s="198"/>
      <c r="M54" s="198"/>
      <c r="O54" s="193">
        <f aca="1">INDEX(CV1CF,$A54,1)</f>
        <v>0</v>
      </c>
      <c r="P54" s="198"/>
      <c r="Q54" s="198"/>
      <c r="R54" s="198"/>
      <c r="S54" s="198"/>
      <c r="T54" s="198"/>
      <c r="U54" s="198"/>
      <c r="V54" s="198"/>
      <c r="W54" s="198"/>
      <c r="X54" s="198"/>
      <c r="Y54" s="198"/>
      <c r="Z54" s="198"/>
    </row>
    <row r="55" spans="1:26">
      <c r="A55" s="27" t="n">
        <v>50</v>
      </c>
      <c r="B55" s="193">
        <f aca="1">INDEX(CV1SF,$A55,1)</f>
        <v>0</v>
      </c>
      <c r="C55" s="198"/>
      <c r="D55" s="198"/>
      <c r="E55" s="198"/>
      <c r="F55" s="198"/>
      <c r="G55" s="198"/>
      <c r="H55" s="198"/>
      <c r="I55" s="198"/>
      <c r="J55" s="198"/>
      <c r="K55" s="198"/>
      <c r="L55" s="198"/>
      <c r="M55" s="198"/>
      <c r="O55" s="193">
        <f aca="1">INDEX(CV1CF,$A55,1)</f>
        <v>0</v>
      </c>
      <c r="P55" s="198"/>
      <c r="Q55" s="198"/>
      <c r="R55" s="198"/>
      <c r="S55" s="198"/>
      <c r="T55" s="198"/>
      <c r="U55" s="198"/>
      <c r="V55" s="198"/>
      <c r="W55" s="198"/>
      <c r="X55" s="198"/>
      <c r="Y55" s="198"/>
      <c r="Z55" s="198"/>
    </row>
    <row r="59" spans="2:26">
      <c r="B59" s="93" t="str">
        <f>Fechas!$C$59</f>
        <v>2º ÉPOCA: CICLOS LARGOS E INTERMEDIOS SIN FUNG.</v>
      </c>
      <c r="C59" s="94"/>
      <c r="D59" s="94"/>
      <c r="E59" s="94"/>
      <c r="F59" s="94"/>
      <c r="G59" s="94"/>
      <c r="H59" s="94"/>
      <c r="I59" s="94"/>
      <c r="J59" s="94"/>
      <c r="K59" s="94"/>
      <c r="L59" s="94"/>
      <c r="M59" s="95"/>
      <c r="O59" s="96" t="str">
        <f>Fechas!$K$59</f>
        <v>2º ÉPOCA: CICLOS LARGOS E INTERMEDIOS CON FUNG.</v>
      </c>
      <c r="P59" s="97"/>
      <c r="Q59" s="97"/>
      <c r="R59" s="97"/>
      <c r="S59" s="97"/>
      <c r="T59" s="97"/>
      <c r="U59" s="97"/>
      <c r="V59" s="97"/>
      <c r="W59" s="97"/>
      <c r="X59" s="97"/>
      <c r="Y59" s="97"/>
      <c r="Z59" s="98"/>
    </row>
    <row r="60" spans="2:26" ht="30" customHeight="1">
      <c r="B60" s="86" t="str">
        <f>B$5</f>
        <v>Cultivar</v>
      </c>
      <c r="C60" s="107" t="str">
        <f>C$5</f>
        <v>Roya de la hoja</v>
      </c>
      <c r="D60" s="107" t="str">
        <f>D$5</f>
        <v>Roya del tallo</v>
      </c>
      <c r="E60" s="107" t="str">
        <f>E$5</f>
        <v>Roya estriada</v>
      </c>
      <c r="F60" s="107" t="str">
        <f>F$5</f>
        <v>Septoriosis de la hoja</v>
      </c>
      <c r="G60" s="107" t="str">
        <f>G$5</f>
        <v>Mancha amarilla</v>
      </c>
      <c r="H60" s="107" t="str">
        <f>H$5</f>
        <v>Fusariosis de la espiga</v>
      </c>
      <c r="I60" s="107" t="str">
        <f>I$5</f>
        <v>Tizón bacteriano</v>
      </c>
      <c r="J60" s="107" t="str">
        <f>J$5</f>
        <v>Estría bacteriana</v>
      </c>
      <c r="K60" s="107" t="str">
        <f>K$5</f>
        <v>Oidio</v>
      </c>
      <c r="L60" s="107" t="str">
        <f>L$5</f>
        <v>Plagas</v>
      </c>
      <c r="M60" s="107" t="s">
        <v>219</v>
      </c>
      <c r="O60" s="86" t="str">
        <f>O$5</f>
        <v>Cultivar</v>
      </c>
      <c r="P60" s="107" t="str">
        <f>P$5</f>
        <v>Roya de la hoja</v>
      </c>
      <c r="Q60" s="107" t="str">
        <f>Q$5</f>
        <v>Roya del tallo</v>
      </c>
      <c r="R60" s="107" t="str">
        <f>R$5</f>
        <v>Roya estriada</v>
      </c>
      <c r="S60" s="107" t="str">
        <f>S$5</f>
        <v>Septoriosis de la hoja</v>
      </c>
      <c r="T60" s="107" t="str">
        <f>T$5</f>
        <v>Mancha amarilla</v>
      </c>
      <c r="U60" s="107" t="str">
        <f>U$5</f>
        <v>Fusariosis de la espiga</v>
      </c>
      <c r="V60" s="107" t="str">
        <f>V$5</f>
        <v>Tizón bacteriano</v>
      </c>
      <c r="W60" s="107" t="str">
        <f>W$5</f>
        <v>Estría bacteriana</v>
      </c>
      <c r="X60" s="107" t="str">
        <f>X$5</f>
        <v>Oidio</v>
      </c>
      <c r="Y60" s="107" t="str">
        <f>Y$5</f>
        <v>Plagas</v>
      </c>
      <c r="Z60" s="107" t="s">
        <v>219</v>
      </c>
    </row>
    <row r="61" spans="1:26">
      <c r="A61" s="27" t="n">
        <v>1</v>
      </c>
      <c r="B61" s="193">
        <f aca="1">INDEX(CV2SF,$A61,1)</f>
        <v>603</v>
      </c>
      <c r="C61" s="232"/>
      <c r="D61" s="245"/>
      <c r="E61" s="245"/>
      <c r="F61" s="112"/>
      <c r="G61" s="245"/>
      <c r="H61" s="112"/>
      <c r="I61" s="112"/>
      <c r="J61" s="112"/>
      <c r="K61" s="112"/>
      <c r="L61" s="112"/>
      <c r="M61" s="79"/>
      <c r="O61" s="193">
        <f aca="1">INDEX(CV2CF,$A61,1)</f>
        <v>603</v>
      </c>
      <c r="P61" s="112"/>
      <c r="Q61" s="112"/>
      <c r="R61" s="112"/>
      <c r="S61" s="112"/>
      <c r="T61" s="112"/>
      <c r="U61" s="112"/>
      <c r="V61" s="112"/>
      <c r="W61" s="112"/>
      <c r="X61" s="112"/>
      <c r="Y61" s="112"/>
      <c r="Z61" s="79"/>
    </row>
    <row r="62" spans="1:26">
      <c r="A62" s="27" t="n">
        <v>2</v>
      </c>
      <c r="B62" s="193" t="str">
        <f aca="1">INDEX(CV2SF,$A62,1)</f>
        <v>ACA 308</v>
      </c>
      <c r="C62" s="231"/>
      <c r="D62" s="233"/>
      <c r="E62" s="233"/>
      <c r="F62" s="79"/>
      <c r="G62" s="233"/>
      <c r="H62" s="79"/>
      <c r="I62" s="79"/>
      <c r="J62" s="112"/>
      <c r="K62" s="112"/>
      <c r="L62" s="112"/>
      <c r="M62" s="79"/>
      <c r="O62" s="193" t="str">
        <f aca="1">INDEX(CV2CF,$A62,1)</f>
        <v>ACA 308</v>
      </c>
      <c r="P62" s="79"/>
      <c r="Q62" s="79"/>
      <c r="R62" s="79"/>
      <c r="S62" s="79"/>
      <c r="T62" s="79"/>
      <c r="U62" s="79"/>
      <c r="V62" s="79"/>
      <c r="W62" s="112"/>
      <c r="X62" s="112"/>
      <c r="Y62" s="112"/>
      <c r="Z62" s="79"/>
    </row>
    <row r="63" spans="1:26">
      <c r="A63" s="27" t="n">
        <v>3</v>
      </c>
      <c r="B63" s="193" t="str">
        <f aca="1">INDEX(CV2SF,$A63,1)</f>
        <v>ACA 363</v>
      </c>
      <c r="C63" s="231"/>
      <c r="D63" s="233"/>
      <c r="E63" s="233"/>
      <c r="F63" s="79"/>
      <c r="G63" s="233" t="n">
        <v>2</v>
      </c>
      <c r="H63" s="79"/>
      <c r="I63" s="79"/>
      <c r="J63" s="112"/>
      <c r="K63" s="112"/>
      <c r="L63" s="112"/>
      <c r="M63" s="79"/>
      <c r="O63" s="193" t="str">
        <f aca="1">INDEX(CV2CF,$A63,1)</f>
        <v>ACA 363</v>
      </c>
      <c r="P63" s="79"/>
      <c r="Q63" s="79"/>
      <c r="R63" s="79"/>
      <c r="S63" s="79"/>
      <c r="T63" s="79"/>
      <c r="U63" s="79"/>
      <c r="V63" s="79"/>
      <c r="W63" s="112"/>
      <c r="X63" s="112"/>
      <c r="Y63" s="112"/>
      <c r="Z63" s="79"/>
    </row>
    <row r="64" spans="1:26">
      <c r="A64" s="27" t="n">
        <v>4</v>
      </c>
      <c r="B64" s="193" t="str">
        <f aca="1">INDEX(CV2SF,$A64,1)</f>
        <v>ACA 364</v>
      </c>
      <c r="C64" s="231"/>
      <c r="D64" s="233"/>
      <c r="E64" s="233"/>
      <c r="F64" s="79"/>
      <c r="G64" s="233" t="n">
        <v>3</v>
      </c>
      <c r="H64" s="79"/>
      <c r="I64" s="79"/>
      <c r="J64" s="112"/>
      <c r="K64" s="112"/>
      <c r="L64" s="112"/>
      <c r="M64" s="79"/>
      <c r="O64" s="193" t="str">
        <f aca="1">INDEX(CV2CF,$A64,1)</f>
        <v>ACA 364</v>
      </c>
      <c r="P64" s="79"/>
      <c r="Q64" s="79"/>
      <c r="R64" s="79"/>
      <c r="S64" s="79"/>
      <c r="T64" s="79"/>
      <c r="U64" s="79"/>
      <c r="V64" s="79"/>
      <c r="W64" s="112"/>
      <c r="X64" s="112"/>
      <c r="Y64" s="112"/>
      <c r="Z64" s="79"/>
    </row>
    <row r="65" spans="1:26">
      <c r="A65" s="27" t="n">
        <v>5</v>
      </c>
      <c r="B65" s="193" t="str">
        <f aca="1">INDEX(CV2SF,$A65,1)</f>
        <v>ACA 502</v>
      </c>
      <c r="C65" s="231"/>
      <c r="D65" s="233"/>
      <c r="E65" s="233"/>
      <c r="F65" s="79"/>
      <c r="G65" s="233"/>
      <c r="H65" s="79"/>
      <c r="I65" s="79"/>
      <c r="J65" s="112"/>
      <c r="K65" s="112"/>
      <c r="L65" s="112"/>
      <c r="M65" s="79"/>
      <c r="O65" s="193" t="str">
        <f aca="1">INDEX(CV2CF,$A65,1)</f>
        <v>ACA 502</v>
      </c>
      <c r="P65" s="79"/>
      <c r="Q65" s="79"/>
      <c r="R65" s="79"/>
      <c r="S65" s="79"/>
      <c r="T65" s="79"/>
      <c r="U65" s="79"/>
      <c r="V65" s="79"/>
      <c r="W65" s="112"/>
      <c r="X65" s="112"/>
      <c r="Y65" s="112"/>
      <c r="Z65" s="79"/>
    </row>
    <row r="66" spans="1:26">
      <c r="A66" s="27" t="n">
        <v>6</v>
      </c>
      <c r="B66" s="193" t="str">
        <f aca="1">INDEX(CV2SF,$A66,1)</f>
        <v>ACA 604</v>
      </c>
      <c r="C66" s="231"/>
      <c r="D66" s="233"/>
      <c r="E66" s="233"/>
      <c r="F66" s="79"/>
      <c r="G66" s="233"/>
      <c r="H66" s="79"/>
      <c r="I66" s="79"/>
      <c r="J66" s="112"/>
      <c r="K66" s="112"/>
      <c r="L66" s="112"/>
      <c r="M66" s="79"/>
      <c r="O66" s="193" t="str">
        <f aca="1">INDEX(CV2CF,$A66,1)</f>
        <v>ACA 604</v>
      </c>
      <c r="P66" s="79"/>
      <c r="Q66" s="79"/>
      <c r="R66" s="79"/>
      <c r="S66" s="79"/>
      <c r="T66" s="79"/>
      <c r="U66" s="79"/>
      <c r="V66" s="79"/>
      <c r="W66" s="112"/>
      <c r="X66" s="112"/>
      <c r="Y66" s="112"/>
      <c r="Z66" s="79"/>
    </row>
    <row r="67" spans="1:26">
      <c r="A67" s="27" t="n">
        <v>7</v>
      </c>
      <c r="B67" s="193" t="str">
        <f aca="1">INDEX(CV2SF,$A67,1)</f>
        <v>ACA 605</v>
      </c>
      <c r="C67" s="231"/>
      <c r="D67" s="233"/>
      <c r="E67" s="233"/>
      <c r="F67" s="79"/>
      <c r="G67" s="233" t="n">
        <v>2</v>
      </c>
      <c r="H67" s="79"/>
      <c r="I67" s="79"/>
      <c r="J67" s="112"/>
      <c r="K67" s="112"/>
      <c r="L67" s="112"/>
      <c r="M67" s="79"/>
      <c r="O67" s="193" t="str">
        <f aca="1">INDEX(CV2CF,$A67,1)</f>
        <v>ACA 605</v>
      </c>
      <c r="P67" s="79"/>
      <c r="Q67" s="79"/>
      <c r="R67" s="79"/>
      <c r="S67" s="79"/>
      <c r="T67" s="79"/>
      <c r="U67" s="79"/>
      <c r="V67" s="79"/>
      <c r="W67" s="112"/>
      <c r="X67" s="112"/>
      <c r="Y67" s="112"/>
      <c r="Z67" s="79"/>
    </row>
    <row r="68" spans="1:26">
      <c r="A68" s="27" t="n">
        <v>8</v>
      </c>
      <c r="B68" s="193" t="str">
        <f aca="1">INDEX(CV2SF,$A68,1)</f>
        <v>FRESNO</v>
      </c>
      <c r="C68" s="231"/>
      <c r="D68" s="233"/>
      <c r="E68" s="233"/>
      <c r="F68" s="79"/>
      <c r="G68" s="233"/>
      <c r="H68" s="79"/>
      <c r="I68" s="79"/>
      <c r="J68" s="112"/>
      <c r="K68" s="112"/>
      <c r="L68" s="112"/>
      <c r="M68" s="79"/>
      <c r="O68" s="193" t="str">
        <f aca="1">INDEX(CV2CF,$A68,1)</f>
        <v>FRESNO</v>
      </c>
      <c r="P68" s="79"/>
      <c r="Q68" s="79"/>
      <c r="R68" s="79"/>
      <c r="S68" s="79"/>
      <c r="T68" s="79"/>
      <c r="U68" s="79"/>
      <c r="V68" s="79"/>
      <c r="W68" s="112"/>
      <c r="X68" s="112"/>
      <c r="Y68" s="112"/>
      <c r="Z68" s="79"/>
    </row>
    <row r="69" spans="1:26">
      <c r="A69" s="27" t="n">
        <v>9</v>
      </c>
      <c r="B69" s="193" t="str">
        <f aca="1">INDEX(CV2SF,$A69,1)</f>
        <v>AGUARIBAY</v>
      </c>
      <c r="C69" s="231"/>
      <c r="D69" s="233"/>
      <c r="E69" s="233" t="n">
        <v>3</v>
      </c>
      <c r="F69" s="79"/>
      <c r="G69" s="233"/>
      <c r="H69" s="79"/>
      <c r="I69" s="79"/>
      <c r="J69" s="112"/>
      <c r="K69" s="112"/>
      <c r="L69" s="112"/>
      <c r="M69" s="79"/>
      <c r="O69" s="193" t="str">
        <f aca="1">INDEX(CV2CF,$A69,1)</f>
        <v>AGUARIBAY</v>
      </c>
      <c r="P69" s="79"/>
      <c r="Q69" s="79"/>
      <c r="R69" s="79"/>
      <c r="S69" s="79"/>
      <c r="T69" s="79"/>
      <c r="U69" s="79"/>
      <c r="V69" s="79"/>
      <c r="W69" s="112"/>
      <c r="X69" s="112"/>
      <c r="Y69" s="112"/>
      <c r="Z69" s="79"/>
    </row>
    <row r="70" spans="1:26">
      <c r="A70" s="27" t="n">
        <v>10</v>
      </c>
      <c r="B70" s="193" t="str">
        <f aca="1">INDEX(CV2SF,$A70,1)</f>
        <v>JACARANDA</v>
      </c>
      <c r="C70" s="231"/>
      <c r="D70" s="233"/>
      <c r="E70" s="233"/>
      <c r="F70" s="79"/>
      <c r="G70" s="233"/>
      <c r="H70" s="79"/>
      <c r="I70" s="79"/>
      <c r="J70" s="112"/>
      <c r="K70" s="112"/>
      <c r="L70" s="112"/>
      <c r="M70" s="79"/>
      <c r="O70" s="193" t="str">
        <f aca="1">INDEX(CV2CF,$A70,1)</f>
        <v>JACARANDA</v>
      </c>
      <c r="P70" s="79"/>
      <c r="Q70" s="79"/>
      <c r="R70" s="79"/>
      <c r="S70" s="79"/>
      <c r="T70" s="79"/>
      <c r="U70" s="79"/>
      <c r="V70" s="79"/>
      <c r="W70" s="112"/>
      <c r="X70" s="112"/>
      <c r="Y70" s="112"/>
      <c r="Z70" s="79"/>
    </row>
    <row r="71" spans="1:26">
      <c r="A71" s="27" t="n">
        <v>11</v>
      </c>
      <c r="B71" s="193" t="str">
        <f aca="1">INDEX(CV2SF,$A71,1)</f>
        <v>BASILIO</v>
      </c>
      <c r="C71" s="231"/>
      <c r="D71" s="233"/>
      <c r="E71" s="233"/>
      <c r="F71" s="79"/>
      <c r="G71" s="233"/>
      <c r="H71" s="79"/>
      <c r="I71" s="79"/>
      <c r="J71" s="112"/>
      <c r="K71" s="112"/>
      <c r="L71" s="112"/>
      <c r="M71" s="79"/>
      <c r="O71" s="193" t="str">
        <f aca="1">INDEX(CV2CF,$A71,1)</f>
        <v>BASILIO</v>
      </c>
      <c r="P71" s="79"/>
      <c r="Q71" s="79"/>
      <c r="R71" s="79"/>
      <c r="S71" s="79"/>
      <c r="T71" s="79"/>
      <c r="U71" s="79"/>
      <c r="V71" s="79"/>
      <c r="W71" s="112"/>
      <c r="X71" s="112"/>
      <c r="Y71" s="112"/>
      <c r="Z71" s="79"/>
    </row>
    <row r="72" spans="1:26">
      <c r="A72" s="27" t="n">
        <v>12</v>
      </c>
      <c r="B72" s="193" t="str">
        <f aca="1">INDEX(CV2SF,$A72,1)</f>
        <v>TIMBO</v>
      </c>
      <c r="C72" s="231"/>
      <c r="D72" s="233"/>
      <c r="E72" s="233"/>
      <c r="F72" s="79"/>
      <c r="G72" s="233"/>
      <c r="H72" s="79"/>
      <c r="I72" s="79"/>
      <c r="J72" s="112"/>
      <c r="K72" s="112"/>
      <c r="L72" s="112"/>
      <c r="M72" s="79"/>
      <c r="O72" s="193" t="str">
        <f aca="1">INDEX(CV2CF,$A72,1)</f>
        <v>TIMBO</v>
      </c>
      <c r="P72" s="79"/>
      <c r="Q72" s="79"/>
      <c r="R72" s="79"/>
      <c r="S72" s="79"/>
      <c r="T72" s="79"/>
      <c r="U72" s="79"/>
      <c r="V72" s="79"/>
      <c r="W72" s="112"/>
      <c r="X72" s="112"/>
      <c r="Y72" s="112"/>
      <c r="Z72" s="79"/>
    </row>
    <row r="73" spans="1:26">
      <c r="A73" s="27" t="n">
        <v>13</v>
      </c>
      <c r="B73" s="193" t="str">
        <f aca="1">INDEX(CV2SF,$A73,1)</f>
        <v>B AIMARA</v>
      </c>
      <c r="C73" s="231"/>
      <c r="D73" s="233"/>
      <c r="E73" s="233"/>
      <c r="F73" s="79"/>
      <c r="G73" s="233"/>
      <c r="H73" s="79"/>
      <c r="I73" s="79"/>
      <c r="J73" s="112"/>
      <c r="K73" s="112"/>
      <c r="L73" s="112"/>
      <c r="M73" s="79"/>
      <c r="O73" s="193" t="str">
        <f aca="1">INDEX(CV2CF,$A73,1)</f>
        <v>B AIMARA</v>
      </c>
      <c r="P73" s="79"/>
      <c r="Q73" s="79"/>
      <c r="R73" s="79"/>
      <c r="S73" s="79"/>
      <c r="T73" s="79"/>
      <c r="U73" s="79"/>
      <c r="V73" s="79"/>
      <c r="W73" s="112"/>
      <c r="X73" s="112"/>
      <c r="Y73" s="112"/>
      <c r="Z73" s="79"/>
    </row>
    <row r="74" spans="1:26">
      <c r="A74" s="27" t="n">
        <v>14</v>
      </c>
      <c r="B74" s="193" t="str">
        <f aca="1">INDEX(CV2SF,$A74,1)</f>
        <v>B COLIHUE</v>
      </c>
      <c r="C74" s="231"/>
      <c r="D74" s="233"/>
      <c r="E74" s="233"/>
      <c r="F74" s="79"/>
      <c r="G74" s="233"/>
      <c r="H74" s="79"/>
      <c r="I74" s="79"/>
      <c r="J74" s="112"/>
      <c r="K74" s="112"/>
      <c r="L74" s="112"/>
      <c r="M74" s="79"/>
      <c r="O74" s="193" t="str">
        <f aca="1">INDEX(CV2CF,$A74,1)</f>
        <v>B COLIHUE</v>
      </c>
      <c r="P74" s="79"/>
      <c r="Q74" s="79"/>
      <c r="R74" s="79"/>
      <c r="S74" s="79"/>
      <c r="T74" s="79"/>
      <c r="U74" s="79"/>
      <c r="V74" s="79"/>
      <c r="W74" s="112"/>
      <c r="X74" s="112"/>
      <c r="Y74" s="112"/>
      <c r="Z74" s="79"/>
    </row>
    <row r="75" spans="1:26">
      <c r="A75" s="27" t="n">
        <v>15</v>
      </c>
      <c r="B75" s="193" t="str">
        <f aca="1">INDEX(CV2SF,$A75,1)</f>
        <v>B CUMELEN</v>
      </c>
      <c r="C75" s="231"/>
      <c r="D75" s="233"/>
      <c r="E75" s="233"/>
      <c r="F75" s="79"/>
      <c r="G75" s="233"/>
      <c r="H75" s="79"/>
      <c r="I75" s="79"/>
      <c r="J75" s="112"/>
      <c r="K75" s="112"/>
      <c r="L75" s="112"/>
      <c r="M75" s="79"/>
      <c r="O75" s="193" t="str">
        <f aca="1">INDEX(CV2CF,$A75,1)</f>
        <v>B CUMELEN</v>
      </c>
      <c r="P75" s="79"/>
      <c r="Q75" s="79"/>
      <c r="R75" s="79"/>
      <c r="S75" s="79"/>
      <c r="T75" s="79"/>
      <c r="U75" s="79"/>
      <c r="V75" s="79"/>
      <c r="W75" s="112"/>
      <c r="X75" s="112"/>
      <c r="Y75" s="112"/>
      <c r="Z75" s="79"/>
    </row>
    <row r="76" spans="1:26">
      <c r="A76" s="27" t="n">
        <v>16</v>
      </c>
      <c r="B76" s="193" t="str">
        <f aca="1">INDEX(CV2SF,$A76,1)</f>
        <v>B DESTELLO</v>
      </c>
      <c r="C76" s="231"/>
      <c r="D76" s="233"/>
      <c r="E76" s="233"/>
      <c r="F76" s="79"/>
      <c r="G76" s="233" t="n">
        <v>2</v>
      </c>
      <c r="H76" s="79"/>
      <c r="I76" s="79"/>
      <c r="J76" s="112"/>
      <c r="K76" s="112"/>
      <c r="L76" s="112"/>
      <c r="M76" s="79"/>
      <c r="O76" s="193" t="str">
        <f aca="1">INDEX(CV2CF,$A76,1)</f>
        <v>B DESTELLO</v>
      </c>
      <c r="P76" s="79"/>
      <c r="Q76" s="79"/>
      <c r="R76" s="79"/>
      <c r="S76" s="79"/>
      <c r="T76" s="79"/>
      <c r="U76" s="79"/>
      <c r="V76" s="79"/>
      <c r="W76" s="112"/>
      <c r="X76" s="112"/>
      <c r="Y76" s="112"/>
      <c r="Z76" s="79"/>
    </row>
    <row r="77" spans="1:26">
      <c r="A77" s="27" t="n">
        <v>17</v>
      </c>
      <c r="B77" s="193" t="str">
        <f aca="1">INDEX(CV2SF,$A77,1)</f>
        <v>B PACIFICO</v>
      </c>
      <c r="C77" s="231"/>
      <c r="D77" s="233"/>
      <c r="E77" s="233" t="n">
        <v>4</v>
      </c>
      <c r="F77" s="79"/>
      <c r="G77" s="233"/>
      <c r="H77" s="79"/>
      <c r="I77" s="79"/>
      <c r="J77" s="112"/>
      <c r="K77" s="112"/>
      <c r="L77" s="112"/>
      <c r="M77" s="79"/>
      <c r="O77" s="193" t="str">
        <f aca="1">INDEX(CV2CF,$A77,1)</f>
        <v>B PACIFICO</v>
      </c>
      <c r="P77" s="79"/>
      <c r="Q77" s="79"/>
      <c r="R77" s="79"/>
      <c r="S77" s="79"/>
      <c r="T77" s="79"/>
      <c r="U77" s="79"/>
      <c r="V77" s="79"/>
      <c r="W77" s="112"/>
      <c r="X77" s="112"/>
      <c r="Y77" s="112"/>
      <c r="Z77" s="79"/>
    </row>
    <row r="78" spans="1:26">
      <c r="A78" s="27" t="n">
        <v>18</v>
      </c>
      <c r="B78" s="193" t="str">
        <f aca="1">INDEX(CV2SF,$A78,1)</f>
        <v>B PEREGRINO</v>
      </c>
      <c r="C78" s="231"/>
      <c r="D78" s="233"/>
      <c r="E78" s="233"/>
      <c r="F78" s="79"/>
      <c r="G78" s="233"/>
      <c r="H78" s="79"/>
      <c r="I78" s="79"/>
      <c r="J78" s="112"/>
      <c r="K78" s="112"/>
      <c r="L78" s="112"/>
      <c r="M78" s="79"/>
      <c r="O78" s="193" t="str">
        <f aca="1">INDEX(CV2CF,$A78,1)</f>
        <v>B PEREGRINO</v>
      </c>
      <c r="P78" s="79"/>
      <c r="Q78" s="79"/>
      <c r="R78" s="79"/>
      <c r="S78" s="79"/>
      <c r="T78" s="79"/>
      <c r="U78" s="79"/>
      <c r="V78" s="79"/>
      <c r="W78" s="112"/>
      <c r="X78" s="112"/>
      <c r="Y78" s="112"/>
      <c r="Z78" s="79"/>
    </row>
    <row r="79" spans="1:26">
      <c r="A79" s="27" t="n">
        <v>19</v>
      </c>
      <c r="B79" s="193" t="str">
        <f aca="1">INDEX(CV2SF,$A79,1)</f>
        <v>SY 109</v>
      </c>
      <c r="C79" s="231"/>
      <c r="D79" s="233"/>
      <c r="E79" s="233"/>
      <c r="F79" s="79"/>
      <c r="G79" s="233" t="n">
        <v>2</v>
      </c>
      <c r="H79" s="79"/>
      <c r="I79" s="79"/>
      <c r="J79" s="112"/>
      <c r="K79" s="112"/>
      <c r="L79" s="112"/>
      <c r="M79" s="79"/>
      <c r="O79" s="193" t="str">
        <f aca="1">INDEX(CV2CF,$A79,1)</f>
        <v>SY 109</v>
      </c>
      <c r="P79" s="79"/>
      <c r="Q79" s="79"/>
      <c r="R79" s="79"/>
      <c r="S79" s="79"/>
      <c r="T79" s="79"/>
      <c r="U79" s="79"/>
      <c r="V79" s="79"/>
      <c r="W79" s="112"/>
      <c r="X79" s="112"/>
      <c r="Y79" s="112"/>
      <c r="Z79" s="79"/>
    </row>
    <row r="80" spans="1:26">
      <c r="A80" s="27" t="n">
        <v>20</v>
      </c>
      <c r="B80" s="193" t="str">
        <f aca="1">INDEX(CV2SF,$A80,1)</f>
        <v>SY 120</v>
      </c>
      <c r="C80" s="231"/>
      <c r="D80" s="233" t="n">
        <v>3</v>
      </c>
      <c r="E80" s="233"/>
      <c r="F80" s="79"/>
      <c r="G80" s="233"/>
      <c r="H80" s="79"/>
      <c r="I80" s="79"/>
      <c r="J80" s="112"/>
      <c r="K80" s="112"/>
      <c r="L80" s="112"/>
      <c r="M80" s="79"/>
      <c r="O80" s="193" t="str">
        <f aca="1">INDEX(CV2CF,$A80,1)</f>
        <v>SY 120</v>
      </c>
      <c r="P80" s="79"/>
      <c r="Q80" s="79"/>
      <c r="R80" s="79"/>
      <c r="S80" s="79"/>
      <c r="T80" s="79"/>
      <c r="U80" s="79"/>
      <c r="V80" s="79"/>
      <c r="W80" s="112"/>
      <c r="X80" s="112"/>
      <c r="Y80" s="112"/>
      <c r="Z80" s="79"/>
    </row>
    <row r="81" spans="1:26">
      <c r="A81" s="27" t="n">
        <v>21</v>
      </c>
      <c r="B81" s="193" t="str">
        <f aca="1">INDEX(CV2SF,$A81,1)</f>
        <v>SY 211</v>
      </c>
      <c r="C81" s="231"/>
      <c r="D81" s="233"/>
      <c r="E81" s="233" t="n">
        <v>4</v>
      </c>
      <c r="F81" s="79"/>
      <c r="G81" s="233"/>
      <c r="H81" s="79"/>
      <c r="I81" s="79"/>
      <c r="J81" s="112"/>
      <c r="K81" s="112"/>
      <c r="L81" s="112"/>
      <c r="M81" s="79"/>
      <c r="O81" s="193" t="str">
        <f aca="1">INDEX(CV2CF,$A81,1)</f>
        <v>SY 211</v>
      </c>
      <c r="P81" s="79"/>
      <c r="Q81" s="79"/>
      <c r="R81" s="79"/>
      <c r="S81" s="79"/>
      <c r="T81" s="79"/>
      <c r="U81" s="79"/>
      <c r="V81" s="79"/>
      <c r="W81" s="112"/>
      <c r="X81" s="112"/>
      <c r="Y81" s="112"/>
      <c r="Z81" s="79"/>
    </row>
    <row r="82" spans="1:26">
      <c r="A82" s="27" t="n">
        <v>22</v>
      </c>
      <c r="B82" s="193" t="str">
        <f aca="1">INDEX(CV2SF,$A82,1)</f>
        <v>CATALPA</v>
      </c>
      <c r="C82" s="231"/>
      <c r="D82" s="233"/>
      <c r="E82" s="233" t="n">
        <v>3</v>
      </c>
      <c r="F82" s="79"/>
      <c r="G82" s="233" t="n">
        <v>4</v>
      </c>
      <c r="H82" s="79"/>
      <c r="I82" s="79"/>
      <c r="J82" s="112"/>
      <c r="K82" s="112"/>
      <c r="L82" s="112"/>
      <c r="M82" s="79"/>
      <c r="O82" s="193" t="str">
        <f aca="1">INDEX(CV2CF,$A82,1)</f>
        <v>CATALPA</v>
      </c>
      <c r="P82" s="79"/>
      <c r="Q82" s="79"/>
      <c r="R82" s="79"/>
      <c r="S82" s="79"/>
      <c r="T82" s="79"/>
      <c r="U82" s="79"/>
      <c r="V82" s="79"/>
      <c r="W82" s="112"/>
      <c r="X82" s="112"/>
      <c r="Y82" s="112"/>
      <c r="Z82" s="79"/>
    </row>
    <row r="83" spans="1:26">
      <c r="A83" s="27" t="n">
        <v>23</v>
      </c>
      <c r="B83" s="193" t="str">
        <f aca="1">INDEX(CV2SF,$A83,1)</f>
        <v>ÑANDUBAY</v>
      </c>
      <c r="C83" s="231"/>
      <c r="D83" s="233"/>
      <c r="E83" s="233" t="n">
        <v>3</v>
      </c>
      <c r="F83" s="79"/>
      <c r="G83" s="233"/>
      <c r="H83" s="79"/>
      <c r="I83" s="79"/>
      <c r="J83" s="112"/>
      <c r="K83" s="112"/>
      <c r="L83" s="112"/>
      <c r="M83" s="79"/>
      <c r="O83" s="193" t="str">
        <f aca="1">INDEX(CV2CF,$A83,1)</f>
        <v>ÑANDUBAY</v>
      </c>
      <c r="P83" s="79"/>
      <c r="Q83" s="79"/>
      <c r="R83" s="79"/>
      <c r="S83" s="79"/>
      <c r="T83" s="79"/>
      <c r="U83" s="79"/>
      <c r="V83" s="79"/>
      <c r="W83" s="112"/>
      <c r="X83" s="112"/>
      <c r="Y83" s="112"/>
      <c r="Z83" s="79"/>
    </row>
    <row r="84" spans="1:26">
      <c r="A84" s="27" t="n">
        <v>24</v>
      </c>
      <c r="B84" s="193" t="str">
        <f aca="1">INDEX(CV2SF,$A84,1)</f>
        <v>PEHUEN</v>
      </c>
      <c r="C84" s="231"/>
      <c r="D84" s="233"/>
      <c r="E84" s="233" t="n">
        <v>4</v>
      </c>
      <c r="F84" s="79"/>
      <c r="G84" s="233" t="n">
        <v>2</v>
      </c>
      <c r="H84" s="79"/>
      <c r="I84" s="79"/>
      <c r="J84" s="112"/>
      <c r="K84" s="112"/>
      <c r="L84" s="112"/>
      <c r="M84" s="79"/>
      <c r="O84" s="193" t="str">
        <f aca="1">INDEX(CV2CF,$A84,1)</f>
        <v>PEHUEN</v>
      </c>
      <c r="P84" s="79"/>
      <c r="Q84" s="79"/>
      <c r="R84" s="79"/>
      <c r="S84" s="79"/>
      <c r="T84" s="79"/>
      <c r="U84" s="79"/>
      <c r="V84" s="79"/>
      <c r="W84" s="112"/>
      <c r="X84" s="112"/>
      <c r="Y84" s="112"/>
      <c r="Z84" s="79"/>
    </row>
    <row r="85" spans="1:26">
      <c r="A85" s="27" t="n">
        <v>25</v>
      </c>
      <c r="B85" s="193" t="str">
        <f aca="1">INDEX(CV2SF,$A85,1)</f>
        <v>SAUCE</v>
      </c>
      <c r="C85" s="231"/>
      <c r="D85" s="233"/>
      <c r="E85" s="233" t="n">
        <v>5</v>
      </c>
      <c r="F85" s="79"/>
      <c r="G85" s="233" t="n">
        <v>3</v>
      </c>
      <c r="H85" s="79"/>
      <c r="I85" s="79"/>
      <c r="J85" s="112"/>
      <c r="K85" s="112"/>
      <c r="L85" s="112"/>
      <c r="M85" s="79"/>
      <c r="O85" s="193" t="str">
        <f aca="1">INDEX(CV2CF,$A85,1)</f>
        <v>SAUCE</v>
      </c>
      <c r="P85" s="79"/>
      <c r="Q85" s="79"/>
      <c r="R85" s="79"/>
      <c r="S85" s="79"/>
      <c r="T85" s="79"/>
      <c r="U85" s="79"/>
      <c r="V85" s="79"/>
      <c r="W85" s="112"/>
      <c r="X85" s="112"/>
      <c r="Y85" s="112"/>
      <c r="Z85" s="79"/>
    </row>
    <row r="86" spans="1:26">
      <c r="A86" s="27" t="n">
        <v>26</v>
      </c>
      <c r="B86" s="193" t="str">
        <f aca="1">INDEX(CV2SF,$A86,1)</f>
        <v>IS TERO</v>
      </c>
      <c r="C86" s="231"/>
      <c r="D86" s="233"/>
      <c r="E86" s="233" t="n">
        <v>4</v>
      </c>
      <c r="F86" s="79"/>
      <c r="G86" s="233"/>
      <c r="H86" s="79"/>
      <c r="I86" s="79"/>
      <c r="J86" s="112"/>
      <c r="K86" s="112"/>
      <c r="L86" s="112"/>
      <c r="M86" s="79"/>
      <c r="O86" s="193" t="str">
        <f aca="1">INDEX(CV2CF,$A86,1)</f>
        <v>IS TERO</v>
      </c>
      <c r="P86" s="79"/>
      <c r="Q86" s="79"/>
      <c r="R86" s="79"/>
      <c r="S86" s="79"/>
      <c r="T86" s="79"/>
      <c r="U86" s="79"/>
      <c r="V86" s="79"/>
      <c r="W86" s="112"/>
      <c r="X86" s="112"/>
      <c r="Y86" s="112"/>
      <c r="Z86" s="79"/>
    </row>
    <row r="87" spans="1:26">
      <c r="A87" s="27" t="n">
        <v>27</v>
      </c>
      <c r="B87" s="193" t="str">
        <f aca="1">INDEX(CV2SF,$A87,1)</f>
        <v>K CIEN AÑOS</v>
      </c>
      <c r="C87" s="231"/>
      <c r="D87" s="233"/>
      <c r="E87" s="233"/>
      <c r="F87" s="79"/>
      <c r="G87" s="233"/>
      <c r="H87" s="79"/>
      <c r="I87" s="79"/>
      <c r="J87" s="112"/>
      <c r="K87" s="112"/>
      <c r="L87" s="112"/>
      <c r="M87" s="79"/>
      <c r="O87" s="193" t="str">
        <f aca="1">INDEX(CV2CF,$A87,1)</f>
        <v>K CIEN AÑOS</v>
      </c>
      <c r="P87" s="79"/>
      <c r="Q87" s="79"/>
      <c r="R87" s="79"/>
      <c r="S87" s="79"/>
      <c r="T87" s="79"/>
      <c r="U87" s="79"/>
      <c r="V87" s="79"/>
      <c r="W87" s="112"/>
      <c r="X87" s="112"/>
      <c r="Y87" s="112"/>
      <c r="Z87" s="79"/>
    </row>
    <row r="88" spans="1:26">
      <c r="A88" s="27" t="n">
        <v>28</v>
      </c>
      <c r="B88" s="193" t="str">
        <f aca="1">INDEX(CV2SF,$A88,1)</f>
        <v>K FAVORITO II</v>
      </c>
      <c r="C88" s="231"/>
      <c r="D88" s="233"/>
      <c r="E88" s="233"/>
      <c r="F88" s="79"/>
      <c r="G88" s="233" t="n">
        <v>2</v>
      </c>
      <c r="H88" s="79"/>
      <c r="I88" s="79"/>
      <c r="J88" s="112"/>
      <c r="K88" s="112"/>
      <c r="L88" s="112"/>
      <c r="M88" s="79"/>
      <c r="O88" s="193" t="str">
        <f aca="1">INDEX(CV2CF,$A88,1)</f>
        <v>K FAVORITO II</v>
      </c>
      <c r="P88" s="79"/>
      <c r="Q88" s="79"/>
      <c r="R88" s="79"/>
      <c r="S88" s="79"/>
      <c r="T88" s="79"/>
      <c r="U88" s="79"/>
      <c r="V88" s="79"/>
      <c r="W88" s="112"/>
      <c r="X88" s="112"/>
      <c r="Y88" s="112"/>
      <c r="Z88" s="79"/>
    </row>
    <row r="89" spans="1:26">
      <c r="A89" s="27" t="n">
        <v>29</v>
      </c>
      <c r="B89" s="193" t="str">
        <f aca="1">INDEX(CV2SF,$A89,1)</f>
        <v>K GEMINIS</v>
      </c>
      <c r="C89" s="231"/>
      <c r="D89" s="233"/>
      <c r="E89" s="233" t="n">
        <v>4</v>
      </c>
      <c r="F89" s="79"/>
      <c r="G89" s="233"/>
      <c r="H89" s="79"/>
      <c r="I89" s="79"/>
      <c r="J89" s="112"/>
      <c r="K89" s="112"/>
      <c r="L89" s="112"/>
      <c r="M89" s="79"/>
      <c r="O89" s="193" t="str">
        <f aca="1">INDEX(CV2CF,$A89,1)</f>
        <v>K GEMINIS</v>
      </c>
      <c r="P89" s="79"/>
      <c r="Q89" s="79"/>
      <c r="R89" s="79"/>
      <c r="S89" s="79"/>
      <c r="T89" s="79"/>
      <c r="U89" s="79"/>
      <c r="V89" s="79"/>
      <c r="W89" s="112"/>
      <c r="X89" s="112"/>
      <c r="Y89" s="112"/>
      <c r="Z89" s="79"/>
    </row>
    <row r="90" spans="1:26">
      <c r="A90" s="27" t="n">
        <v>30</v>
      </c>
      <c r="B90" s="193" t="str">
        <f aca="1">INDEX(CV2SF,$A90,1)</f>
        <v>K LIEBRE</v>
      </c>
      <c r="C90" s="231"/>
      <c r="D90" s="233"/>
      <c r="E90" s="233"/>
      <c r="F90" s="79"/>
      <c r="G90" s="233" t="n">
        <v>3</v>
      </c>
      <c r="H90" s="79"/>
      <c r="I90" s="79"/>
      <c r="J90" s="112"/>
      <c r="K90" s="112"/>
      <c r="L90" s="112"/>
      <c r="M90" s="79"/>
      <c r="O90" s="193" t="str">
        <f aca="1">INDEX(CV2CF,$A90,1)</f>
        <v>K LIEBRE</v>
      </c>
      <c r="P90" s="79"/>
      <c r="Q90" s="79"/>
      <c r="R90" s="79"/>
      <c r="S90" s="79"/>
      <c r="T90" s="79"/>
      <c r="U90" s="79"/>
      <c r="V90" s="79"/>
      <c r="W90" s="112"/>
      <c r="X90" s="112"/>
      <c r="Y90" s="112"/>
      <c r="Z90" s="79"/>
    </row>
    <row r="91" spans="1:26">
      <c r="A91" s="27" t="n">
        <v>31</v>
      </c>
      <c r="B91" s="193" t="str">
        <f aca="1">INDEX(CV2SF,$A91,1)</f>
        <v>K POTRO</v>
      </c>
      <c r="C91" s="231"/>
      <c r="D91" s="233"/>
      <c r="E91" s="233" t="n">
        <v>4</v>
      </c>
      <c r="F91" s="79"/>
      <c r="G91" s="233"/>
      <c r="H91" s="79"/>
      <c r="I91" s="79"/>
      <c r="J91" s="112"/>
      <c r="K91" s="112"/>
      <c r="L91" s="112"/>
      <c r="M91" s="79"/>
      <c r="O91" s="193" t="str">
        <f aca="1">INDEX(CV2CF,$A91,1)</f>
        <v>K POTRO</v>
      </c>
      <c r="P91" s="79"/>
      <c r="Q91" s="79"/>
      <c r="R91" s="79"/>
      <c r="S91" s="79"/>
      <c r="T91" s="79"/>
      <c r="U91" s="79"/>
      <c r="V91" s="79"/>
      <c r="W91" s="112"/>
      <c r="X91" s="112"/>
      <c r="Y91" s="112"/>
      <c r="Z91" s="79"/>
    </row>
    <row r="92" spans="1:26">
      <c r="A92" s="27" t="n">
        <v>32</v>
      </c>
      <c r="B92" s="193" t="str">
        <f aca="1">INDEX(CV2SF,$A92,1)</f>
        <v>K VALOR</v>
      </c>
      <c r="C92" s="231"/>
      <c r="D92" s="233"/>
      <c r="E92" s="233"/>
      <c r="F92" s="79"/>
      <c r="G92" s="233"/>
      <c r="H92" s="79"/>
      <c r="I92" s="79"/>
      <c r="J92" s="112"/>
      <c r="K92" s="112"/>
      <c r="L92" s="112"/>
      <c r="M92" s="79"/>
      <c r="O92" s="193" t="str">
        <f aca="1">INDEX(CV2CF,$A92,1)</f>
        <v>K VALOR</v>
      </c>
      <c r="P92" s="79"/>
      <c r="Q92" s="79"/>
      <c r="R92" s="79"/>
      <c r="S92" s="79"/>
      <c r="T92" s="79"/>
      <c r="U92" s="79"/>
      <c r="V92" s="79"/>
      <c r="W92" s="112"/>
      <c r="X92" s="112"/>
      <c r="Y92" s="112"/>
      <c r="Z92" s="79"/>
    </row>
    <row r="93" spans="1:26">
      <c r="A93" s="27" t="n">
        <v>33</v>
      </c>
      <c r="B93" s="193" t="str">
        <f aca="1">INDEX(CV2SF,$A93,1)</f>
        <v>K PROMETEO</v>
      </c>
      <c r="C93" s="231"/>
      <c r="D93" s="233"/>
      <c r="E93" s="233" t="n">
        <v>3</v>
      </c>
      <c r="F93" s="79"/>
      <c r="G93" s="233"/>
      <c r="H93" s="79"/>
      <c r="I93" s="79"/>
      <c r="J93" s="112"/>
      <c r="K93" s="112"/>
      <c r="L93" s="112"/>
      <c r="M93" s="27"/>
      <c r="O93" s="193" t="str">
        <f aca="1">INDEX(CV2CF,$A93,1)</f>
        <v>K PROMETEO</v>
      </c>
      <c r="P93" s="79"/>
      <c r="Q93" s="79"/>
      <c r="R93" s="79"/>
      <c r="S93" s="79"/>
      <c r="T93" s="79"/>
      <c r="U93" s="79"/>
      <c r="V93" s="79"/>
      <c r="W93" s="112"/>
      <c r="X93" s="112"/>
      <c r="Y93" s="112"/>
      <c r="Z93" s="27"/>
    </row>
    <row r="94" spans="1:26">
      <c r="A94" s="27" t="n">
        <v>34</v>
      </c>
      <c r="B94" s="193" t="str">
        <f aca="1">INDEX(CV2SF,$A94,1)</f>
        <v>ALHAMBRA</v>
      </c>
      <c r="C94" s="231"/>
      <c r="D94" s="233"/>
      <c r="E94" s="233"/>
      <c r="F94" s="79"/>
      <c r="G94" s="233"/>
      <c r="H94" s="79"/>
      <c r="I94" s="79"/>
      <c r="J94" s="112"/>
      <c r="K94" s="112"/>
      <c r="L94" s="112"/>
      <c r="M94" s="27"/>
      <c r="O94" s="193" t="str">
        <f aca="1">INDEX(CV2CF,$A94,1)</f>
        <v>ALHAMBRA</v>
      </c>
      <c r="P94" s="79"/>
      <c r="Q94" s="79"/>
      <c r="R94" s="79"/>
      <c r="S94" s="79"/>
      <c r="T94" s="79"/>
      <c r="U94" s="79"/>
      <c r="V94" s="79"/>
      <c r="W94" s="112"/>
      <c r="X94" s="112"/>
      <c r="Y94" s="112"/>
      <c r="Z94" s="27"/>
    </row>
    <row r="95" spans="1:26">
      <c r="A95" s="27" t="n">
        <v>35</v>
      </c>
      <c r="B95" s="193" t="str">
        <f aca="1">INDEX(CV2SF,$A95,1)</f>
        <v>LG ARLASK</v>
      </c>
      <c r="C95" s="231"/>
      <c r="D95" s="233"/>
      <c r="E95" s="233"/>
      <c r="F95" s="79"/>
      <c r="G95" s="233"/>
      <c r="H95" s="79"/>
      <c r="I95" s="79"/>
      <c r="J95" s="112"/>
      <c r="K95" s="112"/>
      <c r="L95" s="112"/>
      <c r="M95" s="27"/>
      <c r="O95" s="193" t="str">
        <f aca="1">INDEX(CV2CF,$A95,1)</f>
        <v>LG ARLASK</v>
      </c>
      <c r="P95" s="79"/>
      <c r="Q95" s="79"/>
      <c r="R95" s="79"/>
      <c r="S95" s="79"/>
      <c r="T95" s="79"/>
      <c r="U95" s="79"/>
      <c r="V95" s="79"/>
      <c r="W95" s="112"/>
      <c r="X95" s="112"/>
      <c r="Y95" s="112"/>
      <c r="Z95" s="27"/>
    </row>
    <row r="96" spans="1:26">
      <c r="A96" s="27" t="n">
        <v>36</v>
      </c>
      <c r="B96" s="193" t="str">
        <f aca="1">INDEX(CV2SF,$A96,1)</f>
        <v>LG MORO</v>
      </c>
      <c r="C96" s="231"/>
      <c r="D96" s="233"/>
      <c r="E96" s="233" t="n">
        <v>4</v>
      </c>
      <c r="F96" s="79"/>
      <c r="G96" s="233" t="n">
        <v>3</v>
      </c>
      <c r="H96" s="79"/>
      <c r="I96" s="79"/>
      <c r="J96" s="112"/>
      <c r="K96" s="112"/>
      <c r="L96" s="112"/>
      <c r="M96" s="27"/>
      <c r="O96" s="193" t="str">
        <f aca="1">INDEX(CV2CF,$A96,1)</f>
        <v>LG MORO</v>
      </c>
      <c r="P96" s="79"/>
      <c r="Q96" s="79"/>
      <c r="R96" s="79"/>
      <c r="S96" s="79"/>
      <c r="T96" s="79"/>
      <c r="U96" s="79"/>
      <c r="V96" s="79"/>
      <c r="W96" s="112"/>
      <c r="X96" s="112"/>
      <c r="Y96" s="112"/>
      <c r="Z96" s="27"/>
    </row>
    <row r="97" spans="1:26">
      <c r="A97" s="27" t="n">
        <v>37</v>
      </c>
      <c r="B97" s="193" t="str">
        <f aca="1">INDEX(CV2SF,$A97,1)</f>
        <v>LGWA11-0169</v>
      </c>
      <c r="C97" s="231"/>
      <c r="D97" s="233"/>
      <c r="E97" s="233"/>
      <c r="F97" s="79"/>
      <c r="G97" s="233"/>
      <c r="H97" s="79"/>
      <c r="I97" s="79"/>
      <c r="J97" s="112"/>
      <c r="K97" s="112"/>
      <c r="L97" s="112"/>
      <c r="M97" s="27"/>
      <c r="O97" s="193" t="str">
        <f aca="1">INDEX(CV2CF,$A97,1)</f>
        <v>LGWA11-0169</v>
      </c>
      <c r="P97" s="79"/>
      <c r="Q97" s="79"/>
      <c r="R97" s="79"/>
      <c r="S97" s="79"/>
      <c r="T97" s="79"/>
      <c r="U97" s="79"/>
      <c r="V97" s="79"/>
      <c r="W97" s="112"/>
      <c r="X97" s="112"/>
      <c r="Y97" s="112"/>
      <c r="Z97" s="27"/>
    </row>
    <row r="98" spans="1:26">
      <c r="A98" s="27" t="n">
        <v>38</v>
      </c>
      <c r="B98" s="193" t="str">
        <f aca="1">INDEX(CV2SF,$A98,1)</f>
        <v>LIMAY</v>
      </c>
      <c r="C98" s="231"/>
      <c r="D98" s="233"/>
      <c r="E98" s="233"/>
      <c r="F98" s="79"/>
      <c r="G98" s="233"/>
      <c r="H98" s="79"/>
      <c r="I98" s="79"/>
      <c r="J98" s="112"/>
      <c r="K98" s="112"/>
      <c r="L98" s="112"/>
      <c r="M98" s="27"/>
      <c r="O98" s="193" t="str">
        <f aca="1">INDEX(CV2CF,$A98,1)</f>
        <v>LIMAY</v>
      </c>
      <c r="P98" s="79"/>
      <c r="Q98" s="79"/>
      <c r="R98" s="79"/>
      <c r="S98" s="79"/>
      <c r="T98" s="79"/>
      <c r="U98" s="79"/>
      <c r="V98" s="79"/>
      <c r="W98" s="112"/>
      <c r="X98" s="112"/>
      <c r="Y98" s="112"/>
      <c r="Z98" s="27"/>
    </row>
    <row r="99" spans="1:26">
      <c r="A99" s="27" t="n">
        <v>39</v>
      </c>
      <c r="B99" s="193" t="str">
        <f aca="1">INDEX(CV2SF,$A99,1)</f>
        <v>MS INTA 119</v>
      </c>
      <c r="C99" s="231"/>
      <c r="D99" s="233"/>
      <c r="E99" s="233"/>
      <c r="F99" s="79"/>
      <c r="G99" s="233"/>
      <c r="H99" s="79"/>
      <c r="I99" s="79"/>
      <c r="J99" s="112"/>
      <c r="K99" s="112"/>
      <c r="L99" s="112"/>
      <c r="M99" s="27"/>
      <c r="O99" s="193" t="str">
        <f aca="1">INDEX(CV2CF,$A99,1)</f>
        <v>MS INTA 119</v>
      </c>
      <c r="P99" s="79"/>
      <c r="Q99" s="79"/>
      <c r="R99" s="79"/>
      <c r="S99" s="79"/>
      <c r="T99" s="79"/>
      <c r="U99" s="79"/>
      <c r="V99" s="79"/>
      <c r="W99" s="112"/>
      <c r="X99" s="112"/>
      <c r="Y99" s="112"/>
      <c r="Z99" s="27"/>
    </row>
    <row r="100" spans="1:26">
      <c r="A100" s="27" t="n">
        <v>40</v>
      </c>
      <c r="B100" s="193" t="str">
        <f aca="1">INDEX(CV2SF,$A100,1)</f>
        <v>MS INTA 221</v>
      </c>
      <c r="C100" s="231"/>
      <c r="D100" s="233"/>
      <c r="E100" s="233"/>
      <c r="F100" s="79"/>
      <c r="G100" s="233"/>
      <c r="H100" s="79"/>
      <c r="I100" s="79"/>
      <c r="J100" s="112"/>
      <c r="K100" s="112"/>
      <c r="L100" s="112"/>
      <c r="M100" s="27"/>
      <c r="O100" s="193" t="str">
        <f aca="1">INDEX(CV2CF,$A100,1)</f>
        <v>MS INTA 221</v>
      </c>
      <c r="P100" s="79"/>
      <c r="Q100" s="79"/>
      <c r="R100" s="79"/>
      <c r="S100" s="79"/>
      <c r="T100" s="79"/>
      <c r="U100" s="79"/>
      <c r="V100" s="79"/>
      <c r="W100" s="112"/>
      <c r="X100" s="112"/>
      <c r="Y100" s="112"/>
      <c r="Z100" s="27"/>
    </row>
    <row r="101" spans="1:26">
      <c r="A101" s="27" t="n">
        <v>41</v>
      </c>
      <c r="B101" s="193" t="str">
        <f aca="1">INDEX(CV2SF,$A101,1)</f>
        <v>MS INTA 415</v>
      </c>
      <c r="C101" s="231"/>
      <c r="D101" s="233"/>
      <c r="E101" s="233"/>
      <c r="F101" s="79"/>
      <c r="G101" s="233" t="n">
        <v>3</v>
      </c>
      <c r="H101" s="79"/>
      <c r="I101" s="79"/>
      <c r="J101" s="112"/>
      <c r="K101" s="112"/>
      <c r="L101" s="112"/>
      <c r="M101" s="91"/>
      <c r="O101" s="193" t="str">
        <f aca="1">INDEX(CV2CF,$A101,1)</f>
        <v>MS INTA 415</v>
      </c>
      <c r="P101" s="79"/>
      <c r="Q101" s="79"/>
      <c r="R101" s="79"/>
      <c r="S101" s="79"/>
      <c r="T101" s="79"/>
      <c r="U101" s="79"/>
      <c r="V101" s="79"/>
      <c r="W101" s="112"/>
      <c r="X101" s="112"/>
      <c r="Y101" s="112"/>
      <c r="Z101" s="91"/>
    </row>
    <row r="102" spans="1:26">
      <c r="A102" s="27" t="n">
        <v>42</v>
      </c>
      <c r="B102" s="193" t="str">
        <f aca="1">INDEX(CV2SF,$A102,1)</f>
        <v>MS INTA 521</v>
      </c>
      <c r="C102" s="89"/>
      <c r="D102" s="233"/>
      <c r="E102" s="233" t="n">
        <v>4</v>
      </c>
      <c r="F102" s="89"/>
      <c r="G102" s="233"/>
      <c r="H102" s="89"/>
      <c r="I102" s="89"/>
      <c r="J102" s="112"/>
      <c r="K102" s="112"/>
      <c r="L102" s="112"/>
      <c r="M102" s="91"/>
      <c r="O102" s="193" t="str">
        <f aca="1">INDEX(CV2CF,$A102,1)</f>
        <v>MS INTA 521</v>
      </c>
      <c r="P102" s="89"/>
      <c r="Q102" s="89"/>
      <c r="R102" s="89"/>
      <c r="S102" s="89"/>
      <c r="T102" s="89"/>
      <c r="U102" s="89"/>
      <c r="V102" s="89"/>
      <c r="W102" s="112"/>
      <c r="X102" s="112"/>
      <c r="Y102" s="112"/>
      <c r="Z102" s="91"/>
    </row>
    <row r="103" spans="1:26">
      <c r="A103" s="27" t="n">
        <v>43</v>
      </c>
      <c r="B103" s="193" t="str">
        <f aca="1">INDEX(CV2SF,$A103,1)</f>
        <v>MA INTA 122</v>
      </c>
      <c r="C103" s="89"/>
      <c r="D103" s="233"/>
      <c r="E103" s="233"/>
      <c r="F103" s="89"/>
      <c r="G103" s="233"/>
      <c r="H103" s="89"/>
      <c r="I103" s="89"/>
      <c r="J103" s="112"/>
      <c r="K103" s="112"/>
      <c r="L103" s="112"/>
      <c r="M103" s="91"/>
      <c r="O103" s="193" t="str">
        <f aca="1">INDEX(CV2CF,$A103,1)</f>
        <v>MA INTA 122</v>
      </c>
      <c r="P103" s="89"/>
      <c r="Q103" s="89"/>
      <c r="R103" s="89"/>
      <c r="S103" s="89"/>
      <c r="T103" s="89"/>
      <c r="U103" s="89"/>
      <c r="V103" s="89"/>
      <c r="W103" s="112"/>
      <c r="X103" s="112"/>
      <c r="Y103" s="112"/>
      <c r="Z103" s="91"/>
    </row>
    <row r="104" spans="1:26">
      <c r="A104" s="27" t="n">
        <v>44</v>
      </c>
      <c r="B104" s="193" t="str">
        <f aca="1">INDEX(CV2SF,$A104,1)</f>
        <v>B 620</v>
      </c>
      <c r="C104" s="78"/>
      <c r="D104" s="233"/>
      <c r="E104" s="233"/>
      <c r="F104" s="78"/>
      <c r="G104" s="233"/>
      <c r="H104" s="78"/>
      <c r="I104" s="78"/>
      <c r="J104" s="112"/>
      <c r="K104" s="112"/>
      <c r="L104" s="112"/>
      <c r="M104" s="70"/>
      <c r="O104" s="193" t="str">
        <f aca="1">INDEX(CV2CF,$A104,1)</f>
        <v>B 620</v>
      </c>
      <c r="P104" s="78"/>
      <c r="Q104" s="78"/>
      <c r="R104" s="89"/>
      <c r="S104" s="78"/>
      <c r="T104" s="78"/>
      <c r="U104" s="78"/>
      <c r="V104" s="78"/>
      <c r="W104" s="112"/>
      <c r="X104" s="112"/>
      <c r="Y104" s="112"/>
      <c r="Z104" s="70"/>
    </row>
    <row r="105" spans="1:26">
      <c r="A105" s="27" t="n">
        <v>45</v>
      </c>
      <c r="B105" s="193" t="str">
        <f aca="1">INDEX(CV2SF,$A105,1)</f>
        <v>B 750</v>
      </c>
      <c r="C105" s="70"/>
      <c r="D105" s="70"/>
      <c r="E105" s="89"/>
      <c r="F105" s="70"/>
      <c r="G105" s="70"/>
      <c r="H105" s="70"/>
      <c r="I105" s="70"/>
      <c r="J105" s="91"/>
      <c r="K105" s="91"/>
      <c r="L105" s="91"/>
      <c r="M105" s="70"/>
      <c r="O105" s="193" t="str">
        <f aca="1">INDEX(CV2CF,$A105,1)</f>
        <v>B 750</v>
      </c>
      <c r="P105" s="70"/>
      <c r="Q105" s="70"/>
      <c r="R105" s="89"/>
      <c r="S105" s="70"/>
      <c r="T105" s="70"/>
      <c r="U105" s="70"/>
      <c r="V105" s="70"/>
      <c r="W105" s="91"/>
      <c r="X105" s="91"/>
      <c r="Y105" s="91"/>
      <c r="Z105" s="70"/>
    </row>
    <row r="106" spans="1:26">
      <c r="A106" s="27" t="n">
        <v>46</v>
      </c>
      <c r="B106" s="193" t="str">
        <f aca="1">INDEX(CV2SF,$A106,1)</f>
        <v>B 820</v>
      </c>
      <c r="C106" s="70"/>
      <c r="D106" s="70"/>
      <c r="E106" s="89"/>
      <c r="F106" s="70"/>
      <c r="G106" s="70"/>
      <c r="H106" s="70"/>
      <c r="I106" s="70"/>
      <c r="J106" s="91"/>
      <c r="K106" s="91"/>
      <c r="L106" s="91"/>
      <c r="M106" s="70"/>
      <c r="O106" s="193" t="str">
        <f aca="1">INDEX(CV2CF,$A106,1)</f>
        <v>B 820</v>
      </c>
      <c r="P106" s="70"/>
      <c r="Q106" s="70"/>
      <c r="R106" s="89"/>
      <c r="S106" s="70"/>
      <c r="T106" s="70"/>
      <c r="U106" s="70"/>
      <c r="V106" s="70"/>
      <c r="W106" s="91"/>
      <c r="X106" s="91"/>
      <c r="Y106" s="91"/>
      <c r="Z106" s="70"/>
    </row>
    <row r="107" spans="1:26">
      <c r="A107" s="27" t="n">
        <v>47</v>
      </c>
      <c r="B107" s="193" t="str">
        <f aca="1">INDEX(CV2SF,$A107,1)</f>
        <v>RGT QUIRIKO</v>
      </c>
      <c r="C107" s="70"/>
      <c r="D107" s="70"/>
      <c r="E107" s="89"/>
      <c r="F107" s="70"/>
      <c r="G107" s="70"/>
      <c r="H107" s="70"/>
      <c r="I107" s="70"/>
      <c r="J107" s="91"/>
      <c r="K107" s="91"/>
      <c r="L107" s="91"/>
      <c r="M107" s="70"/>
      <c r="O107" s="193" t="str">
        <f aca="1">INDEX(CV2CF,$A107,1)</f>
        <v>RGT QUIRIKO</v>
      </c>
      <c r="P107" s="70"/>
      <c r="Q107" s="70"/>
      <c r="R107" s="89"/>
      <c r="S107" s="70"/>
      <c r="T107" s="70"/>
      <c r="U107" s="70"/>
      <c r="V107" s="70"/>
      <c r="W107" s="91"/>
      <c r="X107" s="91"/>
      <c r="Y107" s="91"/>
      <c r="Z107" s="70"/>
    </row>
    <row r="108" spans="1:26">
      <c r="A108" s="27" t="n">
        <v>48</v>
      </c>
      <c r="B108" s="193" t="str">
        <f aca="1">INDEX(CV2SF,$A108,1)</f>
        <v>LAPACHO</v>
      </c>
      <c r="C108" s="70"/>
      <c r="D108" s="70"/>
      <c r="E108" s="70"/>
      <c r="F108" s="70"/>
      <c r="G108" s="70"/>
      <c r="H108" s="70"/>
      <c r="I108" s="70"/>
      <c r="J108" s="91"/>
      <c r="K108" s="91"/>
      <c r="L108" s="91"/>
      <c r="M108" s="70"/>
      <c r="O108" s="193" t="str">
        <f aca="1">INDEX(CV2CF,$A108,1)</f>
        <v>LAPACHO</v>
      </c>
      <c r="P108" s="70"/>
      <c r="Q108" s="70"/>
      <c r="R108" s="70"/>
      <c r="S108" s="70"/>
      <c r="T108" s="70"/>
      <c r="U108" s="70"/>
      <c r="V108" s="70"/>
      <c r="W108" s="91"/>
      <c r="X108" s="91"/>
      <c r="Y108" s="91"/>
      <c r="Z108" s="70"/>
    </row>
    <row r="109" spans="1:26">
      <c r="A109" s="27" t="n">
        <v>49</v>
      </c>
      <c r="B109" s="193">
        <f aca="1">INDEX(CV2SF,$A109,1)</f>
        <v>0</v>
      </c>
      <c r="C109" s="70"/>
      <c r="D109" s="70"/>
      <c r="E109" s="70"/>
      <c r="F109" s="70"/>
      <c r="G109" s="70"/>
      <c r="H109" s="70"/>
      <c r="I109" s="70"/>
      <c r="J109" s="91"/>
      <c r="K109" s="91"/>
      <c r="L109" s="91"/>
      <c r="M109" s="70"/>
      <c r="O109" s="193">
        <f aca="1">INDEX(CV2CF,$A109,1)</f>
        <v>0</v>
      </c>
      <c r="P109" s="70"/>
      <c r="Q109" s="70"/>
      <c r="R109" s="70"/>
      <c r="S109" s="70"/>
      <c r="T109" s="70"/>
      <c r="U109" s="70"/>
      <c r="V109" s="70"/>
      <c r="W109" s="91"/>
      <c r="X109" s="91"/>
      <c r="Y109" s="91"/>
      <c r="Z109" s="70"/>
    </row>
    <row r="110" spans="1:26">
      <c r="A110" s="27" t="n">
        <v>50</v>
      </c>
      <c r="B110" s="193">
        <f aca="1">INDEX(CV2SF,$A110,1)</f>
        <v>0</v>
      </c>
      <c r="C110" s="70"/>
      <c r="D110" s="70"/>
      <c r="E110" s="70"/>
      <c r="F110" s="70"/>
      <c r="G110" s="70"/>
      <c r="H110" s="70"/>
      <c r="I110" s="70"/>
      <c r="J110" s="91"/>
      <c r="K110" s="91"/>
      <c r="L110" s="91"/>
      <c r="M110" s="70"/>
      <c r="O110" s="193">
        <f aca="1">INDEX(CV2CF,$A110,1)</f>
        <v>0</v>
      </c>
      <c r="P110" s="70"/>
      <c r="Q110" s="70"/>
      <c r="R110" s="70"/>
      <c r="S110" s="70"/>
      <c r="T110" s="70"/>
      <c r="U110" s="70"/>
      <c r="V110" s="70"/>
      <c r="W110" s="91"/>
      <c r="X110" s="91"/>
      <c r="Y110" s="91"/>
      <c r="Z110" s="70"/>
    </row>
    <row r="111" spans="2:26">
      <c r="B111" s="9"/>
      <c r="J111" s="7"/>
      <c r="K111" s="7"/>
      <c r="L111" s="7"/>
      <c r="M111" s="7"/>
      <c r="O111" s="9"/>
      <c r="W111" s="7"/>
      <c r="X111" s="7"/>
      <c r="Y111" s="7"/>
      <c r="Z111" s="7"/>
    </row>
    <row r="112" spans="2:26">
      <c r="B112" s="9"/>
      <c r="M112" s="7"/>
      <c r="O112" s="9"/>
      <c r="Z112" s="7"/>
    </row>
    <row r="113" spans="2:26">
      <c r="B113" s="45" t="str">
        <f>Fechas!$C$114</f>
        <v>3º ÉPOCA: CICLOS CORTOS E INTERMEDIOS SIN FUNG.</v>
      </c>
      <c r="C113" s="46"/>
      <c r="D113" s="47"/>
      <c r="E113" s="47"/>
      <c r="F113" s="47"/>
      <c r="G113" s="47"/>
      <c r="H113" s="47"/>
      <c r="I113" s="47"/>
      <c r="J113" s="47"/>
      <c r="K113" s="47"/>
      <c r="L113" s="47"/>
      <c r="M113" s="146"/>
      <c r="O113" s="49" t="str">
        <f>Fechas!$K$114</f>
        <v>3º ÉPOCA: CICLOS CORTOS E INTERMEDIOS CON FUNG.</v>
      </c>
      <c r="P113" s="50"/>
      <c r="Q113" s="50"/>
      <c r="R113" s="50"/>
      <c r="S113" s="50"/>
      <c r="T113" s="50"/>
      <c r="U113" s="50"/>
      <c r="V113" s="50"/>
      <c r="W113" s="50"/>
      <c r="X113" s="50"/>
      <c r="Y113" s="50"/>
      <c r="Z113" s="140"/>
    </row>
    <row r="114" spans="2:26" ht="30" customHeight="1">
      <c r="B114" s="86" t="str">
        <f>B$5</f>
        <v>Cultivar</v>
      </c>
      <c r="C114" s="107" t="str">
        <f>C$5</f>
        <v>Roya de la hoja</v>
      </c>
      <c r="D114" s="107" t="str">
        <f>D$5</f>
        <v>Roya del tallo</v>
      </c>
      <c r="E114" s="107" t="str">
        <f>E$5</f>
        <v>Roya estriada</v>
      </c>
      <c r="F114" s="107" t="str">
        <f>F$5</f>
        <v>Septoriosis de la hoja</v>
      </c>
      <c r="G114" s="107" t="str">
        <f>G$5</f>
        <v>Mancha amarilla</v>
      </c>
      <c r="H114" s="107" t="str">
        <f>H$5</f>
        <v>Fusariosis de la espiga</v>
      </c>
      <c r="I114" s="107" t="str">
        <f>I$5</f>
        <v>Tizón bacteriano</v>
      </c>
      <c r="J114" s="107" t="str">
        <f>J$5</f>
        <v>Estría bacteriana</v>
      </c>
      <c r="K114" s="107" t="str">
        <f>K$5</f>
        <v>Oidio</v>
      </c>
      <c r="L114" s="107" t="str">
        <f>L$5</f>
        <v>Plagas</v>
      </c>
      <c r="M114" s="107" t="s">
        <v>219</v>
      </c>
      <c r="O114" s="86" t="str">
        <f>O$5</f>
        <v>Cultivar</v>
      </c>
      <c r="P114" s="107" t="str">
        <f>P$5</f>
        <v>Roya de la hoja</v>
      </c>
      <c r="Q114" s="107" t="str">
        <f>Q$5</f>
        <v>Roya del tallo</v>
      </c>
      <c r="R114" s="107" t="str">
        <f>R$5</f>
        <v>Roya estriada</v>
      </c>
      <c r="S114" s="107" t="str">
        <f>S$5</f>
        <v>Septoriosis de la hoja</v>
      </c>
      <c r="T114" s="107" t="str">
        <f>T$5</f>
        <v>Mancha amarilla</v>
      </c>
      <c r="U114" s="107" t="str">
        <f>U$5</f>
        <v>Fusariosis de la espiga</v>
      </c>
      <c r="V114" s="107" t="str">
        <f>V$5</f>
        <v>Tizón bacteriano</v>
      </c>
      <c r="W114" s="107" t="str">
        <f>W$5</f>
        <v>Estría bacteriana</v>
      </c>
      <c r="X114" s="107" t="str">
        <f>X$5</f>
        <v>Oidio</v>
      </c>
      <c r="Y114" s="107" t="str">
        <f>Y$5</f>
        <v>Plagas</v>
      </c>
      <c r="Z114" s="107" t="s">
        <v>219</v>
      </c>
    </row>
    <row r="115" spans="1:26">
      <c r="A115" s="27" t="n">
        <v>1</v>
      </c>
      <c r="B115" s="193">
        <f aca="1">INDEX(CV3SF,$A115,1)</f>
        <v>460</v>
      </c>
      <c r="C115" s="233"/>
      <c r="D115" s="245"/>
      <c r="E115" s="245"/>
      <c r="F115" s="79"/>
      <c r="G115" s="245"/>
      <c r="H115" s="79"/>
      <c r="I115" s="79"/>
      <c r="J115" s="79"/>
      <c r="K115" s="79"/>
      <c r="L115" s="79"/>
      <c r="M115" s="79"/>
      <c r="O115" s="193">
        <f aca="1">INDEX(CV3CF,$A115,1)</f>
        <v>460</v>
      </c>
      <c r="P115" s="79"/>
      <c r="Q115" s="79"/>
      <c r="R115" s="79"/>
      <c r="S115" s="79"/>
      <c r="T115" s="79"/>
      <c r="U115" s="79"/>
      <c r="V115" s="79"/>
      <c r="W115" s="79"/>
      <c r="X115" s="79"/>
      <c r="Y115" s="79"/>
      <c r="Z115" s="79"/>
    </row>
    <row r="116" spans="1:26">
      <c r="A116" s="27" t="n">
        <v>2</v>
      </c>
      <c r="B116" s="193">
        <f aca="1">INDEX(CV3SF,$A116,1)</f>
        <v>603</v>
      </c>
      <c r="C116" s="233"/>
      <c r="D116" s="233"/>
      <c r="E116" s="233"/>
      <c r="F116" s="79"/>
      <c r="G116" s="233"/>
      <c r="H116" s="79"/>
      <c r="I116" s="79"/>
      <c r="J116" s="79"/>
      <c r="K116" s="79"/>
      <c r="L116" s="79"/>
      <c r="M116" s="79"/>
      <c r="O116" s="193">
        <f aca="1">INDEX(CV3CF,$A116,1)</f>
        <v>603</v>
      </c>
      <c r="P116" s="79"/>
      <c r="Q116" s="79"/>
      <c r="R116" s="79"/>
      <c r="S116" s="79"/>
      <c r="T116" s="79"/>
      <c r="U116" s="79"/>
      <c r="V116" s="79"/>
      <c r="W116" s="79"/>
      <c r="X116" s="79"/>
      <c r="Y116" s="79"/>
      <c r="Z116" s="79"/>
    </row>
    <row r="117" spans="1:26">
      <c r="A117" s="27" t="n">
        <v>3</v>
      </c>
      <c r="B117" s="193">
        <f aca="1">INDEX(CV3SF,$A117,1)</f>
        <v>916</v>
      </c>
      <c r="C117" s="233"/>
      <c r="D117" s="233"/>
      <c r="E117" s="233"/>
      <c r="F117" s="79"/>
      <c r="G117" s="233" t="n">
        <v>2</v>
      </c>
      <c r="H117" s="79"/>
      <c r="I117" s="79"/>
      <c r="J117" s="79"/>
      <c r="K117" s="79"/>
      <c r="L117" s="79"/>
      <c r="M117" s="79"/>
      <c r="O117" s="193">
        <f aca="1">INDEX(CV3CF,$A117,1)</f>
        <v>916</v>
      </c>
      <c r="P117" s="79"/>
      <c r="Q117" s="79"/>
      <c r="R117" s="79"/>
      <c r="S117" s="79"/>
      <c r="T117" s="79"/>
      <c r="U117" s="79"/>
      <c r="V117" s="79"/>
      <c r="W117" s="79"/>
      <c r="X117" s="79"/>
      <c r="Y117" s="79"/>
      <c r="Z117" s="79"/>
    </row>
    <row r="118" spans="1:26">
      <c r="A118" s="27" t="n">
        <v>4</v>
      </c>
      <c r="B118" s="193">
        <f aca="1">INDEX(CV3SF,$A118,1)</f>
        <v>920</v>
      </c>
      <c r="C118" s="233"/>
      <c r="D118" s="233"/>
      <c r="E118" s="233"/>
      <c r="F118" s="79"/>
      <c r="G118" s="233" t="n">
        <v>3</v>
      </c>
      <c r="H118" s="79"/>
      <c r="I118" s="79"/>
      <c r="J118" s="79"/>
      <c r="K118" s="79"/>
      <c r="L118" s="79"/>
      <c r="M118" s="79"/>
      <c r="O118" s="193">
        <f aca="1">INDEX(CV3CF,$A118,1)</f>
        <v>920</v>
      </c>
      <c r="P118" s="79"/>
      <c r="Q118" s="79"/>
      <c r="R118" s="79"/>
      <c r="S118" s="79"/>
      <c r="T118" s="79"/>
      <c r="U118" s="79"/>
      <c r="V118" s="79"/>
      <c r="W118" s="79"/>
      <c r="X118" s="79"/>
      <c r="Y118" s="79"/>
      <c r="Z118" s="79"/>
    </row>
    <row r="119" spans="1:26">
      <c r="A119" s="27" t="n">
        <v>5</v>
      </c>
      <c r="B119" s="193" t="str">
        <f aca="1">INDEX(CV3SF,$A119,1)</f>
        <v>ACA 604</v>
      </c>
      <c r="C119" s="233"/>
      <c r="D119" s="233"/>
      <c r="E119" s="233"/>
      <c r="F119" s="79"/>
      <c r="G119" s="233"/>
      <c r="H119" s="79"/>
      <c r="I119" s="79"/>
      <c r="J119" s="79"/>
      <c r="K119" s="79"/>
      <c r="L119" s="79"/>
      <c r="M119" s="79"/>
      <c r="O119" s="193" t="str">
        <f aca="1">INDEX(CV3CF,$A119,1)</f>
        <v>ACA 604</v>
      </c>
      <c r="P119" s="79"/>
      <c r="Q119" s="79"/>
      <c r="R119" s="79"/>
      <c r="S119" s="79"/>
      <c r="T119" s="79"/>
      <c r="U119" s="79"/>
      <c r="V119" s="79"/>
      <c r="W119" s="79"/>
      <c r="X119" s="79"/>
      <c r="Y119" s="79"/>
      <c r="Z119" s="79"/>
    </row>
    <row r="120" spans="1:26">
      <c r="A120" s="27" t="n">
        <v>6</v>
      </c>
      <c r="B120" s="193" t="str">
        <f aca="1">INDEX(CV3SF,$A120,1)</f>
        <v>ACA 605</v>
      </c>
      <c r="C120" s="233"/>
      <c r="D120" s="233"/>
      <c r="E120" s="233"/>
      <c r="F120" s="79"/>
      <c r="G120" s="233"/>
      <c r="H120" s="79"/>
      <c r="I120" s="79"/>
      <c r="J120" s="79"/>
      <c r="K120" s="79"/>
      <c r="L120" s="79"/>
      <c r="M120" s="79"/>
      <c r="O120" s="193" t="str">
        <f aca="1">INDEX(CV3CF,$A120,1)</f>
        <v>ACA 605</v>
      </c>
      <c r="P120" s="79"/>
      <c r="Q120" s="79"/>
      <c r="R120" s="79"/>
      <c r="S120" s="79"/>
      <c r="T120" s="79"/>
      <c r="U120" s="79"/>
      <c r="V120" s="79"/>
      <c r="W120" s="79"/>
      <c r="X120" s="79"/>
      <c r="Y120" s="79"/>
      <c r="Z120" s="79"/>
    </row>
    <row r="121" spans="1:26">
      <c r="A121" s="27" t="n">
        <v>7</v>
      </c>
      <c r="B121" s="193" t="str">
        <f aca="1">INDEX(CV3SF,$A121,1)</f>
        <v>ACA 917</v>
      </c>
      <c r="C121" s="233"/>
      <c r="D121" s="233"/>
      <c r="E121" s="233"/>
      <c r="F121" s="79"/>
      <c r="G121" s="233" t="n">
        <v>2</v>
      </c>
      <c r="H121" s="79"/>
      <c r="I121" s="79"/>
      <c r="J121" s="79"/>
      <c r="K121" s="79"/>
      <c r="L121" s="79"/>
      <c r="M121" s="79"/>
      <c r="O121" s="193" t="str">
        <f aca="1">INDEX(CV3CF,$A121,1)</f>
        <v>ACA 917</v>
      </c>
      <c r="P121" s="79"/>
      <c r="Q121" s="79"/>
      <c r="R121" s="79"/>
      <c r="S121" s="79"/>
      <c r="T121" s="79"/>
      <c r="U121" s="79"/>
      <c r="V121" s="79"/>
      <c r="W121" s="79"/>
      <c r="X121" s="79"/>
      <c r="Y121" s="79"/>
      <c r="Z121" s="79"/>
    </row>
    <row r="122" spans="1:26">
      <c r="A122" s="27" t="n">
        <v>8</v>
      </c>
      <c r="B122" s="193" t="str">
        <f aca="1">INDEX(CV3SF,$A122,1)</f>
        <v>ACA 921</v>
      </c>
      <c r="C122" s="233"/>
      <c r="D122" s="233"/>
      <c r="E122" s="233"/>
      <c r="F122" s="79"/>
      <c r="G122" s="233"/>
      <c r="H122" s="79"/>
      <c r="I122" s="79"/>
      <c r="J122" s="79"/>
      <c r="K122" s="79"/>
      <c r="L122" s="79"/>
      <c r="M122" s="79"/>
      <c r="O122" s="193" t="str">
        <f aca="1">INDEX(CV3CF,$A122,1)</f>
        <v>ACA 921</v>
      </c>
      <c r="P122" s="79"/>
      <c r="Q122" s="79"/>
      <c r="R122" s="79"/>
      <c r="S122" s="79"/>
      <c r="T122" s="79"/>
      <c r="U122" s="79"/>
      <c r="V122" s="79"/>
      <c r="W122" s="79"/>
      <c r="X122" s="79"/>
      <c r="Y122" s="79"/>
      <c r="Z122" s="79"/>
    </row>
    <row r="123" spans="1:26">
      <c r="A123" s="27" t="n">
        <v>9</v>
      </c>
      <c r="B123" s="193" t="str">
        <f aca="1">INDEX(CV3SF,$A123,1)</f>
        <v>AGUARIBAY</v>
      </c>
      <c r="C123" s="233"/>
      <c r="D123" s="233"/>
      <c r="E123" s="233" t="n">
        <v>3</v>
      </c>
      <c r="F123" s="79"/>
      <c r="G123" s="233"/>
      <c r="H123" s="79"/>
      <c r="I123" s="79"/>
      <c r="J123" s="79"/>
      <c r="K123" s="79"/>
      <c r="L123" s="79"/>
      <c r="M123" s="79"/>
      <c r="O123" s="193" t="str">
        <f aca="1">INDEX(CV3CF,$A123,1)</f>
        <v>AGUARIBAY</v>
      </c>
      <c r="P123" s="79"/>
      <c r="Q123" s="79"/>
      <c r="R123" s="79"/>
      <c r="S123" s="79"/>
      <c r="T123" s="79"/>
      <c r="U123" s="79"/>
      <c r="V123" s="79"/>
      <c r="W123" s="79"/>
      <c r="X123" s="79"/>
      <c r="Y123" s="79"/>
      <c r="Z123" s="79"/>
    </row>
    <row r="124" spans="1:26">
      <c r="A124" s="27" t="n">
        <v>10</v>
      </c>
      <c r="B124" s="193" t="str">
        <f aca="1">INDEX(CV3SF,$A124,1)</f>
        <v>ALAMO</v>
      </c>
      <c r="C124" s="233"/>
      <c r="D124" s="233"/>
      <c r="E124" s="233"/>
      <c r="F124" s="79"/>
      <c r="G124" s="233"/>
      <c r="H124" s="79"/>
      <c r="I124" s="79"/>
      <c r="J124" s="79"/>
      <c r="K124" s="79"/>
      <c r="L124" s="79"/>
      <c r="M124" s="79"/>
      <c r="O124" s="193" t="str">
        <f aca="1">INDEX(CV3CF,$A124,1)</f>
        <v>ALAMO</v>
      </c>
      <c r="P124" s="79"/>
      <c r="Q124" s="79"/>
      <c r="R124" s="79"/>
      <c r="S124" s="79"/>
      <c r="T124" s="79"/>
      <c r="U124" s="79"/>
      <c r="V124" s="79"/>
      <c r="W124" s="79"/>
      <c r="X124" s="79"/>
      <c r="Y124" s="79"/>
      <c r="Z124" s="79"/>
    </row>
    <row r="125" spans="1:26">
      <c r="A125" s="27" t="n">
        <v>11</v>
      </c>
      <c r="B125" s="193" t="str">
        <f aca="1">INDEX(CV3SF,$A125,1)</f>
        <v>BIOCERES 1008</v>
      </c>
      <c r="C125" s="233"/>
      <c r="D125" s="233"/>
      <c r="E125" s="233"/>
      <c r="F125" s="79"/>
      <c r="G125" s="233"/>
      <c r="H125" s="79"/>
      <c r="I125" s="79"/>
      <c r="J125" s="79"/>
      <c r="K125" s="79"/>
      <c r="L125" s="79"/>
      <c r="M125" s="79"/>
      <c r="O125" s="193" t="str">
        <f aca="1">INDEX(CV3CF,$A125,1)</f>
        <v>BIOCERES 1008</v>
      </c>
      <c r="P125" s="79"/>
      <c r="Q125" s="79"/>
      <c r="R125" s="79"/>
      <c r="S125" s="79"/>
      <c r="T125" s="79"/>
      <c r="U125" s="79"/>
      <c r="V125" s="79"/>
      <c r="W125" s="79"/>
      <c r="X125" s="79"/>
      <c r="Y125" s="79"/>
      <c r="Z125" s="79"/>
    </row>
    <row r="126" spans="1:26">
      <c r="A126" s="27" t="n">
        <v>12</v>
      </c>
      <c r="B126" s="193" t="str">
        <f aca="1">INDEX(CV3SF,$A126,1)</f>
        <v>GINGKO</v>
      </c>
      <c r="C126" s="233"/>
      <c r="D126" s="233"/>
      <c r="E126" s="233"/>
      <c r="F126" s="79"/>
      <c r="G126" s="233"/>
      <c r="H126" s="79"/>
      <c r="I126" s="79"/>
      <c r="J126" s="79"/>
      <c r="K126" s="79"/>
      <c r="L126" s="79"/>
      <c r="M126" s="79"/>
      <c r="O126" s="193" t="str">
        <f aca="1">INDEX(CV3CF,$A126,1)</f>
        <v>GINGKO</v>
      </c>
      <c r="P126" s="79"/>
      <c r="Q126" s="79"/>
      <c r="R126" s="79"/>
      <c r="S126" s="79"/>
      <c r="T126" s="79"/>
      <c r="U126" s="79"/>
      <c r="V126" s="79"/>
      <c r="W126" s="79"/>
      <c r="X126" s="79"/>
      <c r="Y126" s="79"/>
      <c r="Z126" s="79"/>
    </row>
    <row r="127" spans="1:26">
      <c r="A127" s="27" t="n">
        <v>13</v>
      </c>
      <c r="B127" s="193" t="str">
        <f aca="1">INDEX(CV3SF,$A127,1)</f>
        <v>B AIMARA</v>
      </c>
      <c r="C127" s="233"/>
      <c r="D127" s="233"/>
      <c r="E127" s="233"/>
      <c r="F127" s="79"/>
      <c r="G127" s="233"/>
      <c r="H127" s="79"/>
      <c r="I127" s="79"/>
      <c r="J127" s="79"/>
      <c r="K127" s="79"/>
      <c r="L127" s="79"/>
      <c r="M127" s="79"/>
      <c r="O127" s="193" t="str">
        <f aca="1">INDEX(CV3CF,$A127,1)</f>
        <v>B AIMARA</v>
      </c>
      <c r="P127" s="79"/>
      <c r="Q127" s="79"/>
      <c r="R127" s="79"/>
      <c r="S127" s="79"/>
      <c r="T127" s="79"/>
      <c r="U127" s="79"/>
      <c r="V127" s="79"/>
      <c r="W127" s="79"/>
      <c r="X127" s="79"/>
      <c r="Y127" s="79"/>
      <c r="Z127" s="79"/>
    </row>
    <row r="128" spans="1:26">
      <c r="A128" s="27" t="n">
        <v>14</v>
      </c>
      <c r="B128" s="193" t="str">
        <f aca="1">INDEX(CV3SF,$A128,1)</f>
        <v>B BRAVIO CL2</v>
      </c>
      <c r="C128" s="233"/>
      <c r="D128" s="233"/>
      <c r="E128" s="233"/>
      <c r="F128" s="79"/>
      <c r="G128" s="233"/>
      <c r="H128" s="79"/>
      <c r="I128" s="79"/>
      <c r="J128" s="79"/>
      <c r="K128" s="79"/>
      <c r="L128" s="79"/>
      <c r="M128" s="79"/>
      <c r="O128" s="193" t="str">
        <f aca="1">INDEX(CV3CF,$A128,1)</f>
        <v>B BRAVIO CL2</v>
      </c>
      <c r="P128" s="79"/>
      <c r="Q128" s="79"/>
      <c r="R128" s="79"/>
      <c r="S128" s="79"/>
      <c r="T128" s="79"/>
      <c r="U128" s="79"/>
      <c r="V128" s="79"/>
      <c r="W128" s="79"/>
      <c r="X128" s="79"/>
      <c r="Y128" s="79"/>
      <c r="Z128" s="79"/>
    </row>
    <row r="129" spans="1:26">
      <c r="A129" s="27" t="n">
        <v>15</v>
      </c>
      <c r="B129" s="193" t="str">
        <f aca="1">INDEX(CV3SF,$A129,1)</f>
        <v>B COLIHUE</v>
      </c>
      <c r="C129" s="233"/>
      <c r="D129" s="233"/>
      <c r="E129" s="233"/>
      <c r="F129" s="79"/>
      <c r="G129" s="233"/>
      <c r="H129" s="79"/>
      <c r="I129" s="79"/>
      <c r="J129" s="79"/>
      <c r="K129" s="79"/>
      <c r="L129" s="79"/>
      <c r="M129" s="79"/>
      <c r="O129" s="193" t="str">
        <f aca="1">INDEX(CV3CF,$A129,1)</f>
        <v>B COLIHUE</v>
      </c>
      <c r="P129" s="79"/>
      <c r="Q129" s="79"/>
      <c r="R129" s="79"/>
      <c r="S129" s="79"/>
      <c r="T129" s="79"/>
      <c r="U129" s="79"/>
      <c r="V129" s="79"/>
      <c r="W129" s="79"/>
      <c r="X129" s="79"/>
      <c r="Y129" s="79"/>
      <c r="Z129" s="79"/>
    </row>
    <row r="130" spans="1:26">
      <c r="A130" s="27" t="n">
        <v>16</v>
      </c>
      <c r="B130" s="193" t="str">
        <f aca="1">INDEX(CV3SF,$A130,1)</f>
        <v>B FULGOR</v>
      </c>
      <c r="C130" s="233"/>
      <c r="D130" s="233"/>
      <c r="E130" s="233"/>
      <c r="F130" s="79"/>
      <c r="G130" s="233" t="n">
        <v>2</v>
      </c>
      <c r="H130" s="79"/>
      <c r="I130" s="79"/>
      <c r="J130" s="79"/>
      <c r="K130" s="79"/>
      <c r="L130" s="79"/>
      <c r="M130" s="79"/>
      <c r="O130" s="193" t="str">
        <f aca="1">INDEX(CV3CF,$A130,1)</f>
        <v>B FULGOR</v>
      </c>
      <c r="P130" s="79"/>
      <c r="Q130" s="79"/>
      <c r="R130" s="79"/>
      <c r="S130" s="79"/>
      <c r="T130" s="79"/>
      <c r="U130" s="79"/>
      <c r="V130" s="79"/>
      <c r="W130" s="79"/>
      <c r="X130" s="79"/>
      <c r="Y130" s="79"/>
      <c r="Z130" s="79"/>
    </row>
    <row r="131" spans="1:26">
      <c r="A131" s="27" t="n">
        <v>17</v>
      </c>
      <c r="B131" s="193" t="str">
        <f aca="1">INDEX(CV3SF,$A131,1)</f>
        <v>B MUTISIA</v>
      </c>
      <c r="C131" s="233"/>
      <c r="D131" s="233"/>
      <c r="E131" s="233" t="n">
        <v>4</v>
      </c>
      <c r="F131" s="79"/>
      <c r="G131" s="233"/>
      <c r="H131" s="79"/>
      <c r="I131" s="79"/>
      <c r="J131" s="79"/>
      <c r="K131" s="79"/>
      <c r="L131" s="79"/>
      <c r="M131" s="79"/>
      <c r="O131" s="193" t="str">
        <f aca="1">INDEX(CV3CF,$A131,1)</f>
        <v>B MUTISIA</v>
      </c>
      <c r="P131" s="79"/>
      <c r="Q131" s="79"/>
      <c r="R131" s="79"/>
      <c r="S131" s="79"/>
      <c r="T131" s="79"/>
      <c r="U131" s="79"/>
      <c r="V131" s="79"/>
      <c r="W131" s="79"/>
      <c r="X131" s="79"/>
      <c r="Y131" s="79"/>
      <c r="Z131" s="79"/>
    </row>
    <row r="132" spans="1:26">
      <c r="A132" s="27" t="n">
        <v>18</v>
      </c>
      <c r="B132" s="193" t="str">
        <f aca="1">INDEX(CV3SF,$A132,1)</f>
        <v>B PRETAL</v>
      </c>
      <c r="C132" s="233"/>
      <c r="D132" s="233"/>
      <c r="E132" s="233"/>
      <c r="F132" s="79"/>
      <c r="G132" s="233"/>
      <c r="H132" s="79"/>
      <c r="I132" s="79"/>
      <c r="J132" s="79"/>
      <c r="K132" s="79"/>
      <c r="L132" s="79"/>
      <c r="M132" s="79"/>
      <c r="N132" s="9"/>
      <c r="O132" s="193" t="str">
        <f aca="1">INDEX(CV3CF,$A132,1)</f>
        <v>B PRETAL</v>
      </c>
      <c r="P132" s="79"/>
      <c r="Q132" s="79"/>
      <c r="R132" s="79"/>
      <c r="S132" s="79"/>
      <c r="T132" s="79"/>
      <c r="U132" s="79"/>
      <c r="V132" s="79"/>
      <c r="W132" s="79"/>
      <c r="X132" s="79"/>
      <c r="Y132" s="79"/>
      <c r="Z132" s="79"/>
    </row>
    <row r="133" spans="1:26">
      <c r="A133" s="27" t="n">
        <v>19</v>
      </c>
      <c r="B133" s="193" t="str">
        <f aca="1">INDEX(CV3SF,$A133,1)</f>
        <v>B SAETA</v>
      </c>
      <c r="C133" s="233"/>
      <c r="D133" s="233"/>
      <c r="E133" s="233"/>
      <c r="F133" s="79"/>
      <c r="G133" s="233" t="n">
        <v>2</v>
      </c>
      <c r="H133" s="79"/>
      <c r="I133" s="79"/>
      <c r="J133" s="79"/>
      <c r="K133" s="79"/>
      <c r="L133" s="79"/>
      <c r="M133" s="79"/>
      <c r="N133" s="9"/>
      <c r="O133" s="193" t="str">
        <f aca="1">INDEX(CV3CF,$A133,1)</f>
        <v>B SAETA</v>
      </c>
      <c r="P133" s="79"/>
      <c r="Q133" s="79"/>
      <c r="R133" s="79"/>
      <c r="S133" s="79"/>
      <c r="T133" s="79"/>
      <c r="U133" s="79"/>
      <c r="V133" s="79"/>
      <c r="W133" s="79"/>
      <c r="X133" s="79"/>
      <c r="Y133" s="79"/>
      <c r="Z133" s="79"/>
    </row>
    <row r="134" spans="1:26">
      <c r="A134" s="27" t="n">
        <v>20</v>
      </c>
      <c r="B134" s="193" t="str">
        <f aca="1">INDEX(CV3SF,$A134,1)</f>
        <v>ALERCE</v>
      </c>
      <c r="C134" s="233"/>
      <c r="D134" s="233" t="n">
        <v>3</v>
      </c>
      <c r="E134" s="233"/>
      <c r="F134" s="79"/>
      <c r="G134" s="233"/>
      <c r="H134" s="79"/>
      <c r="I134" s="79"/>
      <c r="J134" s="79"/>
      <c r="K134" s="79"/>
      <c r="L134" s="79"/>
      <c r="M134" s="79"/>
      <c r="O134" s="193" t="str">
        <f aca="1">INDEX(CV3CF,$A134,1)</f>
        <v>ALERCE</v>
      </c>
      <c r="P134" s="79"/>
      <c r="Q134" s="79"/>
      <c r="R134" s="79"/>
      <c r="S134" s="79"/>
      <c r="T134" s="79"/>
      <c r="U134" s="79"/>
      <c r="V134" s="79"/>
      <c r="W134" s="79"/>
      <c r="X134" s="79"/>
      <c r="Y134" s="79"/>
      <c r="Z134" s="79"/>
    </row>
    <row r="135" spans="1:26">
      <c r="A135" s="27" t="n">
        <v>21</v>
      </c>
      <c r="B135" s="193" t="str">
        <f aca="1">INDEX(CV3SF,$A135,1)</f>
        <v>AROMO</v>
      </c>
      <c r="C135" s="233"/>
      <c r="D135" s="233"/>
      <c r="E135" s="233" t="n">
        <v>4</v>
      </c>
      <c r="F135" s="79"/>
      <c r="G135" s="233"/>
      <c r="H135" s="79"/>
      <c r="I135" s="79"/>
      <c r="J135" s="79"/>
      <c r="K135" s="79"/>
      <c r="L135" s="79"/>
      <c r="M135" s="79"/>
      <c r="O135" s="193" t="str">
        <f aca="1">INDEX(CV3CF,$A135,1)</f>
        <v>AROMO</v>
      </c>
      <c r="P135" s="79"/>
      <c r="Q135" s="79"/>
      <c r="R135" s="79"/>
      <c r="S135" s="79"/>
      <c r="T135" s="79"/>
      <c r="U135" s="79"/>
      <c r="V135" s="79"/>
      <c r="W135" s="79"/>
      <c r="X135" s="79"/>
      <c r="Y135" s="79"/>
      <c r="Z135" s="79"/>
    </row>
    <row r="136" spans="1:26">
      <c r="A136" s="27" t="n">
        <v>22</v>
      </c>
      <c r="B136" s="193" t="str">
        <f aca="1">INDEX(CV3SF,$A136,1)</f>
        <v>CEIBO</v>
      </c>
      <c r="C136" s="233"/>
      <c r="D136" s="233"/>
      <c r="E136" s="233" t="n">
        <v>3</v>
      </c>
      <c r="F136" s="79"/>
      <c r="G136" s="233" t="n">
        <v>4</v>
      </c>
      <c r="H136" s="79"/>
      <c r="I136" s="79"/>
      <c r="J136" s="79"/>
      <c r="K136" s="79"/>
      <c r="L136" s="79"/>
      <c r="M136" s="79"/>
      <c r="O136" s="193" t="str">
        <f aca="1">INDEX(CV3CF,$A136,1)</f>
        <v>CEIBO</v>
      </c>
      <c r="P136" s="79"/>
      <c r="Q136" s="79"/>
      <c r="R136" s="79"/>
      <c r="S136" s="79"/>
      <c r="T136" s="79"/>
      <c r="U136" s="79"/>
      <c r="V136" s="79"/>
      <c r="W136" s="79"/>
      <c r="X136" s="79"/>
      <c r="Y136" s="79"/>
      <c r="Z136" s="79"/>
    </row>
    <row r="137" spans="1:26">
      <c r="A137" s="27" t="n">
        <v>23</v>
      </c>
      <c r="B137" s="193" t="str">
        <f aca="1">INDEX(CV3SF,$A137,1)</f>
        <v>ÑANDUBAY</v>
      </c>
      <c r="C137" s="233"/>
      <c r="D137" s="233"/>
      <c r="E137" s="233" t="n">
        <v>3</v>
      </c>
      <c r="F137" s="79"/>
      <c r="G137" s="233"/>
      <c r="H137" s="79"/>
      <c r="I137" s="79"/>
      <c r="J137" s="79"/>
      <c r="K137" s="79"/>
      <c r="L137" s="79"/>
      <c r="M137" s="79"/>
      <c r="O137" s="193" t="str">
        <f aca="1">INDEX(CV3CF,$A137,1)</f>
        <v>ÑANDUBAY</v>
      </c>
      <c r="P137" s="79"/>
      <c r="Q137" s="79"/>
      <c r="R137" s="79"/>
      <c r="S137" s="79"/>
      <c r="T137" s="79"/>
      <c r="U137" s="79"/>
      <c r="V137" s="79"/>
      <c r="W137" s="79"/>
      <c r="X137" s="79"/>
      <c r="Y137" s="79"/>
      <c r="Z137" s="79"/>
    </row>
    <row r="138" spans="1:26">
      <c r="A138" s="27" t="n">
        <v>24</v>
      </c>
      <c r="B138" s="193" t="str">
        <f aca="1">INDEX(CV3SF,$A138,1)</f>
        <v>TBIO AUDAZ</v>
      </c>
      <c r="C138" s="233"/>
      <c r="D138" s="233"/>
      <c r="E138" s="233" t="n">
        <v>4</v>
      </c>
      <c r="F138" s="79"/>
      <c r="G138" s="233" t="n">
        <v>2</v>
      </c>
      <c r="H138" s="79"/>
      <c r="I138" s="79"/>
      <c r="J138" s="79"/>
      <c r="K138" s="79"/>
      <c r="L138" s="79"/>
      <c r="M138" s="79"/>
      <c r="O138" s="193" t="str">
        <f aca="1">INDEX(CV3CF,$A138,1)</f>
        <v>TBIO AUDAZ</v>
      </c>
      <c r="P138" s="79"/>
      <c r="Q138" s="79"/>
      <c r="R138" s="79"/>
      <c r="S138" s="79"/>
      <c r="T138" s="79"/>
      <c r="U138" s="79"/>
      <c r="V138" s="79"/>
      <c r="W138" s="79"/>
      <c r="X138" s="79"/>
      <c r="Y138" s="79"/>
      <c r="Z138" s="79"/>
    </row>
    <row r="139" spans="1:26">
      <c r="A139" s="27" t="n">
        <v>25</v>
      </c>
      <c r="B139" s="193" t="str">
        <f aca="1">INDEX(CV3SF,$A139,1)</f>
        <v>IS HORNERO</v>
      </c>
      <c r="C139" s="233"/>
      <c r="D139" s="233"/>
      <c r="E139" s="233" t="n">
        <v>5</v>
      </c>
      <c r="F139" s="79"/>
      <c r="G139" s="233" t="n">
        <v>3</v>
      </c>
      <c r="H139" s="79"/>
      <c r="I139" s="79"/>
      <c r="J139" s="79"/>
      <c r="K139" s="79"/>
      <c r="L139" s="79"/>
      <c r="M139" s="79"/>
      <c r="O139" s="193" t="str">
        <f aca="1">INDEX(CV3CF,$A139,1)</f>
        <v>IS HORNERO</v>
      </c>
      <c r="P139" s="79"/>
      <c r="Q139" s="79"/>
      <c r="R139" s="79"/>
      <c r="S139" s="79"/>
      <c r="T139" s="79"/>
      <c r="U139" s="79"/>
      <c r="V139" s="79"/>
      <c r="W139" s="79"/>
      <c r="X139" s="79"/>
      <c r="Y139" s="79"/>
      <c r="Z139" s="79"/>
    </row>
    <row r="140" spans="1:26">
      <c r="A140" s="27" t="n">
        <v>26</v>
      </c>
      <c r="B140" s="193" t="str">
        <f aca="1">INDEX(CV3SF,$A140,1)</f>
        <v>IS TORDO</v>
      </c>
      <c r="C140" s="233"/>
      <c r="D140" s="233"/>
      <c r="E140" s="233" t="n">
        <v>4</v>
      </c>
      <c r="F140" s="79"/>
      <c r="G140" s="233"/>
      <c r="H140" s="79"/>
      <c r="I140" s="79"/>
      <c r="J140" s="79"/>
      <c r="K140" s="79"/>
      <c r="L140" s="79"/>
      <c r="M140" s="79"/>
      <c r="O140" s="193" t="str">
        <f aca="1">INDEX(CV3CF,$A140,1)</f>
        <v>IS TORDO</v>
      </c>
      <c r="P140" s="79"/>
      <c r="Q140" s="79"/>
      <c r="R140" s="79"/>
      <c r="S140" s="79"/>
      <c r="T140" s="79"/>
      <c r="U140" s="79"/>
      <c r="V140" s="79"/>
      <c r="W140" s="79"/>
      <c r="X140" s="79"/>
      <c r="Y140" s="79"/>
      <c r="Z140" s="79"/>
    </row>
    <row r="141" spans="1:26">
      <c r="A141" s="27" t="n">
        <v>27</v>
      </c>
      <c r="B141" s="193" t="str">
        <f aca="1">INDEX(CV3SF,$A141,1)</f>
        <v>K FAVORITO II</v>
      </c>
      <c r="C141" s="233"/>
      <c r="D141" s="233"/>
      <c r="E141" s="233"/>
      <c r="F141" s="79"/>
      <c r="G141" s="233"/>
      <c r="H141" s="79"/>
      <c r="I141" s="79"/>
      <c r="J141" s="79"/>
      <c r="K141" s="79"/>
      <c r="L141" s="79"/>
      <c r="M141" s="79"/>
      <c r="O141" s="193" t="str">
        <f aca="1">INDEX(CV3CF,$A141,1)</f>
        <v>K FAVORITO II</v>
      </c>
      <c r="P141" s="79"/>
      <c r="Q141" s="79"/>
      <c r="R141" s="79"/>
      <c r="S141" s="79"/>
      <c r="T141" s="79"/>
      <c r="U141" s="79"/>
      <c r="V141" s="79"/>
      <c r="W141" s="79"/>
      <c r="X141" s="79"/>
      <c r="Y141" s="79"/>
      <c r="Z141" s="79"/>
    </row>
    <row r="142" spans="1:26">
      <c r="A142" s="27" t="n">
        <v>28</v>
      </c>
      <c r="B142" s="193" t="str">
        <f aca="1">INDEX(CV3SF,$A142,1)</f>
        <v>K NUTRIA</v>
      </c>
      <c r="C142" s="233"/>
      <c r="D142" s="233"/>
      <c r="E142" s="233"/>
      <c r="F142" s="79"/>
      <c r="G142" s="233" t="n">
        <v>2</v>
      </c>
      <c r="H142" s="79"/>
      <c r="I142" s="79"/>
      <c r="J142" s="79"/>
      <c r="K142" s="79"/>
      <c r="L142" s="79"/>
      <c r="M142" s="79"/>
      <c r="O142" s="193" t="str">
        <f aca="1">INDEX(CV3CF,$A142,1)</f>
        <v>K NUTRIA</v>
      </c>
      <c r="P142" s="79"/>
      <c r="Q142" s="79"/>
      <c r="R142" s="79"/>
      <c r="S142" s="79"/>
      <c r="T142" s="79"/>
      <c r="U142" s="79"/>
      <c r="V142" s="79"/>
      <c r="W142" s="79"/>
      <c r="X142" s="79"/>
      <c r="Y142" s="79"/>
      <c r="Z142" s="79"/>
    </row>
    <row r="143" spans="1:26">
      <c r="A143" s="27" t="n">
        <v>29</v>
      </c>
      <c r="B143" s="193" t="str">
        <f aca="1">INDEX(CV3SF,$A143,1)</f>
        <v>K POTRO</v>
      </c>
      <c r="C143" s="233"/>
      <c r="D143" s="233"/>
      <c r="E143" s="233" t="n">
        <v>4</v>
      </c>
      <c r="F143" s="79"/>
      <c r="G143" s="233"/>
      <c r="H143" s="79"/>
      <c r="I143" s="79"/>
      <c r="J143" s="79"/>
      <c r="K143" s="79"/>
      <c r="L143" s="79"/>
      <c r="M143" s="79"/>
      <c r="O143" s="193" t="str">
        <f aca="1">INDEX(CV3CF,$A143,1)</f>
        <v>K POTRO</v>
      </c>
      <c r="P143" s="79"/>
      <c r="Q143" s="79"/>
      <c r="R143" s="79"/>
      <c r="S143" s="79"/>
      <c r="T143" s="79"/>
      <c r="U143" s="79"/>
      <c r="V143" s="79"/>
      <c r="W143" s="79"/>
      <c r="X143" s="79"/>
      <c r="Y143" s="79"/>
      <c r="Z143" s="79"/>
    </row>
    <row r="144" spans="1:26">
      <c r="A144" s="27" t="n">
        <v>30</v>
      </c>
      <c r="B144" s="193" t="str">
        <f aca="1">INDEX(CV3SF,$A144,1)</f>
        <v>K VALOR</v>
      </c>
      <c r="C144" s="233"/>
      <c r="D144" s="233"/>
      <c r="E144" s="233"/>
      <c r="F144" s="79"/>
      <c r="G144" s="233" t="n">
        <v>3</v>
      </c>
      <c r="H144" s="79"/>
      <c r="I144" s="79"/>
      <c r="J144" s="79"/>
      <c r="K144" s="79"/>
      <c r="L144" s="79"/>
      <c r="M144" s="79"/>
      <c r="O144" s="193" t="str">
        <f aca="1">INDEX(CV3CF,$A144,1)</f>
        <v>K VALOR</v>
      </c>
      <c r="P144" s="79"/>
      <c r="Q144" s="79"/>
      <c r="R144" s="79"/>
      <c r="S144" s="79"/>
      <c r="T144" s="79"/>
      <c r="U144" s="79"/>
      <c r="V144" s="79"/>
      <c r="W144" s="79"/>
      <c r="X144" s="79"/>
      <c r="Y144" s="79"/>
      <c r="Z144" s="79"/>
    </row>
    <row r="145" spans="1:26">
      <c r="A145" s="27" t="n">
        <v>31</v>
      </c>
      <c r="B145" s="193" t="str">
        <f aca="1">INDEX(CV3SF,$A145,1)</f>
        <v>K PROMETEO</v>
      </c>
      <c r="C145" s="233"/>
      <c r="D145" s="233"/>
      <c r="E145" s="233" t="n">
        <v>4</v>
      </c>
      <c r="F145" s="79"/>
      <c r="G145" s="233"/>
      <c r="H145" s="79"/>
      <c r="I145" s="79"/>
      <c r="J145" s="79"/>
      <c r="K145" s="79"/>
      <c r="L145" s="79"/>
      <c r="M145" s="79"/>
      <c r="O145" s="193" t="str">
        <f aca="1">INDEX(CV3CF,$A145,1)</f>
        <v>K PROMETEO</v>
      </c>
      <c r="P145" s="79"/>
      <c r="Q145" s="79"/>
      <c r="R145" s="79"/>
      <c r="S145" s="79"/>
      <c r="T145" s="79"/>
      <c r="U145" s="79"/>
      <c r="V145" s="79"/>
      <c r="W145" s="79"/>
      <c r="X145" s="79"/>
      <c r="Y145" s="79"/>
      <c r="Z145" s="79"/>
    </row>
    <row r="146" spans="1:26">
      <c r="A146" s="27" t="n">
        <v>32</v>
      </c>
      <c r="B146" s="193" t="str">
        <f aca="1">INDEX(CV3SF,$A146,1)</f>
        <v>ALHAMBRA</v>
      </c>
      <c r="C146" s="233"/>
      <c r="D146" s="233"/>
      <c r="E146" s="233"/>
      <c r="F146" s="79"/>
      <c r="G146" s="233"/>
      <c r="H146" s="79"/>
      <c r="I146" s="79"/>
      <c r="J146" s="79"/>
      <c r="K146" s="79"/>
      <c r="L146" s="79"/>
      <c r="M146" s="79"/>
      <c r="O146" s="193" t="str">
        <f aca="1">INDEX(CV3CF,$A146,1)</f>
        <v>ALHAMBRA</v>
      </c>
      <c r="P146" s="79"/>
      <c r="Q146" s="79"/>
      <c r="R146" s="79"/>
      <c r="S146" s="79"/>
      <c r="T146" s="79"/>
      <c r="U146" s="79"/>
      <c r="V146" s="79"/>
      <c r="W146" s="79"/>
      <c r="X146" s="79"/>
      <c r="Y146" s="79"/>
      <c r="Z146" s="79"/>
    </row>
    <row r="147" spans="1:26">
      <c r="A147" s="27" t="n">
        <v>33</v>
      </c>
      <c r="B147" s="193" t="str">
        <f aca="1">INDEX(CV3SF,$A147,1)</f>
        <v>LG ARLASK</v>
      </c>
      <c r="C147" s="233"/>
      <c r="D147" s="233"/>
      <c r="E147" s="233" t="n">
        <v>3</v>
      </c>
      <c r="F147" s="27"/>
      <c r="G147" s="233"/>
      <c r="H147" s="27"/>
      <c r="I147" s="27"/>
      <c r="J147" s="27"/>
      <c r="K147" s="27"/>
      <c r="L147" s="27"/>
      <c r="M147" s="27"/>
      <c r="O147" s="193" t="str">
        <f aca="1">INDEX(CV3CF,$A147,1)</f>
        <v>LG ARLASK</v>
      </c>
      <c r="P147" s="27"/>
      <c r="Q147" s="27"/>
      <c r="R147" s="79"/>
      <c r="S147" s="27"/>
      <c r="T147" s="27"/>
      <c r="U147" s="27"/>
      <c r="V147" s="27"/>
      <c r="W147" s="27"/>
      <c r="X147" s="27"/>
      <c r="Y147" s="27"/>
      <c r="Z147" s="27"/>
    </row>
    <row r="148" spans="1:26">
      <c r="A148" s="27" t="n">
        <v>34</v>
      </c>
      <c r="B148" s="193" t="str">
        <f aca="1">INDEX(CV3SF,$A148,1)</f>
        <v>LG MORO</v>
      </c>
      <c r="C148" s="233"/>
      <c r="D148" s="233"/>
      <c r="E148" s="233"/>
      <c r="F148" s="27"/>
      <c r="G148" s="233"/>
      <c r="H148" s="27"/>
      <c r="I148" s="27"/>
      <c r="J148" s="27"/>
      <c r="K148" s="27"/>
      <c r="L148" s="27"/>
      <c r="M148" s="27"/>
      <c r="O148" s="193" t="str">
        <f aca="1">INDEX(CV3CF,$A148,1)</f>
        <v>LG MORO</v>
      </c>
      <c r="P148" s="27"/>
      <c r="Q148" s="27"/>
      <c r="R148" s="79"/>
      <c r="S148" s="27"/>
      <c r="T148" s="27"/>
      <c r="U148" s="27"/>
      <c r="V148" s="27"/>
      <c r="W148" s="27"/>
      <c r="X148" s="27"/>
      <c r="Y148" s="27"/>
      <c r="Z148" s="27"/>
    </row>
    <row r="149" spans="1:26">
      <c r="A149" s="27" t="n">
        <v>35</v>
      </c>
      <c r="B149" s="193" t="str">
        <f aca="1">INDEX(CV3SF,$A149,1)</f>
        <v>LG ZAINO</v>
      </c>
      <c r="C149" s="233"/>
      <c r="D149" s="233"/>
      <c r="E149" s="233"/>
      <c r="F149" s="27"/>
      <c r="G149" s="233"/>
      <c r="H149" s="27"/>
      <c r="I149" s="27"/>
      <c r="J149" s="27"/>
      <c r="K149" s="27"/>
      <c r="L149" s="27"/>
      <c r="M149" s="27"/>
      <c r="O149" s="193" t="str">
        <f aca="1">INDEX(CV3CF,$A149,1)</f>
        <v>LG ZAINO</v>
      </c>
      <c r="P149" s="27"/>
      <c r="Q149" s="27"/>
      <c r="R149" s="27"/>
      <c r="S149" s="27"/>
      <c r="T149" s="27"/>
      <c r="U149" s="27"/>
      <c r="V149" s="27"/>
      <c r="W149" s="27"/>
      <c r="X149" s="27"/>
      <c r="Y149" s="27"/>
      <c r="Z149" s="27"/>
    </row>
    <row r="150" spans="1:26">
      <c r="A150" s="27" t="n">
        <v>36</v>
      </c>
      <c r="B150" s="193" t="str">
        <f aca="1">INDEX(CV3SF,$A150,1)</f>
        <v>LGWA11-0169</v>
      </c>
      <c r="C150" s="233"/>
      <c r="D150" s="233"/>
      <c r="E150" s="233" t="n">
        <v>4</v>
      </c>
      <c r="F150" s="27"/>
      <c r="G150" s="233" t="n">
        <v>3</v>
      </c>
      <c r="H150" s="27"/>
      <c r="I150" s="27"/>
      <c r="J150" s="27"/>
      <c r="K150" s="27"/>
      <c r="L150" s="27"/>
      <c r="M150" s="27"/>
      <c r="O150" s="193" t="str">
        <f aca="1">INDEX(CV3CF,$A150,1)</f>
        <v>LGWA11-0169</v>
      </c>
      <c r="P150" s="27"/>
      <c r="Q150" s="27"/>
      <c r="R150" s="27"/>
      <c r="S150" s="27"/>
      <c r="T150" s="27"/>
      <c r="U150" s="27"/>
      <c r="V150" s="27"/>
      <c r="W150" s="27"/>
      <c r="X150" s="27"/>
      <c r="Y150" s="27"/>
      <c r="Z150" s="27"/>
    </row>
    <row r="151" spans="1:26">
      <c r="A151" s="27" t="n">
        <v>37</v>
      </c>
      <c r="B151" s="193" t="str">
        <f aca="1">INDEX(CV3SF,$A151,1)</f>
        <v>MS INTA 415</v>
      </c>
      <c r="C151" s="233"/>
      <c r="D151" s="233"/>
      <c r="E151" s="233"/>
      <c r="F151" s="27"/>
      <c r="G151" s="233"/>
      <c r="H151" s="27"/>
      <c r="I151" s="27"/>
      <c r="J151" s="27"/>
      <c r="K151" s="27"/>
      <c r="L151" s="27"/>
      <c r="M151" s="27"/>
      <c r="O151" s="193" t="str">
        <f aca="1">INDEX(CV3CF,$A151,1)</f>
        <v>MS INTA 415</v>
      </c>
      <c r="P151" s="27"/>
      <c r="Q151" s="27"/>
      <c r="R151" s="27"/>
      <c r="S151" s="27"/>
      <c r="T151" s="27"/>
      <c r="U151" s="27"/>
      <c r="V151" s="27"/>
      <c r="W151" s="27"/>
      <c r="X151" s="27"/>
      <c r="Y151" s="27"/>
      <c r="Z151" s="27"/>
    </row>
    <row r="152" spans="1:26">
      <c r="A152" s="27" t="n">
        <v>38</v>
      </c>
      <c r="B152" s="193" t="str">
        <f aca="1">INDEX(CV3SF,$A152,1)</f>
        <v>MS INTA 521</v>
      </c>
      <c r="C152" s="233"/>
      <c r="D152" s="233"/>
      <c r="E152" s="233"/>
      <c r="F152" s="27"/>
      <c r="G152" s="233"/>
      <c r="H152" s="27"/>
      <c r="I152" s="27"/>
      <c r="J152" s="27"/>
      <c r="K152" s="27"/>
      <c r="L152" s="27"/>
      <c r="M152" s="27"/>
      <c r="O152" s="193" t="str">
        <f aca="1">INDEX(CV3CF,$A152,1)</f>
        <v>MS INTA 521</v>
      </c>
      <c r="P152" s="27"/>
      <c r="Q152" s="27"/>
      <c r="R152" s="27"/>
      <c r="S152" s="27"/>
      <c r="T152" s="27"/>
      <c r="U152" s="27"/>
      <c r="V152" s="27"/>
      <c r="W152" s="27"/>
      <c r="X152" s="27"/>
      <c r="Y152" s="27"/>
      <c r="Z152" s="27"/>
    </row>
    <row r="153" spans="1:26">
      <c r="A153" s="27" t="n">
        <v>39</v>
      </c>
      <c r="B153" s="193" t="str">
        <f aca="1">INDEX(CV3SF,$A153,1)</f>
        <v>MS INTA  817</v>
      </c>
      <c r="C153" s="233"/>
      <c r="D153" s="233"/>
      <c r="E153" s="233"/>
      <c r="F153" s="27"/>
      <c r="G153" s="233"/>
      <c r="H153" s="27"/>
      <c r="I153" s="27"/>
      <c r="J153" s="27"/>
      <c r="K153" s="27"/>
      <c r="L153" s="27"/>
      <c r="M153" s="27"/>
      <c r="O153" s="193" t="str">
        <f aca="1">INDEX(CV3CF,$A153,1)</f>
        <v>MS INTA  817</v>
      </c>
      <c r="P153" s="27"/>
      <c r="Q153" s="27"/>
      <c r="R153" s="27"/>
      <c r="S153" s="27"/>
      <c r="T153" s="27"/>
      <c r="U153" s="27"/>
      <c r="V153" s="27"/>
      <c r="W153" s="27"/>
      <c r="X153" s="27"/>
      <c r="Y153" s="27"/>
      <c r="Z153" s="27"/>
    </row>
    <row r="154" spans="1:26">
      <c r="A154" s="27" t="n">
        <v>40</v>
      </c>
      <c r="B154" s="193" t="str">
        <f aca="1">INDEX(CV3SF,$A154,1)</f>
        <v>BAGUETTE 450</v>
      </c>
      <c r="C154" s="233"/>
      <c r="D154" s="233"/>
      <c r="E154" s="233"/>
      <c r="F154" s="27"/>
      <c r="G154" s="233"/>
      <c r="H154" s="27"/>
      <c r="I154" s="27"/>
      <c r="J154" s="27"/>
      <c r="K154" s="27"/>
      <c r="L154" s="27"/>
      <c r="M154" s="27"/>
      <c r="O154" s="193" t="str">
        <f aca="1">INDEX(CV3CF,$A154,1)</f>
        <v>BAGUETTE 450</v>
      </c>
      <c r="P154" s="27"/>
      <c r="Q154" s="27"/>
      <c r="R154" s="27"/>
      <c r="S154" s="27"/>
      <c r="T154" s="27"/>
      <c r="U154" s="27"/>
      <c r="V154" s="27"/>
      <c r="W154" s="27"/>
      <c r="X154" s="27"/>
      <c r="Y154" s="27"/>
      <c r="Z154" s="27"/>
    </row>
    <row r="155" spans="1:26">
      <c r="A155" s="27" t="n">
        <v>41</v>
      </c>
      <c r="B155" s="193" t="str">
        <f aca="1">INDEX(CV3SF,$A155,1)</f>
        <v>BAGUETTE 525</v>
      </c>
      <c r="C155" s="233"/>
      <c r="D155" s="233"/>
      <c r="E155" s="233"/>
      <c r="F155" s="27"/>
      <c r="G155" s="233" t="n">
        <v>3</v>
      </c>
      <c r="H155" s="27"/>
      <c r="I155" s="27"/>
      <c r="J155" s="27"/>
      <c r="K155" s="27"/>
      <c r="L155" s="27"/>
      <c r="M155" s="91"/>
      <c r="O155" s="193" t="str">
        <f aca="1">INDEX(CV3CF,$A155,1)</f>
        <v>BAGUETTE 525</v>
      </c>
      <c r="P155" s="27"/>
      <c r="Q155" s="27"/>
      <c r="R155" s="27"/>
      <c r="S155" s="27"/>
      <c r="T155" s="27"/>
      <c r="U155" s="27"/>
      <c r="V155" s="27"/>
      <c r="W155" s="27"/>
      <c r="X155" s="27"/>
      <c r="Y155" s="27"/>
      <c r="Z155" s="91"/>
    </row>
    <row r="156" spans="1:26">
      <c r="A156" s="27" t="n">
        <v>42</v>
      </c>
      <c r="B156" s="193" t="str">
        <f aca="1">INDEX(CV3SF,$A156,1)</f>
        <v>BAGUETTE 620</v>
      </c>
      <c r="C156" s="233"/>
      <c r="D156" s="233"/>
      <c r="E156" s="233" t="n">
        <v>4</v>
      </c>
      <c r="F156" s="27"/>
      <c r="G156" s="233"/>
      <c r="H156" s="27"/>
      <c r="I156" s="27"/>
      <c r="J156" s="27"/>
      <c r="K156" s="27"/>
      <c r="L156" s="27"/>
      <c r="M156" s="91"/>
      <c r="O156" s="193" t="str">
        <f aca="1">INDEX(CV3CF,$A156,1)</f>
        <v>BAGUETTE 620</v>
      </c>
      <c r="P156" s="27"/>
      <c r="Q156" s="27"/>
      <c r="R156" s="27"/>
      <c r="S156" s="27"/>
      <c r="T156" s="27"/>
      <c r="U156" s="27"/>
      <c r="V156" s="27"/>
      <c r="W156" s="27"/>
      <c r="X156" s="27"/>
      <c r="Y156" s="27"/>
      <c r="Z156" s="91"/>
    </row>
    <row r="157" spans="1:26">
      <c r="A157" s="27" t="n">
        <v>43</v>
      </c>
      <c r="B157" s="193" t="str">
        <f aca="1">INDEX(CV3SF,$A157,1)</f>
        <v>RGT QUIRIKO</v>
      </c>
      <c r="C157" s="27"/>
      <c r="D157" s="233"/>
      <c r="E157" s="233"/>
      <c r="F157" s="27"/>
      <c r="G157" s="233"/>
      <c r="H157" s="27"/>
      <c r="I157" s="27"/>
      <c r="J157" s="27"/>
      <c r="K157" s="27"/>
      <c r="L157" s="27"/>
      <c r="M157" s="91"/>
      <c r="O157" s="193" t="str">
        <f aca="1">INDEX(CV3CF,$A157,1)</f>
        <v>RGT QUIRIKO</v>
      </c>
      <c r="P157" s="27"/>
      <c r="Q157" s="27"/>
      <c r="R157" s="27"/>
      <c r="S157" s="27"/>
      <c r="T157" s="27"/>
      <c r="U157" s="27"/>
      <c r="V157" s="27"/>
      <c r="W157" s="27"/>
      <c r="X157" s="27"/>
      <c r="Y157" s="27"/>
      <c r="Z157" s="91"/>
    </row>
    <row r="158" spans="1:26">
      <c r="A158" s="27" t="n">
        <v>44</v>
      </c>
      <c r="B158" s="193" t="str">
        <f aca="1">INDEX(CV3SF,$A158,1)</f>
        <v>LAPACHO</v>
      </c>
      <c r="C158" s="27"/>
      <c r="D158" s="233"/>
      <c r="E158" s="233"/>
      <c r="F158" s="27"/>
      <c r="G158" s="233"/>
      <c r="H158" s="27"/>
      <c r="I158" s="27"/>
      <c r="J158" s="27"/>
      <c r="K158" s="27"/>
      <c r="L158" s="27"/>
      <c r="M158" s="70"/>
      <c r="O158" s="193" t="str">
        <f aca="1">INDEX(CV3CF,$A158,1)</f>
        <v>LAPACHO</v>
      </c>
      <c r="P158" s="27"/>
      <c r="Q158" s="27"/>
      <c r="R158" s="27"/>
      <c r="S158" s="27"/>
      <c r="T158" s="27"/>
      <c r="U158" s="27"/>
      <c r="V158" s="27"/>
      <c r="W158" s="27"/>
      <c r="X158" s="27"/>
      <c r="Y158" s="27"/>
      <c r="Z158" s="70"/>
    </row>
    <row r="159" spans="1:26">
      <c r="A159" s="27" t="n">
        <v>45</v>
      </c>
      <c r="B159" s="193">
        <f aca="1">INDEX(CV3SF,$A159,1)</f>
        <v>0</v>
      </c>
      <c r="C159" s="27"/>
      <c r="D159" s="27"/>
      <c r="E159" s="27"/>
      <c r="F159" s="27"/>
      <c r="G159" s="27"/>
      <c r="H159" s="27"/>
      <c r="I159" s="27"/>
      <c r="J159" s="27"/>
      <c r="K159" s="27"/>
      <c r="L159" s="27"/>
      <c r="M159" s="70"/>
      <c r="O159" s="193">
        <f aca="1">INDEX(CV3CF,$A159,1)</f>
        <v>0</v>
      </c>
      <c r="P159" s="27"/>
      <c r="Q159" s="27"/>
      <c r="R159" s="27"/>
      <c r="S159" s="27"/>
      <c r="T159" s="27"/>
      <c r="U159" s="27"/>
      <c r="V159" s="27"/>
      <c r="W159" s="27"/>
      <c r="X159" s="27"/>
      <c r="Y159" s="27"/>
      <c r="Z159" s="70"/>
    </row>
    <row r="160" spans="1:26">
      <c r="A160" s="27" t="n">
        <v>46</v>
      </c>
      <c r="B160" s="193">
        <f aca="1">INDEX(CV3SF,$A160,1)</f>
        <v>0</v>
      </c>
      <c r="C160" s="27"/>
      <c r="D160" s="27"/>
      <c r="E160" s="27"/>
      <c r="F160" s="27"/>
      <c r="G160" s="27"/>
      <c r="H160" s="27"/>
      <c r="I160" s="27"/>
      <c r="J160" s="27"/>
      <c r="K160" s="27"/>
      <c r="L160" s="27"/>
      <c r="M160" s="70"/>
      <c r="O160" s="193">
        <f aca="1">INDEX(CV3CF,$A160,1)</f>
        <v>0</v>
      </c>
      <c r="P160" s="27"/>
      <c r="Q160" s="27"/>
      <c r="R160" s="27"/>
      <c r="S160" s="27"/>
      <c r="T160" s="27"/>
      <c r="U160" s="27"/>
      <c r="V160" s="27"/>
      <c r="W160" s="27"/>
      <c r="X160" s="27"/>
      <c r="Y160" s="27"/>
      <c r="Z160" s="70"/>
    </row>
    <row r="161" spans="1:26">
      <c r="A161" s="27" t="n">
        <v>47</v>
      </c>
      <c r="B161" s="193">
        <f aca="1">INDEX(CV3SF,$A161,1)</f>
        <v>0</v>
      </c>
      <c r="C161" s="27"/>
      <c r="D161" s="27"/>
      <c r="E161" s="27"/>
      <c r="F161" s="27"/>
      <c r="G161" s="27"/>
      <c r="H161" s="27"/>
      <c r="I161" s="27"/>
      <c r="J161" s="27"/>
      <c r="K161" s="27"/>
      <c r="L161" s="27"/>
      <c r="M161" s="70"/>
      <c r="O161" s="193">
        <f aca="1">INDEX(CV3CF,$A161,1)</f>
        <v>0</v>
      </c>
      <c r="P161" s="27"/>
      <c r="Q161" s="27"/>
      <c r="R161" s="27"/>
      <c r="S161" s="27"/>
      <c r="T161" s="27"/>
      <c r="U161" s="27"/>
      <c r="V161" s="27"/>
      <c r="W161" s="27"/>
      <c r="X161" s="27"/>
      <c r="Y161" s="27"/>
      <c r="Z161" s="70"/>
    </row>
    <row r="162" spans="1:26">
      <c r="A162" s="27" t="n">
        <v>48</v>
      </c>
      <c r="B162" s="193">
        <f aca="1">INDEX(CV3SF,$A162,1)</f>
        <v>0</v>
      </c>
      <c r="C162" s="27"/>
      <c r="D162" s="27"/>
      <c r="E162" s="27"/>
      <c r="F162" s="27"/>
      <c r="G162" s="27"/>
      <c r="H162" s="27"/>
      <c r="I162" s="27"/>
      <c r="J162" s="27"/>
      <c r="K162" s="27"/>
      <c r="L162" s="27"/>
      <c r="M162" s="70"/>
      <c r="O162" s="193">
        <f aca="1">INDEX(CV3CF,$A162,1)</f>
        <v>0</v>
      </c>
      <c r="P162" s="27"/>
      <c r="Q162" s="27"/>
      <c r="R162" s="27"/>
      <c r="S162" s="27"/>
      <c r="T162" s="27"/>
      <c r="U162" s="27"/>
      <c r="V162" s="27"/>
      <c r="W162" s="27"/>
      <c r="X162" s="27"/>
      <c r="Y162" s="27"/>
      <c r="Z162" s="70"/>
    </row>
    <row r="163" spans="1:26">
      <c r="A163" s="27" t="n">
        <v>49</v>
      </c>
      <c r="B163" s="193">
        <f aca="1">INDEX(CV3SF,$A163,1)</f>
        <v>0</v>
      </c>
      <c r="C163" s="27"/>
      <c r="D163" s="27"/>
      <c r="E163" s="27"/>
      <c r="F163" s="27"/>
      <c r="G163" s="27"/>
      <c r="H163" s="27"/>
      <c r="I163" s="27"/>
      <c r="J163" s="27"/>
      <c r="K163" s="27"/>
      <c r="L163" s="27"/>
      <c r="M163" s="70"/>
      <c r="O163" s="193">
        <f aca="1">INDEX(CV3CF,$A163,1)</f>
        <v>0</v>
      </c>
      <c r="P163" s="27"/>
      <c r="Q163" s="27"/>
      <c r="R163" s="27"/>
      <c r="S163" s="27"/>
      <c r="T163" s="27"/>
      <c r="U163" s="27"/>
      <c r="V163" s="27"/>
      <c r="W163" s="27"/>
      <c r="X163" s="27"/>
      <c r="Y163" s="27"/>
      <c r="Z163" s="70"/>
    </row>
    <row r="164" spans="1:26">
      <c r="A164" s="27" t="n">
        <v>50</v>
      </c>
      <c r="B164" s="193">
        <f aca="1">INDEX(CV3SF,$A164,1)</f>
        <v>0</v>
      </c>
      <c r="C164" s="27"/>
      <c r="D164" s="27"/>
      <c r="E164" s="27"/>
      <c r="F164" s="27"/>
      <c r="G164" s="27"/>
      <c r="H164" s="27"/>
      <c r="I164" s="27"/>
      <c r="J164" s="27"/>
      <c r="K164" s="27"/>
      <c r="L164" s="27"/>
      <c r="M164" s="70"/>
      <c r="O164" s="193">
        <f aca="1">INDEX(CV3CF,$A164,1)</f>
        <v>0</v>
      </c>
      <c r="P164" s="27"/>
      <c r="Q164" s="27"/>
      <c r="R164" s="27"/>
      <c r="S164" s="27"/>
      <c r="T164" s="27"/>
      <c r="U164" s="27"/>
      <c r="V164" s="27"/>
      <c r="W164" s="27"/>
      <c r="X164" s="27"/>
      <c r="Y164" s="27"/>
      <c r="Z164" s="70"/>
    </row>
    <row r="165" spans="2:25">
      <c r="B165" s="83"/>
      <c r="C165" s="69"/>
      <c r="D165" s="69"/>
      <c r="E165" s="69"/>
      <c r="F165" s="69"/>
      <c r="G165" s="69"/>
      <c r="H165" s="69"/>
      <c r="I165" s="69"/>
      <c r="J165" s="69"/>
      <c r="K165" s="69"/>
      <c r="L165" s="69"/>
      <c r="O165" s="83"/>
      <c r="P165" s="69"/>
      <c r="Q165" s="69"/>
      <c r="R165" s="69"/>
      <c r="S165" s="69"/>
      <c r="T165" s="69"/>
      <c r="U165" s="69"/>
      <c r="V165" s="69"/>
      <c r="W165" s="69"/>
      <c r="X165" s="69"/>
      <c r="Y165" s="69"/>
    </row>
    <row r="168" spans="2:26">
      <c r="B168" s="53" t="str">
        <f>Fechas!$C$169</f>
        <v>4º ÉPOCA: CICLOS CORTOS SIN FUNGICIDA</v>
      </c>
      <c r="C168" s="54"/>
      <c r="D168" s="54"/>
      <c r="E168" s="54"/>
      <c r="F168" s="54"/>
      <c r="G168" s="54"/>
      <c r="H168" s="54"/>
      <c r="I168" s="54"/>
      <c r="J168" s="54"/>
      <c r="K168" s="54"/>
      <c r="L168" s="54"/>
      <c r="M168" s="142"/>
      <c r="O168" s="56" t="str">
        <f>Fechas!$K$169</f>
        <v>4º ÉPOCA: CICLOS CORTOS CON FUNGICIDA</v>
      </c>
      <c r="P168" s="57"/>
      <c r="Q168" s="57"/>
      <c r="R168" s="57"/>
      <c r="S168" s="57"/>
      <c r="T168" s="57"/>
      <c r="U168" s="57"/>
      <c r="V168" s="57"/>
      <c r="W168" s="57"/>
      <c r="X168" s="57"/>
      <c r="Y168" s="57"/>
      <c r="Z168" s="141"/>
    </row>
    <row r="169" spans="2:26" ht="30" customHeight="1">
      <c r="B169" s="86" t="str">
        <f>B$5</f>
        <v>Cultivar</v>
      </c>
      <c r="C169" s="107" t="str">
        <f>C$5</f>
        <v>Roya de la hoja</v>
      </c>
      <c r="D169" s="107" t="str">
        <f>D$5</f>
        <v>Roya del tallo</v>
      </c>
      <c r="E169" s="239" t="str">
        <f>E$5</f>
        <v>Roya estriada</v>
      </c>
      <c r="F169" s="107" t="str">
        <f>F$5</f>
        <v>Septoriosis de la hoja</v>
      </c>
      <c r="G169" s="239" t="str">
        <f>G$5</f>
        <v>Mancha amarilla</v>
      </c>
      <c r="H169" s="107" t="str">
        <f>H$5</f>
        <v>Fusariosis de la espiga</v>
      </c>
      <c r="I169" s="107" t="str">
        <f>I$5</f>
        <v>Tizón bacteriano</v>
      </c>
      <c r="J169" s="107" t="str">
        <f>J$5</f>
        <v>Estría bacteriana</v>
      </c>
      <c r="K169" s="107" t="str">
        <f>K$5</f>
        <v>Oidio</v>
      </c>
      <c r="L169" s="107" t="str">
        <f>L$5</f>
        <v>Plagas</v>
      </c>
      <c r="M169" s="107" t="s">
        <v>219</v>
      </c>
      <c r="O169" s="86" t="str">
        <f>O$5</f>
        <v>Cultivar</v>
      </c>
      <c r="P169" s="107" t="str">
        <f>P$5</f>
        <v>Roya de la hoja</v>
      </c>
      <c r="Q169" s="107" t="str">
        <f>Q$5</f>
        <v>Roya del tallo</v>
      </c>
      <c r="R169" s="107" t="str">
        <f>R$5</f>
        <v>Roya estriada</v>
      </c>
      <c r="S169" s="107" t="str">
        <f>S$5</f>
        <v>Septoriosis de la hoja</v>
      </c>
      <c r="T169" s="107" t="str">
        <f>T$5</f>
        <v>Mancha amarilla</v>
      </c>
      <c r="U169" s="107" t="str">
        <f>U$5</f>
        <v>Fusariosis de la espiga</v>
      </c>
      <c r="V169" s="107" t="str">
        <f>V$5</f>
        <v>Tizón bacteriano</v>
      </c>
      <c r="W169" s="107" t="str">
        <f>W$5</f>
        <v>Estría bacteriana</v>
      </c>
      <c r="X169" s="107" t="str">
        <f>X$5</f>
        <v>Oidio</v>
      </c>
      <c r="Y169" s="107" t="str">
        <f>Y$5</f>
        <v>Plagas</v>
      </c>
      <c r="Z169" s="107" t="s">
        <v>219</v>
      </c>
    </row>
    <row r="170" spans="1:26">
      <c r="A170" s="27" t="n">
        <v>1</v>
      </c>
      <c r="B170" s="193">
        <f aca="1">INDEX(CV4SF,$A170,1)</f>
        <v>460</v>
      </c>
      <c r="C170" s="112"/>
      <c r="D170" s="112"/>
      <c r="E170" s="245"/>
      <c r="F170" s="112"/>
      <c r="G170" s="245"/>
      <c r="H170" s="112"/>
      <c r="I170" s="112"/>
      <c r="J170" s="112"/>
      <c r="K170" s="112"/>
      <c r="L170" s="112"/>
      <c r="M170" s="79"/>
      <c r="O170" s="193">
        <f aca="1">INDEX(CV4CF,$A170,1)</f>
        <v>460</v>
      </c>
      <c r="P170" s="112"/>
      <c r="Q170" s="112"/>
      <c r="R170" s="112"/>
      <c r="S170" s="112"/>
      <c r="T170" s="112"/>
      <c r="U170" s="112"/>
      <c r="V170" s="112"/>
      <c r="W170" s="112"/>
      <c r="X170" s="112"/>
      <c r="Y170" s="112"/>
      <c r="Z170" s="79"/>
    </row>
    <row r="171" spans="1:26">
      <c r="A171" s="27" t="n">
        <v>2</v>
      </c>
      <c r="B171" s="193">
        <f aca="1">INDEX(CV4SF,$A171,1)</f>
        <v>916</v>
      </c>
      <c r="C171" s="79"/>
      <c r="D171" s="79"/>
      <c r="E171" s="233"/>
      <c r="F171" s="79"/>
      <c r="G171" s="233" t="n">
        <v>2</v>
      </c>
      <c r="H171" s="79"/>
      <c r="I171" s="79"/>
      <c r="J171" s="112"/>
      <c r="K171" s="112"/>
      <c r="L171" s="112"/>
      <c r="M171" s="79"/>
      <c r="O171" s="193">
        <f aca="1">INDEX(CV4CF,$A171,1)</f>
        <v>916</v>
      </c>
      <c r="P171" s="79"/>
      <c r="Q171" s="79"/>
      <c r="R171" s="79"/>
      <c r="S171" s="79"/>
      <c r="T171" s="79"/>
      <c r="U171" s="79"/>
      <c r="V171" s="79"/>
      <c r="W171" s="112"/>
      <c r="X171" s="112"/>
      <c r="Y171" s="112"/>
      <c r="Z171" s="79"/>
    </row>
    <row r="172" spans="1:26">
      <c r="A172" s="27" t="n">
        <v>3</v>
      </c>
      <c r="B172" s="193">
        <f aca="1">INDEX(CV4SF,$A172,1)</f>
        <v>920</v>
      </c>
      <c r="C172" s="79"/>
      <c r="D172" s="79"/>
      <c r="E172" s="233"/>
      <c r="F172" s="79"/>
      <c r="G172" s="233"/>
      <c r="H172" s="79"/>
      <c r="I172" s="79"/>
      <c r="J172" s="112"/>
      <c r="K172" s="112"/>
      <c r="L172" s="112"/>
      <c r="M172" s="79"/>
      <c r="O172" s="193">
        <f aca="1">INDEX(CV4CF,$A172,1)</f>
        <v>920</v>
      </c>
      <c r="P172" s="79"/>
      <c r="Q172" s="79"/>
      <c r="R172" s="79"/>
      <c r="S172" s="79"/>
      <c r="T172" s="79"/>
      <c r="U172" s="79"/>
      <c r="V172" s="79"/>
      <c r="W172" s="112"/>
      <c r="X172" s="112"/>
      <c r="Y172" s="112"/>
      <c r="Z172" s="79"/>
    </row>
    <row r="173" spans="1:26">
      <c r="A173" s="27" t="n">
        <v>4</v>
      </c>
      <c r="B173" s="193" t="str">
        <f aca="1">INDEX(CV4SF,$A173,1)</f>
        <v>ACA 917</v>
      </c>
      <c r="C173" s="79"/>
      <c r="D173" s="79"/>
      <c r="E173" s="233"/>
      <c r="F173" s="79"/>
      <c r="G173" s="233"/>
      <c r="H173" s="79"/>
      <c r="I173" s="79"/>
      <c r="J173" s="112"/>
      <c r="K173" s="112"/>
      <c r="L173" s="112"/>
      <c r="M173" s="79"/>
      <c r="O173" s="193" t="str">
        <f aca="1">INDEX(CV4CF,$A173,1)</f>
        <v>ACA 917</v>
      </c>
      <c r="P173" s="79"/>
      <c r="Q173" s="79"/>
      <c r="R173" s="79"/>
      <c r="S173" s="79"/>
      <c r="T173" s="79"/>
      <c r="U173" s="79"/>
      <c r="V173" s="79"/>
      <c r="W173" s="112"/>
      <c r="X173" s="112"/>
      <c r="Y173" s="112"/>
      <c r="Z173" s="79"/>
    </row>
    <row r="174" spans="1:26">
      <c r="A174" s="27" t="n">
        <v>5</v>
      </c>
      <c r="B174" s="193" t="str">
        <f aca="1">INDEX(CV4SF,$A174,1)</f>
        <v>ACA 921</v>
      </c>
      <c r="C174" s="79"/>
      <c r="D174" s="79"/>
      <c r="E174" s="233" t="n">
        <v>5</v>
      </c>
      <c r="F174" s="79"/>
      <c r="G174" s="233"/>
      <c r="H174" s="79"/>
      <c r="I174" s="79"/>
      <c r="J174" s="112"/>
      <c r="K174" s="112"/>
      <c r="L174" s="112"/>
      <c r="M174" s="79"/>
      <c r="O174" s="193" t="str">
        <f aca="1">INDEX(CV4CF,$A174,1)</f>
        <v>ACA 921</v>
      </c>
      <c r="P174" s="79"/>
      <c r="Q174" s="79"/>
      <c r="R174" s="79"/>
      <c r="S174" s="79"/>
      <c r="T174" s="79"/>
      <c r="U174" s="79"/>
      <c r="V174" s="79"/>
      <c r="W174" s="112"/>
      <c r="X174" s="112"/>
      <c r="Y174" s="112"/>
      <c r="Z174" s="79"/>
    </row>
    <row r="175" spans="1:26">
      <c r="A175" s="27" t="n">
        <v>6</v>
      </c>
      <c r="B175" s="193" t="str">
        <f aca="1">INDEX(CV4SF,$A175,1)</f>
        <v>ALAMO</v>
      </c>
      <c r="C175" s="79"/>
      <c r="D175" s="79"/>
      <c r="E175" s="233"/>
      <c r="F175" s="79"/>
      <c r="G175" s="233"/>
      <c r="H175" s="79"/>
      <c r="I175" s="79"/>
      <c r="J175" s="112"/>
      <c r="K175" s="112"/>
      <c r="L175" s="112"/>
      <c r="M175" s="79"/>
      <c r="O175" s="193" t="str">
        <f aca="1">INDEX(CV4CF,$A175,1)</f>
        <v>ALAMO</v>
      </c>
      <c r="P175" s="79"/>
      <c r="Q175" s="79"/>
      <c r="R175" s="79"/>
      <c r="S175" s="79"/>
      <c r="T175" s="79"/>
      <c r="U175" s="79"/>
      <c r="V175" s="79"/>
      <c r="W175" s="112"/>
      <c r="X175" s="112"/>
      <c r="Y175" s="112"/>
      <c r="Z175" s="79"/>
    </row>
    <row r="176" spans="1:26">
      <c r="A176" s="27" t="n">
        <v>7</v>
      </c>
      <c r="B176" s="193" t="str">
        <f aca="1">INDEX(CV4SF,$A176,1)</f>
        <v>BIOCERES 1008</v>
      </c>
      <c r="C176" s="79"/>
      <c r="D176" s="79"/>
      <c r="E176" s="233" t="n">
        <v>2</v>
      </c>
      <c r="F176" s="79"/>
      <c r="G176" s="233"/>
      <c r="H176" s="79"/>
      <c r="I176" s="79"/>
      <c r="J176" s="112"/>
      <c r="K176" s="112"/>
      <c r="L176" s="112"/>
      <c r="M176" s="79"/>
      <c r="O176" s="193" t="str">
        <f aca="1">INDEX(CV4CF,$A176,1)</f>
        <v>BIOCERES 1008</v>
      </c>
      <c r="P176" s="79"/>
      <c r="Q176" s="79"/>
      <c r="R176" s="79"/>
      <c r="S176" s="79"/>
      <c r="T176" s="79"/>
      <c r="U176" s="79"/>
      <c r="V176" s="79"/>
      <c r="W176" s="112"/>
      <c r="X176" s="112"/>
      <c r="Y176" s="112"/>
      <c r="Z176" s="79"/>
    </row>
    <row r="177" spans="1:26">
      <c r="A177" s="27" t="n">
        <v>8</v>
      </c>
      <c r="B177" s="193" t="str">
        <f aca="1">INDEX(CV4SF,$A177,1)</f>
        <v>BIOINTA 1006</v>
      </c>
      <c r="C177" s="79"/>
      <c r="D177" s="79"/>
      <c r="E177" s="233"/>
      <c r="F177" s="79"/>
      <c r="G177" s="233"/>
      <c r="H177" s="79"/>
      <c r="I177" s="79"/>
      <c r="J177" s="112"/>
      <c r="K177" s="112"/>
      <c r="L177" s="112"/>
      <c r="M177" s="79"/>
      <c r="O177" s="193" t="str">
        <f aca="1">INDEX(CV4CF,$A177,1)</f>
        <v>BIOINTA 1006</v>
      </c>
      <c r="P177" s="79"/>
      <c r="Q177" s="79"/>
      <c r="R177" s="79"/>
      <c r="S177" s="79"/>
      <c r="T177" s="79"/>
      <c r="U177" s="79"/>
      <c r="V177" s="79"/>
      <c r="W177" s="112"/>
      <c r="X177" s="112"/>
      <c r="Y177" s="112"/>
      <c r="Z177" s="79"/>
    </row>
    <row r="178" spans="1:26">
      <c r="A178" s="27" t="n">
        <v>9</v>
      </c>
      <c r="B178" s="193" t="str">
        <f aca="1">INDEX(CV4SF,$A178,1)</f>
        <v>GINGKO</v>
      </c>
      <c r="C178" s="79"/>
      <c r="D178" s="79"/>
      <c r="E178" s="233"/>
      <c r="F178" s="79"/>
      <c r="G178" s="233"/>
      <c r="H178" s="79"/>
      <c r="I178" s="79"/>
      <c r="J178" s="112"/>
      <c r="K178" s="112"/>
      <c r="L178" s="112"/>
      <c r="M178" s="79"/>
      <c r="O178" s="193" t="str">
        <f aca="1">INDEX(CV4CF,$A178,1)</f>
        <v>GINGKO</v>
      </c>
      <c r="P178" s="79"/>
      <c r="Q178" s="79"/>
      <c r="R178" s="79"/>
      <c r="S178" s="79"/>
      <c r="T178" s="79"/>
      <c r="U178" s="79"/>
      <c r="V178" s="79"/>
      <c r="W178" s="112"/>
      <c r="X178" s="112"/>
      <c r="Y178" s="112"/>
      <c r="Z178" s="79"/>
    </row>
    <row r="179" spans="1:26">
      <c r="A179" s="27" t="n">
        <v>10</v>
      </c>
      <c r="B179" s="193" t="str">
        <f aca="1">INDEX(CV4SF,$A179,1)</f>
        <v>B AMANCAY</v>
      </c>
      <c r="C179" s="79"/>
      <c r="D179" s="79"/>
      <c r="E179" s="233" t="n">
        <v>6</v>
      </c>
      <c r="F179" s="79"/>
      <c r="G179" s="233"/>
      <c r="H179" s="79"/>
      <c r="I179" s="79"/>
      <c r="J179" s="112"/>
      <c r="K179" s="112"/>
      <c r="L179" s="112"/>
      <c r="M179" s="79"/>
      <c r="O179" s="193" t="str">
        <f aca="1">INDEX(CV4CF,$A179,1)</f>
        <v>B AMANCAY</v>
      </c>
      <c r="P179" s="79"/>
      <c r="Q179" s="79"/>
      <c r="R179" s="79"/>
      <c r="S179" s="79"/>
      <c r="T179" s="79"/>
      <c r="U179" s="79"/>
      <c r="V179" s="79"/>
      <c r="W179" s="112"/>
      <c r="X179" s="112"/>
      <c r="Y179" s="112"/>
      <c r="Z179" s="79"/>
    </row>
    <row r="180" spans="1:26">
      <c r="A180" s="27" t="n">
        <v>11</v>
      </c>
      <c r="B180" s="193" t="str">
        <f aca="1">INDEX(CV4SF,$A180,1)</f>
        <v>B FULGOR</v>
      </c>
      <c r="C180" s="79"/>
      <c r="D180" s="79"/>
      <c r="E180" s="233" t="n">
        <v>3</v>
      </c>
      <c r="F180" s="79"/>
      <c r="G180" s="233"/>
      <c r="H180" s="79"/>
      <c r="I180" s="79"/>
      <c r="J180" s="112"/>
      <c r="K180" s="112"/>
      <c r="L180" s="112"/>
      <c r="M180" s="79"/>
      <c r="O180" s="193" t="str">
        <f aca="1">INDEX(CV4CF,$A180,1)</f>
        <v>B FULGOR</v>
      </c>
      <c r="P180" s="79"/>
      <c r="Q180" s="79"/>
      <c r="R180" s="79"/>
      <c r="S180" s="79"/>
      <c r="T180" s="79"/>
      <c r="U180" s="79"/>
      <c r="V180" s="79"/>
      <c r="W180" s="112"/>
      <c r="X180" s="112"/>
      <c r="Y180" s="112"/>
      <c r="Z180" s="79"/>
    </row>
    <row r="181" spans="1:26">
      <c r="A181" s="27" t="n">
        <v>12</v>
      </c>
      <c r="B181" s="193" t="str">
        <f aca="1">INDEX(CV4SF,$A181,1)</f>
        <v>B MUTISIA</v>
      </c>
      <c r="C181" s="79"/>
      <c r="D181" s="79"/>
      <c r="E181" s="233" t="n">
        <v>7</v>
      </c>
      <c r="F181" s="79"/>
      <c r="G181" s="233"/>
      <c r="H181" s="79"/>
      <c r="I181" s="79"/>
      <c r="J181" s="112"/>
      <c r="K181" s="112"/>
      <c r="L181" s="112"/>
      <c r="M181" s="79"/>
      <c r="O181" s="193" t="str">
        <f aca="1">INDEX(CV4CF,$A181,1)</f>
        <v>B MUTISIA</v>
      </c>
      <c r="P181" s="79"/>
      <c r="Q181" s="79"/>
      <c r="R181" s="79"/>
      <c r="S181" s="79"/>
      <c r="T181" s="79"/>
      <c r="U181" s="79"/>
      <c r="V181" s="79"/>
      <c r="W181" s="112"/>
      <c r="X181" s="112"/>
      <c r="Y181" s="112"/>
      <c r="Z181" s="79"/>
    </row>
    <row r="182" spans="1:26">
      <c r="A182" s="27" t="n">
        <v>13</v>
      </c>
      <c r="B182" s="193" t="str">
        <f aca="1">INDEX(CV4SF,$A182,1)</f>
        <v>B PRETAL</v>
      </c>
      <c r="C182" s="79"/>
      <c r="D182" s="79"/>
      <c r="E182" s="233"/>
      <c r="F182" s="79"/>
      <c r="G182" s="233"/>
      <c r="H182" s="79"/>
      <c r="I182" s="79"/>
      <c r="J182" s="112"/>
      <c r="K182" s="112"/>
      <c r="L182" s="112"/>
      <c r="M182" s="79"/>
      <c r="O182" s="193" t="str">
        <f aca="1">INDEX(CV4CF,$A182,1)</f>
        <v>B PRETAL</v>
      </c>
      <c r="P182" s="79"/>
      <c r="Q182" s="79"/>
      <c r="R182" s="79"/>
      <c r="S182" s="79"/>
      <c r="T182" s="79"/>
      <c r="U182" s="79"/>
      <c r="V182" s="79"/>
      <c r="W182" s="112"/>
      <c r="X182" s="112"/>
      <c r="Y182" s="112"/>
      <c r="Z182" s="79"/>
    </row>
    <row r="183" spans="1:26">
      <c r="A183" s="27" t="n">
        <v>14</v>
      </c>
      <c r="B183" s="193" t="str">
        <f aca="1">INDEX(CV4SF,$A183,1)</f>
        <v>B SAETA</v>
      </c>
      <c r="C183" s="79"/>
      <c r="D183" s="79"/>
      <c r="E183" s="233"/>
      <c r="F183" s="79"/>
      <c r="G183" s="233"/>
      <c r="H183" s="79"/>
      <c r="I183" s="79"/>
      <c r="J183" s="112"/>
      <c r="K183" s="112"/>
      <c r="L183" s="112"/>
      <c r="M183" s="79"/>
      <c r="O183" s="193" t="str">
        <f aca="1">INDEX(CV4CF,$A183,1)</f>
        <v>B SAETA</v>
      </c>
      <c r="P183" s="79"/>
      <c r="Q183" s="79"/>
      <c r="R183" s="79"/>
      <c r="S183" s="79"/>
      <c r="T183" s="79"/>
      <c r="U183" s="79"/>
      <c r="V183" s="79"/>
      <c r="W183" s="112"/>
      <c r="X183" s="112"/>
      <c r="Y183" s="112"/>
      <c r="Z183" s="79"/>
    </row>
    <row r="184" spans="1:26">
      <c r="A184" s="27" t="n">
        <v>15</v>
      </c>
      <c r="B184" s="193" t="str">
        <f aca="1">INDEX(CV4SF,$A184,1)</f>
        <v>ALERCE</v>
      </c>
      <c r="C184" s="79"/>
      <c r="D184" s="79"/>
      <c r="E184" s="233" t="n">
        <v>3</v>
      </c>
      <c r="F184" s="79"/>
      <c r="G184" s="233"/>
      <c r="H184" s="79"/>
      <c r="I184" s="79"/>
      <c r="J184" s="112"/>
      <c r="K184" s="112"/>
      <c r="L184" s="112"/>
      <c r="M184" s="79"/>
      <c r="O184" s="193" t="str">
        <f aca="1">INDEX(CV4CF,$A184,1)</f>
        <v>ALERCE</v>
      </c>
      <c r="P184" s="79"/>
      <c r="Q184" s="79"/>
      <c r="R184" s="79"/>
      <c r="S184" s="79"/>
      <c r="T184" s="79"/>
      <c r="U184" s="79"/>
      <c r="V184" s="79"/>
      <c r="W184" s="112"/>
      <c r="X184" s="112"/>
      <c r="Y184" s="112"/>
      <c r="Z184" s="79"/>
    </row>
    <row r="185" spans="1:26">
      <c r="A185" s="27" t="n">
        <v>16</v>
      </c>
      <c r="B185" s="193" t="str">
        <f aca="1">INDEX(CV4SF,$A185,1)</f>
        <v>AROMO</v>
      </c>
      <c r="C185" s="79"/>
      <c r="D185" s="79"/>
      <c r="E185" s="233" t="n">
        <v>4</v>
      </c>
      <c r="F185" s="79"/>
      <c r="G185" s="233"/>
      <c r="H185" s="79"/>
      <c r="I185" s="79"/>
      <c r="J185" s="112"/>
      <c r="K185" s="112"/>
      <c r="L185" s="112"/>
      <c r="M185" s="79"/>
      <c r="O185" s="193" t="str">
        <f aca="1">INDEX(CV4CF,$A185,1)</f>
        <v>AROMO</v>
      </c>
      <c r="P185" s="79"/>
      <c r="Q185" s="79"/>
      <c r="R185" s="79"/>
      <c r="S185" s="79"/>
      <c r="T185" s="79"/>
      <c r="U185" s="79"/>
      <c r="V185" s="79"/>
      <c r="W185" s="112"/>
      <c r="X185" s="112"/>
      <c r="Y185" s="112"/>
      <c r="Z185" s="79"/>
    </row>
    <row r="186" spans="1:26">
      <c r="A186" s="27" t="n">
        <v>17</v>
      </c>
      <c r="B186" s="193" t="str">
        <f aca="1">INDEX(CV4SF,$A186,1)</f>
        <v>CEIBO</v>
      </c>
      <c r="C186" s="79"/>
      <c r="D186" s="79"/>
      <c r="E186" s="233"/>
      <c r="F186" s="79"/>
      <c r="G186" s="233"/>
      <c r="H186" s="79"/>
      <c r="I186" s="79"/>
      <c r="J186" s="112"/>
      <c r="K186" s="112"/>
      <c r="L186" s="112"/>
      <c r="M186" s="79"/>
      <c r="O186" s="193" t="str">
        <f aca="1">INDEX(CV4CF,$A186,1)</f>
        <v>CEIBO</v>
      </c>
      <c r="P186" s="79"/>
      <c r="Q186" s="79"/>
      <c r="R186" s="79"/>
      <c r="S186" s="79"/>
      <c r="T186" s="79"/>
      <c r="U186" s="79"/>
      <c r="V186" s="79"/>
      <c r="W186" s="112"/>
      <c r="X186" s="112"/>
      <c r="Y186" s="112"/>
      <c r="Z186" s="79"/>
    </row>
    <row r="187" spans="1:26">
      <c r="A187" s="27" t="n">
        <v>18</v>
      </c>
      <c r="B187" s="193" t="str">
        <f aca="1">INDEX(CV4SF,$A187,1)</f>
        <v>TBIO AUDAZ</v>
      </c>
      <c r="C187" s="79"/>
      <c r="D187" s="79"/>
      <c r="E187" s="233"/>
      <c r="F187" s="79"/>
      <c r="G187" s="233"/>
      <c r="H187" s="79"/>
      <c r="I187" s="79"/>
      <c r="J187" s="112"/>
      <c r="K187" s="112"/>
      <c r="L187" s="112"/>
      <c r="M187" s="79"/>
      <c r="O187" s="193" t="str">
        <f aca="1">INDEX(CV4CF,$A187,1)</f>
        <v>TBIO AUDAZ</v>
      </c>
      <c r="P187" s="79"/>
      <c r="Q187" s="79"/>
      <c r="R187" s="79"/>
      <c r="S187" s="79"/>
      <c r="T187" s="79"/>
      <c r="U187" s="79"/>
      <c r="V187" s="79"/>
      <c r="W187" s="112"/>
      <c r="X187" s="112"/>
      <c r="Y187" s="112"/>
      <c r="Z187" s="79"/>
    </row>
    <row r="188" spans="1:26">
      <c r="A188" s="27" t="n">
        <v>19</v>
      </c>
      <c r="B188" s="193" t="str">
        <f aca="1">INDEX(CV4SF,$A188,1)</f>
        <v>IS HORNERO</v>
      </c>
      <c r="C188" s="79"/>
      <c r="D188" s="79"/>
      <c r="E188" s="233"/>
      <c r="F188" s="79"/>
      <c r="G188" s="233"/>
      <c r="H188" s="79"/>
      <c r="I188" s="79"/>
      <c r="J188" s="112"/>
      <c r="K188" s="112"/>
      <c r="L188" s="112"/>
      <c r="M188" s="79"/>
      <c r="O188" s="193" t="str">
        <f aca="1">INDEX(CV4CF,$A188,1)</f>
        <v>IS HORNERO</v>
      </c>
      <c r="P188" s="79"/>
      <c r="Q188" s="79"/>
      <c r="R188" s="79"/>
      <c r="S188" s="79"/>
      <c r="T188" s="79"/>
      <c r="U188" s="79"/>
      <c r="V188" s="79"/>
      <c r="W188" s="112"/>
      <c r="X188" s="112"/>
      <c r="Y188" s="112"/>
      <c r="Z188" s="79"/>
    </row>
    <row r="189" spans="1:26">
      <c r="A189" s="27" t="n">
        <v>20</v>
      </c>
      <c r="B189" s="193" t="str">
        <f aca="1">INDEX(CV4SF,$A189,1)</f>
        <v>IS TORDO</v>
      </c>
      <c r="C189" s="79"/>
      <c r="D189" s="79"/>
      <c r="E189" s="233" t="n">
        <v>7</v>
      </c>
      <c r="F189" s="79"/>
      <c r="G189" s="233"/>
      <c r="H189" s="79"/>
      <c r="I189" s="79"/>
      <c r="J189" s="112"/>
      <c r="K189" s="112"/>
      <c r="L189" s="112"/>
      <c r="M189" s="79"/>
      <c r="O189" s="193" t="str">
        <f aca="1">INDEX(CV4CF,$A189,1)</f>
        <v>IS TORDO</v>
      </c>
      <c r="P189" s="79"/>
      <c r="Q189" s="79"/>
      <c r="R189" s="79"/>
      <c r="S189" s="79"/>
      <c r="T189" s="79"/>
      <c r="U189" s="79"/>
      <c r="V189" s="79"/>
      <c r="W189" s="112"/>
      <c r="X189" s="112"/>
      <c r="Y189" s="112"/>
      <c r="Z189" s="79"/>
    </row>
    <row r="190" spans="1:26">
      <c r="A190" s="27" t="n">
        <v>21</v>
      </c>
      <c r="B190" s="193" t="str">
        <f aca="1">INDEX(CV4SF,$A190,1)</f>
        <v>KLEIN NUTRIA</v>
      </c>
      <c r="C190" s="79"/>
      <c r="D190" s="79"/>
      <c r="E190" s="233"/>
      <c r="F190" s="79"/>
      <c r="G190" s="233"/>
      <c r="H190" s="79"/>
      <c r="I190" s="79"/>
      <c r="J190" s="112"/>
      <c r="K190" s="112"/>
      <c r="L190" s="112"/>
      <c r="M190" s="79"/>
      <c r="O190" s="193" t="str">
        <f aca="1">INDEX(CV4CF,$A190,1)</f>
        <v>KLEIN NUTRIA</v>
      </c>
      <c r="P190" s="79"/>
      <c r="Q190" s="79"/>
      <c r="R190" s="79"/>
      <c r="S190" s="79"/>
      <c r="T190" s="79"/>
      <c r="U190" s="79"/>
      <c r="V190" s="79"/>
      <c r="W190" s="112"/>
      <c r="X190" s="112"/>
      <c r="Y190" s="112"/>
      <c r="Z190" s="79"/>
    </row>
    <row r="191" spans="1:26">
      <c r="A191" s="27" t="n">
        <v>22</v>
      </c>
      <c r="B191" s="193" t="str">
        <f aca="1">INDEX(CV4SF,$A191,1)</f>
        <v>LG ZAINO</v>
      </c>
      <c r="C191" s="27"/>
      <c r="D191" s="27"/>
      <c r="E191" s="233"/>
      <c r="F191" s="27"/>
      <c r="G191" s="233"/>
      <c r="H191" s="27"/>
      <c r="I191" s="27"/>
      <c r="J191" s="27"/>
      <c r="K191" s="27"/>
      <c r="L191" s="27"/>
      <c r="M191" s="79"/>
      <c r="O191" s="193" t="str">
        <f aca="1">INDEX(CV4CF,$A191,1)</f>
        <v>LG ZAINO</v>
      </c>
      <c r="P191" s="27"/>
      <c r="Q191" s="27"/>
      <c r="R191" s="27"/>
      <c r="S191" s="27"/>
      <c r="T191" s="27"/>
      <c r="U191" s="27"/>
      <c r="V191" s="27"/>
      <c r="W191" s="27"/>
      <c r="X191" s="27"/>
      <c r="Y191" s="27"/>
      <c r="Z191" s="79"/>
    </row>
    <row r="192" spans="1:26">
      <c r="A192" s="27" t="n">
        <v>23</v>
      </c>
      <c r="B192" s="193" t="str">
        <f aca="1">INDEX(CV4SF,$A192,1)</f>
        <v>MS INTA  817</v>
      </c>
      <c r="C192" s="27"/>
      <c r="D192" s="27"/>
      <c r="E192" s="233"/>
      <c r="F192" s="27"/>
      <c r="G192" s="233"/>
      <c r="H192" s="27"/>
      <c r="I192" s="27"/>
      <c r="J192" s="27"/>
      <c r="K192" s="27"/>
      <c r="L192" s="27"/>
      <c r="M192" s="79"/>
      <c r="O192" s="193" t="str">
        <f aca="1">INDEX(CV4CF,$A192,1)</f>
        <v>MS INTA  817</v>
      </c>
      <c r="P192" s="27"/>
      <c r="Q192" s="27"/>
      <c r="R192" s="27"/>
      <c r="S192" s="27"/>
      <c r="T192" s="27"/>
      <c r="U192" s="27"/>
      <c r="V192" s="27"/>
      <c r="W192" s="27"/>
      <c r="X192" s="27"/>
      <c r="Y192" s="27"/>
      <c r="Z192" s="79"/>
    </row>
    <row r="193" spans="1:26">
      <c r="A193" s="27" t="n">
        <v>24</v>
      </c>
      <c r="B193" s="193" t="str">
        <f aca="1">INDEX(CV4SF,$A193,1)</f>
        <v>B 450</v>
      </c>
      <c r="C193" s="27"/>
      <c r="D193" s="27"/>
      <c r="E193" s="233"/>
      <c r="F193" s="27"/>
      <c r="G193" s="233"/>
      <c r="H193" s="27"/>
      <c r="I193" s="27"/>
      <c r="J193" s="27"/>
      <c r="K193" s="27"/>
      <c r="L193" s="27"/>
      <c r="M193" s="79"/>
      <c r="O193" s="193" t="str">
        <f aca="1">INDEX(CV4CF,$A193,1)</f>
        <v>B 450</v>
      </c>
      <c r="P193" s="27"/>
      <c r="Q193" s="27"/>
      <c r="R193" s="27"/>
      <c r="S193" s="27"/>
      <c r="T193" s="27"/>
      <c r="U193" s="27"/>
      <c r="V193" s="27"/>
      <c r="W193" s="27"/>
      <c r="X193" s="27"/>
      <c r="Y193" s="27"/>
      <c r="Z193" s="79"/>
    </row>
    <row r="194" spans="1:26">
      <c r="A194" s="27" t="n">
        <v>25</v>
      </c>
      <c r="B194" s="193" t="str">
        <f aca="1">INDEX(CV4SF,$A194,1)</f>
        <v>B 525</v>
      </c>
      <c r="C194" s="27"/>
      <c r="D194" s="27"/>
      <c r="E194" s="233"/>
      <c r="F194" s="27"/>
      <c r="G194" s="233"/>
      <c r="H194" s="27"/>
      <c r="I194" s="27"/>
      <c r="J194" s="27"/>
      <c r="K194" s="27"/>
      <c r="L194" s="27"/>
      <c r="M194" s="79"/>
      <c r="O194" s="193" t="str">
        <f aca="1">INDEX(CV4CF,$A194,1)</f>
        <v>B 525</v>
      </c>
      <c r="P194" s="27"/>
      <c r="Q194" s="27"/>
      <c r="R194" s="27"/>
      <c r="S194" s="27"/>
      <c r="T194" s="27"/>
      <c r="U194" s="27"/>
      <c r="V194" s="27"/>
      <c r="W194" s="27"/>
      <c r="X194" s="27"/>
      <c r="Y194" s="27"/>
      <c r="Z194" s="79"/>
    </row>
    <row r="195" spans="1:26">
      <c r="A195" s="27" t="n">
        <v>26</v>
      </c>
      <c r="B195" s="193">
        <f aca="1">INDEX(CV4SF,$A195,1)</f>
        <v>0</v>
      </c>
      <c r="C195" s="27"/>
      <c r="D195" s="27"/>
      <c r="E195" s="233"/>
      <c r="F195" s="27"/>
      <c r="G195" s="233"/>
      <c r="H195" s="27"/>
      <c r="I195" s="27"/>
      <c r="J195" s="27"/>
      <c r="K195" s="27"/>
      <c r="L195" s="27"/>
      <c r="M195" s="79"/>
      <c r="O195" s="193">
        <f aca="1">INDEX(CV4CF,$A195,1)</f>
        <v>0</v>
      </c>
      <c r="P195" s="27"/>
      <c r="Q195" s="27"/>
      <c r="R195" s="27"/>
      <c r="S195" s="27"/>
      <c r="T195" s="27"/>
      <c r="U195" s="27"/>
      <c r="V195" s="27"/>
      <c r="W195" s="27"/>
      <c r="X195" s="27"/>
      <c r="Y195" s="27"/>
      <c r="Z195" s="79"/>
    </row>
    <row r="196" spans="1:26">
      <c r="A196" s="27" t="n">
        <v>27</v>
      </c>
      <c r="B196" s="193">
        <f aca="1">INDEX(CV4SF,$A196,1)</f>
        <v>0</v>
      </c>
      <c r="C196" s="27"/>
      <c r="D196" s="27"/>
      <c r="E196" s="233"/>
      <c r="F196" s="27"/>
      <c r="G196" s="233"/>
      <c r="H196" s="27"/>
      <c r="I196" s="27"/>
      <c r="J196" s="27"/>
      <c r="K196" s="27"/>
      <c r="L196" s="27"/>
      <c r="M196" s="79"/>
      <c r="O196" s="193">
        <f aca="1">INDEX(CV4CF,$A196,1)</f>
        <v>0</v>
      </c>
      <c r="P196" s="27"/>
      <c r="Q196" s="27"/>
      <c r="R196" s="27"/>
      <c r="S196" s="27"/>
      <c r="T196" s="27"/>
      <c r="U196" s="27"/>
      <c r="V196" s="27"/>
      <c r="W196" s="27"/>
      <c r="X196" s="27"/>
      <c r="Y196" s="27"/>
      <c r="Z196" s="79"/>
    </row>
    <row r="197" spans="1:26">
      <c r="A197" s="27" t="n">
        <v>28</v>
      </c>
      <c r="B197" s="193">
        <f aca="1">INDEX(CV4SF,$A197,1)</f>
        <v>0</v>
      </c>
      <c r="C197" s="27"/>
      <c r="D197" s="27"/>
      <c r="E197" s="233"/>
      <c r="F197" s="27"/>
      <c r="G197" s="233"/>
      <c r="H197" s="27"/>
      <c r="I197" s="27"/>
      <c r="J197" s="27"/>
      <c r="K197" s="27"/>
      <c r="L197" s="27"/>
      <c r="M197" s="79"/>
      <c r="O197" s="193">
        <f aca="1">INDEX(CV4CF,$A197,1)</f>
        <v>0</v>
      </c>
      <c r="P197" s="27"/>
      <c r="Q197" s="27"/>
      <c r="R197" s="27"/>
      <c r="S197" s="27"/>
      <c r="T197" s="27"/>
      <c r="U197" s="27"/>
      <c r="V197" s="27"/>
      <c r="W197" s="27"/>
      <c r="X197" s="27"/>
      <c r="Y197" s="27"/>
      <c r="Z197" s="79"/>
    </row>
    <row r="198" spans="1:26">
      <c r="A198" s="27" t="n">
        <v>29</v>
      </c>
      <c r="B198" s="193">
        <f aca="1">INDEX(CV4SF,$A198,1)</f>
        <v>0</v>
      </c>
      <c r="C198" s="27"/>
      <c r="D198" s="27"/>
      <c r="E198" s="233"/>
      <c r="F198" s="27"/>
      <c r="G198" s="233"/>
      <c r="H198" s="27"/>
      <c r="I198" s="27"/>
      <c r="J198" s="27"/>
      <c r="K198" s="27"/>
      <c r="L198" s="27"/>
      <c r="M198" s="79"/>
      <c r="O198" s="193">
        <f aca="1">INDEX(CV4CF,$A198,1)</f>
        <v>0</v>
      </c>
      <c r="P198" s="27"/>
      <c r="Q198" s="27"/>
      <c r="R198" s="27"/>
      <c r="S198" s="27"/>
      <c r="T198" s="27"/>
      <c r="U198" s="27"/>
      <c r="V198" s="27"/>
      <c r="W198" s="27"/>
      <c r="X198" s="27"/>
      <c r="Y198" s="27"/>
      <c r="Z198" s="79"/>
    </row>
    <row r="199" spans="1:26">
      <c r="A199" s="27" t="n">
        <v>30</v>
      </c>
      <c r="B199" s="193">
        <f aca="1">INDEX(CV4SF,$A199,1)</f>
        <v>0</v>
      </c>
      <c r="C199" s="27"/>
      <c r="D199" s="27"/>
      <c r="E199" s="233"/>
      <c r="F199" s="27"/>
      <c r="G199" s="233"/>
      <c r="H199" s="27"/>
      <c r="I199" s="27"/>
      <c r="J199" s="27"/>
      <c r="K199" s="27"/>
      <c r="L199" s="27"/>
      <c r="M199" s="79"/>
      <c r="O199" s="193">
        <f aca="1">INDEX(CV4CF,$A199,1)</f>
        <v>0</v>
      </c>
      <c r="P199" s="27"/>
      <c r="Q199" s="27"/>
      <c r="R199" s="27"/>
      <c r="S199" s="27"/>
      <c r="T199" s="27"/>
      <c r="U199" s="27"/>
      <c r="V199" s="27"/>
      <c r="W199" s="27"/>
      <c r="X199" s="27"/>
      <c r="Y199" s="27"/>
      <c r="Z199" s="79"/>
    </row>
    <row r="200" spans="1:26">
      <c r="A200" s="27" t="n">
        <v>31</v>
      </c>
      <c r="B200" s="193">
        <f aca="1">INDEX(CV4SF,$A200,1)</f>
        <v>0</v>
      </c>
      <c r="C200" s="27"/>
      <c r="D200" s="27"/>
      <c r="E200" s="27"/>
      <c r="F200" s="27"/>
      <c r="G200" s="27"/>
      <c r="H200" s="27"/>
      <c r="I200" s="27"/>
      <c r="J200" s="27"/>
      <c r="K200" s="27"/>
      <c r="L200" s="27"/>
      <c r="M200" s="79"/>
      <c r="O200" s="193">
        <f aca="1">INDEX(CV4CF,$A200,1)</f>
        <v>0</v>
      </c>
      <c r="P200" s="27"/>
      <c r="Q200" s="27"/>
      <c r="R200" s="27"/>
      <c r="S200" s="27"/>
      <c r="T200" s="27"/>
      <c r="U200" s="27"/>
      <c r="V200" s="27"/>
      <c r="W200" s="27"/>
      <c r="X200" s="27"/>
      <c r="Y200" s="27"/>
      <c r="Z200" s="79"/>
    </row>
    <row r="201" spans="1:26">
      <c r="A201" s="27" t="n">
        <v>32</v>
      </c>
      <c r="B201" s="193">
        <f aca="1">INDEX(CV4SF,$A201,1)</f>
        <v>0</v>
      </c>
      <c r="C201" s="27"/>
      <c r="D201" s="27"/>
      <c r="E201" s="27"/>
      <c r="F201" s="27"/>
      <c r="G201" s="27"/>
      <c r="H201" s="27"/>
      <c r="I201" s="27"/>
      <c r="J201" s="27"/>
      <c r="K201" s="27"/>
      <c r="L201" s="27"/>
      <c r="M201" s="79"/>
      <c r="O201" s="193">
        <f aca="1">INDEX(CV4CF,$A201,1)</f>
        <v>0</v>
      </c>
      <c r="P201" s="27"/>
      <c r="Q201" s="27"/>
      <c r="R201" s="27"/>
      <c r="S201" s="27"/>
      <c r="T201" s="27"/>
      <c r="U201" s="27"/>
      <c r="V201" s="27"/>
      <c r="W201" s="27"/>
      <c r="X201" s="27"/>
      <c r="Y201" s="27"/>
      <c r="Z201" s="79"/>
    </row>
    <row r="202" spans="1:26">
      <c r="A202" s="27" t="n">
        <v>33</v>
      </c>
      <c r="B202" s="193">
        <f aca="1">INDEX(CV4SF,$A202,1)</f>
        <v>0</v>
      </c>
      <c r="C202" s="27"/>
      <c r="D202" s="27"/>
      <c r="E202" s="27"/>
      <c r="F202" s="27"/>
      <c r="G202" s="27"/>
      <c r="H202" s="27"/>
      <c r="I202" s="27"/>
      <c r="J202" s="27"/>
      <c r="K202" s="27"/>
      <c r="L202" s="27"/>
      <c r="M202" s="27"/>
      <c r="O202" s="193">
        <f aca="1">INDEX(CV4CF,$A202,1)</f>
        <v>0</v>
      </c>
      <c r="P202" s="27"/>
      <c r="Q202" s="27"/>
      <c r="R202" s="27"/>
      <c r="S202" s="27"/>
      <c r="T202" s="27"/>
      <c r="U202" s="27"/>
      <c r="V202" s="27"/>
      <c r="W202" s="27"/>
      <c r="X202" s="27"/>
      <c r="Y202" s="27"/>
      <c r="Z202" s="27"/>
    </row>
    <row r="203" spans="1:26">
      <c r="A203" s="27" t="n">
        <v>34</v>
      </c>
      <c r="B203" s="193">
        <f aca="1">INDEX(CV4SF,$A203,1)</f>
        <v>0</v>
      </c>
      <c r="C203" s="27"/>
      <c r="D203" s="27"/>
      <c r="E203" s="27"/>
      <c r="F203" s="27"/>
      <c r="G203" s="27"/>
      <c r="H203" s="27"/>
      <c r="I203" s="27"/>
      <c r="J203" s="27"/>
      <c r="K203" s="27"/>
      <c r="L203" s="27"/>
      <c r="M203" s="27"/>
      <c r="O203" s="193">
        <f aca="1">INDEX(CV4CF,$A203,1)</f>
        <v>0</v>
      </c>
      <c r="P203" s="27"/>
      <c r="Q203" s="27"/>
      <c r="R203" s="27"/>
      <c r="S203" s="27"/>
      <c r="T203" s="27"/>
      <c r="U203" s="27"/>
      <c r="V203" s="27"/>
      <c r="W203" s="27"/>
      <c r="X203" s="27"/>
      <c r="Y203" s="27"/>
      <c r="Z203" s="27"/>
    </row>
    <row r="204" spans="1:26">
      <c r="A204" s="27" t="n">
        <v>35</v>
      </c>
      <c r="B204" s="193">
        <f aca="1">INDEX(CV4SF,$A204,1)</f>
        <v>0</v>
      </c>
      <c r="C204" s="27"/>
      <c r="D204" s="27"/>
      <c r="E204" s="27"/>
      <c r="F204" s="27"/>
      <c r="G204" s="27"/>
      <c r="H204" s="27"/>
      <c r="I204" s="27"/>
      <c r="J204" s="27"/>
      <c r="K204" s="27"/>
      <c r="L204" s="27"/>
      <c r="M204" s="27"/>
      <c r="O204" s="193">
        <f aca="1">INDEX(CV4CF,$A204,1)</f>
        <v>0</v>
      </c>
      <c r="P204" s="27"/>
      <c r="Q204" s="27"/>
      <c r="R204" s="27"/>
      <c r="S204" s="27"/>
      <c r="T204" s="27"/>
      <c r="U204" s="27"/>
      <c r="V204" s="27"/>
      <c r="W204" s="27"/>
      <c r="X204" s="27"/>
      <c r="Y204" s="27"/>
      <c r="Z204" s="27"/>
    </row>
    <row r="205" spans="1:26">
      <c r="A205" s="27" t="n">
        <v>36</v>
      </c>
      <c r="B205" s="193">
        <f aca="1">INDEX(CV4SF,$A205,1)</f>
        <v>0</v>
      </c>
      <c r="C205" s="27"/>
      <c r="D205" s="27"/>
      <c r="E205" s="27"/>
      <c r="F205" s="27"/>
      <c r="G205" s="27"/>
      <c r="H205" s="27"/>
      <c r="I205" s="27"/>
      <c r="J205" s="27"/>
      <c r="K205" s="27"/>
      <c r="L205" s="27"/>
      <c r="M205" s="27"/>
      <c r="O205" s="193">
        <f aca="1">INDEX(CV4CF,$A205,1)</f>
        <v>0</v>
      </c>
      <c r="P205" s="27"/>
      <c r="Q205" s="27"/>
      <c r="R205" s="27"/>
      <c r="S205" s="27"/>
      <c r="T205" s="27"/>
      <c r="U205" s="27"/>
      <c r="V205" s="27"/>
      <c r="W205" s="27"/>
      <c r="X205" s="27"/>
      <c r="Y205" s="27"/>
      <c r="Z205" s="27"/>
    </row>
    <row r="206" spans="1:26">
      <c r="A206" s="27" t="n">
        <v>37</v>
      </c>
      <c r="B206" s="193">
        <f aca="1">INDEX(CV4SF,$A206,1)</f>
        <v>0</v>
      </c>
      <c r="C206" s="27"/>
      <c r="D206" s="27"/>
      <c r="E206" s="27"/>
      <c r="F206" s="27"/>
      <c r="G206" s="27"/>
      <c r="H206" s="27"/>
      <c r="I206" s="27"/>
      <c r="J206" s="27"/>
      <c r="K206" s="27"/>
      <c r="L206" s="27"/>
      <c r="M206" s="27"/>
      <c r="O206" s="193">
        <f aca="1">INDEX(CV4CF,$A206,1)</f>
        <v>0</v>
      </c>
      <c r="P206" s="27"/>
      <c r="Q206" s="27"/>
      <c r="R206" s="27"/>
      <c r="S206" s="27"/>
      <c r="T206" s="27"/>
      <c r="U206" s="27"/>
      <c r="V206" s="27"/>
      <c r="W206" s="27"/>
      <c r="X206" s="27"/>
      <c r="Y206" s="27"/>
      <c r="Z206" s="27"/>
    </row>
    <row r="207" spans="1:26">
      <c r="A207" s="27" t="n">
        <v>38</v>
      </c>
      <c r="B207" s="193">
        <f aca="1">INDEX(CV4SF,$A207,1)</f>
        <v>0</v>
      </c>
      <c r="C207" s="27"/>
      <c r="D207" s="27"/>
      <c r="E207" s="27"/>
      <c r="F207" s="27"/>
      <c r="G207" s="27"/>
      <c r="H207" s="27"/>
      <c r="I207" s="27"/>
      <c r="J207" s="27"/>
      <c r="K207" s="27"/>
      <c r="L207" s="27"/>
      <c r="M207" s="27"/>
      <c r="O207" s="193">
        <f aca="1">INDEX(CV4CF,$A207,1)</f>
        <v>0</v>
      </c>
      <c r="P207" s="27"/>
      <c r="Q207" s="27"/>
      <c r="R207" s="27"/>
      <c r="S207" s="27"/>
      <c r="T207" s="27"/>
      <c r="U207" s="27"/>
      <c r="V207" s="27"/>
      <c r="W207" s="27"/>
      <c r="X207" s="27"/>
      <c r="Y207" s="27"/>
      <c r="Z207" s="27"/>
    </row>
    <row r="208" spans="1:26">
      <c r="A208" s="27" t="n">
        <v>39</v>
      </c>
      <c r="B208" s="193">
        <f aca="1">INDEX(CV4SF,$A208,1)</f>
        <v>0</v>
      </c>
      <c r="C208" s="27"/>
      <c r="D208" s="27"/>
      <c r="E208" s="27"/>
      <c r="F208" s="27"/>
      <c r="G208" s="27"/>
      <c r="H208" s="27"/>
      <c r="I208" s="27"/>
      <c r="J208" s="27"/>
      <c r="K208" s="27"/>
      <c r="L208" s="27"/>
      <c r="M208" s="27"/>
      <c r="O208" s="193">
        <f aca="1">INDEX(CV4CF,$A208,1)</f>
        <v>0</v>
      </c>
      <c r="P208" s="27"/>
      <c r="Q208" s="27"/>
      <c r="R208" s="27"/>
      <c r="S208" s="27"/>
      <c r="T208" s="27"/>
      <c r="U208" s="27"/>
      <c r="V208" s="27"/>
      <c r="W208" s="27"/>
      <c r="X208" s="27"/>
      <c r="Y208" s="27"/>
      <c r="Z208" s="27"/>
    </row>
    <row r="209" spans="1:26">
      <c r="A209" s="27" t="n">
        <v>40</v>
      </c>
      <c r="B209" s="193">
        <f aca="1">INDEX(CV4SF,$A209,1)</f>
        <v>0</v>
      </c>
      <c r="C209" s="27"/>
      <c r="D209" s="27"/>
      <c r="E209" s="27"/>
      <c r="F209" s="27"/>
      <c r="G209" s="27"/>
      <c r="H209" s="27"/>
      <c r="I209" s="27"/>
      <c r="J209" s="27"/>
      <c r="K209" s="27"/>
      <c r="L209" s="27"/>
      <c r="M209" s="27"/>
      <c r="O209" s="193">
        <f aca="1">INDEX(CV4CF,$A209,1)</f>
        <v>0</v>
      </c>
      <c r="P209" s="27"/>
      <c r="Q209" s="27"/>
      <c r="R209" s="27"/>
      <c r="S209" s="27"/>
      <c r="T209" s="27"/>
      <c r="U209" s="27"/>
      <c r="V209" s="27"/>
      <c r="W209" s="27"/>
      <c r="X209" s="27"/>
      <c r="Y209" s="27"/>
      <c r="Z209" s="27"/>
    </row>
    <row r="210" spans="1:26">
      <c r="A210" s="27" t="n">
        <v>41</v>
      </c>
      <c r="B210" s="193">
        <f aca="1">INDEX(CV4SF,$A210,1)</f>
        <v>0</v>
      </c>
      <c r="C210" s="91"/>
      <c r="D210" s="91"/>
      <c r="E210" s="91"/>
      <c r="F210" s="91"/>
      <c r="G210" s="91"/>
      <c r="H210" s="91"/>
      <c r="I210" s="91"/>
      <c r="J210" s="91"/>
      <c r="K210" s="113"/>
      <c r="L210" s="113"/>
      <c r="M210" s="91"/>
      <c r="O210" s="193">
        <f aca="1">INDEX(CV4CF,$A210,1)</f>
        <v>0</v>
      </c>
      <c r="P210" s="91"/>
      <c r="Q210" s="91"/>
      <c r="R210" s="91"/>
      <c r="S210" s="91"/>
      <c r="T210" s="91"/>
      <c r="U210" s="91"/>
      <c r="V210" s="91"/>
      <c r="W210" s="91"/>
      <c r="X210" s="113"/>
      <c r="Y210" s="113"/>
      <c r="Z210" s="91"/>
    </row>
    <row r="211" spans="1:26">
      <c r="A211" s="27" t="n">
        <v>42</v>
      </c>
      <c r="B211" s="193">
        <f aca="1">INDEX(CV4SF,$A211,1)</f>
        <v>0</v>
      </c>
      <c r="C211" s="91"/>
      <c r="D211" s="91"/>
      <c r="E211" s="91"/>
      <c r="F211" s="91"/>
      <c r="G211" s="91"/>
      <c r="H211" s="91"/>
      <c r="I211" s="91"/>
      <c r="J211" s="91"/>
      <c r="K211" s="91"/>
      <c r="L211" s="91"/>
      <c r="M211" s="91"/>
      <c r="O211" s="193">
        <f aca="1">INDEX(CV4CF,$A211,1)</f>
        <v>0</v>
      </c>
      <c r="P211" s="91"/>
      <c r="Q211" s="91"/>
      <c r="R211" s="91"/>
      <c r="S211" s="91"/>
      <c r="T211" s="91"/>
      <c r="U211" s="91"/>
      <c r="V211" s="91"/>
      <c r="W211" s="91"/>
      <c r="X211" s="91"/>
      <c r="Y211" s="91"/>
      <c r="Z211" s="91"/>
    </row>
    <row r="212" spans="1:26">
      <c r="A212" s="27" t="n">
        <v>43</v>
      </c>
      <c r="B212" s="193">
        <f aca="1">INDEX(CV4SF,$A212,1)</f>
        <v>0</v>
      </c>
      <c r="C212" s="91"/>
      <c r="D212" s="91"/>
      <c r="E212" s="91"/>
      <c r="F212" s="91"/>
      <c r="G212" s="91"/>
      <c r="H212" s="91"/>
      <c r="I212" s="91"/>
      <c r="J212" s="91"/>
      <c r="K212" s="91"/>
      <c r="L212" s="91"/>
      <c r="M212" s="91"/>
      <c r="O212" s="193">
        <f aca="1">INDEX(CV4CF,$A212,1)</f>
        <v>0</v>
      </c>
      <c r="P212" s="91"/>
      <c r="Q212" s="91"/>
      <c r="R212" s="91"/>
      <c r="S212" s="91"/>
      <c r="T212" s="91"/>
      <c r="U212" s="91"/>
      <c r="V212" s="91"/>
      <c r="W212" s="91"/>
      <c r="X212" s="91"/>
      <c r="Y212" s="91"/>
      <c r="Z212" s="91"/>
    </row>
    <row r="213" spans="1:26">
      <c r="A213" s="27" t="n">
        <v>44</v>
      </c>
      <c r="B213" s="193">
        <f aca="1">INDEX(CV4SF,$A213,1)</f>
        <v>0</v>
      </c>
      <c r="C213" s="91"/>
      <c r="D213" s="91"/>
      <c r="E213" s="91"/>
      <c r="F213" s="91"/>
      <c r="G213" s="91"/>
      <c r="H213" s="91"/>
      <c r="I213" s="91"/>
      <c r="J213" s="91"/>
      <c r="K213" s="91"/>
      <c r="L213" s="91"/>
      <c r="M213" s="70"/>
      <c r="O213" s="193">
        <f aca="1">INDEX(CV4CF,$A213,1)</f>
        <v>0</v>
      </c>
      <c r="P213" s="91"/>
      <c r="Q213" s="91"/>
      <c r="R213" s="91"/>
      <c r="S213" s="91"/>
      <c r="T213" s="91"/>
      <c r="U213" s="91"/>
      <c r="V213" s="91"/>
      <c r="W213" s="91"/>
      <c r="X213" s="91"/>
      <c r="Y213" s="91"/>
      <c r="Z213" s="70"/>
    </row>
    <row r="214" spans="1:26">
      <c r="A214" s="27" t="n">
        <v>45</v>
      </c>
      <c r="B214" s="193">
        <f aca="1">INDEX(CV4SF,$A214,1)</f>
        <v>0</v>
      </c>
      <c r="C214" s="91"/>
      <c r="D214" s="91"/>
      <c r="E214" s="91"/>
      <c r="F214" s="91"/>
      <c r="G214" s="91"/>
      <c r="H214" s="91"/>
      <c r="I214" s="91"/>
      <c r="J214" s="91"/>
      <c r="K214" s="91"/>
      <c r="L214" s="91"/>
      <c r="M214" s="70"/>
      <c r="O214" s="193">
        <f aca="1">INDEX(CV4CF,$A214,1)</f>
        <v>0</v>
      </c>
      <c r="P214" s="91"/>
      <c r="Q214" s="91"/>
      <c r="R214" s="91"/>
      <c r="S214" s="91"/>
      <c r="T214" s="91"/>
      <c r="U214" s="91"/>
      <c r="V214" s="91"/>
      <c r="W214" s="91"/>
      <c r="X214" s="91"/>
      <c r="Y214" s="91"/>
      <c r="Z214" s="70"/>
    </row>
    <row r="215" spans="1:26">
      <c r="A215" s="27" t="n">
        <v>46</v>
      </c>
      <c r="B215" s="193">
        <f aca="1">INDEX(CV4SF,$A215,1)</f>
        <v>0</v>
      </c>
      <c r="C215" s="91"/>
      <c r="D215" s="91"/>
      <c r="E215" s="91"/>
      <c r="F215" s="91"/>
      <c r="G215" s="91"/>
      <c r="H215" s="91"/>
      <c r="I215" s="91"/>
      <c r="J215" s="91"/>
      <c r="K215" s="91"/>
      <c r="L215" s="91"/>
      <c r="M215" s="70"/>
      <c r="O215" s="193">
        <f aca="1">INDEX(CV4CF,$A215,1)</f>
        <v>0</v>
      </c>
      <c r="P215" s="91"/>
      <c r="Q215" s="91"/>
      <c r="R215" s="91"/>
      <c r="S215" s="91"/>
      <c r="T215" s="91"/>
      <c r="U215" s="91"/>
      <c r="V215" s="91"/>
      <c r="W215" s="91"/>
      <c r="X215" s="91"/>
      <c r="Y215" s="91"/>
      <c r="Z215" s="70"/>
    </row>
    <row r="216" spans="1:26">
      <c r="A216" s="27" t="n">
        <v>47</v>
      </c>
      <c r="B216" s="193">
        <f aca="1">INDEX(CV4SF,$A216,1)</f>
        <v>0</v>
      </c>
      <c r="C216" s="91"/>
      <c r="D216" s="91"/>
      <c r="E216" s="91"/>
      <c r="F216" s="91"/>
      <c r="G216" s="91"/>
      <c r="H216" s="91"/>
      <c r="I216" s="91"/>
      <c r="J216" s="91"/>
      <c r="K216" s="91"/>
      <c r="L216" s="91"/>
      <c r="M216" s="70"/>
      <c r="O216" s="193">
        <f aca="1">INDEX(CV4CF,$A216,1)</f>
        <v>0</v>
      </c>
      <c r="P216" s="91"/>
      <c r="Q216" s="91"/>
      <c r="R216" s="91"/>
      <c r="S216" s="91"/>
      <c r="T216" s="91"/>
      <c r="U216" s="91"/>
      <c r="V216" s="91"/>
      <c r="W216" s="91"/>
      <c r="X216" s="91"/>
      <c r="Y216" s="91"/>
      <c r="Z216" s="70"/>
    </row>
    <row r="217" spans="1:26">
      <c r="A217" s="27" t="n">
        <v>48</v>
      </c>
      <c r="B217" s="193">
        <f aca="1">INDEX(CV4SF,$A217,1)</f>
        <v>0</v>
      </c>
      <c r="C217" s="91"/>
      <c r="D217" s="91"/>
      <c r="E217" s="91"/>
      <c r="F217" s="91"/>
      <c r="G217" s="91"/>
      <c r="H217" s="91"/>
      <c r="I217" s="91"/>
      <c r="J217" s="91"/>
      <c r="K217" s="91"/>
      <c r="L217" s="91"/>
      <c r="M217" s="70"/>
      <c r="O217" s="193">
        <f aca="1">INDEX(CV4CF,$A217,1)</f>
        <v>0</v>
      </c>
      <c r="P217" s="91"/>
      <c r="Q217" s="91"/>
      <c r="R217" s="91"/>
      <c r="S217" s="91"/>
      <c r="T217" s="91"/>
      <c r="U217" s="91"/>
      <c r="V217" s="91"/>
      <c r="W217" s="91"/>
      <c r="X217" s="91"/>
      <c r="Y217" s="91"/>
      <c r="Z217" s="70"/>
    </row>
    <row r="218" spans="1:26">
      <c r="A218" s="27" t="n">
        <v>49</v>
      </c>
      <c r="B218" s="193">
        <f aca="1">INDEX(CV4SF,$A218,1)</f>
        <v>0</v>
      </c>
      <c r="C218" s="91"/>
      <c r="D218" s="91"/>
      <c r="E218" s="91"/>
      <c r="F218" s="91"/>
      <c r="G218" s="91"/>
      <c r="H218" s="91"/>
      <c r="I218" s="91"/>
      <c r="J218" s="91"/>
      <c r="K218" s="91"/>
      <c r="L218" s="91"/>
      <c r="M218" s="70"/>
      <c r="O218" s="193">
        <f aca="1">INDEX(CV4CF,$A218,1)</f>
        <v>0</v>
      </c>
      <c r="P218" s="91"/>
      <c r="Q218" s="91"/>
      <c r="R218" s="91"/>
      <c r="S218" s="91"/>
      <c r="T218" s="91"/>
      <c r="U218" s="91"/>
      <c r="V218" s="91"/>
      <c r="W218" s="91"/>
      <c r="X218" s="91"/>
      <c r="Y218" s="91"/>
      <c r="Z218" s="70"/>
    </row>
    <row r="219" spans="1:26">
      <c r="A219" s="27" t="n">
        <v>50</v>
      </c>
      <c r="B219" s="193">
        <f aca="1">INDEX(CV4SF,$A219,1)</f>
        <v>0</v>
      </c>
      <c r="C219" s="91"/>
      <c r="D219" s="91"/>
      <c r="E219" s="91"/>
      <c r="F219" s="91"/>
      <c r="G219" s="91"/>
      <c r="H219" s="91"/>
      <c r="I219" s="91"/>
      <c r="J219" s="91"/>
      <c r="K219" s="91"/>
      <c r="L219" s="91"/>
      <c r="M219" s="70"/>
      <c r="O219" s="193">
        <f aca="1">INDEX(CV4CF,$A219,1)</f>
        <v>0</v>
      </c>
      <c r="P219" s="91"/>
      <c r="Q219" s="91"/>
      <c r="R219" s="91"/>
      <c r="S219" s="91"/>
      <c r="T219" s="91"/>
      <c r="U219" s="91"/>
      <c r="V219" s="91"/>
      <c r="W219" s="91"/>
      <c r="X219" s="91"/>
      <c r="Y219" s="91"/>
      <c r="Z219" s="70"/>
    </row>
    <row r="220" spans="2:12">
      <c r="B220" s="9"/>
      <c r="C220" s="7"/>
      <c r="D220" s="7"/>
      <c r="E220" s="7"/>
      <c r="F220" s="7"/>
      <c r="G220" s="7"/>
      <c r="H220" s="7"/>
      <c r="I220" s="7"/>
      <c r="J220" s="7"/>
      <c r="K220" s="7"/>
      <c r="L220" s="7"/>
    </row>
    <row r="221" spans="2:12">
      <c r="B221" s="9"/>
      <c r="C221" s="7"/>
      <c r="D221" s="7"/>
      <c r="E221" s="7"/>
      <c r="F221" s="7"/>
      <c r="G221" s="7"/>
      <c r="H221" s="7"/>
      <c r="I221" s="7"/>
      <c r="J221" s="7"/>
      <c r="K221" s="7"/>
      <c r="L221" s="7"/>
    </row>
    <row r="222" spans="2:12">
      <c r="B222" s="37" t="s">
        <v>237</v>
      </c>
      <c r="C222" s="7"/>
      <c r="D222" s="7"/>
      <c r="E222" s="7"/>
      <c r="F222" s="7"/>
      <c r="G222" s="7"/>
      <c r="H222" s="7"/>
      <c r="I222" s="7"/>
      <c r="J222" s="7"/>
      <c r="K222" s="7"/>
      <c r="L222" s="7"/>
    </row>
    <row r="223" spans="2:12">
      <c r="B223" s="9"/>
      <c r="C223" s="7"/>
      <c r="E223" s="9"/>
      <c r="F223" s="7"/>
      <c r="G223" s="7"/>
      <c r="H223" s="9"/>
      <c r="I223" s="9"/>
      <c r="J223" s="7"/>
      <c r="K223" s="7"/>
      <c r="L223" s="7"/>
    </row>
    <row r="224" spans="2:12">
      <c r="B224" s="208" t="s">
        <v>238</v>
      </c>
      <c r="C224" s="209"/>
      <c r="D224" s="207"/>
      <c r="E224" s="210" t="s">
        <v>239</v>
      </c>
      <c r="F224" s="209"/>
      <c r="G224" s="207"/>
      <c r="H224" s="143" t="s">
        <v>240</v>
      </c>
      <c r="I224" s="207"/>
      <c r="J224" s="304" t="s">
        <v>241</v>
      </c>
      <c r="K224" s="114"/>
      <c r="L224" s="115"/>
    </row>
    <row r="225" spans="2:12">
      <c r="B225" s="305" t="s">
        <v>242</v>
      </c>
      <c r="C225" s="209"/>
      <c r="D225" s="207"/>
      <c r="E225" s="306" t="s">
        <v>243</v>
      </c>
      <c r="F225" s="209"/>
      <c r="G225" s="207"/>
      <c r="H225" s="304" t="s">
        <v>244</v>
      </c>
      <c r="I225" s="207"/>
      <c r="J225" s="143" t="s">
        <v>245</v>
      </c>
      <c r="K225" s="114"/>
      <c r="L225" s="115"/>
    </row>
    <row r="226" spans="2:12">
      <c r="B226" s="208" t="s">
        <v>246</v>
      </c>
      <c r="C226" s="209"/>
      <c r="D226" s="207"/>
      <c r="E226" t="s">
        <v>247</v>
      </c>
      <c r="H226" s="304" t="s">
        <v>244</v>
      </c>
      <c r="I226" s="207"/>
      <c r="J226" s="143" t="s">
        <v>245</v>
      </c>
      <c r="K226" s="209"/>
      <c r="L226" s="207"/>
    </row>
    <row r="227" spans="2:12">
      <c r="B227" s="305" t="s">
        <v>248</v>
      </c>
      <c r="C227" s="209"/>
      <c r="D227" s="207"/>
      <c r="E227" s="306" t="s">
        <v>249</v>
      </c>
      <c r="F227" s="209"/>
      <c r="G227" s="207"/>
      <c r="H227" s="304" t="s">
        <v>244</v>
      </c>
      <c r="I227" s="207"/>
      <c r="J227" s="143" t="s">
        <v>245</v>
      </c>
      <c r="K227" s="114"/>
      <c r="L227" s="115"/>
    </row>
    <row r="228" spans="2:12">
      <c r="B228" s="305" t="s">
        <v>250</v>
      </c>
      <c r="C228" s="209"/>
      <c r="D228" s="207"/>
      <c r="E228" s="306" t="s">
        <v>251</v>
      </c>
      <c r="F228" s="209"/>
      <c r="G228" s="207"/>
      <c r="H228" s="307" t="s">
        <v>252</v>
      </c>
      <c r="I228" s="207"/>
      <c r="J228" s="143" t="s">
        <v>245</v>
      </c>
      <c r="K228" s="114"/>
      <c r="L228" s="115"/>
    </row>
    <row r="229" spans="2:12">
      <c r="B229" s="208" t="s">
        <v>231</v>
      </c>
      <c r="C229" s="209"/>
      <c r="D229" s="207"/>
      <c r="E229" s="306" t="s">
        <v>253</v>
      </c>
      <c r="F229" s="209"/>
      <c r="G229" s="207"/>
      <c r="H229" s="307" t="s">
        <v>252</v>
      </c>
      <c r="I229" s="207"/>
      <c r="J229" s="143" t="s">
        <v>245</v>
      </c>
      <c r="K229" s="114"/>
      <c r="L229" s="115"/>
    </row>
    <row r="230" spans="2:12">
      <c r="B230" s="208" t="s">
        <v>232</v>
      </c>
      <c r="C230" s="209"/>
      <c r="D230" s="207"/>
      <c r="E230" s="306" t="s">
        <v>254</v>
      </c>
      <c r="F230" s="209"/>
      <c r="G230" s="207"/>
      <c r="H230" s="307" t="s">
        <v>255</v>
      </c>
      <c r="I230" s="207"/>
      <c r="J230" s="143" t="s">
        <v>245</v>
      </c>
      <c r="K230" s="114"/>
      <c r="L230" s="115"/>
    </row>
    <row r="231" spans="2:12">
      <c r="B231" s="305" t="s">
        <v>256</v>
      </c>
      <c r="C231" s="209"/>
      <c r="D231" s="207"/>
      <c r="E231" s="210" t="s">
        <v>257</v>
      </c>
      <c r="F231" s="209"/>
      <c r="G231" s="207"/>
      <c r="H231" s="307" t="s">
        <v>252</v>
      </c>
      <c r="I231" s="207"/>
      <c r="J231" s="143" t="s">
        <v>245</v>
      </c>
      <c r="K231" s="114"/>
      <c r="L231" s="115"/>
    </row>
    <row r="232" spans="2:12">
      <c r="B232" s="305" t="s">
        <v>258</v>
      </c>
      <c r="C232" s="209"/>
      <c r="D232" s="207"/>
      <c r="E232" s="210" t="s">
        <v>259</v>
      </c>
      <c r="F232" s="209"/>
      <c r="G232" s="207"/>
      <c r="H232" s="307" t="s">
        <v>252</v>
      </c>
      <c r="I232" s="207"/>
      <c r="J232" s="143" t="s">
        <v>245</v>
      </c>
      <c r="K232" s="114"/>
      <c r="L232" s="115"/>
    </row>
    <row r="233" spans="2:12">
      <c r="B233" s="208" t="s">
        <v>235</v>
      </c>
      <c r="C233" s="209"/>
      <c r="D233" s="207"/>
      <c r="E233" s="306" t="s">
        <v>260</v>
      </c>
      <c r="F233" s="209"/>
      <c r="G233" s="207"/>
      <c r="H233" s="304" t="s">
        <v>261</v>
      </c>
      <c r="I233" s="207"/>
      <c r="J233" s="143" t="s">
        <v>245</v>
      </c>
      <c r="K233" s="114"/>
      <c r="L233" s="115"/>
    </row>
    <row r="234" spans="2:12">
      <c r="B234" s="305" t="s">
        <v>262</v>
      </c>
      <c r="C234" s="209"/>
      <c r="D234" s="207"/>
      <c r="E234" s="306" t="s">
        <v>263</v>
      </c>
      <c r="F234" s="209"/>
      <c r="G234" s="207"/>
      <c r="H234" s="143" t="s">
        <v>264</v>
      </c>
      <c r="I234" s="207"/>
      <c r="J234" s="143" t="s">
        <v>265</v>
      </c>
      <c r="K234" s="114"/>
      <c r="L234" s="115"/>
    </row>
    <row r="235" spans="2:12">
      <c r="B235" s="208" t="s">
        <v>266</v>
      </c>
      <c r="C235" s="209"/>
      <c r="D235" s="207"/>
      <c r="E235" s="210"/>
      <c r="F235" s="209"/>
      <c r="G235" s="207"/>
      <c r="H235" s="307" t="s">
        <v>252</v>
      </c>
      <c r="I235" s="207"/>
      <c r="J235" s="143" t="s">
        <v>267</v>
      </c>
      <c r="K235" s="114"/>
      <c r="L235" s="115"/>
    </row>
    <row r="237" spans="2:12">
      <c r="B237" s="9" t="s">
        <v>268</v>
      </c>
      <c r="C237" s="284" t="s">
        <v>269</v>
      </c>
      <c r="D237" s="7"/>
      <c r="E237" s="7"/>
      <c r="F237" s="7"/>
      <c r="G237" s="7"/>
      <c r="H237" s="7"/>
      <c r="I237" s="7"/>
      <c r="J237" s="7"/>
      <c r="K237" s="7"/>
      <c r="L237" s="7"/>
    </row>
    <row r="238" spans="2:3">
      <c r="B238" s="287" t="s">
        <v>270</v>
      </c>
      <c r="C238" s="287" t="s">
        <v>271</v>
      </c>
    </row>
    <row r="239" spans="2:12">
      <c r="B239" s="284" t="s">
        <v>272</v>
      </c>
      <c r="C239" s="284" t="s">
        <v>273</v>
      </c>
      <c r="D239" s="7"/>
      <c r="E239" s="7"/>
      <c r="F239" s="7"/>
      <c r="G239" s="7"/>
      <c r="H239" s="7"/>
      <c r="I239" s="7"/>
      <c r="J239" s="7"/>
      <c r="K239" s="7"/>
      <c r="L239" s="7"/>
    </row>
    <row r="240" spans="2:12">
      <c r="B240" s="284" t="s">
        <v>274</v>
      </c>
      <c r="C240" s="284" t="s">
        <v>275</v>
      </c>
      <c r="D240" s="7"/>
      <c r="E240" s="7"/>
      <c r="F240" s="7"/>
      <c r="G240" s="7"/>
      <c r="H240" s="7"/>
      <c r="I240" s="7"/>
      <c r="J240" s="7"/>
      <c r="K240" s="7"/>
      <c r="L240" s="7"/>
    </row>
    <row r="241" spans="2:12">
      <c r="B241" s="284" t="s">
        <v>276</v>
      </c>
      <c r="C241" s="9" t="s">
        <v>277</v>
      </c>
      <c r="E241" s="7"/>
      <c r="F241" s="7"/>
      <c r="G241" s="7"/>
      <c r="H241" s="7"/>
      <c r="I241" s="7"/>
      <c r="J241" s="7"/>
      <c r="K241" s="7"/>
      <c r="L241" s="7"/>
    </row>
    <row r="243" spans="2:4">
      <c r="B243" s="284" t="s">
        <v>278</v>
      </c>
      <c r="D243" s="7"/>
    </row>
    <row r="244" spans="4:12">
      <c r="D244" s="7"/>
      <c r="E244" s="7"/>
      <c r="F244" s="7"/>
      <c r="G244" s="7"/>
      <c r="H244" s="7"/>
      <c r="I244" s="7"/>
      <c r="J244" s="7"/>
      <c r="K244" s="7"/>
      <c r="L244" s="7"/>
    </row>
    <row r="245" spans="4:12">
      <c r="D245" s="7"/>
      <c r="E245" s="7"/>
      <c r="F245" s="7"/>
      <c r="G245" s="7"/>
      <c r="H245" s="7"/>
      <c r="I245" s="7"/>
      <c r="J245" s="7"/>
      <c r="K245" s="7"/>
      <c r="L245" s="7"/>
    </row>
    <row r="246" spans="4:12">
      <c r="D246" s="7"/>
      <c r="E246" s="7"/>
      <c r="F246" s="7"/>
      <c r="G246" s="7"/>
      <c r="H246" s="7"/>
      <c r="I246" s="7"/>
      <c r="J246" s="7"/>
      <c r="K246" s="7"/>
      <c r="L246" s="7"/>
    </row>
    <row r="247" spans="2:12">
      <c r="B247" s="9"/>
      <c r="C247" s="7"/>
      <c r="D247" s="7"/>
      <c r="E247" s="7"/>
      <c r="F247" s="7"/>
      <c r="G247" s="7"/>
      <c r="H247" s="7"/>
      <c r="I247" s="7"/>
      <c r="J247" s="7"/>
      <c r="K247" s="7"/>
      <c r="L247" s="7"/>
    </row>
    <row r="248" spans="3:12">
      <c r="C248" s="7"/>
      <c r="D248" s="7"/>
      <c r="E248" s="7"/>
      <c r="F248" s="7"/>
      <c r="G248" s="7"/>
      <c r="H248" s="7"/>
      <c r="I248" s="7"/>
      <c r="J248" s="7"/>
      <c r="K248" s="7"/>
      <c r="L248" s="7"/>
    </row>
    <row r="249" spans="2:12">
      <c r="B249" s="9"/>
      <c r="C249" s="7"/>
      <c r="D249" s="7"/>
      <c r="E249" s="7"/>
      <c r="F249" s="7"/>
      <c r="G249" s="7"/>
      <c r="H249" s="7"/>
      <c r="I249" s="7"/>
      <c r="J249" s="7"/>
      <c r="K249" s="7"/>
      <c r="L249" s="7"/>
    </row>
    <row r="250" spans="2:12">
      <c r="B250" s="9"/>
      <c r="C250" s="7"/>
      <c r="D250" s="7"/>
      <c r="E250" s="7"/>
      <c r="F250" s="7"/>
      <c r="G250" s="7"/>
      <c r="H250" s="7"/>
      <c r="I250" s="7"/>
      <c r="J250" s="7"/>
      <c r="K250" s="7"/>
      <c r="L250" s="7"/>
    </row>
    <row r="251" spans="2:12">
      <c r="B251" s="9"/>
      <c r="C251" s="7"/>
      <c r="D251" s="7"/>
      <c r="E251" s="7"/>
      <c r="F251" s="7"/>
      <c r="G251" s="7"/>
      <c r="H251" s="7"/>
      <c r="I251" s="7"/>
      <c r="J251" s="7"/>
      <c r="K251" s="7"/>
      <c r="L251" s="7"/>
    </row>
    <row r="252" spans="2:12">
      <c r="B252" s="9"/>
      <c r="C252" s="7"/>
      <c r="D252" s="7"/>
      <c r="E252" s="7"/>
      <c r="F252" s="7"/>
      <c r="G252" s="7"/>
      <c r="H252" s="7"/>
      <c r="I252" s="7"/>
      <c r="J252" s="7"/>
      <c r="K252" s="7"/>
      <c r="L252" s="7"/>
    </row>
    <row r="253" spans="2:12">
      <c r="B253" s="9"/>
      <c r="C253" s="7"/>
      <c r="D253" s="7"/>
      <c r="E253" s="7"/>
      <c r="F253" s="7"/>
      <c r="G253" s="7"/>
      <c r="H253" s="7"/>
      <c r="I253" s="7"/>
      <c r="J253" s="7"/>
      <c r="K253" s="7"/>
      <c r="L253" s="7"/>
    </row>
    <row r="254" spans="2:12">
      <c r="B254" s="9"/>
      <c r="C254" s="7"/>
      <c r="D254" s="7"/>
      <c r="E254" s="7"/>
      <c r="F254" s="7"/>
      <c r="G254" s="7"/>
      <c r="H254" s="7"/>
      <c r="I254" s="7"/>
      <c r="J254" s="7"/>
      <c r="K254" s="7"/>
      <c r="L254" s="7"/>
    </row>
    <row r="255" spans="2:12">
      <c r="B255" s="9"/>
      <c r="C255" s="7"/>
      <c r="D255" s="7"/>
      <c r="E255" s="7"/>
      <c r="F255" s="7"/>
      <c r="G255" s="7"/>
      <c r="H255" s="7"/>
      <c r="I255" s="7"/>
      <c r="J255" s="7"/>
      <c r="K255" s="7"/>
      <c r="L255" s="7"/>
    </row>
    <row r="256" spans="2:12">
      <c r="B256" s="9"/>
      <c r="C256" s="7"/>
      <c r="D256" s="7"/>
      <c r="E256" s="7"/>
      <c r="F256" s="7"/>
      <c r="G256" s="7"/>
      <c r="H256" s="7"/>
      <c r="I256" s="7"/>
      <c r="J256" s="7"/>
      <c r="K256" s="7"/>
      <c r="L256" s="7"/>
    </row>
    <row r="257" spans="2:12">
      <c r="B257" s="9"/>
      <c r="C257" s="7"/>
      <c r="D257" s="7"/>
      <c r="E257" s="7"/>
      <c r="F257" s="7"/>
      <c r="G257" s="7"/>
      <c r="H257" s="7"/>
      <c r="I257" s="7"/>
      <c r="J257" s="7"/>
      <c r="K257" s="7"/>
      <c r="L257" s="7"/>
    </row>
    <row r="258" spans="2:12">
      <c r="B258" s="9"/>
      <c r="C258" s="7"/>
      <c r="D258" s="7"/>
      <c r="E258" s="7"/>
      <c r="F258" s="7"/>
      <c r="G258" s="7"/>
      <c r="H258" s="7"/>
      <c r="I258" s="7"/>
      <c r="J258" s="7"/>
      <c r="K258" s="7"/>
      <c r="L258" s="7"/>
    </row>
    <row r="259" spans="2:12">
      <c r="B259" s="9"/>
      <c r="C259" s="7"/>
      <c r="D259" s="7"/>
      <c r="E259" s="7"/>
      <c r="F259" s="7"/>
      <c r="G259" s="7"/>
      <c r="H259" s="7"/>
      <c r="I259" s="7"/>
      <c r="J259" s="7"/>
      <c r="K259" s="7"/>
      <c r="L259" s="7"/>
    </row>
    <row r="260" spans="2:12">
      <c r="B260" s="9"/>
      <c r="C260" s="7"/>
      <c r="D260" s="7"/>
      <c r="E260" s="7"/>
      <c r="F260" s="7"/>
      <c r="G260" s="7"/>
      <c r="H260" s="7"/>
      <c r="I260" s="7"/>
      <c r="J260" s="7"/>
      <c r="K260" s="7"/>
      <c r="L260" s="7"/>
    </row>
    <row r="261" spans="2:12">
      <c r="B261" s="9"/>
      <c r="C261" s="7"/>
      <c r="D261" s="7"/>
      <c r="E261" s="7"/>
      <c r="F261" s="7"/>
      <c r="G261" s="7"/>
      <c r="H261" s="7"/>
      <c r="I261" s="7"/>
      <c r="J261" s="7"/>
      <c r="K261" s="7"/>
      <c r="L261" s="7"/>
    </row>
    <row r="262" spans="2:12">
      <c r="B262" s="9"/>
      <c r="C262" s="7"/>
      <c r="D262" s="7"/>
      <c r="E262" s="7"/>
      <c r="F262" s="7"/>
      <c r="G262" s="7"/>
      <c r="H262" s="7"/>
      <c r="I262" s="7"/>
      <c r="J262" s="7"/>
      <c r="K262" s="7"/>
      <c r="L262" s="7"/>
    </row>
    <row r="263" spans="2:12">
      <c r="B263" s="9"/>
      <c r="C263" s="7"/>
      <c r="D263" s="7"/>
      <c r="E263" s="7"/>
      <c r="F263" s="7"/>
      <c r="G263" s="7"/>
      <c r="H263" s="7"/>
      <c r="I263" s="7"/>
      <c r="J263" s="7"/>
      <c r="K263" s="7"/>
      <c r="L263" s="7"/>
    </row>
    <row r="264" spans="2:12">
      <c r="B264" s="9"/>
      <c r="C264" s="7"/>
      <c r="D264" s="7"/>
      <c r="E264" s="7"/>
      <c r="F264" s="7"/>
      <c r="G264" s="7"/>
      <c r="H264" s="7"/>
      <c r="I264" s="7"/>
      <c r="J264" s="7"/>
      <c r="K264" s="7"/>
      <c r="L264" s="7"/>
    </row>
    <row r="265" spans="2:12">
      <c r="B265" s="9"/>
      <c r="C265" s="7"/>
      <c r="D265" s="7"/>
      <c r="E265" s="7"/>
      <c r="F265" s="7"/>
      <c r="G265" s="7"/>
      <c r="H265" s="7"/>
      <c r="I265" s="7"/>
      <c r="J265" s="7"/>
      <c r="K265" s="7"/>
      <c r="L265" s="7"/>
    </row>
    <row r="266" spans="2:12">
      <c r="B266" s="9"/>
      <c r="C266" s="7"/>
      <c r="D266" s="7"/>
      <c r="E266" s="7"/>
      <c r="F266" s="7"/>
      <c r="G266" s="7"/>
      <c r="H266" s="7"/>
      <c r="I266" s="7"/>
      <c r="J266" s="7"/>
      <c r="K266" s="7"/>
      <c r="L266" s="7"/>
    </row>
    <row r="267" spans="2:12">
      <c r="B267" s="9"/>
      <c r="C267" s="7"/>
      <c r="D267" s="7"/>
      <c r="E267" s="7"/>
      <c r="F267" s="7"/>
      <c r="G267" s="7"/>
      <c r="H267" s="7"/>
      <c r="I267" s="7"/>
      <c r="J267" s="7"/>
      <c r="K267" s="7"/>
      <c r="L267" s="7"/>
    </row>
    <row r="268" spans="2:12">
      <c r="B268" s="9"/>
      <c r="C268" s="7"/>
      <c r="D268" s="7"/>
      <c r="E268" s="7"/>
      <c r="F268" s="7"/>
      <c r="G268" s="7"/>
      <c r="H268" s="7"/>
      <c r="I268" s="7"/>
      <c r="J268" s="7"/>
      <c r="K268" s="7"/>
      <c r="L268" s="7"/>
    </row>
    <row r="269" spans="2:12">
      <c r="B269" s="9"/>
      <c r="C269" s="7"/>
      <c r="D269" s="7"/>
      <c r="E269" s="7"/>
      <c r="F269" s="7"/>
      <c r="G269" s="7"/>
      <c r="H269" s="7"/>
      <c r="I269" s="7"/>
      <c r="J269" s="7"/>
      <c r="K269" s="7"/>
      <c r="L269" s="7"/>
    </row>
    <row r="270" spans="2:12">
      <c r="B270" s="9"/>
      <c r="C270" s="7"/>
      <c r="D270" s="7"/>
      <c r="E270" s="7"/>
      <c r="F270" s="7"/>
      <c r="G270" s="7"/>
      <c r="H270" s="7"/>
      <c r="I270" s="7"/>
      <c r="J270" s="7"/>
      <c r="K270" s="7"/>
      <c r="L270" s="7"/>
    </row>
    <row r="271" spans="2:12">
      <c r="B271" s="9"/>
      <c r="C271" s="7"/>
      <c r="D271" s="7"/>
      <c r="E271" s="7"/>
      <c r="F271" s="7"/>
      <c r="G271" s="7"/>
      <c r="H271" s="7"/>
      <c r="I271" s="7"/>
      <c r="J271" s="7"/>
      <c r="K271" s="7"/>
      <c r="L271" s="7"/>
    </row>
    <row r="272" spans="2:12">
      <c r="B272" s="9"/>
      <c r="C272" s="7"/>
      <c r="D272" s="7"/>
      <c r="E272" s="7"/>
      <c r="F272" s="7"/>
      <c r="G272" s="7"/>
      <c r="H272" s="7"/>
      <c r="I272" s="7"/>
      <c r="J272" s="7"/>
      <c r="K272" s="7"/>
      <c r="L272" s="7"/>
    </row>
    <row r="273" spans="2:12">
      <c r="B273" s="9"/>
      <c r="C273" s="7"/>
      <c r="D273" s="7"/>
      <c r="E273" s="7"/>
      <c r="F273" s="7"/>
      <c r="G273" s="7"/>
      <c r="H273" s="7"/>
      <c r="I273" s="7"/>
      <c r="J273" s="7"/>
      <c r="K273" s="7"/>
      <c r="L273" s="7"/>
    </row>
    <row r="274" spans="2:12">
      <c r="B274" s="9"/>
      <c r="C274" s="7"/>
      <c r="D274" s="7"/>
      <c r="E274" s="7"/>
      <c r="F274" s="7"/>
      <c r="G274" s="7"/>
      <c r="H274" s="7"/>
      <c r="I274" s="7"/>
      <c r="J274" s="7"/>
      <c r="K274" s="7"/>
      <c r="L274" s="7"/>
    </row>
    <row r="275" spans="2:12">
      <c r="B275" s="9"/>
      <c r="C275" s="7"/>
      <c r="D275" s="7"/>
      <c r="E275" s="7"/>
      <c r="F275" s="7"/>
      <c r="G275" s="7"/>
      <c r="H275" s="7"/>
      <c r="I275" s="7"/>
      <c r="J275" s="7"/>
      <c r="K275" s="7"/>
      <c r="L275" s="7"/>
    </row>
    <row r="276" spans="2:12">
      <c r="B276" s="9"/>
      <c r="C276" s="7"/>
      <c r="D276" s="7"/>
      <c r="E276" s="7"/>
      <c r="F276" s="7"/>
      <c r="G276" s="7"/>
      <c r="H276" s="7"/>
      <c r="I276" s="7"/>
      <c r="J276" s="7"/>
      <c r="K276" s="7"/>
      <c r="L276" s="7"/>
    </row>
  </sheetData>
  <hyperlinks>
    <hyperlink ref="B2" location="Enfermedades!B222"/>
  </hyperlinks>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pageOrder="overThenDown"/>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sheetPr>
    <outlinePr summaryRight="0" summaryBelow="0"/>
  </sheetPr>
  <dimension ref="A1:AG227"/>
  <sheetViews>
    <sheetView view="normal" zoomScale="75" workbookViewId="0">
      <pane ySplit="5" topLeftCell="A6" activePane="bottomLeft" state="frozen"/>
      <selection pane="bottomLeft" activeCell="A1" sqref="A1"/>
    </sheetView>
  </sheetViews>
  <sheetFormatPr baseColWidth="10" defaultColWidth="11.437500" defaultRowHeight="15" customHeight="1"/>
  <cols>
    <col min="1" max="1" width="5.660714" customWidth="1" style="7"/>
    <col min="2" max="2" width="25.660714" customWidth="1" style="7"/>
    <col min="3" max="6" width="9.660714" customWidth="1" style="10"/>
    <col min="7" max="7" width="12.660714" customWidth="1" style="11"/>
    <col min="8" max="8" width="10.910714" customWidth="1" style="10"/>
    <col min="9" max="9" width="11.625000" customWidth="1" style="10"/>
    <col min="10" max="10" width="11.089286" customWidth="1" style="10"/>
    <col min="11" max="11" width="9.660714" customWidth="1" style="10"/>
    <col min="12" max="12" width="12.660714" customWidth="1" style="11"/>
    <col min="13" max="13" width="9.660714" customWidth="1" style="7"/>
    <col min="14" max="14" width="37.660714" customWidth="1" style="7"/>
    <col min="15" max="15" width="12.660714" customWidth="1" style="13"/>
    <col min="16" max="16" width="37.660714" customWidth="1" style="7"/>
    <col min="17" max="17" width="12.660714" customWidth="1" style="13"/>
    <col min="18" max="21" width="11.437500" style="7"/>
    <col min="22" max="34" width="11.437500" hidden="1" style="7">
      <extLst>
        <ext uri="smNativeData">
          <pm:columnDef xmlns:pm="smNativeData" id="1681911335" min="22" max="34" hidden="1" collapsedDB="0" collapsedOL="0"/>
        </ext>
      </extLst>
    </col>
    <col min="35" max="16384" width="11.437500" style="7"/>
  </cols>
  <sheetData>
    <row r="1" spans="2:12" ht="15" customHeight="1">
      <c r="B1" s="285" t="s">
        <v>279</v>
      </c>
      <c r="C1" s="9"/>
      <c r="D1" s="9"/>
      <c r="E1" s="9"/>
      <c r="H1" s="9"/>
      <c r="I1" s="9"/>
      <c r="J1" s="9"/>
      <c r="K1" s="9"/>
      <c r="L1" s="12"/>
    </row>
    <row r="2" spans="2:14" ht="15" customHeight="1">
      <c r="B2" s="292" t="s">
        <v>115</v>
      </c>
      <c r="H2" s="9"/>
      <c r="I2" s="9"/>
      <c r="J2" s="9"/>
      <c r="K2" s="9"/>
      <c r="L2" s="12"/>
      <c r="N2" s="284" t="s">
        <v>280</v>
      </c>
    </row>
    <row r="3" spans="3:17" ht="15" customHeight="1">
      <c r="C3" s="14" t="str">
        <f>Fechas!$C$4</f>
        <v>1º ÉPOCA: CICLO LARGO SIN FUNGICIDA</v>
      </c>
      <c r="D3" s="15"/>
      <c r="E3" s="15"/>
      <c r="F3" s="15"/>
      <c r="G3" s="15"/>
      <c r="H3" s="16" t="str">
        <f>Fechas!$K$4</f>
        <v>1º ÉPOCA: CICLO LARGO CON FUNGICIDA</v>
      </c>
      <c r="I3" s="17"/>
      <c r="J3" s="17"/>
      <c r="K3" s="17"/>
      <c r="L3" s="18"/>
      <c r="N3" s="14" t="str">
        <f>C3</f>
        <v>1º ÉPOCA: CICLO LARGO SIN FUNGICIDA</v>
      </c>
      <c r="O3" s="15"/>
      <c r="P3" s="16" t="str">
        <f>H3</f>
        <v>1º ÉPOCA: CICLO LARGO CON FUNGICIDA</v>
      </c>
      <c r="Q3" s="18"/>
    </row>
    <row r="4" spans="2:17" ht="15" customHeight="1">
      <c r="B4" s="19"/>
      <c r="C4" s="308" t="s">
        <v>281</v>
      </c>
      <c r="D4" s="20"/>
      <c r="E4" s="21"/>
      <c r="F4" s="21"/>
      <c r="G4" s="22"/>
      <c r="H4" s="309" t="s">
        <v>281</v>
      </c>
      <c r="I4" s="21"/>
      <c r="J4" s="21"/>
      <c r="K4" s="21"/>
      <c r="L4" s="148"/>
      <c r="N4" s="308" t="s">
        <v>281</v>
      </c>
      <c r="O4" s="7"/>
      <c r="P4" s="309" t="s">
        <v>281</v>
      </c>
      <c r="Q4" s="147"/>
    </row>
    <row r="5" spans="2:17" ht="15" customHeight="1">
      <c r="B5" s="24" t="s">
        <v>120</v>
      </c>
      <c r="C5" s="25" t="s">
        <v>282</v>
      </c>
      <c r="D5" s="25" t="s">
        <v>283</v>
      </c>
      <c r="E5" s="25" t="s">
        <v>284</v>
      </c>
      <c r="F5" s="25" t="s">
        <v>285</v>
      </c>
      <c r="G5" s="26" t="s">
        <v>286</v>
      </c>
      <c r="H5" s="25" t="s">
        <v>282</v>
      </c>
      <c r="I5" s="25" t="s">
        <v>283</v>
      </c>
      <c r="J5" s="25" t="s">
        <v>284</v>
      </c>
      <c r="K5" s="25" t="s">
        <v>285</v>
      </c>
      <c r="L5" s="26" t="s">
        <v>286</v>
      </c>
      <c r="N5" s="24" t="s">
        <v>120</v>
      </c>
      <c r="O5" s="26" t="s">
        <v>286</v>
      </c>
      <c r="P5" s="24" t="s">
        <v>120</v>
      </c>
      <c r="Q5" s="26" t="s">
        <v>286</v>
      </c>
    </row>
    <row r="6" spans="1:33" ht="15" customHeight="1">
      <c r="A6" s="27" t="n">
        <v>1</v>
      </c>
      <c r="B6" s="193" t="str">
        <f aca="1">INDEX(CV1SF,$A6,1)</f>
        <v>ACA 308</v>
      </c>
      <c r="C6" s="250"/>
      <c r="D6" s="28"/>
      <c r="E6" s="28"/>
      <c r="F6" s="28"/>
      <c r="G6" s="225">
        <f>X6</f>
        <v>0</v>
      </c>
      <c r="H6" s="234" t="n">
        <v>6181.89000000000033</v>
      </c>
      <c r="I6" s="234" t="n">
        <v>6911.93033142857166</v>
      </c>
      <c r="J6" s="234" t="n">
        <v>6916.22523428571367</v>
      </c>
      <c r="K6" s="28"/>
      <c r="L6" s="162">
        <f>AD6</f>
        <v>6670.01518857143037</v>
      </c>
      <c r="M6" s="29"/>
      <c r="N6" s="194" t="str">
        <f>AA6</f>
        <v>ACA 308</v>
      </c>
      <c r="O6" s="225">
        <f>Y6</f>
        <v>0.000490000000000000036</v>
      </c>
      <c r="P6" s="187" t="str">
        <f>AG6</f>
        <v>IS TERO</v>
      </c>
      <c r="Q6" s="225">
        <f>AE6</f>
        <v>7506.7231695238097</v>
      </c>
      <c r="V6" s="177">
        <f>ROWS($B$6:B6)</f>
        <v>1</v>
      </c>
      <c r="W6" s="200">
        <f t="array" ref="W6">IFERROR(AVERAGE(IF(C6:F6&gt;1,C6:F6)),0)</f>
        <v>0</v>
      </c>
      <c r="X6" s="192">
        <f t="array" ref="X6">W6+(_xlfn.COUNTIFS($W$6:$W6,W6)-1)*0.00001</f>
        <v>0</v>
      </c>
      <c r="Y6" s="200">
        <f>LARGE($X$6:$X$55,V6)</f>
        <v>0.000490000000000000036</v>
      </c>
      <c r="Z6" s="202">
        <f>IF(Y6&lt;1,0,MATCH(Y6,$X$6:$X$55,0))</f>
        <v>0</v>
      </c>
      <c r="AA6" s="181" t="str">
        <f aca="1">INDEX($B$6:$B$55,Z6,1)</f>
        <v>ACA 308</v>
      </c>
      <c r="AB6" s="150"/>
      <c r="AC6" s="201">
        <f t="array" ref="AC6">IFERROR(AVERAGE(IF(H6:K6&gt;1,H6:K6)),0)</f>
        <v>6670.01518857143037</v>
      </c>
      <c r="AD6" s="189">
        <f t="array" ref="AD6">AC6+(_xlfn.COUNTIFS($AC$6:$AC6,AC6)-1)*0.00001</f>
        <v>6670.01518857143037</v>
      </c>
      <c r="AE6" s="189">
        <f>LARGE($AD$6:$AD$55,V6)</f>
        <v>7506.7231695238097</v>
      </c>
      <c r="AF6" s="279">
        <f>IF(AE6&lt;1,0,MATCH(AE6,$AD$6:$AD$55,0))</f>
        <v>19</v>
      </c>
      <c r="AG6" s="181" t="str">
        <f aca="1">INDEX($B$6:$B$55,AF6,1)</f>
        <v>IS TERO</v>
      </c>
    </row>
    <row r="7" spans="1:33" ht="15" customHeight="1">
      <c r="A7" s="27" t="n">
        <v>2</v>
      </c>
      <c r="B7" s="193" t="str">
        <f aca="1">INDEX(CV1SF,$A7,1)</f>
        <v>ACA 363</v>
      </c>
      <c r="C7" s="234"/>
      <c r="D7" s="28"/>
      <c r="E7" s="28"/>
      <c r="F7" s="28"/>
      <c r="G7" s="225">
        <f>X7</f>
        <v>0.00001</v>
      </c>
      <c r="H7" s="234" t="n">
        <v>5881.02453714285639</v>
      </c>
      <c r="I7" s="234" t="n">
        <v>6019.61033142857195</v>
      </c>
      <c r="J7" s="234" t="n">
        <v>5964.85522285714342</v>
      </c>
      <c r="K7" s="28"/>
      <c r="L7" s="162">
        <f>AD7</f>
        <v>5955.16336380951998</v>
      </c>
      <c r="M7" s="29"/>
      <c r="N7" s="194" t="str">
        <f>AA7</f>
        <v>ACA 363</v>
      </c>
      <c r="O7" s="225">
        <f>Y7</f>
        <v>0.000479999999999999982</v>
      </c>
      <c r="P7" s="187" t="str">
        <f>AG7</f>
        <v>SY 109</v>
      </c>
      <c r="Q7" s="225">
        <f>AE7</f>
        <v>7167.03797333333023</v>
      </c>
      <c r="V7" s="177">
        <f>ROWS($B$6:B7)</f>
        <v>2</v>
      </c>
      <c r="W7" s="200">
        <f t="array" ref="W7">IFERROR(AVERAGE(IF(C7:F7&gt;1,C7:F7)),0)</f>
        <v>0</v>
      </c>
      <c r="X7" s="192">
        <f t="array" ref="X7">W7+(_xlfn.COUNTIFS($W$6:$W7,W7)-1)*0.00001</f>
        <v>0.00001</v>
      </c>
      <c r="Y7" s="200">
        <f>LARGE($G$6:$G$55,V7)</f>
        <v>0.000479999999999999982</v>
      </c>
      <c r="Z7" s="202">
        <f>IF(Y7&lt;1,0,MATCH(Y7,$X$6:$X$55,0))</f>
        <v>0</v>
      </c>
      <c r="AA7" s="181" t="str">
        <f aca="1">INDEX($B$6:$B$55,Z7,1)</f>
        <v>ACA 363</v>
      </c>
      <c r="AB7" s="150"/>
      <c r="AC7" s="201">
        <f t="array" ref="AC7">IFERROR(AVERAGE(IF(H7:K7&gt;1,H7:K7)),0)</f>
        <v>5955.16336380951998</v>
      </c>
      <c r="AD7" s="189">
        <f t="array" ref="AD7">AC7+(_xlfn.COUNTIFS($AC$6:$AC7,AC7)-1)*0.00001</f>
        <v>5955.16336380951998</v>
      </c>
      <c r="AE7" s="189">
        <f>LARGE($AD$6:$AD$55,V7)</f>
        <v>7167.03797333333023</v>
      </c>
      <c r="AF7" s="279">
        <f>IF(AE7&lt;1,0,MATCH(AE7,$AD$6:$AD$55,0))</f>
        <v>13</v>
      </c>
      <c r="AG7" s="181" t="str">
        <f aca="1">INDEX($B$6:$B$55,AF7,1)</f>
        <v>SY 109</v>
      </c>
    </row>
    <row r="8" spans="1:33" ht="15" customHeight="1">
      <c r="A8" s="27" t="n">
        <v>3</v>
      </c>
      <c r="B8" s="193" t="str">
        <f aca="1">INDEX(CV1SF,$A8,1)</f>
        <v>ACA 364</v>
      </c>
      <c r="C8" s="234"/>
      <c r="D8" s="28"/>
      <c r="E8" s="28"/>
      <c r="F8" s="28"/>
      <c r="G8" s="225">
        <f>X8</f>
        <v>0.00002</v>
      </c>
      <c r="H8" s="234" t="n">
        <v>5716.0646399999996</v>
      </c>
      <c r="I8" s="234" t="n">
        <v>6067.48999999999978</v>
      </c>
      <c r="J8" s="234" t="n">
        <v>6851.86706285714354</v>
      </c>
      <c r="K8" s="28"/>
      <c r="L8" s="162">
        <f>AD8</f>
        <v>6211.80723428572037</v>
      </c>
      <c r="M8" s="29"/>
      <c r="N8" s="194" t="str">
        <f>AA8</f>
        <v>ACA 364</v>
      </c>
      <c r="O8" s="225">
        <f>Y8</f>
        <v>0.000469999999999999929</v>
      </c>
      <c r="P8" s="187" t="str">
        <f>AG8</f>
        <v>PEHUEN</v>
      </c>
      <c r="Q8" s="225">
        <f>AE8</f>
        <v>7033.68570666666983</v>
      </c>
      <c r="V8" s="177">
        <f>ROWS($B$6:B8)</f>
        <v>3</v>
      </c>
      <c r="W8" s="200">
        <f t="array" ref="W8">IFERROR(AVERAGE(IF(C8:F8&gt;1,C8:F8)),0)</f>
        <v>0</v>
      </c>
      <c r="X8" s="192">
        <f t="array" ref="X8">W8+(_xlfn.COUNTIFS($W$6:$W8,W8)-1)*0.00001</f>
        <v>0.00002</v>
      </c>
      <c r="Y8" s="200">
        <f>LARGE($G$6:$G$55,V8)</f>
        <v>0.000469999999999999929</v>
      </c>
      <c r="Z8" s="202">
        <f>IF(Y8&lt;1,0,MATCH(Y8,$X$6:$X$55,0))</f>
        <v>0</v>
      </c>
      <c r="AA8" s="181" t="str">
        <f aca="1">INDEX($B$6:$B$55,Z8,1)</f>
        <v>ACA 364</v>
      </c>
      <c r="AB8" s="150"/>
      <c r="AC8" s="201">
        <f t="array" ref="AC8">IFERROR(AVERAGE(IF(H8:K8&gt;1,H8:K8)),0)</f>
        <v>6211.80723428572037</v>
      </c>
      <c r="AD8" s="189">
        <f t="array" ref="AD8">AC8+(_xlfn.COUNTIFS($AC$6:$AC8,AC8)-1)*0.00001</f>
        <v>6211.80723428572037</v>
      </c>
      <c r="AE8" s="189">
        <f>LARGE($AD$6:$AD$55,V8)</f>
        <v>7033.68570666666983</v>
      </c>
      <c r="AF8" s="279">
        <f>IF(AE8&lt;1,0,MATCH(AE8,$AD$6:$AD$55,0))</f>
        <v>17</v>
      </c>
      <c r="AG8" s="181" t="str">
        <f aca="1">INDEX($B$6:$B$55,AF8,1)</f>
        <v>PEHUEN</v>
      </c>
    </row>
    <row r="9" spans="1:33" ht="15" customHeight="1">
      <c r="A9" s="27" t="n">
        <v>4</v>
      </c>
      <c r="B9" s="193" t="str">
        <f aca="1">INDEX(CV1SF,$A9,1)</f>
        <v>ACA 502</v>
      </c>
      <c r="C9" s="234"/>
      <c r="D9" s="28"/>
      <c r="E9" s="28"/>
      <c r="F9" s="28"/>
      <c r="G9" s="225">
        <f>X9</f>
        <v>0.00003</v>
      </c>
      <c r="H9" s="234" t="n">
        <v>6615.58203428571323</v>
      </c>
      <c r="I9" s="234" t="n">
        <v>6516.799268571428</v>
      </c>
      <c r="J9" s="234" t="n">
        <v>5996.79570285714362</v>
      </c>
      <c r="K9" s="28"/>
      <c r="L9" s="162">
        <f>AD9</f>
        <v>6376.3923352380998</v>
      </c>
      <c r="M9" s="29"/>
      <c r="N9" s="194" t="str">
        <f>AA9</f>
        <v>ACA 502</v>
      </c>
      <c r="O9" s="225">
        <f>Y9</f>
        <v>0.000459999999999999964</v>
      </c>
      <c r="P9" s="187" t="str">
        <f>AG9</f>
        <v>FRESNO</v>
      </c>
      <c r="Q9" s="225">
        <f>AE9</f>
        <v>6705.35770666667031</v>
      </c>
      <c r="V9" s="177">
        <f>ROWS($B$6:B9)</f>
        <v>4</v>
      </c>
      <c r="W9" s="200">
        <f t="array" ref="W9">IFERROR(AVERAGE(IF(C9:F9&gt;1,C9:F9)),0)</f>
        <v>0</v>
      </c>
      <c r="X9" s="192">
        <f t="array" ref="X9">W9+(_xlfn.COUNTIFS($W$6:$W9,W9)-1)*0.00001</f>
        <v>0.00003</v>
      </c>
      <c r="Y9" s="200">
        <f>LARGE($G$6:$G$55,V9)</f>
        <v>0.000459999999999999964</v>
      </c>
      <c r="Z9" s="202">
        <f>IF(Y9&lt;1,0,MATCH(Y9,$X$6:$X$55,0))</f>
        <v>0</v>
      </c>
      <c r="AA9" s="181" t="str">
        <f aca="1">INDEX($B$6:$B$55,Z9,1)</f>
        <v>ACA 502</v>
      </c>
      <c r="AB9" s="150"/>
      <c r="AC9" s="201">
        <f t="array" ref="AC9">IFERROR(AVERAGE(IF(H9:K9&gt;1,H9:K9)),0)</f>
        <v>6376.3923352380998</v>
      </c>
      <c r="AD9" s="189">
        <f t="array" ref="AD9">AC9+(_xlfn.COUNTIFS($AC$6:$AC9,AC9)-1)*0.00001</f>
        <v>6376.3923352380998</v>
      </c>
      <c r="AE9" s="189">
        <f>LARGE($AD$6:$AD$55,V9)</f>
        <v>6705.35770666667031</v>
      </c>
      <c r="AF9" s="279">
        <f>IF(AE9&lt;1,0,MATCH(AE9,$AD$6:$AD$55,0))</f>
        <v>5</v>
      </c>
      <c r="AG9" s="181" t="str">
        <f aca="1">INDEX($B$6:$B$55,AF9,1)</f>
        <v>FRESNO</v>
      </c>
    </row>
    <row r="10" spans="1:33" ht="15" customHeight="1">
      <c r="A10" s="27" t="n">
        <v>5</v>
      </c>
      <c r="B10" s="193" t="str">
        <f aca="1">INDEX(CV1SF,$A10,1)</f>
        <v>FRESNO</v>
      </c>
      <c r="C10" s="234"/>
      <c r="D10" s="28"/>
      <c r="E10" s="28"/>
      <c r="F10" s="28"/>
      <c r="G10" s="225">
        <f>X10</f>
        <v>0.00004</v>
      </c>
      <c r="H10" s="234" t="n">
        <v>6553.6899999999996</v>
      </c>
      <c r="I10" s="234" t="n">
        <v>6549.39999999999964</v>
      </c>
      <c r="J10" s="234" t="n">
        <v>7012.98311999999987</v>
      </c>
      <c r="K10" s="28"/>
      <c r="L10" s="162">
        <f>AD10</f>
        <v>6705.35770666667031</v>
      </c>
      <c r="M10" s="29"/>
      <c r="N10" s="194" t="str">
        <f>AA10</f>
        <v>FRESNO</v>
      </c>
      <c r="O10" s="225">
        <f>Y10</f>
        <v>0.00045</v>
      </c>
      <c r="P10" s="187" t="str">
        <f>AG10</f>
        <v>LIMAY</v>
      </c>
      <c r="Q10" s="225">
        <f>AE10</f>
        <v>6673.25488761905035</v>
      </c>
      <c r="V10" s="177">
        <f>ROWS($B$6:B10)</f>
        <v>5</v>
      </c>
      <c r="W10" s="200">
        <f t="array" ref="W10">IFERROR(AVERAGE(IF(C10:F10&gt;1,C10:F10)),0)</f>
        <v>0</v>
      </c>
      <c r="X10" s="192">
        <f t="array" ref="X10">W10+(_xlfn.COUNTIFS($W$6:$W10,W10)-1)*0.00001</f>
        <v>0.00004</v>
      </c>
      <c r="Y10" s="200">
        <f>LARGE($G$6:$G$55,V10)</f>
        <v>0.00045</v>
      </c>
      <c r="Z10" s="202">
        <f>IF(Y10&lt;1,0,MATCH(Y10,$X$6:$X$55,0))</f>
        <v>0</v>
      </c>
      <c r="AA10" s="181" t="str">
        <f aca="1">INDEX($B$6:$B$55,Z10,1)</f>
        <v>FRESNO</v>
      </c>
      <c r="AB10" s="150"/>
      <c r="AC10" s="201">
        <f t="array" ref="AC10">IFERROR(AVERAGE(IF(H10:K10&gt;1,H10:K10)),0)</f>
        <v>6705.35770666667031</v>
      </c>
      <c r="AD10" s="189">
        <f t="array" ref="AD10">AC10+(_xlfn.COUNTIFS($AC$6:$AC10,AC10)-1)*0.00001</f>
        <v>6705.35770666667031</v>
      </c>
      <c r="AE10" s="189">
        <f>LARGE($AD$6:$AD$55,V10)</f>
        <v>6673.25488761905035</v>
      </c>
      <c r="AF10" s="279">
        <f>IF(AE10&lt;1,0,MATCH(AE10,$AD$6:$AD$55,0))</f>
        <v>24</v>
      </c>
      <c r="AG10" s="181" t="str">
        <f aca="1">INDEX($B$6:$B$55,AF10,1)</f>
        <v>LIMAY</v>
      </c>
    </row>
    <row r="11" spans="1:33" ht="15" customHeight="1">
      <c r="A11" s="27" t="n">
        <v>6</v>
      </c>
      <c r="B11" s="193" t="str">
        <f aca="1">INDEX(CV1SF,$A11,1)</f>
        <v>JACARANDA</v>
      </c>
      <c r="C11" s="234"/>
      <c r="D11" s="28"/>
      <c r="E11" s="28"/>
      <c r="F11" s="28"/>
      <c r="G11" s="225">
        <f>X11</f>
        <v>0.00005</v>
      </c>
      <c r="H11" s="234" t="n">
        <v>6700.97999999999956</v>
      </c>
      <c r="I11" s="234" t="n">
        <v>6279.13000000000011</v>
      </c>
      <c r="J11" s="234" t="n">
        <v>6661.83232000000044</v>
      </c>
      <c r="K11" s="28"/>
      <c r="L11" s="162">
        <f>AD11</f>
        <v>6547.31410666667034</v>
      </c>
      <c r="M11" s="29"/>
      <c r="N11" s="194" t="str">
        <f>AA11</f>
        <v>JACARANDA</v>
      </c>
      <c r="O11" s="225">
        <f>Y11</f>
        <v>0.000440000000000000036</v>
      </c>
      <c r="P11" s="187" t="str">
        <f>AG11</f>
        <v>ACA 308</v>
      </c>
      <c r="Q11" s="225">
        <f>AE11</f>
        <v>6670.01518857143037</v>
      </c>
      <c r="V11" s="177">
        <f>ROWS($B$6:B11)</f>
        <v>6</v>
      </c>
      <c r="W11" s="200">
        <f t="array" ref="W11">IFERROR(AVERAGE(IF(C11:F11&gt;1,C11:F11)),0)</f>
        <v>0</v>
      </c>
      <c r="X11" s="192">
        <f t="array" ref="X11">W11+(_xlfn.COUNTIFS($W$6:$W11,W11)-1)*0.00001</f>
        <v>0.00005</v>
      </c>
      <c r="Y11" s="200">
        <f>LARGE($G$6:$G$55,V11)</f>
        <v>0.000440000000000000036</v>
      </c>
      <c r="Z11" s="202">
        <f>IF(Y11&lt;1,0,MATCH(Y11,$X$6:$X$55,0))</f>
        <v>0</v>
      </c>
      <c r="AA11" s="181" t="str">
        <f aca="1">INDEX($B$6:$B$55,Z11,1)</f>
        <v>JACARANDA</v>
      </c>
      <c r="AB11" s="150"/>
      <c r="AC11" s="201">
        <f t="array" ref="AC11">IFERROR(AVERAGE(IF(H11:K11&gt;1,H11:K11)),0)</f>
        <v>6547.31410666667034</v>
      </c>
      <c r="AD11" s="189">
        <f t="array" ref="AD11">AC11+(_xlfn.COUNTIFS($AC$6:$AC11,AC11)-1)*0.00001</f>
        <v>6547.31410666667034</v>
      </c>
      <c r="AE11" s="189">
        <f>LARGE($AD$6:$AD$55,V11)</f>
        <v>6670.01518857143037</v>
      </c>
      <c r="AF11" s="279">
        <f>IF(AE11&lt;1,0,MATCH(AE11,$AD$6:$AD$55,0))</f>
        <v>1</v>
      </c>
      <c r="AG11" s="181" t="str">
        <f aca="1">INDEX($B$6:$B$55,AF11,1)</f>
        <v>ACA 308</v>
      </c>
    </row>
    <row r="12" spans="1:33" ht="15" customHeight="1">
      <c r="A12" s="27" t="n">
        <v>7</v>
      </c>
      <c r="B12" s="193" t="str">
        <f aca="1">INDEX(CV1SF,$A12,1)</f>
        <v>BASILIO</v>
      </c>
      <c r="C12" s="234"/>
      <c r="D12" s="28"/>
      <c r="E12" s="28"/>
      <c r="F12" s="28"/>
      <c r="G12" s="225">
        <f>X12</f>
        <v>0.00006</v>
      </c>
      <c r="H12" s="234" t="n">
        <v>6923.35725714285672</v>
      </c>
      <c r="I12" s="234" t="n">
        <v>7105.63894857142805</v>
      </c>
      <c r="J12" s="234" t="n">
        <v>5491.37323428571381</v>
      </c>
      <c r="K12" s="28"/>
      <c r="L12" s="162">
        <f>AD12</f>
        <v>6506.78981333333013</v>
      </c>
      <c r="M12" s="29"/>
      <c r="N12" s="194" t="str">
        <f>AA12</f>
        <v>BASILIO</v>
      </c>
      <c r="O12" s="225">
        <f>Y12</f>
        <v>0.000429999999999999893</v>
      </c>
      <c r="P12" s="187" t="str">
        <f>AG12</f>
        <v>SY 211</v>
      </c>
      <c r="Q12" s="225">
        <f>AE12</f>
        <v>6616.98915428571036</v>
      </c>
      <c r="V12" s="177">
        <f>ROWS($B$6:B12)</f>
        <v>7</v>
      </c>
      <c r="W12" s="200">
        <f t="array" ref="W12">IFERROR(AVERAGE(IF(C12:F12&gt;1,C12:F12)),0)</f>
        <v>0</v>
      </c>
      <c r="X12" s="192">
        <f t="array" ref="X12">W12+(_xlfn.COUNTIFS($W$6:$W12,W12)-1)*0.00001</f>
        <v>0.00006</v>
      </c>
      <c r="Y12" s="200">
        <f>LARGE($G$6:$G$55,V12)</f>
        <v>0.000429999999999999893</v>
      </c>
      <c r="Z12" s="202">
        <f>IF(Y12&lt;1,0,MATCH(Y12,$X$6:$X$55,0))</f>
        <v>0</v>
      </c>
      <c r="AA12" s="181" t="str">
        <f aca="1">INDEX($B$6:$B$55,Z12,1)</f>
        <v>BASILIO</v>
      </c>
      <c r="AB12" s="150"/>
      <c r="AC12" s="201">
        <f t="array" ref="AC12">IFERROR(AVERAGE(IF(H12:K12&gt;1,H12:K12)),0)</f>
        <v>6506.78981333333013</v>
      </c>
      <c r="AD12" s="189">
        <f t="array" ref="AD12">AC12+(_xlfn.COUNTIFS($AC$6:$AC12,AC12)-1)*0.00001</f>
        <v>6506.78981333333013</v>
      </c>
      <c r="AE12" s="189">
        <f>LARGE($AD$6:$AD$55,V12)</f>
        <v>6616.98915428571036</v>
      </c>
      <c r="AF12" s="279">
        <f>IF(AE12&lt;1,0,MATCH(AE12,$AD$6:$AD$55,0))</f>
        <v>15</v>
      </c>
      <c r="AG12" s="181" t="str">
        <f aca="1">INDEX($B$6:$B$55,AF12,1)</f>
        <v>SY 211</v>
      </c>
    </row>
    <row r="13" spans="1:33" ht="15" customHeight="1">
      <c r="A13" s="27" t="n">
        <v>8</v>
      </c>
      <c r="B13" s="193" t="str">
        <f aca="1">INDEX(CV1SF,$A13,1)</f>
        <v>TIMBO</v>
      </c>
      <c r="C13" s="234"/>
      <c r="D13" s="28"/>
      <c r="E13" s="28"/>
      <c r="F13" s="28"/>
      <c r="G13" s="225">
        <f>X13</f>
        <v>0.00007</v>
      </c>
      <c r="H13" s="234" t="n">
        <v>5364.02969142857</v>
      </c>
      <c r="I13" s="234" t="n">
        <v>5629.12390857142782</v>
      </c>
      <c r="J13" s="234" t="n">
        <v>4012.49828571428498</v>
      </c>
      <c r="K13" s="28"/>
      <c r="L13" s="162">
        <f>AD13</f>
        <v>5001.88396190476033</v>
      </c>
      <c r="M13" s="29"/>
      <c r="N13" s="194" t="str">
        <f>AA13</f>
        <v>TIMBO</v>
      </c>
      <c r="O13" s="225">
        <f>Y13</f>
        <v>0.000420000000000000107</v>
      </c>
      <c r="P13" s="187" t="str">
        <f>AG13</f>
        <v>CATALPA</v>
      </c>
      <c r="Q13" s="225">
        <f>AE13</f>
        <v>6565.0967695238096</v>
      </c>
      <c r="V13" s="177">
        <f>ROWS($B$6:B13)</f>
        <v>8</v>
      </c>
      <c r="W13" s="200">
        <f t="array" ref="W13">IFERROR(AVERAGE(IF(C13:F13&gt;1,C13:F13)),0)</f>
        <v>0</v>
      </c>
      <c r="X13" s="192">
        <f t="array" ref="X13">W13+(_xlfn.COUNTIFS($W$6:$W13,W13)-1)*0.00001</f>
        <v>0.00007</v>
      </c>
      <c r="Y13" s="200">
        <f>LARGE($G$6:$G$55,V13)</f>
        <v>0.000420000000000000107</v>
      </c>
      <c r="Z13" s="202">
        <f>IF(Y13&lt;1,0,MATCH(Y13,$X$6:$X$55,0))</f>
        <v>0</v>
      </c>
      <c r="AA13" s="181" t="str">
        <f aca="1">INDEX($B$6:$B$55,Z13,1)</f>
        <v>TIMBO</v>
      </c>
      <c r="AB13" s="150"/>
      <c r="AC13" s="201">
        <f t="array" ref="AC13">IFERROR(AVERAGE(IF(H13:K13&gt;1,H13:K13)),0)</f>
        <v>5001.88396190476033</v>
      </c>
      <c r="AD13" s="189">
        <f t="array" ref="AD13">AC13+(_xlfn.COUNTIFS($AC$6:$AC13,AC13)-1)*0.00001</f>
        <v>5001.88396190476033</v>
      </c>
      <c r="AE13" s="189">
        <f>LARGE($AD$6:$AD$55,V13)</f>
        <v>6565.0967695238096</v>
      </c>
      <c r="AF13" s="279">
        <f>IF(AE13&lt;1,0,MATCH(AE13,$AD$6:$AD$55,0))</f>
        <v>16</v>
      </c>
      <c r="AG13" s="181" t="str">
        <f aca="1">INDEX($B$6:$B$55,AF13,1)</f>
        <v>CATALPA</v>
      </c>
    </row>
    <row r="14" spans="1:33" ht="15" customHeight="1">
      <c r="A14" s="27" t="n">
        <v>9</v>
      </c>
      <c r="B14" s="193" t="str">
        <f aca="1">INDEX(CV1SF,$A14,1)</f>
        <v>B CUMELEN</v>
      </c>
      <c r="C14" s="234"/>
      <c r="D14" s="28"/>
      <c r="E14" s="28"/>
      <c r="F14" s="28"/>
      <c r="G14" s="225">
        <f>X14</f>
        <v>0.00008</v>
      </c>
      <c r="H14" s="234" t="n">
        <v>6438.05938285714365</v>
      </c>
      <c r="I14" s="234" t="n">
        <v>6117.19026285714244</v>
      </c>
      <c r="J14" s="234" t="n">
        <v>6067.69755428571352</v>
      </c>
      <c r="K14" s="28"/>
      <c r="L14" s="162">
        <f>AD14</f>
        <v>6207.64906666666957</v>
      </c>
      <c r="M14" s="29"/>
      <c r="N14" s="194" t="str">
        <f>AA14</f>
        <v>B CUMELEN</v>
      </c>
      <c r="O14" s="225">
        <f>Y14</f>
        <v>0.000409999999999999964</v>
      </c>
      <c r="P14" s="187" t="str">
        <f>AG14</f>
        <v>SAUCE</v>
      </c>
      <c r="Q14" s="225">
        <f>AE14</f>
        <v>6560.89665523809981</v>
      </c>
      <c r="V14" s="177">
        <f>ROWS($B$6:B14)</f>
        <v>9</v>
      </c>
      <c r="W14" s="200">
        <f t="array" ref="W14">IFERROR(AVERAGE(IF(C14:F14&gt;1,C14:F14)),0)</f>
        <v>0</v>
      </c>
      <c r="X14" s="192">
        <f t="array" ref="X14">W14+(_xlfn.COUNTIFS($W$6:$W14,W14)-1)*0.00001</f>
        <v>0.00008</v>
      </c>
      <c r="Y14" s="200">
        <f>LARGE($G$6:$G$55,V14)</f>
        <v>0.000409999999999999964</v>
      </c>
      <c r="Z14" s="202">
        <f>IF(Y14&lt;1,0,MATCH(Y14,$X$6:$X$55,0))</f>
        <v>0</v>
      </c>
      <c r="AA14" s="181" t="str">
        <f aca="1">INDEX($B$6:$B$55,Z14,1)</f>
        <v>B CUMELEN</v>
      </c>
      <c r="AB14" s="150"/>
      <c r="AC14" s="201">
        <f t="array" ref="AC14">IFERROR(AVERAGE(IF(H14:K14&gt;1,H14:K14)),0)</f>
        <v>6207.64906666666957</v>
      </c>
      <c r="AD14" s="189">
        <f t="array" ref="AD14">AC14+(_xlfn.COUNTIFS($AC$6:$AC14,AC14)-1)*0.00001</f>
        <v>6207.64906666666957</v>
      </c>
      <c r="AE14" s="189">
        <f>LARGE($AD$6:$AD$55,V14)</f>
        <v>6560.89665523809981</v>
      </c>
      <c r="AF14" s="279">
        <f>IF(AE14&lt;1,0,MATCH(AE14,$AD$6:$AD$55,0))</f>
        <v>18</v>
      </c>
      <c r="AG14" s="181" t="str">
        <f aca="1">INDEX($B$6:$B$55,AF14,1)</f>
        <v>SAUCE</v>
      </c>
    </row>
    <row r="15" spans="1:33" ht="15" customHeight="1">
      <c r="A15" s="27" t="n">
        <v>10</v>
      </c>
      <c r="B15" s="193" t="str">
        <f aca="1">INDEX(CV1SF,$A15,1)</f>
        <v>B DESTELLO</v>
      </c>
      <c r="C15" s="234"/>
      <c r="D15" s="28"/>
      <c r="E15" s="28"/>
      <c r="F15" s="28"/>
      <c r="G15" s="225">
        <f>X15</f>
        <v>0.0000900000000000000178</v>
      </c>
      <c r="H15" s="234" t="n">
        <v>6276.04773714285693</v>
      </c>
      <c r="I15" s="234" t="n">
        <v>6330.1393257142845</v>
      </c>
      <c r="J15" s="234" t="n">
        <v>6468.98497142857104</v>
      </c>
      <c r="K15" s="28"/>
      <c r="L15" s="162">
        <f>AD15</f>
        <v>6358.39067809524022</v>
      </c>
      <c r="M15" s="29"/>
      <c r="N15" s="194" t="str">
        <f>AA15</f>
        <v>B DESTELLO</v>
      </c>
      <c r="O15" s="225">
        <f>Y15</f>
        <v>0.0004</v>
      </c>
      <c r="P15" s="187" t="str">
        <f>AG15</f>
        <v>JACARANDA</v>
      </c>
      <c r="Q15" s="225">
        <f>AE15</f>
        <v>6547.31410666667034</v>
      </c>
      <c r="V15" s="177">
        <f>ROWS($B$6:B15)</f>
        <v>10</v>
      </c>
      <c r="W15" s="200">
        <f t="array" ref="W15">IFERROR(AVERAGE(IF(C15:F15&gt;1,C15:F15)),0)</f>
        <v>0</v>
      </c>
      <c r="X15" s="192">
        <f t="array" ref="X15">W15+(_xlfn.COUNTIFS($W$6:$W15,W15)-1)*0.00001</f>
        <v>0.0000900000000000000178</v>
      </c>
      <c r="Y15" s="200">
        <f>LARGE($G$6:$G$55,V15)</f>
        <v>0.0004</v>
      </c>
      <c r="Z15" s="202">
        <f>IF(Y15&lt;1,0,MATCH(Y15,$X$6:$X$55,0))</f>
        <v>0</v>
      </c>
      <c r="AA15" s="181" t="str">
        <f aca="1">INDEX($B$6:$B$55,Z15,1)</f>
        <v>B DESTELLO</v>
      </c>
      <c r="AB15" s="150"/>
      <c r="AC15" s="201">
        <f t="array" ref="AC15">IFERROR(AVERAGE(IF(H15:K15&gt;1,H15:K15)),0)</f>
        <v>6358.39067809524022</v>
      </c>
      <c r="AD15" s="189">
        <f t="array" ref="AD15">AC15+(_xlfn.COUNTIFS($AC$6:$AC15,AC15)-1)*0.00001</f>
        <v>6358.39067809524022</v>
      </c>
      <c r="AE15" s="189">
        <f>LARGE($AD$6:$AD$55,V15)</f>
        <v>6547.31410666667034</v>
      </c>
      <c r="AF15" s="279">
        <f>IF(AE15&lt;1,0,MATCH(AE15,$AD$6:$AD$55,0))</f>
        <v>6</v>
      </c>
      <c r="AG15" s="181" t="str">
        <f aca="1">INDEX($B$6:$B$55,AF15,1)</f>
        <v>JACARANDA</v>
      </c>
    </row>
    <row r="16" spans="1:33" ht="15" customHeight="1">
      <c r="A16" s="27" t="n">
        <v>11</v>
      </c>
      <c r="B16" s="193" t="str">
        <f aca="1">INDEX(CV1SF,$A16,1)</f>
        <v>B PACIFICO</v>
      </c>
      <c r="C16" s="234"/>
      <c r="D16" s="28"/>
      <c r="E16" s="28"/>
      <c r="F16" s="28"/>
      <c r="G16" s="225">
        <f>X16</f>
        <v>0.0001</v>
      </c>
      <c r="H16" s="234" t="n">
        <v>6565.80332571428607</v>
      </c>
      <c r="I16" s="234" t="n">
        <v>6747.01292571428621</v>
      </c>
      <c r="J16" s="234" t="n">
        <v>5657.07999999999993</v>
      </c>
      <c r="K16" s="28"/>
      <c r="L16" s="162">
        <f>AD16</f>
        <v>6323.29875047619043</v>
      </c>
      <c r="M16" s="29"/>
      <c r="N16" s="194" t="str">
        <f>AA16</f>
        <v>B PACIFICO</v>
      </c>
      <c r="O16" s="225">
        <f>Y16</f>
        <v>0.000390000000000000036</v>
      </c>
      <c r="P16" s="187" t="str">
        <f>AG16</f>
        <v>MS INTA 119</v>
      </c>
      <c r="Q16" s="225">
        <f>AE16</f>
        <v>6511.66216380952028</v>
      </c>
      <c r="R16" s="10"/>
      <c r="S16" s="10"/>
      <c r="V16" s="177">
        <f>ROWS($B$6:B16)</f>
        <v>11</v>
      </c>
      <c r="W16" s="200">
        <f t="array" ref="W16">IFERROR(AVERAGE(IF(C16:F16&gt;1,C16:F16)),0)</f>
        <v>0</v>
      </c>
      <c r="X16" s="192">
        <f t="array" ref="X16">W16+(_xlfn.COUNTIFS($W$6:$W16,W16)-1)*0.00001</f>
        <v>0.0001</v>
      </c>
      <c r="Y16" s="200">
        <f>LARGE($G$6:$G$55,V16)</f>
        <v>0.000390000000000000036</v>
      </c>
      <c r="Z16" s="202">
        <f>IF(Y16&lt;1,0,MATCH(Y16,$X$6:$X$55,0))</f>
        <v>0</v>
      </c>
      <c r="AA16" s="181" t="str">
        <f aca="1">INDEX($B$6:$B$55,Z16,1)</f>
        <v>B PACIFICO</v>
      </c>
      <c r="AB16" s="150"/>
      <c r="AC16" s="201">
        <f t="array" ref="AC16">IFERROR(AVERAGE(IF(H16:K16&gt;1,H16:K16)),0)</f>
        <v>6323.29875047619043</v>
      </c>
      <c r="AD16" s="189">
        <f t="array" ref="AD16">AC16+(_xlfn.COUNTIFS($AC$6:$AC16,AC16)-1)*0.00001</f>
        <v>6323.29875047619043</v>
      </c>
      <c r="AE16" s="189">
        <f>LARGE($AD$6:$AD$55,V16)</f>
        <v>6511.66216380952028</v>
      </c>
      <c r="AF16" s="279">
        <f>IF(AE16&lt;1,0,MATCH(AE16,$AD$6:$AD$55,0))</f>
        <v>25</v>
      </c>
      <c r="AG16" s="181" t="str">
        <f aca="1">INDEX($B$6:$B$55,AF16,1)</f>
        <v>MS INTA 119</v>
      </c>
    </row>
    <row r="17" spans="1:33" ht="15" customHeight="1">
      <c r="A17" s="27" t="n">
        <v>12</v>
      </c>
      <c r="B17" s="193" t="str">
        <f aca="1">INDEX(CV1SF,$A17,1)</f>
        <v>B PEREGRINO</v>
      </c>
      <c r="C17" s="234"/>
      <c r="D17" s="28"/>
      <c r="E17" s="28"/>
      <c r="F17" s="28"/>
      <c r="G17" s="225">
        <f>X17</f>
        <v>0.000110000000000000009</v>
      </c>
      <c r="H17" s="234" t="n">
        <v>6585.14999999999964</v>
      </c>
      <c r="I17" s="234" t="n">
        <v>6036.02999999999975</v>
      </c>
      <c r="J17" s="234" t="n">
        <v>5748.30092571428486</v>
      </c>
      <c r="K17" s="28"/>
      <c r="L17" s="162">
        <f>AD17</f>
        <v>6123.1603085714296</v>
      </c>
      <c r="M17" s="29"/>
      <c r="N17" s="194" t="str">
        <f>AA17</f>
        <v>B PEREGRINO</v>
      </c>
      <c r="O17" s="225">
        <f>Y17</f>
        <v>0.000380000000000000071</v>
      </c>
      <c r="P17" s="187" t="str">
        <f>AG17</f>
        <v>BASILIO</v>
      </c>
      <c r="Q17" s="225">
        <f>AE17</f>
        <v>6506.78981333333013</v>
      </c>
      <c r="R17" s="10"/>
      <c r="S17" s="10"/>
      <c r="V17" s="177">
        <f>ROWS($B$6:B17)</f>
        <v>12</v>
      </c>
      <c r="W17" s="200">
        <f t="array" ref="W17">IFERROR(AVERAGE(IF(C17:F17&gt;1,C17:F17)),0)</f>
        <v>0</v>
      </c>
      <c r="X17" s="192">
        <f t="array" ref="X17">W17+(_xlfn.COUNTIFS($W$6:$W17,W17)-1)*0.00001</f>
        <v>0.000110000000000000009</v>
      </c>
      <c r="Y17" s="200">
        <f>LARGE($G$6:$G$55,V17)</f>
        <v>0.000380000000000000071</v>
      </c>
      <c r="Z17" s="202">
        <f>IF(Y17&lt;1,0,MATCH(Y17,$X$6:$X$55,0))</f>
        <v>0</v>
      </c>
      <c r="AA17" s="181" t="str">
        <f aca="1">INDEX($B$6:$B$55,Z17,1)</f>
        <v>B PEREGRINO</v>
      </c>
      <c r="AB17" s="150"/>
      <c r="AC17" s="201">
        <f t="array" ref="AC17">IFERROR(AVERAGE(IF(H17:K17&gt;1,H17:K17)),0)</f>
        <v>6123.1603085714296</v>
      </c>
      <c r="AD17" s="189">
        <f t="array" ref="AD17">AC17+(_xlfn.COUNTIFS($AC$6:$AC17,AC17)-1)*0.00001</f>
        <v>6123.1603085714296</v>
      </c>
      <c r="AE17" s="189">
        <f>LARGE($AD$6:$AD$55,V17)</f>
        <v>6506.78981333333013</v>
      </c>
      <c r="AF17" s="279">
        <f>IF(AE17&lt;1,0,MATCH(AE17,$AD$6:$AD$55,0))</f>
        <v>7</v>
      </c>
      <c r="AG17" s="181" t="str">
        <f aca="1">INDEX($B$6:$B$55,AF17,1)</f>
        <v>BASILIO</v>
      </c>
    </row>
    <row r="18" spans="1:33" ht="15" customHeight="1">
      <c r="A18" s="27" t="n">
        <v>13</v>
      </c>
      <c r="B18" s="193" t="str">
        <f aca="1">INDEX(CV1SF,$A18,1)</f>
        <v>SY 109</v>
      </c>
      <c r="C18" s="234"/>
      <c r="D18" s="28"/>
      <c r="E18" s="28"/>
      <c r="F18" s="28"/>
      <c r="G18" s="225">
        <f>X18</f>
        <v>0.000119999999999999996</v>
      </c>
      <c r="H18" s="234" t="n">
        <v>7005.81677714285615</v>
      </c>
      <c r="I18" s="234" t="n">
        <v>7161.0346971428562</v>
      </c>
      <c r="J18" s="234" t="n">
        <v>7334.26244571428469</v>
      </c>
      <c r="K18" s="28"/>
      <c r="L18" s="162">
        <f>AD18</f>
        <v>7167.03797333333023</v>
      </c>
      <c r="M18" s="29"/>
      <c r="N18" s="194" t="str">
        <f>AA18</f>
        <v>SY 109</v>
      </c>
      <c r="O18" s="225">
        <f>Y18</f>
        <v>0.000370000000000000062</v>
      </c>
      <c r="P18" s="187" t="str">
        <f>AG18</f>
        <v>LG ARYAL</v>
      </c>
      <c r="Q18" s="225">
        <f>AE18</f>
        <v>6455.70258666666996</v>
      </c>
      <c r="R18" s="10"/>
      <c r="S18" s="10"/>
      <c r="V18" s="177">
        <f>ROWS($B$6:B18)</f>
        <v>13</v>
      </c>
      <c r="W18" s="200">
        <f t="array" ref="W18">IFERROR(AVERAGE(IF(C18:F18&gt;1,C18:F18)),0)</f>
        <v>0</v>
      </c>
      <c r="X18" s="192">
        <f t="array" ref="X18">W18+(_xlfn.COUNTIFS($W$6:$W18,W18)-1)*0.00001</f>
        <v>0.000119999999999999996</v>
      </c>
      <c r="Y18" s="200">
        <f>LARGE($G$6:$G$55,V18)</f>
        <v>0.000370000000000000062</v>
      </c>
      <c r="Z18" s="202">
        <f>IF(Y18&lt;1,0,MATCH(Y18,$X$6:$X$55,0))</f>
        <v>0</v>
      </c>
      <c r="AA18" s="181" t="str">
        <f aca="1">INDEX($B$6:$B$55,Z18,1)</f>
        <v>SY 109</v>
      </c>
      <c r="AB18" s="150"/>
      <c r="AC18" s="201">
        <f t="array" ref="AC18">IFERROR(AVERAGE(IF(H18:K18&gt;1,H18:K18)),0)</f>
        <v>7167.03797333333023</v>
      </c>
      <c r="AD18" s="189">
        <f t="array" ref="AD18">AC18+(_xlfn.COUNTIFS($AC$6:$AC18,AC18)-1)*0.00001</f>
        <v>7167.03797333333023</v>
      </c>
      <c r="AE18" s="189">
        <f>LARGE($AD$6:$AD$55,V18)</f>
        <v>6455.70258666666996</v>
      </c>
      <c r="AF18" s="279">
        <f>IF(AE18&lt;1,0,MATCH(AE18,$AD$6:$AD$55,0))</f>
        <v>23</v>
      </c>
      <c r="AG18" s="181" t="str">
        <f aca="1">INDEX($B$6:$B$55,AF18,1)</f>
        <v>LG ARYAL</v>
      </c>
    </row>
    <row r="19" spans="1:33" ht="15" customHeight="1">
      <c r="A19" s="27" t="n">
        <v>14</v>
      </c>
      <c r="B19" s="193" t="str">
        <f aca="1">INDEX(CV1SF,$A19,1)</f>
        <v>SY 120</v>
      </c>
      <c r="C19" s="234"/>
      <c r="D19" s="28"/>
      <c r="E19" s="28"/>
      <c r="F19" s="28"/>
      <c r="G19" s="225">
        <f>X19</f>
        <v>0.000130000000000000004</v>
      </c>
      <c r="H19" s="234" t="n">
        <v>5811.35657142857053</v>
      </c>
      <c r="I19" s="234" t="n">
        <v>5068.10303999999996</v>
      </c>
      <c r="J19" s="234" t="n">
        <v>4646.21545142857121</v>
      </c>
      <c r="K19" s="28"/>
      <c r="L19" s="162">
        <f>AD19</f>
        <v>5175.22502095237996</v>
      </c>
      <c r="M19" s="29"/>
      <c r="N19" s="194" t="str">
        <f>AA19</f>
        <v>SY 120</v>
      </c>
      <c r="O19" s="225">
        <f>Y19</f>
        <v>0.000360000000000000053</v>
      </c>
      <c r="P19" s="187" t="str">
        <f>AG19</f>
        <v>ACA 502</v>
      </c>
      <c r="Q19" s="225">
        <f>AE19</f>
        <v>6376.3923352380998</v>
      </c>
      <c r="R19" s="10"/>
      <c r="S19" s="10"/>
      <c r="V19" s="177">
        <f>ROWS($B$6:B19)</f>
        <v>14</v>
      </c>
      <c r="W19" s="200">
        <f t="array" ref="W19">IFERROR(AVERAGE(IF(C19:F19&gt;1,C19:F19)),0)</f>
        <v>0</v>
      </c>
      <c r="X19" s="192">
        <f t="array" ref="X19">W19+(_xlfn.COUNTIFS($W$6:$W19,W19)-1)*0.00001</f>
        <v>0.000130000000000000004</v>
      </c>
      <c r="Y19" s="200">
        <f>LARGE($G$6:$G$55,V19)</f>
        <v>0.000360000000000000053</v>
      </c>
      <c r="Z19" s="202">
        <f>IF(Y19&lt;1,0,MATCH(Y19,$X$6:$X$55,0))</f>
        <v>0</v>
      </c>
      <c r="AA19" s="181" t="str">
        <f aca="1">INDEX($B$6:$B$55,Z19,1)</f>
        <v>SY 120</v>
      </c>
      <c r="AB19" s="150"/>
      <c r="AC19" s="201">
        <f t="array" ref="AC19">IFERROR(AVERAGE(IF(H19:K19&gt;1,H19:K19)),0)</f>
        <v>5175.22502095237996</v>
      </c>
      <c r="AD19" s="189">
        <f t="array" ref="AD19">AC19+(_xlfn.COUNTIFS($AC$6:$AC19,AC19)-1)*0.00001</f>
        <v>5175.22502095237996</v>
      </c>
      <c r="AE19" s="189">
        <f>LARGE($AD$6:$AD$55,V19)</f>
        <v>6376.3923352380998</v>
      </c>
      <c r="AF19" s="279">
        <f>IF(AE19&lt;1,0,MATCH(AE19,$AD$6:$AD$55,0))</f>
        <v>4</v>
      </c>
      <c r="AG19" s="181" t="str">
        <f aca="1">INDEX($B$6:$B$55,AF19,1)</f>
        <v>ACA 502</v>
      </c>
    </row>
    <row r="20" spans="1:33" ht="15" customHeight="1">
      <c r="A20" s="27" t="n">
        <v>15</v>
      </c>
      <c r="B20" s="193" t="str">
        <f aca="1">INDEX(CV1SF,$A20,1)</f>
        <v>SY 211</v>
      </c>
      <c r="C20" s="234"/>
      <c r="D20" s="28"/>
      <c r="E20" s="28"/>
      <c r="F20" s="28"/>
      <c r="G20" s="225">
        <f>X20</f>
        <v>0.000139999999999999991</v>
      </c>
      <c r="H20" s="234" t="n">
        <v>6788.21000000000004</v>
      </c>
      <c r="I20" s="234" t="n">
        <v>6641.87769142857178</v>
      </c>
      <c r="J20" s="234" t="n">
        <v>6420.87977142856926</v>
      </c>
      <c r="K20" s="28"/>
      <c r="L20" s="162">
        <f>AD20</f>
        <v>6616.98915428571036</v>
      </c>
      <c r="M20" s="29"/>
      <c r="N20" s="194" t="str">
        <f>AA20</f>
        <v>SY 211</v>
      </c>
      <c r="O20" s="225">
        <f>Y20</f>
        <v>0.000350000000000000044</v>
      </c>
      <c r="P20" s="187" t="str">
        <f>AG20</f>
        <v>B DESTELLO</v>
      </c>
      <c r="Q20" s="225">
        <f>AE20</f>
        <v>6358.39067809524022</v>
      </c>
      <c r="R20" s="10"/>
      <c r="S20" s="10"/>
      <c r="V20" s="177">
        <f>ROWS($B$6:B20)</f>
        <v>15</v>
      </c>
      <c r="W20" s="200">
        <f t="array" ref="W20">IFERROR(AVERAGE(IF(C20:F20&gt;1,C20:F20)),0)</f>
        <v>0</v>
      </c>
      <c r="X20" s="192">
        <f t="array" ref="X20">W20+(_xlfn.COUNTIFS($W$6:$W20,W20)-1)*0.00001</f>
        <v>0.000139999999999999991</v>
      </c>
      <c r="Y20" s="200">
        <f>LARGE($G$6:$G$55,V20)</f>
        <v>0.000350000000000000044</v>
      </c>
      <c r="Z20" s="202">
        <f>IF(Y20&lt;1,0,MATCH(Y20,$X$6:$X$55,0))</f>
        <v>0</v>
      </c>
      <c r="AA20" s="181" t="str">
        <f aca="1">INDEX($B$6:$B$55,Z20,1)</f>
        <v>SY 211</v>
      </c>
      <c r="AB20" s="150"/>
      <c r="AC20" s="201">
        <f t="array" ref="AC20">IFERROR(AVERAGE(IF(H20:K20&gt;1,H20:K20)),0)</f>
        <v>6616.98915428571036</v>
      </c>
      <c r="AD20" s="189">
        <f t="array" ref="AD20">AC20+(_xlfn.COUNTIFS($AC$6:$AC20,AC20)-1)*0.00001</f>
        <v>6616.98915428571036</v>
      </c>
      <c r="AE20" s="189">
        <f>LARGE($AD$6:$AD$55,V20)</f>
        <v>6358.39067809524022</v>
      </c>
      <c r="AF20" s="279">
        <f>IF(AE20&lt;1,0,MATCH(AE20,$AD$6:$AD$55,0))</f>
        <v>10</v>
      </c>
      <c r="AG20" s="181" t="str">
        <f aca="1">INDEX($B$6:$B$55,AF20,1)</f>
        <v>B DESTELLO</v>
      </c>
    </row>
    <row r="21" spans="1:33" ht="15" customHeight="1">
      <c r="A21" s="27" t="n">
        <v>16</v>
      </c>
      <c r="B21" s="193" t="str">
        <f aca="1">INDEX(CV1SF,$A21,1)</f>
        <v>CATALPA</v>
      </c>
      <c r="C21" s="234"/>
      <c r="D21" s="28"/>
      <c r="E21" s="28"/>
      <c r="F21" s="28"/>
      <c r="G21" s="225">
        <f>X21</f>
        <v>0.000149999999999999956</v>
      </c>
      <c r="H21" s="234" t="n">
        <v>6808.02571428571446</v>
      </c>
      <c r="I21" s="234" t="n">
        <v>6778.48109714285692</v>
      </c>
      <c r="J21" s="234" t="n">
        <v>6108.7834971428565</v>
      </c>
      <c r="K21" s="28"/>
      <c r="L21" s="162">
        <f>AD21</f>
        <v>6565.0967695238096</v>
      </c>
      <c r="M21" s="29"/>
      <c r="N21" s="194" t="str">
        <f>AA21</f>
        <v>CATALPA</v>
      </c>
      <c r="O21" s="225">
        <f>Y21</f>
        <v>0.000340000000000000036</v>
      </c>
      <c r="P21" s="187" t="str">
        <f>AG21</f>
        <v>MS INTA 221</v>
      </c>
      <c r="Q21" s="225">
        <f>AE21</f>
        <v>6341.85987809523976</v>
      </c>
      <c r="R21" s="10"/>
      <c r="S21" s="10"/>
      <c r="V21" s="177">
        <f>ROWS($B$6:B21)</f>
        <v>16</v>
      </c>
      <c r="W21" s="200">
        <f t="array" ref="W21">IFERROR(AVERAGE(IF(C21:F21&gt;1,C21:F21)),0)</f>
        <v>0</v>
      </c>
      <c r="X21" s="192">
        <f t="array" ref="X21">W21+(_xlfn.COUNTIFS($W$6:$W21,W21)-1)*0.00001</f>
        <v>0.000149999999999999956</v>
      </c>
      <c r="Y21" s="200">
        <f>LARGE($G$6:$G$55,V21)</f>
        <v>0.000340000000000000036</v>
      </c>
      <c r="Z21" s="202">
        <f>IF(Y21&lt;1,0,MATCH(Y21,$X$6:$X$55,0))</f>
        <v>0</v>
      </c>
      <c r="AA21" s="181" t="str">
        <f aca="1">INDEX($B$6:$B$55,Z21,1)</f>
        <v>CATALPA</v>
      </c>
      <c r="AB21" s="150"/>
      <c r="AC21" s="201">
        <f t="array" ref="AC21">IFERROR(AVERAGE(IF(H21:K21&gt;1,H21:K21)),0)</f>
        <v>6565.0967695238096</v>
      </c>
      <c r="AD21" s="189">
        <f t="array" ref="AD21">AC21+(_xlfn.COUNTIFS($AC$6:$AC21,AC21)-1)*0.00001</f>
        <v>6565.0967695238096</v>
      </c>
      <c r="AE21" s="189">
        <f>LARGE($AD$6:$AD$55,V21)</f>
        <v>6341.85987809523976</v>
      </c>
      <c r="AF21" s="279">
        <f>IF(AE21&lt;1,0,MATCH(AE21,$AD$6:$AD$55,0))</f>
        <v>26</v>
      </c>
      <c r="AG21" s="181" t="str">
        <f aca="1">INDEX($B$6:$B$55,AF21,1)</f>
        <v>MS INTA 221</v>
      </c>
    </row>
    <row r="22" spans="1:33" ht="15" customHeight="1">
      <c r="A22" s="27" t="n">
        <v>17</v>
      </c>
      <c r="B22" s="193" t="str">
        <f aca="1">INDEX(CV1SF,$A22,1)</f>
        <v>PEHUEN</v>
      </c>
      <c r="C22" s="234"/>
      <c r="D22" s="28"/>
      <c r="E22" s="28"/>
      <c r="F22" s="28"/>
      <c r="G22" s="225">
        <f>X22</f>
        <v>0.000160000000000000009</v>
      </c>
      <c r="H22" s="234" t="n">
        <v>6910.43332571428436</v>
      </c>
      <c r="I22" s="234" t="n">
        <v>7333.03999999999996</v>
      </c>
      <c r="J22" s="234" t="n">
        <v>6857.58379428571334</v>
      </c>
      <c r="K22" s="28"/>
      <c r="L22" s="162">
        <f>AD22</f>
        <v>7033.68570666666983</v>
      </c>
      <c r="M22" s="29"/>
      <c r="N22" s="194" t="str">
        <f>AA22</f>
        <v>PEHUEN</v>
      </c>
      <c r="O22" s="225">
        <f>Y22</f>
        <v>0.000330000000000000027</v>
      </c>
      <c r="P22" s="187" t="str">
        <f>AG22</f>
        <v>B PACIFICO</v>
      </c>
      <c r="Q22" s="225">
        <f>AE22</f>
        <v>6323.29875047619043</v>
      </c>
      <c r="R22" s="10"/>
      <c r="S22" s="10"/>
      <c r="V22" s="177">
        <f>ROWS($B$6:B22)</f>
        <v>17</v>
      </c>
      <c r="W22" s="200">
        <f t="array" ref="W22">IFERROR(AVERAGE(IF(C22:F22&gt;1,C22:F22)),0)</f>
        <v>0</v>
      </c>
      <c r="X22" s="192">
        <f t="array" ref="X22">W22+(_xlfn.COUNTIFS($W$6:$W22,W22)-1)*0.00001</f>
        <v>0.000160000000000000009</v>
      </c>
      <c r="Y22" s="200">
        <f>LARGE($G$6:$G$55,V22)</f>
        <v>0.000330000000000000027</v>
      </c>
      <c r="Z22" s="202">
        <f>IF(Y22&lt;1,0,MATCH(Y22,$X$6:$X$55,0))</f>
        <v>0</v>
      </c>
      <c r="AA22" s="181" t="str">
        <f aca="1">INDEX($B$6:$B$55,Z22,1)</f>
        <v>PEHUEN</v>
      </c>
      <c r="AB22" s="150"/>
      <c r="AC22" s="201">
        <f t="array" ref="AC22">IFERROR(AVERAGE(IF(H22:K22&gt;1,H22:K22)),0)</f>
        <v>7033.68570666666983</v>
      </c>
      <c r="AD22" s="189">
        <f t="array" ref="AD22">AC22+(_xlfn.COUNTIFS($AC$6:$AC22,AC22)-1)*0.00001</f>
        <v>7033.68570666666983</v>
      </c>
      <c r="AE22" s="189">
        <f>LARGE($AD$6:$AD$55,V22)</f>
        <v>6323.29875047619043</v>
      </c>
      <c r="AF22" s="279">
        <f>IF(AE22&lt;1,0,MATCH(AE22,$AD$6:$AD$55,0))</f>
        <v>11</v>
      </c>
      <c r="AG22" s="181" t="str">
        <f aca="1">INDEX($B$6:$B$55,AF22,1)</f>
        <v>B PACIFICO</v>
      </c>
    </row>
    <row r="23" spans="1:33" ht="15" customHeight="1">
      <c r="A23" s="27" t="n">
        <v>18</v>
      </c>
      <c r="B23" s="193" t="str">
        <f aca="1">INDEX(CV1SF,$A23,1)</f>
        <v>SAUCE</v>
      </c>
      <c r="C23" s="234"/>
      <c r="D23" s="28"/>
      <c r="E23" s="28"/>
      <c r="F23" s="28"/>
      <c r="G23" s="225">
        <f>X23</f>
        <v>0.000170000000000000018</v>
      </c>
      <c r="H23" s="234" t="n">
        <v>6624.17183999999907</v>
      </c>
      <c r="I23" s="234" t="n">
        <v>6710.98999999999978</v>
      </c>
      <c r="J23" s="234" t="n">
        <v>6347.52812571428512</v>
      </c>
      <c r="K23" s="28"/>
      <c r="L23" s="162">
        <f>AD23</f>
        <v>6560.89665523809981</v>
      </c>
      <c r="M23" s="29"/>
      <c r="N23" s="194" t="str">
        <f>AA23</f>
        <v>SAUCE</v>
      </c>
      <c r="O23" s="225">
        <f>Y23</f>
        <v>0.000320000000000000018</v>
      </c>
      <c r="P23" s="187" t="str">
        <f>AG23</f>
        <v>B 820</v>
      </c>
      <c r="Q23" s="225">
        <f>AE23</f>
        <v>6315.66500190476017</v>
      </c>
      <c r="R23" s="10"/>
      <c r="S23" s="10"/>
      <c r="V23" s="177">
        <f>ROWS($B$6:B23)</f>
        <v>18</v>
      </c>
      <c r="W23" s="200">
        <f t="array" ref="W23">IFERROR(AVERAGE(IF(C23:F23&gt;1,C23:F23)),0)</f>
        <v>0</v>
      </c>
      <c r="X23" s="192">
        <f t="array" ref="X23">W23+(_xlfn.COUNTIFS($W$6:$W23,W23)-1)*0.00001</f>
        <v>0.000170000000000000018</v>
      </c>
      <c r="Y23" s="200">
        <f>LARGE($G$6:$G$55,V23)</f>
        <v>0.000320000000000000018</v>
      </c>
      <c r="Z23" s="202">
        <f>IF(Y23&lt;1,0,MATCH(Y23,$X$6:$X$55,0))</f>
        <v>0</v>
      </c>
      <c r="AA23" s="181" t="str">
        <f aca="1">INDEX($B$6:$B$55,Z23,1)</f>
        <v>SAUCE</v>
      </c>
      <c r="AB23" s="150"/>
      <c r="AC23" s="201">
        <f t="array" ref="AC23">IFERROR(AVERAGE(IF(H23:K23&gt;1,H23:K23)),0)</f>
        <v>6560.89665523809981</v>
      </c>
      <c r="AD23" s="189">
        <f t="array" ref="AD23">AC23+(_xlfn.COUNTIFS($AC$6:$AC23,AC23)-1)*0.00001</f>
        <v>6560.89665523809981</v>
      </c>
      <c r="AE23" s="189">
        <f>LARGE($AD$6:$AD$55,V23)</f>
        <v>6315.66500190476017</v>
      </c>
      <c r="AF23" s="279">
        <f>IF(AE23&lt;1,0,MATCH(AE23,$AD$6:$AD$55,0))</f>
        <v>29</v>
      </c>
      <c r="AG23" s="181" t="str">
        <f aca="1">INDEX($B$6:$B$55,AF23,1)</f>
        <v>B 820</v>
      </c>
    </row>
    <row r="24" spans="1:33" ht="15" customHeight="1">
      <c r="A24" s="27" t="n">
        <v>19</v>
      </c>
      <c r="B24" s="193" t="str">
        <f aca="1">INDEX(CV1SF,$A24,1)</f>
        <v>IS TERO</v>
      </c>
      <c r="C24" s="234"/>
      <c r="D24" s="28"/>
      <c r="E24" s="28"/>
      <c r="F24" s="28"/>
      <c r="G24" s="225">
        <f>X24</f>
        <v>0.000180000000000000036</v>
      </c>
      <c r="H24" s="234" t="n">
        <v>7170.02000000000044</v>
      </c>
      <c r="I24" s="234" t="n">
        <v>7370.21999999999844</v>
      </c>
      <c r="J24" s="234" t="n">
        <v>7979.9295085714275</v>
      </c>
      <c r="K24" s="28"/>
      <c r="L24" s="162">
        <f>AD24</f>
        <v>7506.7231695238097</v>
      </c>
      <c r="M24" s="29"/>
      <c r="N24" s="194" t="str">
        <f>AA24</f>
        <v>IS TERO</v>
      </c>
      <c r="O24" s="225">
        <f>Y24</f>
        <v>0.000310000000000000009</v>
      </c>
      <c r="P24" s="187" t="str">
        <f>AG24</f>
        <v>ACA 364</v>
      </c>
      <c r="Q24" s="225">
        <f>AE24</f>
        <v>6211.80723428572037</v>
      </c>
      <c r="R24" s="10"/>
      <c r="S24" s="10"/>
      <c r="V24" s="177">
        <f>ROWS($B$6:B24)</f>
        <v>19</v>
      </c>
      <c r="W24" s="200">
        <f t="array" ref="W24">IFERROR(AVERAGE(IF(C24:F24&gt;1,C24:F24)),0)</f>
        <v>0</v>
      </c>
      <c r="X24" s="192">
        <f t="array" ref="X24">W24+(_xlfn.COUNTIFS($W$6:$W24,W24)-1)*0.00001</f>
        <v>0.000180000000000000036</v>
      </c>
      <c r="Y24" s="200">
        <f>LARGE($G$6:$G$55,V24)</f>
        <v>0.000310000000000000009</v>
      </c>
      <c r="Z24" s="202">
        <f>IF(Y24&lt;1,0,MATCH(Y24,$X$6:$X$55,0))</f>
        <v>0</v>
      </c>
      <c r="AA24" s="181" t="str">
        <f aca="1">INDEX($B$6:$B$55,Z24,1)</f>
        <v>IS TERO</v>
      </c>
      <c r="AB24" s="150"/>
      <c r="AC24" s="201">
        <f t="array" ref="AC24">IFERROR(AVERAGE(IF(H24:K24&gt;1,H24:K24)),0)</f>
        <v>7506.7231695238097</v>
      </c>
      <c r="AD24" s="189">
        <f t="array" ref="AD24">AC24+(_xlfn.COUNTIFS($AC$6:$AC24,AC24)-1)*0.00001</f>
        <v>7506.7231695238097</v>
      </c>
      <c r="AE24" s="189">
        <f>LARGE($AD$6:$AD$55,V24)</f>
        <v>6211.80723428572037</v>
      </c>
      <c r="AF24" s="279">
        <f>IF(AE24&lt;1,0,MATCH(AE24,$AD$6:$AD$55,0))</f>
        <v>3</v>
      </c>
      <c r="AG24" s="181" t="str">
        <f aca="1">INDEX($B$6:$B$55,AF24,1)</f>
        <v>ACA 364</v>
      </c>
    </row>
    <row r="25" spans="1:33" ht="15" customHeight="1">
      <c r="A25" s="27" t="n">
        <v>20</v>
      </c>
      <c r="B25" s="193" t="str">
        <f aca="1">INDEX(CV1SF,$A25,1)</f>
        <v>K CIEN AÑOS</v>
      </c>
      <c r="C25" s="234"/>
      <c r="D25" s="28"/>
      <c r="E25" s="28"/>
      <c r="F25" s="28"/>
      <c r="G25" s="225">
        <f>X25</f>
        <v>0.000190000000000000036</v>
      </c>
      <c r="H25" s="234" t="n">
        <v>5453.58691428571365</v>
      </c>
      <c r="I25" s="234" t="n">
        <v>6011.43236571428497</v>
      </c>
      <c r="J25" s="234" t="n">
        <v>6357.88786285714195</v>
      </c>
      <c r="K25" s="28"/>
      <c r="L25" s="162">
        <f>AD25</f>
        <v>5940.96904761904989</v>
      </c>
      <c r="M25" s="29"/>
      <c r="N25" s="194" t="str">
        <f>AA25</f>
        <v>K CIEN AÑOS</v>
      </c>
      <c r="O25" s="225">
        <f>Y25</f>
        <v>0.000299999999999999911</v>
      </c>
      <c r="P25" s="187" t="str">
        <f>AG25</f>
        <v>B CUMELEN</v>
      </c>
      <c r="Q25" s="225">
        <f>AE25</f>
        <v>6207.64906666666957</v>
      </c>
      <c r="R25" s="10"/>
      <c r="S25" s="10"/>
      <c r="V25" s="177">
        <f>ROWS($B$6:B25)</f>
        <v>20</v>
      </c>
      <c r="W25" s="200">
        <f t="array" ref="W25">IFERROR(AVERAGE(IF(C25:F25&gt;1,C25:F25)),0)</f>
        <v>0</v>
      </c>
      <c r="X25" s="192">
        <f t="array" ref="X25">W25+(_xlfn.COUNTIFS($W$6:$W25,W25)-1)*0.00001</f>
        <v>0.000190000000000000036</v>
      </c>
      <c r="Y25" s="200">
        <f>LARGE($G$6:$G$55,V25)</f>
        <v>0.000299999999999999911</v>
      </c>
      <c r="Z25" s="202">
        <f>IF(Y25&lt;1,0,MATCH(Y25,$X$6:$X$55,0))</f>
        <v>0</v>
      </c>
      <c r="AA25" s="181" t="str">
        <f aca="1">INDEX($B$6:$B$55,Z25,1)</f>
        <v>K CIEN AÑOS</v>
      </c>
      <c r="AB25" s="150"/>
      <c r="AC25" s="201">
        <f t="array" ref="AC25">IFERROR(AVERAGE(IF(H25:K25&gt;1,H25:K25)),0)</f>
        <v>5940.96904761904989</v>
      </c>
      <c r="AD25" s="189">
        <f t="array" ref="AD25">AC25+(_xlfn.COUNTIFS($AC$6:$AC25,AC25)-1)*0.00001</f>
        <v>5940.96904761904989</v>
      </c>
      <c r="AE25" s="189">
        <f>LARGE($AD$6:$AD$55,V25)</f>
        <v>6207.64906666666957</v>
      </c>
      <c r="AF25" s="279">
        <f>IF(AE25&lt;1,0,MATCH(AE25,$AD$6:$AD$55,0))</f>
        <v>9</v>
      </c>
      <c r="AG25" s="181" t="str">
        <f aca="1">INDEX($B$6:$B$55,AF25,1)</f>
        <v>B CUMELEN</v>
      </c>
    </row>
    <row r="26" spans="1:33" ht="15" customHeight="1">
      <c r="A26" s="27" t="n">
        <v>21</v>
      </c>
      <c r="B26" s="193" t="str">
        <f aca="1">INDEX(CV1SF,$A26,1)</f>
        <v>K GEMINIS</v>
      </c>
      <c r="C26" s="234"/>
      <c r="D26" s="28"/>
      <c r="E26" s="28"/>
      <c r="F26" s="28"/>
      <c r="G26" s="225">
        <f>X26</f>
        <v>0.0002</v>
      </c>
      <c r="H26" s="234" t="n">
        <v>5627.05000000000018</v>
      </c>
      <c r="I26" s="234" t="n">
        <v>6184.75</v>
      </c>
      <c r="J26" s="234" t="n">
        <v>4776.19999999999982</v>
      </c>
      <c r="K26" s="28"/>
      <c r="L26" s="162">
        <f>AD26</f>
        <v>5529.3333333333303</v>
      </c>
      <c r="M26" s="29"/>
      <c r="N26" s="194" t="str">
        <f>AA26</f>
        <v>K GEMINIS</v>
      </c>
      <c r="O26" s="225">
        <f>Y26</f>
        <v>0.00029</v>
      </c>
      <c r="P26" s="187" t="str">
        <f>AG26</f>
        <v>B PEREGRINO</v>
      </c>
      <c r="Q26" s="225">
        <f>AE26</f>
        <v>6123.1603085714296</v>
      </c>
      <c r="R26" s="10"/>
      <c r="S26" s="10"/>
      <c r="V26" s="177">
        <f>ROWS($B$6:B26)</f>
        <v>21</v>
      </c>
      <c r="W26" s="200">
        <f t="array" ref="W26">IFERROR(AVERAGE(IF(C26:F26&gt;1,C26:F26)),0)</f>
        <v>0</v>
      </c>
      <c r="X26" s="192">
        <f t="array" ref="X26">W26+(_xlfn.COUNTIFS($W$6:$W26,W26)-1)*0.00001</f>
        <v>0.0002</v>
      </c>
      <c r="Y26" s="200">
        <f>LARGE($G$6:$G$55,V26)</f>
        <v>0.00029</v>
      </c>
      <c r="Z26" s="202">
        <f>IF(Y26&lt;1,0,MATCH(Y26,$X$6:$X$55,0))</f>
        <v>0</v>
      </c>
      <c r="AA26" s="181" t="str">
        <f aca="1">INDEX($B$6:$B$55,Z26,1)</f>
        <v>K GEMINIS</v>
      </c>
      <c r="AB26" s="150"/>
      <c r="AC26" s="201">
        <f t="array" ref="AC26">IFERROR(AVERAGE(IF(H26:K26&gt;1,H26:K26)),0)</f>
        <v>5529.3333333333303</v>
      </c>
      <c r="AD26" s="189">
        <f t="array" ref="AD26">AC26+(_xlfn.COUNTIFS($AC$6:$AC26,AC26)-1)*0.00001</f>
        <v>5529.3333333333303</v>
      </c>
      <c r="AE26" s="189">
        <f>LARGE($AD$6:$AD$55,V26)</f>
        <v>6123.1603085714296</v>
      </c>
      <c r="AF26" s="279">
        <f>IF(AE26&lt;1,0,MATCH(AE26,$AD$6:$AD$55,0))</f>
        <v>12</v>
      </c>
      <c r="AG26" s="181" t="str">
        <f aca="1">INDEX($B$6:$B$55,AF26,1)</f>
        <v>B PEREGRINO</v>
      </c>
    </row>
    <row r="27" spans="1:33" ht="15" customHeight="1">
      <c r="A27" s="27" t="n">
        <v>22</v>
      </c>
      <c r="B27" s="193" t="str">
        <f aca="1">INDEX(CV1SF,$A27,1)</f>
        <v>K LIEBRE</v>
      </c>
      <c r="C27" s="234"/>
      <c r="D27" s="28"/>
      <c r="E27" s="28"/>
      <c r="F27" s="28"/>
      <c r="G27" s="225">
        <f>X27</f>
        <v>0.000210000000000000053</v>
      </c>
      <c r="H27" s="234" t="n">
        <v>5347.80123428571369</v>
      </c>
      <c r="I27" s="234" t="n">
        <v>5574.28054857142888</v>
      </c>
      <c r="J27" s="234" t="n">
        <v>5463.25044571428589</v>
      </c>
      <c r="K27" s="28"/>
      <c r="L27" s="162">
        <f>AD27</f>
        <v>5461.77740952381009</v>
      </c>
      <c r="M27" s="29"/>
      <c r="N27" s="194" t="str">
        <f>AA27</f>
        <v>K LIEBRE</v>
      </c>
      <c r="O27" s="225">
        <f>Y27</f>
        <v>0.000279999999999999982</v>
      </c>
      <c r="P27" s="187" t="str">
        <f>AG27</f>
        <v>ACA 363</v>
      </c>
      <c r="Q27" s="225">
        <f>AE27</f>
        <v>5955.16336380951998</v>
      </c>
      <c r="R27" s="10"/>
      <c r="S27" s="10"/>
      <c r="V27" s="177">
        <f>ROWS($B$6:B27)</f>
        <v>22</v>
      </c>
      <c r="W27" s="200">
        <f t="array" ref="W27">IFERROR(AVERAGE(IF(C27:F27&gt;1,C27:F27)),0)</f>
        <v>0</v>
      </c>
      <c r="X27" s="192">
        <f t="array" ref="X27">W27+(_xlfn.COUNTIFS($W$6:$W27,W27)-1)*0.00001</f>
        <v>0.000210000000000000053</v>
      </c>
      <c r="Y27" s="200">
        <f>LARGE($G$6:$G$55,V27)</f>
        <v>0.000279999999999999982</v>
      </c>
      <c r="Z27" s="202">
        <f>IF(Y27&lt;1,0,MATCH(Y27,$X$6:$X$55,0))</f>
        <v>0</v>
      </c>
      <c r="AA27" s="181" t="str">
        <f aca="1">INDEX($B$6:$B$55,Z27,1)</f>
        <v>K LIEBRE</v>
      </c>
      <c r="AB27" s="150"/>
      <c r="AC27" s="201">
        <f t="array" ref="AC27">IFERROR(AVERAGE(IF(H27:K27&gt;1,H27:K27)),0)</f>
        <v>5461.77740952381009</v>
      </c>
      <c r="AD27" s="189">
        <f t="array" ref="AD27">AC27+(_xlfn.COUNTIFS($AC$6:$AC27,AC27)-1)*0.00001</f>
        <v>5461.77740952381009</v>
      </c>
      <c r="AE27" s="189">
        <f>LARGE($AD$6:$AD$55,V27)</f>
        <v>5955.16336380951998</v>
      </c>
      <c r="AF27" s="279">
        <f>IF(AE27&lt;1,0,MATCH(AE27,$AD$6:$AD$55,0))</f>
        <v>2</v>
      </c>
      <c r="AG27" s="181" t="str">
        <f aca="1">INDEX($B$6:$B$55,AF27,1)</f>
        <v>ACA 363</v>
      </c>
    </row>
    <row r="28" spans="1:33" ht="15" customHeight="1">
      <c r="A28" s="27" t="n">
        <v>23</v>
      </c>
      <c r="B28" s="193" t="str">
        <f aca="1">INDEX(CV1SF,$A28,1)</f>
        <v>LG ARYAL</v>
      </c>
      <c r="C28" s="234"/>
      <c r="D28" s="28"/>
      <c r="E28" s="28"/>
      <c r="F28" s="28"/>
      <c r="G28" s="225">
        <f>X28</f>
        <v>0.000220000000000000018</v>
      </c>
      <c r="H28" s="234" t="n">
        <v>6541.4377599999998</v>
      </c>
      <c r="I28" s="234" t="n">
        <v>6472.18000000000029</v>
      </c>
      <c r="J28" s="234" t="n">
        <v>6353.48999999999978</v>
      </c>
      <c r="K28" s="28"/>
      <c r="L28" s="162">
        <f>AD28</f>
        <v>6455.70258666666996</v>
      </c>
      <c r="M28" s="29"/>
      <c r="N28" s="194" t="str">
        <f>AA28</f>
        <v>LG ARYAL</v>
      </c>
      <c r="O28" s="225">
        <f>Y28</f>
        <v>0.000270000000000000018</v>
      </c>
      <c r="P28" s="187" t="str">
        <f>AG28</f>
        <v>K CIEN AÑOS</v>
      </c>
      <c r="Q28" s="225">
        <f>AE28</f>
        <v>5940.96904761904989</v>
      </c>
      <c r="R28" s="10"/>
      <c r="S28" s="10"/>
      <c r="V28" s="177">
        <f>ROWS($B$6:B28)</f>
        <v>23</v>
      </c>
      <c r="W28" s="200">
        <f t="array" ref="W28">IFERROR(AVERAGE(IF(C28:F28&gt;1,C28:F28)),0)</f>
        <v>0</v>
      </c>
      <c r="X28" s="192">
        <f t="array" ref="X28">W28+(_xlfn.COUNTIFS($W$6:$W28,W28)-1)*0.00001</f>
        <v>0.000220000000000000018</v>
      </c>
      <c r="Y28" s="200">
        <f>LARGE($G$6:$G$55,V28)</f>
        <v>0.000270000000000000018</v>
      </c>
      <c r="Z28" s="202">
        <f>IF(Y28&lt;1,0,MATCH(Y28,$X$6:$X$55,0))</f>
        <v>0</v>
      </c>
      <c r="AA28" s="181" t="str">
        <f aca="1">INDEX($B$6:$B$55,Z28,1)</f>
        <v>LG ARYAL</v>
      </c>
      <c r="AB28" s="150"/>
      <c r="AC28" s="201">
        <f t="array" ref="AC28">IFERROR(AVERAGE(IF(H28:K28&gt;1,H28:K28)),0)</f>
        <v>6455.70258666666996</v>
      </c>
      <c r="AD28" s="189">
        <f t="array" ref="AD28">AC28+(_xlfn.COUNTIFS($AC$6:$AC28,AC28)-1)*0.00001</f>
        <v>6455.70258666666996</v>
      </c>
      <c r="AE28" s="189">
        <f>LARGE($AD$6:$AD$55,V28)</f>
        <v>5940.96904761904989</v>
      </c>
      <c r="AF28" s="279">
        <f>IF(AE28&lt;1,0,MATCH(AE28,$AD$6:$AD$55,0))</f>
        <v>20</v>
      </c>
      <c r="AG28" s="181" t="str">
        <f aca="1">INDEX($B$6:$B$55,AF28,1)</f>
        <v>K CIEN AÑOS</v>
      </c>
    </row>
    <row r="29" spans="1:33" ht="15" customHeight="1">
      <c r="A29" s="27" t="n">
        <v>24</v>
      </c>
      <c r="B29" s="193" t="str">
        <f aca="1">INDEX(CV1SF,$A29,1)</f>
        <v>LIMAY</v>
      </c>
      <c r="C29" s="234"/>
      <c r="D29" s="28"/>
      <c r="E29" s="28"/>
      <c r="F29" s="28"/>
      <c r="G29" s="225">
        <f>X29</f>
        <v>0.000229999999999999982</v>
      </c>
      <c r="H29" s="234" t="n">
        <v>6249.00194285714315</v>
      </c>
      <c r="I29" s="234" t="n">
        <v>6690.95202285714277</v>
      </c>
      <c r="J29" s="234" t="n">
        <v>7079.81069714285786</v>
      </c>
      <c r="K29" s="28"/>
      <c r="L29" s="162">
        <f>AD29</f>
        <v>6673.25488761905035</v>
      </c>
      <c r="M29" s="29"/>
      <c r="N29" s="194" t="str">
        <f>AA29</f>
        <v>LIMAY</v>
      </c>
      <c r="O29" s="225">
        <f>Y29</f>
        <v>0.000260000000000000009</v>
      </c>
      <c r="P29" s="187" t="str">
        <f>AG29</f>
        <v>B 750</v>
      </c>
      <c r="Q29" s="225">
        <f>AE29</f>
        <v>5851.31649142856986</v>
      </c>
      <c r="R29" s="10"/>
      <c r="S29" s="10"/>
      <c r="V29" s="177">
        <f>ROWS($B$6:B29)</f>
        <v>24</v>
      </c>
      <c r="W29" s="200">
        <f t="array" ref="W29">IFERROR(AVERAGE(IF(C29:F29&gt;1,C29:F29)),0)</f>
        <v>0</v>
      </c>
      <c r="X29" s="192">
        <f t="array" ref="X29">W29+(_xlfn.COUNTIFS($W$6:$W29,W29)-1)*0.00001</f>
        <v>0.000229999999999999982</v>
      </c>
      <c r="Y29" s="200">
        <f>LARGE($G$6:$G$55,V29)</f>
        <v>0.000260000000000000009</v>
      </c>
      <c r="Z29" s="202">
        <f>IF(Y29&lt;1,0,MATCH(Y29,$X$6:$X$55,0))</f>
        <v>0</v>
      </c>
      <c r="AA29" s="181" t="str">
        <f aca="1">INDEX($B$6:$B$55,Z29,1)</f>
        <v>LIMAY</v>
      </c>
      <c r="AB29" s="150"/>
      <c r="AC29" s="201">
        <f t="array" ref="AC29">IFERROR(AVERAGE(IF(H29:K29&gt;1,H29:K29)),0)</f>
        <v>6673.25488761905035</v>
      </c>
      <c r="AD29" s="189">
        <f t="array" ref="AD29">AC29+(_xlfn.COUNTIFS($AC$6:$AC29,AC29)-1)*0.00001</f>
        <v>6673.25488761905035</v>
      </c>
      <c r="AE29" s="189">
        <f>LARGE($AD$6:$AD$55,V29)</f>
        <v>5851.31649142856986</v>
      </c>
      <c r="AF29" s="279">
        <f>IF(AE29&lt;1,0,MATCH(AE29,$AD$6:$AD$55,0))</f>
        <v>28</v>
      </c>
      <c r="AG29" s="181" t="str">
        <f aca="1">INDEX($B$6:$B$55,AF29,1)</f>
        <v>B 750</v>
      </c>
    </row>
    <row r="30" spans="1:33" ht="15" customHeight="1">
      <c r="A30" s="27" t="n">
        <v>25</v>
      </c>
      <c r="B30" s="193" t="str">
        <f aca="1">INDEX(CV1SF,$A30,1)</f>
        <v>MS INTA 119</v>
      </c>
      <c r="C30" s="234"/>
      <c r="D30" s="28"/>
      <c r="E30" s="28"/>
      <c r="F30" s="28"/>
      <c r="G30" s="225">
        <f>X30</f>
        <v>0.000239999999999999991</v>
      </c>
      <c r="H30" s="234" t="n">
        <v>6243.35712000000058</v>
      </c>
      <c r="I30" s="234" t="n">
        <v>6230.47241142857001</v>
      </c>
      <c r="J30" s="234" t="n">
        <v>7061.15696000000025</v>
      </c>
      <c r="K30" s="28"/>
      <c r="L30" s="162">
        <f>AD30</f>
        <v>6511.66216380952028</v>
      </c>
      <c r="M30" s="31"/>
      <c r="N30" s="194" t="str">
        <f>AA30</f>
        <v>MS INTA 119</v>
      </c>
      <c r="O30" s="225">
        <f>Y30</f>
        <v>0.00025</v>
      </c>
      <c r="P30" s="187" t="str">
        <f>AG30</f>
        <v>INTA  BON 122</v>
      </c>
      <c r="Q30" s="225">
        <f>AE30</f>
        <v>5807.03606476190998</v>
      </c>
      <c r="R30" s="10"/>
      <c r="S30" s="10"/>
      <c r="V30" s="177">
        <f>ROWS($B$6:B30)</f>
        <v>25</v>
      </c>
      <c r="W30" s="200">
        <f t="array" ref="W30">IFERROR(AVERAGE(IF(C30:F30&gt;1,C30:F30)),0)</f>
        <v>0</v>
      </c>
      <c r="X30" s="192">
        <f t="array" ref="X30">W30+(_xlfn.COUNTIFS($W$6:$W30,W30)-1)*0.00001</f>
        <v>0.000239999999999999991</v>
      </c>
      <c r="Y30" s="200">
        <f>LARGE($G$6:$G$55,V30)</f>
        <v>0.00025</v>
      </c>
      <c r="Z30" s="202">
        <f>IF(Y30&lt;1,0,MATCH(Y30,$X$6:$X$55,0))</f>
        <v>0</v>
      </c>
      <c r="AA30" s="181" t="str">
        <f aca="1">INDEX($B$6:$B$55,Z30,1)</f>
        <v>MS INTA 119</v>
      </c>
      <c r="AB30" s="150"/>
      <c r="AC30" s="201">
        <f t="array" ref="AC30">IFERROR(AVERAGE(IF(H30:K30&gt;1,H30:K30)),0)</f>
        <v>6511.66216380952028</v>
      </c>
      <c r="AD30" s="189">
        <f t="array" ref="AD30">AC30+(_xlfn.COUNTIFS($AC$6:$AC30,AC30)-1)*0.00001</f>
        <v>6511.66216380952028</v>
      </c>
      <c r="AE30" s="189">
        <f>LARGE($AD$6:$AD$55,V30)</f>
        <v>5807.03606476190998</v>
      </c>
      <c r="AF30" s="279">
        <f>IF(AE30&lt;1,0,MATCH(AE30,$AD$6:$AD$55,0))</f>
        <v>27</v>
      </c>
      <c r="AG30" s="181" t="str">
        <f aca="1">INDEX($B$6:$B$55,AF30,1)</f>
        <v>INTA  BON 122</v>
      </c>
    </row>
    <row r="31" spans="1:33" ht="15" customHeight="1">
      <c r="A31" s="27" t="n">
        <v>26</v>
      </c>
      <c r="B31" s="193" t="str">
        <f aca="1">INDEX(CV1SF,$A31,1)</f>
        <v>MS INTA 221</v>
      </c>
      <c r="C31" s="234"/>
      <c r="D31" s="28"/>
      <c r="E31" s="28"/>
      <c r="F31" s="28"/>
      <c r="G31" s="225">
        <f>X31</f>
        <v>0.00025</v>
      </c>
      <c r="H31" s="234" t="n">
        <v>6117.94203428571473</v>
      </c>
      <c r="I31" s="234" t="n">
        <v>6294.91883428571509</v>
      </c>
      <c r="J31" s="234" t="n">
        <v>6612.71876571428584</v>
      </c>
      <c r="K31" s="28"/>
      <c r="L31" s="162">
        <f>AD31</f>
        <v>6341.85987809523976</v>
      </c>
      <c r="M31" s="29"/>
      <c r="N31" s="194" t="str">
        <f>AA31</f>
        <v>MS INTA 221</v>
      </c>
      <c r="O31" s="225">
        <f>Y31</f>
        <v>0.000239999999999999991</v>
      </c>
      <c r="P31" s="187" t="str">
        <f>AG31</f>
        <v>K GEMINIS</v>
      </c>
      <c r="Q31" s="225">
        <f>AE31</f>
        <v>5529.3333333333303</v>
      </c>
      <c r="R31" s="10"/>
      <c r="S31" s="10"/>
      <c r="V31" s="177">
        <f>ROWS($B$6:B31)</f>
        <v>26</v>
      </c>
      <c r="W31" s="200">
        <f t="array" ref="W31">IFERROR(AVERAGE(IF(C31:F31&gt;1,C31:F31)),0)</f>
        <v>0</v>
      </c>
      <c r="X31" s="192">
        <f t="array" ref="X31">W31+(_xlfn.COUNTIFS($W$6:$W31,W31)-1)*0.00001</f>
        <v>0.00025</v>
      </c>
      <c r="Y31" s="200">
        <f>LARGE($G$6:$G$55,V31)</f>
        <v>0.000239999999999999991</v>
      </c>
      <c r="Z31" s="202">
        <f>IF(Y31&lt;1,0,MATCH(Y31,$X$6:$X$55,0))</f>
        <v>0</v>
      </c>
      <c r="AA31" s="181" t="str">
        <f aca="1">INDEX($B$6:$B$55,Z31,1)</f>
        <v>MS INTA 221</v>
      </c>
      <c r="AB31" s="150"/>
      <c r="AC31" s="201">
        <f t="array" ref="AC31">IFERROR(AVERAGE(IF(H31:K31&gt;1,H31:K31)),0)</f>
        <v>6341.85987809523976</v>
      </c>
      <c r="AD31" s="189">
        <f t="array" ref="AD31">AC31+(_xlfn.COUNTIFS($AC$6:$AC31,AC31)-1)*0.00001</f>
        <v>6341.85987809523976</v>
      </c>
      <c r="AE31" s="189">
        <f>LARGE($AD$6:$AD$55,V31)</f>
        <v>5529.3333333333303</v>
      </c>
      <c r="AF31" s="279">
        <f>IF(AE31&lt;1,0,MATCH(AE31,$AD$6:$AD$55,0))</f>
        <v>21</v>
      </c>
      <c r="AG31" s="181" t="str">
        <f aca="1">INDEX($B$6:$B$55,AF31,1)</f>
        <v>K GEMINIS</v>
      </c>
    </row>
    <row r="32" spans="1:33" ht="15" customHeight="1">
      <c r="A32" s="27" t="n">
        <v>27</v>
      </c>
      <c r="B32" s="193" t="str">
        <f aca="1">INDEX(CV1SF,$A32,1)</f>
        <v>INTA  BON 122</v>
      </c>
      <c r="C32" s="234"/>
      <c r="D32" s="28"/>
      <c r="E32" s="28"/>
      <c r="F32" s="28"/>
      <c r="G32" s="225">
        <f>X32</f>
        <v>0.000260000000000000009</v>
      </c>
      <c r="H32" s="234" t="n">
        <v>5602.73999999999978</v>
      </c>
      <c r="I32" s="234" t="n">
        <v>6156.99819428571391</v>
      </c>
      <c r="J32" s="234" t="n">
        <v>5661.36999999999989</v>
      </c>
      <c r="K32" s="28"/>
      <c r="L32" s="162">
        <f>AD32</f>
        <v>5807.03606476190998</v>
      </c>
      <c r="M32" s="29"/>
      <c r="N32" s="194" t="str">
        <f>AA32</f>
        <v>INTA  BON 122</v>
      </c>
      <c r="O32" s="225">
        <f>Y32</f>
        <v>0.000229999999999999982</v>
      </c>
      <c r="P32" s="187" t="str">
        <f>AG32</f>
        <v>K LIEBRE</v>
      </c>
      <c r="Q32" s="225">
        <f>AE32</f>
        <v>5461.77740952381009</v>
      </c>
      <c r="R32" s="10"/>
      <c r="S32" s="10"/>
      <c r="V32" s="177">
        <f>ROWS($B$6:B32)</f>
        <v>27</v>
      </c>
      <c r="W32" s="200">
        <f t="array" ref="W32">IFERROR(AVERAGE(IF(C32:F32&gt;1,C32:F32)),0)</f>
        <v>0</v>
      </c>
      <c r="X32" s="192">
        <f t="array" ref="X32">W32+(_xlfn.COUNTIFS($W$6:$W32,W32)-1)*0.00001</f>
        <v>0.000260000000000000009</v>
      </c>
      <c r="Y32" s="200">
        <f>LARGE($G$6:$G$55,V32)</f>
        <v>0.000229999999999999982</v>
      </c>
      <c r="Z32" s="202">
        <f>IF(Y32&lt;1,0,MATCH(Y32,$X$6:$X$55,0))</f>
        <v>0</v>
      </c>
      <c r="AA32" s="181" t="str">
        <f aca="1">INDEX($B$6:$B$55,Z32,1)</f>
        <v>INTA  BON 122</v>
      </c>
      <c r="AB32" s="150"/>
      <c r="AC32" s="201">
        <f t="array" ref="AC32">IFERROR(AVERAGE(IF(H32:K32&gt;1,H32:K32)),0)</f>
        <v>5807.03606476190998</v>
      </c>
      <c r="AD32" s="189">
        <f t="array" ref="AD32">AC32+(_xlfn.COUNTIFS($AC$6:$AC32,AC32)-1)*0.00001</f>
        <v>5807.03606476190998</v>
      </c>
      <c r="AE32" s="189">
        <f>LARGE($AD$6:$AD$55,V32)</f>
        <v>5461.77740952381009</v>
      </c>
      <c r="AF32" s="279">
        <f>IF(AE32&lt;1,0,MATCH(AE32,$AD$6:$AD$55,0))</f>
        <v>22</v>
      </c>
      <c r="AG32" s="181" t="str">
        <f aca="1">INDEX($B$6:$B$55,AF32,1)</f>
        <v>K LIEBRE</v>
      </c>
    </row>
    <row r="33" spans="1:33" ht="15" customHeight="1">
      <c r="A33" s="27" t="n">
        <v>28</v>
      </c>
      <c r="B33" s="193" t="str">
        <f aca="1">INDEX(CV1SF,$A33,1)</f>
        <v>B 750</v>
      </c>
      <c r="C33" s="234"/>
      <c r="D33" s="28"/>
      <c r="E33" s="28"/>
      <c r="F33" s="28"/>
      <c r="G33" s="225">
        <f>X33</f>
        <v>0.000270000000000000018</v>
      </c>
      <c r="H33" s="234" t="n">
        <v>4792.79943999999978</v>
      </c>
      <c r="I33" s="234" t="n">
        <v>6170.6706285714281</v>
      </c>
      <c r="J33" s="234" t="n">
        <v>6590.47940571428444</v>
      </c>
      <c r="K33" s="28"/>
      <c r="L33" s="162">
        <f>AD33</f>
        <v>5851.31649142856986</v>
      </c>
      <c r="M33" s="29"/>
      <c r="N33" s="194" t="str">
        <f>AA33</f>
        <v>B 750</v>
      </c>
      <c r="O33" s="225">
        <f>Y33</f>
        <v>0.000220000000000000018</v>
      </c>
      <c r="P33" s="187" t="str">
        <f>AG33</f>
        <v>SY 120</v>
      </c>
      <c r="Q33" s="225">
        <f>AE33</f>
        <v>5175.22502095237996</v>
      </c>
      <c r="R33" s="10"/>
      <c r="S33" s="10"/>
      <c r="V33" s="177">
        <f>ROWS($B$6:B33)</f>
        <v>28</v>
      </c>
      <c r="W33" s="200">
        <f t="array" ref="W33">IFERROR(AVERAGE(IF(C33:F33&gt;1,C33:F33)),0)</f>
        <v>0</v>
      </c>
      <c r="X33" s="192">
        <f t="array" ref="X33">W33+(_xlfn.COUNTIFS($W$6:$W33,W33)-1)*0.00001</f>
        <v>0.000270000000000000018</v>
      </c>
      <c r="Y33" s="200">
        <f>LARGE($G$6:$G$55,V33)</f>
        <v>0.000220000000000000018</v>
      </c>
      <c r="Z33" s="202">
        <f>IF(Y33&lt;1,0,MATCH(Y33,$X$6:$X$55,0))</f>
        <v>0</v>
      </c>
      <c r="AA33" s="181" t="str">
        <f aca="1">INDEX($B$6:$B$55,Z33,1)</f>
        <v>B 750</v>
      </c>
      <c r="AB33" s="150"/>
      <c r="AC33" s="201">
        <f t="array" ref="AC33">IFERROR(AVERAGE(IF(H33:K33&gt;1,H33:K33)),0)</f>
        <v>5851.31649142856986</v>
      </c>
      <c r="AD33" s="189">
        <f t="array" ref="AD33">AC33+(_xlfn.COUNTIFS($AC$6:$AC33,AC33)-1)*0.00001</f>
        <v>5851.31649142856986</v>
      </c>
      <c r="AE33" s="189">
        <f>LARGE($AD$6:$AD$55,V33)</f>
        <v>5175.22502095237996</v>
      </c>
      <c r="AF33" s="279">
        <f>IF(AE33&lt;1,0,MATCH(AE33,$AD$6:$AD$55,0))</f>
        <v>14</v>
      </c>
      <c r="AG33" s="181" t="str">
        <f aca="1">INDEX($B$6:$B$55,AF33,1)</f>
        <v>SY 120</v>
      </c>
    </row>
    <row r="34" spans="1:33" ht="15" customHeight="1">
      <c r="A34" s="27" t="n">
        <v>29</v>
      </c>
      <c r="B34" s="193" t="str">
        <f aca="1">INDEX(CV1SF,$A34,1)</f>
        <v>B 820</v>
      </c>
      <c r="C34" s="234"/>
      <c r="D34" s="28"/>
      <c r="E34" s="28"/>
      <c r="F34" s="28"/>
      <c r="G34" s="225">
        <f>X34</f>
        <v>0.000279999999999999982</v>
      </c>
      <c r="H34" s="234" t="n">
        <v>6246.23019428571388</v>
      </c>
      <c r="I34" s="234" t="n">
        <v>6681.8948114285713</v>
      </c>
      <c r="J34" s="234" t="n">
        <v>6018.86999999999989</v>
      </c>
      <c r="K34" s="28"/>
      <c r="L34" s="162">
        <f>AD34</f>
        <v>6315.66500190476017</v>
      </c>
      <c r="M34" s="29"/>
      <c r="N34" s="194" t="str">
        <f>AA34</f>
        <v>B 820</v>
      </c>
      <c r="O34" s="225">
        <f>Y34</f>
        <v>0.000210000000000000053</v>
      </c>
      <c r="P34" s="187" t="str">
        <f>AG34</f>
        <v>TIMBO</v>
      </c>
      <c r="Q34" s="225">
        <f>AE34</f>
        <v>5001.88396190476033</v>
      </c>
      <c r="R34" s="10"/>
      <c r="S34" s="10"/>
      <c r="V34" s="177">
        <f>ROWS($B$6:B34)</f>
        <v>29</v>
      </c>
      <c r="W34" s="200">
        <f t="array" ref="W34">IFERROR(AVERAGE(IF(C34:F34&gt;1,C34:F34)),0)</f>
        <v>0</v>
      </c>
      <c r="X34" s="192">
        <f t="array" ref="X34">W34+(_xlfn.COUNTIFS($W$6:$W34,W34)-1)*0.00001</f>
        <v>0.000279999999999999982</v>
      </c>
      <c r="Y34" s="200">
        <f>LARGE($G$6:$G$55,V34)</f>
        <v>0.000210000000000000053</v>
      </c>
      <c r="Z34" s="202">
        <f>IF(Y34&lt;1,0,MATCH(Y34,$X$6:$X$55,0))</f>
        <v>0</v>
      </c>
      <c r="AA34" s="181" t="str">
        <f aca="1">INDEX($B$6:$B$55,Z34,1)</f>
        <v>B 820</v>
      </c>
      <c r="AB34" s="150"/>
      <c r="AC34" s="201">
        <f t="array" ref="AC34">IFERROR(AVERAGE(IF(H34:K34&gt;1,H34:K34)),0)</f>
        <v>6315.66500190476017</v>
      </c>
      <c r="AD34" s="189">
        <f t="array" ref="AD34">AC34+(_xlfn.COUNTIFS($AC$6:$AC34,AC34)-1)*0.00001</f>
        <v>6315.66500190476017</v>
      </c>
      <c r="AE34" s="189">
        <f>LARGE($AD$6:$AD$55,V34)</f>
        <v>5001.88396190476033</v>
      </c>
      <c r="AF34" s="279">
        <f>IF(AE34&lt;1,0,MATCH(AE34,$AD$6:$AD$55,0))</f>
        <v>8</v>
      </c>
      <c r="AG34" s="181" t="str">
        <f aca="1">INDEX($B$6:$B$55,AF34,1)</f>
        <v>TIMBO</v>
      </c>
    </row>
    <row r="35" spans="1:33" ht="15" customHeight="1">
      <c r="A35" s="27" t="n">
        <v>30</v>
      </c>
      <c r="B35" s="193">
        <f aca="1">INDEX(CV1SF,$A35,1)</f>
        <v>0</v>
      </c>
      <c r="C35" s="224"/>
      <c r="D35" s="28"/>
      <c r="E35" s="28"/>
      <c r="F35" s="32"/>
      <c r="G35" s="225">
        <f>X35</f>
        <v>0.00029</v>
      </c>
      <c r="H35" s="224"/>
      <c r="I35" s="224"/>
      <c r="J35" s="224"/>
      <c r="K35" s="32"/>
      <c r="L35" s="162">
        <f>AD35</f>
        <v>0</v>
      </c>
      <c r="M35" s="29"/>
      <c r="N35" s="194">
        <f>AA35</f>
        <v>0</v>
      </c>
      <c r="O35" s="225">
        <f>Y35</f>
        <v>0.0002</v>
      </c>
      <c r="P35" s="187">
        <f>AG35</f>
        <v>0</v>
      </c>
      <c r="Q35" s="225">
        <f>AE35</f>
        <v>0.0002</v>
      </c>
      <c r="R35" s="10"/>
      <c r="S35" s="10"/>
      <c r="V35" s="177">
        <f>ROWS($B$6:B35)</f>
        <v>30</v>
      </c>
      <c r="W35" s="200">
        <f t="array" ref="W35">IFERROR(AVERAGE(IF(C35:F35&gt;1,C35:F35)),0)</f>
        <v>0</v>
      </c>
      <c r="X35" s="192">
        <f t="array" ref="X35">W35+(_xlfn.COUNTIFS($W$6:$W35,W35)-1)*0.00001</f>
        <v>0.00029</v>
      </c>
      <c r="Y35" s="200">
        <f>LARGE($G$6:$G$55,V35)</f>
        <v>0.0002</v>
      </c>
      <c r="Z35" s="202">
        <f>IF(Y35&lt;1,0,MATCH(Y35,$X$6:$X$55,0))</f>
        <v>0</v>
      </c>
      <c r="AA35" s="280">
        <f aca="1">INDEX($B$6:$B$55,Z35,1)</f>
        <v>0</v>
      </c>
      <c r="AB35" s="150"/>
      <c r="AC35" s="201">
        <f t="array" ref="AC35">IFERROR(AVERAGE(IF(H35:K35&gt;1,H35:K35)),0)</f>
        <v>0</v>
      </c>
      <c r="AD35" s="189">
        <f t="array" ref="AD35">AC35+(_xlfn.COUNTIFS($AC$6:$AC35,AC35)-1)*0.00001</f>
        <v>0</v>
      </c>
      <c r="AE35" s="189">
        <f>LARGE($AD$6:$AD$55,V35)</f>
        <v>0.0002</v>
      </c>
      <c r="AF35" s="202">
        <f>IF(AE35&lt;1,0,MATCH(AE35,$AD$6:$AD$55,0))</f>
        <v>0</v>
      </c>
      <c r="AG35" s="280">
        <f aca="1">INDEX($B$6:$B$55,AF35,1)</f>
        <v>0</v>
      </c>
    </row>
    <row r="36" spans="1:33" ht="15" customHeight="1">
      <c r="A36" s="27" t="n">
        <v>31</v>
      </c>
      <c r="B36" s="193">
        <f aca="1">INDEX(CV1SF,$A36,1)</f>
        <v>0</v>
      </c>
      <c r="C36" s="28"/>
      <c r="D36" s="28"/>
      <c r="E36" s="28"/>
      <c r="F36" s="32"/>
      <c r="G36" s="191">
        <f>X36</f>
        <v>0.000299999999999999911</v>
      </c>
      <c r="H36" s="28"/>
      <c r="I36" s="28"/>
      <c r="J36" s="28"/>
      <c r="K36" s="32"/>
      <c r="L36" s="191">
        <f>AD36</f>
        <v>0.00001</v>
      </c>
      <c r="M36" s="29"/>
      <c r="N36" s="194">
        <f>AA36</f>
        <v>0</v>
      </c>
      <c r="O36" s="191">
        <f>Y36</f>
        <v>0.000190000000000000036</v>
      </c>
      <c r="P36" s="187">
        <f>AG36</f>
        <v>0</v>
      </c>
      <c r="Q36" s="191">
        <f>AE36</f>
        <v>0.000190000000000000036</v>
      </c>
      <c r="R36" s="10"/>
      <c r="S36" s="10"/>
      <c r="V36" s="177">
        <f>ROWS($B$6:B36)</f>
        <v>31</v>
      </c>
      <c r="W36" s="200">
        <f t="array" ref="W36">IFERROR(AVERAGE(IF(C36:F36&gt;1,C36:F36)),0)</f>
        <v>0</v>
      </c>
      <c r="X36" s="192">
        <f t="array" ref="X36">W36+(_xlfn.COUNTIFS($W$6:$W36,W36)-1)*0.00001</f>
        <v>0.000299999999999999911</v>
      </c>
      <c r="Y36" s="200">
        <f>LARGE($G$6:$G$55,V36)</f>
        <v>0.000190000000000000036</v>
      </c>
      <c r="Z36" s="202">
        <f>IF(Y36&lt;1,0,MATCH(Y36,$X$6:$X$55,0))</f>
        <v>0</v>
      </c>
      <c r="AA36" s="280">
        <f aca="1">INDEX($B$6:$B$55,Z36,1)</f>
        <v>0</v>
      </c>
      <c r="AB36" s="150"/>
      <c r="AC36" s="201">
        <f t="array" ref="AC36">IFERROR(AVERAGE(IF(H36:K36&gt;1,H36:K36)),0)</f>
        <v>0</v>
      </c>
      <c r="AD36" s="189">
        <f t="array" ref="AD36">AC36+(_xlfn.COUNTIFS($AC$6:$AC36,AC36)-1)*0.00001</f>
        <v>0.00001</v>
      </c>
      <c r="AE36" s="189">
        <f>LARGE($AD$6:$AD$55,V36)</f>
        <v>0.000190000000000000036</v>
      </c>
      <c r="AF36" s="202">
        <f>IF(AE36&lt;1,0,MATCH(AE36,$AD$6:$AD$55,0))</f>
        <v>0</v>
      </c>
      <c r="AG36" s="280">
        <f aca="1">INDEX($B$6:$B$55,AF36,1)</f>
        <v>0</v>
      </c>
    </row>
    <row r="37" spans="1:33" ht="15" customHeight="1">
      <c r="A37" s="27" t="n">
        <v>32</v>
      </c>
      <c r="B37" s="193">
        <f aca="1">INDEX(CV1SF,$A37,1)</f>
        <v>0</v>
      </c>
      <c r="C37" s="28"/>
      <c r="D37" s="28"/>
      <c r="E37" s="28"/>
      <c r="F37" s="32"/>
      <c r="G37" s="191">
        <f>X37</f>
        <v>0.000310000000000000009</v>
      </c>
      <c r="H37" s="28"/>
      <c r="I37" s="28"/>
      <c r="J37" s="28"/>
      <c r="K37" s="32"/>
      <c r="L37" s="191">
        <f>AD37</f>
        <v>0.00002</v>
      </c>
      <c r="M37" s="29"/>
      <c r="N37" s="194">
        <f>AA37</f>
        <v>0</v>
      </c>
      <c r="O37" s="191">
        <f>Y37</f>
        <v>0.000180000000000000036</v>
      </c>
      <c r="P37" s="187">
        <f>AG37</f>
        <v>0</v>
      </c>
      <c r="Q37" s="191">
        <f>AE37</f>
        <v>0.000180000000000000036</v>
      </c>
      <c r="R37" s="10"/>
      <c r="S37" s="10"/>
      <c r="V37" s="177">
        <f>ROWS($B$6:B37)</f>
        <v>32</v>
      </c>
      <c r="W37" s="200">
        <f t="array" ref="W37">IFERROR(AVERAGE(IF(C37:F37&gt;1,C37:F37)),0)</f>
        <v>0</v>
      </c>
      <c r="X37" s="192">
        <f t="array" ref="X37">W37+(_xlfn.COUNTIFS($W$6:$W37,W37)-1)*0.00001</f>
        <v>0.000310000000000000009</v>
      </c>
      <c r="Y37" s="200">
        <f>LARGE($G$6:$G$55,V37)</f>
        <v>0.000180000000000000036</v>
      </c>
      <c r="Z37" s="202">
        <f>IF(Y37&lt;1,0,MATCH(Y37,$X$6:$X$55,0))</f>
        <v>0</v>
      </c>
      <c r="AA37" s="280">
        <f aca="1">INDEX($B$6:$B$55,Z37,1)</f>
        <v>0</v>
      </c>
      <c r="AB37" s="150"/>
      <c r="AC37" s="201">
        <f t="array" ref="AC37">IFERROR(AVERAGE(IF(H37:K37&gt;1,H37:K37)),0)</f>
        <v>0</v>
      </c>
      <c r="AD37" s="189">
        <f t="array" ref="AD37">AC37+(_xlfn.COUNTIFS($AC$6:$AC37,AC37)-1)*0.00001</f>
        <v>0.00002</v>
      </c>
      <c r="AE37" s="189">
        <f>LARGE($AD$6:$AD$55,V37)</f>
        <v>0.000180000000000000036</v>
      </c>
      <c r="AF37" s="202">
        <f>IF(AE37&lt;1,0,MATCH(AE37,$AD$6:$AD$55,0))</f>
        <v>0</v>
      </c>
      <c r="AG37" s="280">
        <f aca="1">INDEX($B$6:$B$55,AF37,1)</f>
        <v>0</v>
      </c>
    </row>
    <row r="38" spans="1:33" ht="15" customHeight="1">
      <c r="A38" s="27" t="n">
        <v>33</v>
      </c>
      <c r="B38" s="193">
        <f aca="1">INDEX(CV1SF,$A38,1)</f>
        <v>0</v>
      </c>
      <c r="C38" s="28"/>
      <c r="D38" s="28"/>
      <c r="E38" s="28"/>
      <c r="F38" s="32"/>
      <c r="G38" s="191">
        <f>X38</f>
        <v>0.000320000000000000018</v>
      </c>
      <c r="H38" s="28"/>
      <c r="I38" s="28"/>
      <c r="J38" s="28"/>
      <c r="K38" s="32"/>
      <c r="L38" s="191">
        <f>AD38</f>
        <v>0.00003</v>
      </c>
      <c r="M38" s="29"/>
      <c r="N38" s="194">
        <f>AA38</f>
        <v>0</v>
      </c>
      <c r="O38" s="191">
        <f>Y38</f>
        <v>0.000170000000000000018</v>
      </c>
      <c r="P38" s="187">
        <f>AG38</f>
        <v>0</v>
      </c>
      <c r="Q38" s="191">
        <f>AE38</f>
        <v>0.000170000000000000018</v>
      </c>
      <c r="R38" s="10"/>
      <c r="S38" s="10"/>
      <c r="V38" s="177">
        <f>ROWS($B$6:B38)</f>
        <v>33</v>
      </c>
      <c r="W38" s="200">
        <f t="array" ref="W38">IFERROR(AVERAGE(IF(C38:F38&gt;1,C38:F38)),0)</f>
        <v>0</v>
      </c>
      <c r="X38" s="192">
        <f t="array" ref="X38">W38+(_xlfn.COUNTIFS($W$6:$W38,W38)-1)*0.00001</f>
        <v>0.000320000000000000018</v>
      </c>
      <c r="Y38" s="200">
        <f>LARGE($G$6:$G$55,V38)</f>
        <v>0.000170000000000000018</v>
      </c>
      <c r="Z38" s="202">
        <f>IF(Y38&lt;1,0,MATCH(Y38,$X$6:$X$55,0))</f>
        <v>0</v>
      </c>
      <c r="AA38" s="280">
        <f aca="1">INDEX($B$6:$B$55,Z38,1)</f>
        <v>0</v>
      </c>
      <c r="AB38" s="150"/>
      <c r="AC38" s="201">
        <f t="array" ref="AC38">IFERROR(AVERAGE(IF(H38:K38&gt;1,H38:K38)),0)</f>
        <v>0</v>
      </c>
      <c r="AD38" s="189">
        <f t="array" ref="AD38">AC38+(_xlfn.COUNTIFS($AC$6:$AC38,AC38)-1)*0.00001</f>
        <v>0.00003</v>
      </c>
      <c r="AE38" s="189">
        <f>LARGE($AD$6:$AD$55,V38)</f>
        <v>0.000170000000000000018</v>
      </c>
      <c r="AF38" s="202">
        <f>IF(AE38&lt;1,0,MATCH(AE38,$AD$6:$AD$55,0))</f>
        <v>0</v>
      </c>
      <c r="AG38" s="280">
        <f aca="1">INDEX($B$6:$B$55,AF38,1)</f>
        <v>0</v>
      </c>
    </row>
    <row r="39" spans="1:33" ht="15" customHeight="1">
      <c r="A39" s="27" t="n">
        <v>34</v>
      </c>
      <c r="B39" s="193">
        <f aca="1">INDEX(CV1SF,$A39,1)</f>
        <v>0</v>
      </c>
      <c r="C39" s="28"/>
      <c r="D39" s="28"/>
      <c r="E39" s="28"/>
      <c r="F39" s="32"/>
      <c r="G39" s="191">
        <f>X39</f>
        <v>0.000330000000000000027</v>
      </c>
      <c r="H39" s="28"/>
      <c r="I39" s="28"/>
      <c r="J39" s="28"/>
      <c r="K39" s="32"/>
      <c r="L39" s="191">
        <f>AD39</f>
        <v>0.00004</v>
      </c>
      <c r="M39" s="29"/>
      <c r="N39" s="194">
        <f>AA39</f>
        <v>0</v>
      </c>
      <c r="O39" s="191">
        <f>Y39</f>
        <v>0.000160000000000000009</v>
      </c>
      <c r="P39" s="187">
        <f>AG39</f>
        <v>0</v>
      </c>
      <c r="Q39" s="191">
        <f>AE39</f>
        <v>0.000160000000000000009</v>
      </c>
      <c r="R39" s="10"/>
      <c r="S39" s="10"/>
      <c r="V39" s="177">
        <f>ROWS($B$6:B39)</f>
        <v>34</v>
      </c>
      <c r="W39" s="200">
        <f t="array" ref="W39">IFERROR(AVERAGE(IF(C39:F39&gt;1,C39:F39)),0)</f>
        <v>0</v>
      </c>
      <c r="X39" s="192">
        <f t="array" ref="X39">W39+(_xlfn.COUNTIFS($W$6:$W39,W39)-1)*0.00001</f>
        <v>0.000330000000000000027</v>
      </c>
      <c r="Y39" s="200">
        <f>LARGE($G$6:$G$55,V39)</f>
        <v>0.000160000000000000009</v>
      </c>
      <c r="Z39" s="202">
        <f>IF(Y39&lt;1,0,MATCH(Y39,$X$6:$X$55,0))</f>
        <v>0</v>
      </c>
      <c r="AA39" s="280">
        <f aca="1">INDEX($B$6:$B$55,Z39,1)</f>
        <v>0</v>
      </c>
      <c r="AB39" s="150"/>
      <c r="AC39" s="201">
        <f t="array" ref="AC39">IFERROR(AVERAGE(IF(H39:K39&gt;1,H39:K39)),0)</f>
        <v>0</v>
      </c>
      <c r="AD39" s="189">
        <f t="array" ref="AD39">AC39+(_xlfn.COUNTIFS($AC$6:$AC39,AC39)-1)*0.00001</f>
        <v>0.00004</v>
      </c>
      <c r="AE39" s="189">
        <f>LARGE($AD$6:$AD$55,V39)</f>
        <v>0.000160000000000000009</v>
      </c>
      <c r="AF39" s="202">
        <f>IF(AE39&lt;1,0,MATCH(AE39,$AD$6:$AD$55,0))</f>
        <v>0</v>
      </c>
      <c r="AG39" s="280">
        <f aca="1">INDEX($B$6:$B$55,AF39,1)</f>
        <v>0</v>
      </c>
    </row>
    <row r="40" spans="1:33" ht="15" customHeight="1">
      <c r="A40" s="27" t="n">
        <v>35</v>
      </c>
      <c r="B40" s="193">
        <f aca="1">INDEX(CV1SF,$A40,1)</f>
        <v>0</v>
      </c>
      <c r="C40" s="28"/>
      <c r="D40" s="28"/>
      <c r="E40" s="28"/>
      <c r="F40" s="32"/>
      <c r="G40" s="191">
        <f>X40</f>
        <v>0.000340000000000000036</v>
      </c>
      <c r="H40" s="28"/>
      <c r="I40" s="28"/>
      <c r="J40" s="28"/>
      <c r="K40" s="32"/>
      <c r="L40" s="191">
        <f>AD40</f>
        <v>0.00005</v>
      </c>
      <c r="M40" s="29"/>
      <c r="N40" s="194">
        <f>AA40</f>
        <v>0</v>
      </c>
      <c r="O40" s="191">
        <f>Y40</f>
        <v>0.000149999999999999956</v>
      </c>
      <c r="P40" s="187">
        <f>AG40</f>
        <v>0</v>
      </c>
      <c r="Q40" s="191">
        <f>AE40</f>
        <v>0.000149999999999999956</v>
      </c>
      <c r="R40" s="10"/>
      <c r="S40" s="10"/>
      <c r="V40" s="177">
        <f>ROWS($B$6:B40)</f>
        <v>35</v>
      </c>
      <c r="W40" s="200">
        <f t="array" ref="W40">IFERROR(AVERAGE(IF(C40:F40&gt;1,C40:F40)),0)</f>
        <v>0</v>
      </c>
      <c r="X40" s="192">
        <f t="array" ref="X40">W40+(_xlfn.COUNTIFS($W$6:$W40,W40)-1)*0.00001</f>
        <v>0.000340000000000000036</v>
      </c>
      <c r="Y40" s="200">
        <f>LARGE($G$6:$G$55,V40)</f>
        <v>0.000149999999999999956</v>
      </c>
      <c r="Z40" s="202">
        <f>IF(Y40&lt;1,0,MATCH(Y40,$X$6:$X$55,0))</f>
        <v>0</v>
      </c>
      <c r="AA40" s="280">
        <f aca="1">INDEX($B$6:$B$55,Z40,1)</f>
        <v>0</v>
      </c>
      <c r="AB40" s="150"/>
      <c r="AC40" s="201">
        <f t="array" ref="AC40">IFERROR(AVERAGE(IF(H40:K40&gt;1,H40:K40)),0)</f>
        <v>0</v>
      </c>
      <c r="AD40" s="189">
        <f t="array" ref="AD40">AC40+(_xlfn.COUNTIFS($AC$6:$AC40,AC40)-1)*0.00001</f>
        <v>0.00005</v>
      </c>
      <c r="AE40" s="189">
        <f>LARGE($AD$6:$AD$55,V40)</f>
        <v>0.000149999999999999956</v>
      </c>
      <c r="AF40" s="202">
        <f>IF(AE40&lt;1,0,MATCH(AE40,$AD$6:$AD$55,0))</f>
        <v>0</v>
      </c>
      <c r="AG40" s="280">
        <f aca="1">INDEX($B$6:$B$55,AF40,1)</f>
        <v>0</v>
      </c>
    </row>
    <row r="41" spans="1:33" ht="15" customHeight="1">
      <c r="A41" s="27" t="n">
        <v>36</v>
      </c>
      <c r="B41" s="193">
        <f aca="1">INDEX(CV1SF,$A41,1)</f>
        <v>0</v>
      </c>
      <c r="C41" s="28"/>
      <c r="D41" s="28"/>
      <c r="E41" s="28"/>
      <c r="F41" s="32"/>
      <c r="G41" s="191">
        <f>X41</f>
        <v>0.000350000000000000044</v>
      </c>
      <c r="H41" s="28"/>
      <c r="I41" s="28"/>
      <c r="J41" s="28"/>
      <c r="K41" s="32"/>
      <c r="L41" s="191">
        <f>AD41</f>
        <v>0.00006</v>
      </c>
      <c r="M41" s="29"/>
      <c r="N41" s="194">
        <f>AA41</f>
        <v>0</v>
      </c>
      <c r="O41" s="191">
        <f>Y41</f>
        <v>0.000139999999999999991</v>
      </c>
      <c r="P41" s="187">
        <f>AG41</f>
        <v>0</v>
      </c>
      <c r="Q41" s="191">
        <f>AE41</f>
        <v>0.000139999999999999991</v>
      </c>
      <c r="R41" s="10"/>
      <c r="S41" s="10"/>
      <c r="V41" s="177">
        <f>ROWS($B$6:B41)</f>
        <v>36</v>
      </c>
      <c r="W41" s="200">
        <f t="array" ref="W41">IFERROR(AVERAGE(IF(C41:F41&gt;1,C41:F41)),0)</f>
        <v>0</v>
      </c>
      <c r="X41" s="192">
        <f t="array" ref="X41">W41+(_xlfn.COUNTIFS($W$6:$W41,W41)-1)*0.00001</f>
        <v>0.000350000000000000044</v>
      </c>
      <c r="Y41" s="200">
        <f>LARGE($G$6:$G$55,V41)</f>
        <v>0.000139999999999999991</v>
      </c>
      <c r="Z41" s="202">
        <f>IF(Y41&lt;1,0,MATCH(Y41,$X$6:$X$55,0))</f>
        <v>0</v>
      </c>
      <c r="AA41" s="280">
        <f aca="1">INDEX($B$6:$B$55,Z41,1)</f>
        <v>0</v>
      </c>
      <c r="AB41" s="150"/>
      <c r="AC41" s="201">
        <f t="array" ref="AC41">IFERROR(AVERAGE(IF(H41:K41&gt;1,H41:K41)),0)</f>
        <v>0</v>
      </c>
      <c r="AD41" s="189">
        <f t="array" ref="AD41">AC41+(_xlfn.COUNTIFS($AC$6:$AC41,AC41)-1)*0.00001</f>
        <v>0.00006</v>
      </c>
      <c r="AE41" s="189">
        <f>LARGE($AD$6:$AD$55,V41)</f>
        <v>0.000139999999999999991</v>
      </c>
      <c r="AF41" s="202">
        <f>IF(AE41&lt;1,0,MATCH(AE41,$AD$6:$AD$55,0))</f>
        <v>0</v>
      </c>
      <c r="AG41" s="280">
        <f aca="1">INDEX($B$6:$B$55,AF41,1)</f>
        <v>0</v>
      </c>
    </row>
    <row r="42" spans="1:33" ht="15" customHeight="1">
      <c r="A42" s="27" t="n">
        <v>37</v>
      </c>
      <c r="B42" s="193">
        <f aca="1">INDEX(CV1SF,$A42,1)</f>
        <v>0</v>
      </c>
      <c r="C42" s="28"/>
      <c r="D42" s="28"/>
      <c r="E42" s="28"/>
      <c r="F42" s="32"/>
      <c r="G42" s="191">
        <f>X42</f>
        <v>0.000360000000000000053</v>
      </c>
      <c r="H42" s="28"/>
      <c r="I42" s="28"/>
      <c r="J42" s="28"/>
      <c r="K42" s="32"/>
      <c r="L42" s="191">
        <f>AD42</f>
        <v>0.00007</v>
      </c>
      <c r="M42" s="29"/>
      <c r="N42" s="194">
        <f>AA42</f>
        <v>0</v>
      </c>
      <c r="O42" s="191">
        <f>Y42</f>
        <v>0.000130000000000000004</v>
      </c>
      <c r="P42" s="187">
        <f>AG42</f>
        <v>0</v>
      </c>
      <c r="Q42" s="191">
        <f>AE42</f>
        <v>0.000130000000000000004</v>
      </c>
      <c r="R42" s="10"/>
      <c r="S42" s="10"/>
      <c r="V42" s="177">
        <f>ROWS($B$6:B42)</f>
        <v>37</v>
      </c>
      <c r="W42" s="200">
        <f t="array" ref="W42">IFERROR(AVERAGE(IF(C42:F42&gt;1,C42:F42)),0)</f>
        <v>0</v>
      </c>
      <c r="X42" s="192">
        <f t="array" ref="X42">W42+(_xlfn.COUNTIFS($W$6:$W42,W42)-1)*0.00001</f>
        <v>0.000360000000000000053</v>
      </c>
      <c r="Y42" s="200">
        <f>LARGE($G$6:$G$55,V42)</f>
        <v>0.000130000000000000004</v>
      </c>
      <c r="Z42" s="202">
        <f>IF(Y42&lt;1,0,MATCH(Y42,$X$6:$X$55,0))</f>
        <v>0</v>
      </c>
      <c r="AA42" s="280">
        <f aca="1">INDEX($B$6:$B$55,Z42,1)</f>
        <v>0</v>
      </c>
      <c r="AB42" s="150"/>
      <c r="AC42" s="201">
        <f t="array" ref="AC42">IFERROR(AVERAGE(IF(H42:K42&gt;1,H42:K42)),0)</f>
        <v>0</v>
      </c>
      <c r="AD42" s="189">
        <f t="array" ref="AD42">AC42+(_xlfn.COUNTIFS($AC$6:$AC42,AC42)-1)*0.00001</f>
        <v>0.00007</v>
      </c>
      <c r="AE42" s="189">
        <f>LARGE($AD$6:$AD$55,V42)</f>
        <v>0.000130000000000000004</v>
      </c>
      <c r="AF42" s="202">
        <f>IF(AE42&lt;1,0,MATCH(AE42,$AD$6:$AD$55,0))</f>
        <v>0</v>
      </c>
      <c r="AG42" s="280">
        <f aca="1">INDEX($B$6:$B$55,AF42,1)</f>
        <v>0</v>
      </c>
    </row>
    <row r="43" spans="1:33" ht="15" customHeight="1">
      <c r="A43" s="27" t="n">
        <v>38</v>
      </c>
      <c r="B43" s="193">
        <f aca="1">INDEX(CV1SF,$A43,1)</f>
        <v>0</v>
      </c>
      <c r="C43" s="28"/>
      <c r="D43" s="28"/>
      <c r="E43" s="28"/>
      <c r="F43" s="32"/>
      <c r="G43" s="191">
        <f>X43</f>
        <v>0.000370000000000000062</v>
      </c>
      <c r="H43" s="28"/>
      <c r="I43" s="28"/>
      <c r="J43" s="28"/>
      <c r="K43" s="32"/>
      <c r="L43" s="191">
        <f>AD43</f>
        <v>0.00008</v>
      </c>
      <c r="M43" s="29"/>
      <c r="N43" s="194">
        <f>AA43</f>
        <v>0</v>
      </c>
      <c r="O43" s="191">
        <f>Y43</f>
        <v>0.000119999999999999996</v>
      </c>
      <c r="P43" s="187">
        <f>AG43</f>
        <v>0</v>
      </c>
      <c r="Q43" s="191">
        <f>AE43</f>
        <v>0.000119999999999999996</v>
      </c>
      <c r="R43" s="10"/>
      <c r="S43" s="10"/>
      <c r="V43" s="177">
        <f>ROWS($B$6:B43)</f>
        <v>38</v>
      </c>
      <c r="W43" s="200">
        <f t="array" ref="W43">IFERROR(AVERAGE(IF(C43:F43&gt;1,C43:F43)),0)</f>
        <v>0</v>
      </c>
      <c r="X43" s="192">
        <f t="array" ref="X43">W43+(_xlfn.COUNTIFS($W$6:$W43,W43)-1)*0.00001</f>
        <v>0.000370000000000000062</v>
      </c>
      <c r="Y43" s="200">
        <f>LARGE($G$6:$G$55,V43)</f>
        <v>0.000119999999999999996</v>
      </c>
      <c r="Z43" s="202">
        <f>IF(Y43&lt;1,0,MATCH(Y43,$X$6:$X$55,0))</f>
        <v>0</v>
      </c>
      <c r="AA43" s="280">
        <f aca="1">INDEX($B$6:$B$55,Z43,1)</f>
        <v>0</v>
      </c>
      <c r="AB43" s="150"/>
      <c r="AC43" s="201">
        <f t="array" ref="AC43">IFERROR(AVERAGE(IF(H43:K43&gt;1,H43:K43)),0)</f>
        <v>0</v>
      </c>
      <c r="AD43" s="189">
        <f t="array" ref="AD43">AC43+(_xlfn.COUNTIFS($AC$6:$AC43,AC43)-1)*0.00001</f>
        <v>0.00008</v>
      </c>
      <c r="AE43" s="189">
        <f>LARGE($AD$6:$AD$55,V43)</f>
        <v>0.000119999999999999996</v>
      </c>
      <c r="AF43" s="202">
        <f>IF(AE43&lt;1,0,MATCH(AE43,$AD$6:$AD$55,0))</f>
        <v>0</v>
      </c>
      <c r="AG43" s="280">
        <f aca="1">INDEX($B$6:$B$55,AF43,1)</f>
        <v>0</v>
      </c>
    </row>
    <row r="44" spans="1:33" ht="15" customHeight="1">
      <c r="A44" s="27" t="n">
        <v>39</v>
      </c>
      <c r="B44" s="193">
        <f aca="1">INDEX(CV1SF,$A44,1)</f>
        <v>0</v>
      </c>
      <c r="C44" s="28"/>
      <c r="D44" s="28"/>
      <c r="E44" s="28"/>
      <c r="F44" s="32"/>
      <c r="G44" s="191">
        <f>X44</f>
        <v>0.000380000000000000071</v>
      </c>
      <c r="H44" s="28"/>
      <c r="I44" s="28"/>
      <c r="J44" s="28"/>
      <c r="K44" s="32"/>
      <c r="L44" s="191">
        <f>AD44</f>
        <v>0.0000900000000000000178</v>
      </c>
      <c r="M44" s="29"/>
      <c r="N44" s="194">
        <f>AA44</f>
        <v>0</v>
      </c>
      <c r="O44" s="191">
        <f>Y44</f>
        <v>0.000110000000000000009</v>
      </c>
      <c r="P44" s="187">
        <f>AG44</f>
        <v>0</v>
      </c>
      <c r="Q44" s="191">
        <f>AE44</f>
        <v>0.000110000000000000009</v>
      </c>
      <c r="R44" s="10"/>
      <c r="S44" s="10"/>
      <c r="V44" s="177">
        <f>ROWS($B$6:B44)</f>
        <v>39</v>
      </c>
      <c r="W44" s="200">
        <f t="array" ref="W44">IFERROR(AVERAGE(IF(C44:F44&gt;1,C44:F44)),0)</f>
        <v>0</v>
      </c>
      <c r="X44" s="192">
        <f t="array" ref="X44">W44+(_xlfn.COUNTIFS($W$6:$W44,W44)-1)*0.00001</f>
        <v>0.000380000000000000071</v>
      </c>
      <c r="Y44" s="200">
        <f>LARGE($G$6:$G$55,V44)</f>
        <v>0.000110000000000000009</v>
      </c>
      <c r="Z44" s="202">
        <f>IF(Y44&lt;1,0,MATCH(Y44,$X$6:$X$55,0))</f>
        <v>0</v>
      </c>
      <c r="AA44" s="280">
        <f aca="1">INDEX($B$6:$B$55,Z44,1)</f>
        <v>0</v>
      </c>
      <c r="AB44" s="150"/>
      <c r="AC44" s="201">
        <f t="array" ref="AC44">IFERROR(AVERAGE(IF(H44:K44&gt;1,H44:K44)),0)</f>
        <v>0</v>
      </c>
      <c r="AD44" s="189">
        <f t="array" ref="AD44">AC44+(_xlfn.COUNTIFS($AC$6:$AC44,AC44)-1)*0.00001</f>
        <v>0.0000900000000000000178</v>
      </c>
      <c r="AE44" s="189">
        <f>LARGE($AD$6:$AD$55,V44)</f>
        <v>0.000110000000000000009</v>
      </c>
      <c r="AF44" s="202">
        <f>IF(AE44&lt;1,0,MATCH(AE44,$AD$6:$AD$55,0))</f>
        <v>0</v>
      </c>
      <c r="AG44" s="280">
        <f aca="1">INDEX($B$6:$B$55,AF44,1)</f>
        <v>0</v>
      </c>
    </row>
    <row r="45" spans="1:33" ht="15" customHeight="1">
      <c r="A45" s="27" t="n">
        <v>40</v>
      </c>
      <c r="B45" s="193">
        <f aca="1">INDEX(CV1SF,$A45,1)</f>
        <v>0</v>
      </c>
      <c r="C45" s="28"/>
      <c r="D45" s="28"/>
      <c r="E45" s="28"/>
      <c r="F45" s="33"/>
      <c r="G45" s="191">
        <f>X45</f>
        <v>0.000390000000000000036</v>
      </c>
      <c r="H45" s="28"/>
      <c r="I45" s="28"/>
      <c r="J45" s="28"/>
      <c r="K45" s="32"/>
      <c r="L45" s="191">
        <f>AD45</f>
        <v>0.0001</v>
      </c>
      <c r="M45" s="29"/>
      <c r="N45" s="194">
        <f>AA45</f>
        <v>0</v>
      </c>
      <c r="O45" s="191">
        <f>Y45</f>
        <v>0.0001</v>
      </c>
      <c r="P45" s="187">
        <f>AG45</f>
        <v>0</v>
      </c>
      <c r="Q45" s="191">
        <f>AE45</f>
        <v>0.0001</v>
      </c>
      <c r="R45" s="10"/>
      <c r="S45" s="10"/>
      <c r="V45" s="177">
        <f>ROWS($B$6:B45)</f>
        <v>40</v>
      </c>
      <c r="W45" s="200">
        <f t="array" ref="W45">IFERROR(AVERAGE(IF(C45:F45&gt;1,C45:F45)),0)</f>
        <v>0</v>
      </c>
      <c r="X45" s="192">
        <f t="array" ref="X45">W45+(_xlfn.COUNTIFS($W$6:$W45,W45)-1)*0.00001</f>
        <v>0.000390000000000000036</v>
      </c>
      <c r="Y45" s="200">
        <f>LARGE($G$6:$G$55,V45)</f>
        <v>0.0001</v>
      </c>
      <c r="Z45" s="202">
        <f>IF(Y45&lt;1,0,MATCH(Y45,$X$6:$X$55,0))</f>
        <v>0</v>
      </c>
      <c r="AA45" s="280">
        <f aca="1">INDEX($B$6:$B$55,Z45,1)</f>
        <v>0</v>
      </c>
      <c r="AB45" s="150"/>
      <c r="AC45" s="201">
        <f t="array" ref="AC45">IFERROR(AVERAGE(IF(H45:K45&gt;1,H45:K45)),0)</f>
        <v>0</v>
      </c>
      <c r="AD45" s="189">
        <f t="array" ref="AD45">AC45+(_xlfn.COUNTIFS($AC$6:$AC45,AC45)-1)*0.00001</f>
        <v>0.0001</v>
      </c>
      <c r="AE45" s="189">
        <f>LARGE($AD$6:$AD$55,V45)</f>
        <v>0.0001</v>
      </c>
      <c r="AF45" s="202">
        <f>IF(AE45&lt;1,0,MATCH(AE45,$AD$6:$AD$55,0))</f>
        <v>0</v>
      </c>
      <c r="AG45" s="280">
        <f aca="1">INDEX($B$6:$B$55,AF45,1)</f>
        <v>0</v>
      </c>
    </row>
    <row r="46" spans="1:33" ht="15" customHeight="1">
      <c r="A46" s="27" t="n">
        <v>41</v>
      </c>
      <c r="B46" s="193">
        <f aca="1">INDEX(CV1SF,$A46,1)</f>
        <v>0</v>
      </c>
      <c r="C46" s="28"/>
      <c r="D46" s="28"/>
      <c r="E46" s="28"/>
      <c r="F46" s="34"/>
      <c r="G46" s="191">
        <f>X46</f>
        <v>0.0004</v>
      </c>
      <c r="H46" s="28"/>
      <c r="I46" s="28"/>
      <c r="J46" s="28"/>
      <c r="K46" s="34"/>
      <c r="L46" s="191">
        <f>AD46</f>
        <v>0.000110000000000000009</v>
      </c>
      <c r="M46" s="29"/>
      <c r="N46" s="194">
        <f>AA46</f>
        <v>0</v>
      </c>
      <c r="O46" s="191">
        <f>Y46</f>
        <v>0.0000900000000000000178</v>
      </c>
      <c r="P46" s="187">
        <f>AG46</f>
        <v>0</v>
      </c>
      <c r="Q46" s="191">
        <f>AE46</f>
        <v>0.0000900000000000000178</v>
      </c>
      <c r="R46" s="10"/>
      <c r="S46" s="10"/>
      <c r="V46" s="177">
        <f>ROWS($B$6:B46)</f>
        <v>41</v>
      </c>
      <c r="W46" s="200">
        <f t="array" ref="W46">IFERROR(AVERAGE(IF(C46:F46&gt;1,C46:F46)),0)</f>
        <v>0</v>
      </c>
      <c r="X46" s="192">
        <f t="array" ref="X46">W46+(_xlfn.COUNTIFS($W$6:$W46,W46)-1)*0.00001</f>
        <v>0.0004</v>
      </c>
      <c r="Y46" s="200">
        <f>LARGE($G$6:$G$55,V46)</f>
        <v>0.0000900000000000000178</v>
      </c>
      <c r="Z46" s="202">
        <f>IF(Y46&lt;1,0,MATCH(Y46,$X$6:$X$55,0))</f>
        <v>0</v>
      </c>
      <c r="AA46" s="280">
        <f aca="1">INDEX($B$6:$B$55,Z46,1)</f>
        <v>0</v>
      </c>
      <c r="AB46" s="150"/>
      <c r="AC46" s="201">
        <f t="array" ref="AC46">IFERROR(AVERAGE(IF(H46:K46&gt;1,H46:K46)),0)</f>
        <v>0</v>
      </c>
      <c r="AD46" s="189">
        <f t="array" ref="AD46">AC46+(_xlfn.COUNTIFS($AC$6:$AC46,AC46)-1)*0.00001</f>
        <v>0.000110000000000000009</v>
      </c>
      <c r="AE46" s="189">
        <f>LARGE($AD$6:$AD$55,V46)</f>
        <v>0.0000900000000000000178</v>
      </c>
      <c r="AF46" s="202">
        <f>IF(AE46&lt;1,0,MATCH(AE46,$AD$6:$AD$55,0))</f>
        <v>0</v>
      </c>
      <c r="AG46" s="280">
        <f aca="1">INDEX($B$6:$B$55,AF46,1)</f>
        <v>0</v>
      </c>
    </row>
    <row r="47" spans="1:33" ht="15" customHeight="1">
      <c r="A47" s="27" t="n">
        <v>42</v>
      </c>
      <c r="B47" s="193">
        <f aca="1">INDEX(CV1SF,$A47,1)</f>
        <v>0</v>
      </c>
      <c r="C47" s="28"/>
      <c r="D47" s="28"/>
      <c r="E47" s="28"/>
      <c r="F47" s="34"/>
      <c r="G47" s="191">
        <f>X47</f>
        <v>0.000409999999999999964</v>
      </c>
      <c r="H47" s="28"/>
      <c r="I47" s="28"/>
      <c r="J47" s="28"/>
      <c r="K47" s="34"/>
      <c r="L47" s="191">
        <f>AD47</f>
        <v>0.000119999999999999996</v>
      </c>
      <c r="M47" s="29"/>
      <c r="N47" s="194">
        <f>AA47</f>
        <v>0</v>
      </c>
      <c r="O47" s="191">
        <f>Y47</f>
        <v>0.00008</v>
      </c>
      <c r="P47" s="187">
        <f>AG47</f>
        <v>0</v>
      </c>
      <c r="Q47" s="191">
        <f>AE47</f>
        <v>0.00008</v>
      </c>
      <c r="R47" s="10"/>
      <c r="S47" s="10"/>
      <c r="V47" s="177">
        <f>ROWS($B$6:B47)</f>
        <v>42</v>
      </c>
      <c r="W47" s="200">
        <f t="array" ref="W47">IFERROR(AVERAGE(IF(C47:F47&gt;1,C47:F47)),0)</f>
        <v>0</v>
      </c>
      <c r="X47" s="192">
        <f t="array" ref="X47">W47+(_xlfn.COUNTIFS($W$6:$W47,W47)-1)*0.00001</f>
        <v>0.000409999999999999964</v>
      </c>
      <c r="Y47" s="200">
        <f>LARGE($G$6:$G$55,V47)</f>
        <v>0.00008</v>
      </c>
      <c r="Z47" s="202">
        <f>IF(Y47&lt;1,0,MATCH(Y47,$X$6:$X$55,0))</f>
        <v>0</v>
      </c>
      <c r="AA47" s="280">
        <f aca="1">INDEX($B$6:$B$55,Z47,1)</f>
        <v>0</v>
      </c>
      <c r="AB47" s="150"/>
      <c r="AC47" s="201">
        <f t="array" ref="AC47">IFERROR(AVERAGE(IF(H47:K47&gt;1,H47:K47)),0)</f>
        <v>0</v>
      </c>
      <c r="AD47" s="189">
        <f t="array" ref="AD47">AC47+(_xlfn.COUNTIFS($AC$6:$AC47,AC47)-1)*0.00001</f>
        <v>0.000119999999999999996</v>
      </c>
      <c r="AE47" s="189">
        <f>LARGE($AD$6:$AD$55,V47)</f>
        <v>0.00008</v>
      </c>
      <c r="AF47" s="202">
        <f>IF(AE47&lt;1,0,MATCH(AE47,$AD$6:$AD$55,0))</f>
        <v>0</v>
      </c>
      <c r="AG47" s="280">
        <f aca="1">INDEX($B$6:$B$55,AF47,1)</f>
        <v>0</v>
      </c>
    </row>
    <row r="48" spans="1:33" ht="15" customHeight="1">
      <c r="A48" s="27" t="n">
        <v>43</v>
      </c>
      <c r="B48" s="193">
        <f aca="1">INDEX(CV1SF,$A48,1)</f>
        <v>0</v>
      </c>
      <c r="C48" s="28"/>
      <c r="D48" s="28"/>
      <c r="E48" s="28"/>
      <c r="F48" s="34"/>
      <c r="G48" s="191">
        <f>X48</f>
        <v>0.000420000000000000107</v>
      </c>
      <c r="H48" s="28"/>
      <c r="I48" s="28"/>
      <c r="J48" s="28"/>
      <c r="K48" s="34"/>
      <c r="L48" s="191">
        <f>AD48</f>
        <v>0.000130000000000000004</v>
      </c>
      <c r="M48" s="29"/>
      <c r="N48" s="194">
        <f>AA48</f>
        <v>0</v>
      </c>
      <c r="O48" s="191">
        <f>Y48</f>
        <v>0.00007</v>
      </c>
      <c r="P48" s="187">
        <f>AG48</f>
        <v>0</v>
      </c>
      <c r="Q48" s="191">
        <f>AE48</f>
        <v>0.00007</v>
      </c>
      <c r="R48" s="10"/>
      <c r="S48" s="10"/>
      <c r="V48" s="177">
        <f>ROWS($B$6:B48)</f>
        <v>43</v>
      </c>
      <c r="W48" s="200">
        <f t="array" ref="W48">IFERROR(AVERAGE(IF(C48:F48&gt;1,C48:F48)),0)</f>
        <v>0</v>
      </c>
      <c r="X48" s="192">
        <f t="array" ref="X48">W48+(_xlfn.COUNTIFS($W$6:$W48,W48)-1)*0.00001</f>
        <v>0.000420000000000000107</v>
      </c>
      <c r="Y48" s="200">
        <f>LARGE($G$6:$G$55,V48)</f>
        <v>0.00007</v>
      </c>
      <c r="Z48" s="202">
        <f>IF(Y48&lt;1,0,MATCH(Y48,$X$6:$X$55,0))</f>
        <v>0</v>
      </c>
      <c r="AA48" s="280">
        <f aca="1">INDEX($B$6:$B$55,Z48,1)</f>
        <v>0</v>
      </c>
      <c r="AB48" s="150"/>
      <c r="AC48" s="201">
        <f t="array" ref="AC48">IFERROR(AVERAGE(IF(H48:K48&gt;1,H48:K48)),0)</f>
        <v>0</v>
      </c>
      <c r="AD48" s="189">
        <f t="array" ref="AD48">AC48+(_xlfn.COUNTIFS($AC$6:$AC48,AC48)-1)*0.00001</f>
        <v>0.000130000000000000004</v>
      </c>
      <c r="AE48" s="189">
        <f>LARGE($AD$6:$AD$55,V48)</f>
        <v>0.00007</v>
      </c>
      <c r="AF48" s="202">
        <f>IF(AE48&lt;1,0,MATCH(AE48,$AD$6:$AD$55,0))</f>
        <v>0</v>
      </c>
      <c r="AG48" s="280">
        <f aca="1">INDEX($B$6:$B$55,AF48,1)</f>
        <v>0</v>
      </c>
    </row>
    <row r="49" spans="1:33" ht="15" customHeight="1">
      <c r="A49" s="27" t="n">
        <v>44</v>
      </c>
      <c r="B49" s="193">
        <f aca="1">INDEX(CV1SF,$A49,1)</f>
        <v>0</v>
      </c>
      <c r="C49" s="28"/>
      <c r="D49" s="28"/>
      <c r="E49" s="28"/>
      <c r="F49" s="35"/>
      <c r="G49" s="191">
        <f>X49</f>
        <v>0.000429999999999999893</v>
      </c>
      <c r="H49" s="28"/>
      <c r="I49" s="28"/>
      <c r="J49" s="28"/>
      <c r="K49" s="34"/>
      <c r="L49" s="191">
        <f>AD49</f>
        <v>0.000139999999999999991</v>
      </c>
      <c r="M49" s="29"/>
      <c r="N49" s="194">
        <f>AA49</f>
        <v>0</v>
      </c>
      <c r="O49" s="191">
        <f>Y49</f>
        <v>0.00006</v>
      </c>
      <c r="P49" s="187">
        <f>AG49</f>
        <v>0</v>
      </c>
      <c r="Q49" s="191">
        <f>AE49</f>
        <v>0.00006</v>
      </c>
      <c r="R49" s="10"/>
      <c r="S49" s="10"/>
      <c r="V49" s="177">
        <f>ROWS($B$6:B49)</f>
        <v>44</v>
      </c>
      <c r="W49" s="200">
        <f t="array" ref="W49">IFERROR(AVERAGE(IF(C49:F49&gt;1,C49:F49)),0)</f>
        <v>0</v>
      </c>
      <c r="X49" s="192">
        <f t="array" ref="X49">W49+(_xlfn.COUNTIFS($W$6:$W49,W49)-1)*0.00001</f>
        <v>0.000429999999999999893</v>
      </c>
      <c r="Y49" s="200">
        <f>LARGE($G$6:$G$55,V49)</f>
        <v>0.00006</v>
      </c>
      <c r="Z49" s="202">
        <f>IF(Y49&lt;1,0,MATCH(Y49,$X$6:$X$55,0))</f>
        <v>0</v>
      </c>
      <c r="AA49" s="280">
        <f aca="1">INDEX($B$6:$B$55,Z49,1)</f>
        <v>0</v>
      </c>
      <c r="AB49" s="150"/>
      <c r="AC49" s="201">
        <f t="array" ref="AC49">IFERROR(AVERAGE(IF(H49:K49&gt;1,H49:K49)),0)</f>
        <v>0</v>
      </c>
      <c r="AD49" s="189">
        <f t="array" ref="AD49">AC49+(_xlfn.COUNTIFS($AC$6:$AC49,AC49)-1)*0.00001</f>
        <v>0.000139999999999999991</v>
      </c>
      <c r="AE49" s="189">
        <f>LARGE($AD$6:$AD$55,V49)</f>
        <v>0.00006</v>
      </c>
      <c r="AF49" s="202">
        <f>IF(AE49&lt;1,0,MATCH(AE49,$AD$6:$AD$55,0))</f>
        <v>0</v>
      </c>
      <c r="AG49" s="280">
        <f aca="1">INDEX($B$6:$B$55,AF49,1)</f>
        <v>0</v>
      </c>
    </row>
    <row r="50" spans="1:33" ht="15" customHeight="1">
      <c r="A50" s="27" t="n">
        <v>45</v>
      </c>
      <c r="B50" s="193">
        <f aca="1">INDEX(CV1SF,$A50,1)</f>
        <v>0</v>
      </c>
      <c r="C50" s="28"/>
      <c r="D50" s="28"/>
      <c r="E50" s="28"/>
      <c r="F50" s="35"/>
      <c r="G50" s="191">
        <f>X50</f>
        <v>0.000440000000000000036</v>
      </c>
      <c r="H50" s="28"/>
      <c r="I50" s="28"/>
      <c r="J50" s="28"/>
      <c r="K50" s="34"/>
      <c r="L50" s="191">
        <f>AD50</f>
        <v>0.000149999999999999956</v>
      </c>
      <c r="M50" s="29"/>
      <c r="N50" s="194">
        <f>AA50</f>
        <v>0</v>
      </c>
      <c r="O50" s="191">
        <f>Y50</f>
        <v>0.00005</v>
      </c>
      <c r="P50" s="187">
        <f>AG50</f>
        <v>0</v>
      </c>
      <c r="Q50" s="191">
        <f>AE50</f>
        <v>0.00005</v>
      </c>
      <c r="R50" s="10"/>
      <c r="S50" s="10"/>
      <c r="V50" s="177">
        <f>ROWS($B$6:B50)</f>
        <v>45</v>
      </c>
      <c r="W50" s="200">
        <f t="array" ref="W50">IFERROR(AVERAGE(IF(C50:F50&gt;1,C50:F50)),0)</f>
        <v>0</v>
      </c>
      <c r="X50" s="192">
        <f t="array" ref="X50">W50+(_xlfn.COUNTIFS($W$6:$W50,W50)-1)*0.00001</f>
        <v>0.000440000000000000036</v>
      </c>
      <c r="Y50" s="200">
        <f>LARGE($G$6:$G$55,V50)</f>
        <v>0.00005</v>
      </c>
      <c r="Z50" s="202">
        <f>IF(Y50&lt;1,0,MATCH(Y50,$X$6:$X$55,0))</f>
        <v>0</v>
      </c>
      <c r="AA50" s="280">
        <f aca="1">INDEX($B$6:$B$55,Z50,1)</f>
        <v>0</v>
      </c>
      <c r="AB50" s="150"/>
      <c r="AC50" s="201">
        <f t="array" ref="AC50">IFERROR(AVERAGE(IF(H50:K50&gt;1,H50:K50)),0)</f>
        <v>0</v>
      </c>
      <c r="AD50" s="189">
        <f t="array" ref="AD50">AC50+(_xlfn.COUNTIFS($AC$6:$AC50,AC50)-1)*0.00001</f>
        <v>0.000149999999999999956</v>
      </c>
      <c r="AE50" s="189">
        <f>LARGE($AD$6:$AD$55,V50)</f>
        <v>0.00005</v>
      </c>
      <c r="AF50" s="202">
        <f>IF(AE50&lt;1,0,MATCH(AE50,$AD$6:$AD$55,0))</f>
        <v>0</v>
      </c>
      <c r="AG50" s="280">
        <f aca="1">INDEX($B$6:$B$55,AF50,1)</f>
        <v>0</v>
      </c>
    </row>
    <row r="51" spans="1:33" ht="15" customHeight="1">
      <c r="A51" s="27" t="n">
        <v>46</v>
      </c>
      <c r="B51" s="193">
        <f aca="1">INDEX(CV1SF,$A51,1)</f>
        <v>0</v>
      </c>
      <c r="C51" s="28"/>
      <c r="D51" s="28"/>
      <c r="E51" s="28"/>
      <c r="F51" s="35"/>
      <c r="G51" s="191">
        <f>X51</f>
        <v>0.00045</v>
      </c>
      <c r="H51" s="28"/>
      <c r="I51" s="28"/>
      <c r="J51" s="28"/>
      <c r="K51" s="34"/>
      <c r="L51" s="191">
        <f>AD51</f>
        <v>0.000160000000000000009</v>
      </c>
      <c r="M51" s="29"/>
      <c r="N51" s="194">
        <f>AA51</f>
        <v>0</v>
      </c>
      <c r="O51" s="191">
        <f>Y51</f>
        <v>0.00004</v>
      </c>
      <c r="P51" s="187">
        <f>AG51</f>
        <v>0</v>
      </c>
      <c r="Q51" s="191">
        <f>AE51</f>
        <v>0.00004</v>
      </c>
      <c r="R51" s="10"/>
      <c r="S51" s="10"/>
      <c r="V51" s="177">
        <f>ROWS($B$6:B51)</f>
        <v>46</v>
      </c>
      <c r="W51" s="200">
        <f t="array" ref="W51">IFERROR(AVERAGE(IF(C51:F51&gt;1,C51:F51)),0)</f>
        <v>0</v>
      </c>
      <c r="X51" s="192">
        <f t="array" ref="X51">W51+(_xlfn.COUNTIFS($W$6:$W51,W51)-1)*0.00001</f>
        <v>0.00045</v>
      </c>
      <c r="Y51" s="200">
        <f>LARGE($G$6:$G$55,V51)</f>
        <v>0.00004</v>
      </c>
      <c r="Z51" s="202">
        <f>IF(Y51&lt;1,0,MATCH(Y51,$X$6:$X$55,0))</f>
        <v>0</v>
      </c>
      <c r="AA51" s="280">
        <f aca="1">INDEX($B$6:$B$55,Z51,1)</f>
        <v>0</v>
      </c>
      <c r="AB51" s="150"/>
      <c r="AC51" s="201">
        <f t="array" ref="AC51">IFERROR(AVERAGE(IF(H51:K51&gt;1,H51:K51)),0)</f>
        <v>0</v>
      </c>
      <c r="AD51" s="189">
        <f t="array" ref="AD51">AC51+(_xlfn.COUNTIFS($AC$6:$AC51,AC51)-1)*0.00001</f>
        <v>0.000160000000000000009</v>
      </c>
      <c r="AE51" s="189">
        <f>LARGE($AD$6:$AD$55,V51)</f>
        <v>0.00004</v>
      </c>
      <c r="AF51" s="202">
        <f>IF(AE51&lt;1,0,MATCH(AE51,$AD$6:$AD$55,0))</f>
        <v>0</v>
      </c>
      <c r="AG51" s="280">
        <f aca="1">INDEX($B$6:$B$55,AF51,1)</f>
        <v>0</v>
      </c>
    </row>
    <row r="52" spans="1:33" ht="15" customHeight="1">
      <c r="A52" s="27" t="n">
        <v>47</v>
      </c>
      <c r="B52" s="193">
        <f aca="1">INDEX(CV1SF,$A52,1)</f>
        <v>0</v>
      </c>
      <c r="C52" s="28"/>
      <c r="D52" s="28"/>
      <c r="E52" s="28"/>
      <c r="F52" s="35"/>
      <c r="G52" s="191">
        <f>X52</f>
        <v>0.000459999999999999964</v>
      </c>
      <c r="H52" s="28"/>
      <c r="I52" s="28"/>
      <c r="J52" s="28"/>
      <c r="K52" s="34"/>
      <c r="L52" s="191">
        <f>AD52</f>
        <v>0.000170000000000000018</v>
      </c>
      <c r="M52" s="29"/>
      <c r="N52" s="194">
        <f>AA52</f>
        <v>0</v>
      </c>
      <c r="O52" s="191">
        <f>Y52</f>
        <v>0.00003</v>
      </c>
      <c r="P52" s="187">
        <f>AG52</f>
        <v>0</v>
      </c>
      <c r="Q52" s="191">
        <f>AE52</f>
        <v>0.00003</v>
      </c>
      <c r="R52" s="10"/>
      <c r="S52" s="10"/>
      <c r="V52" s="177">
        <f>ROWS($B$6:B52)</f>
        <v>47</v>
      </c>
      <c r="W52" s="200">
        <f t="array" ref="W52">IFERROR(AVERAGE(IF(C52:F52&gt;1,C52:F52)),0)</f>
        <v>0</v>
      </c>
      <c r="X52" s="192">
        <f t="array" ref="X52">W52+(_xlfn.COUNTIFS($W$6:$W52,W52)-1)*0.00001</f>
        <v>0.000459999999999999964</v>
      </c>
      <c r="Y52" s="200">
        <f>LARGE($G$6:$G$55,V52)</f>
        <v>0.00003</v>
      </c>
      <c r="Z52" s="202">
        <f>IF(Y52&lt;1,0,MATCH(Y52,$X$6:$X$55,0))</f>
        <v>0</v>
      </c>
      <c r="AA52" s="280">
        <f aca="1">INDEX($B$6:$B$55,Z52,1)</f>
        <v>0</v>
      </c>
      <c r="AB52" s="150"/>
      <c r="AC52" s="201">
        <f t="array" ref="AC52">IFERROR(AVERAGE(IF(H52:K52&gt;1,H52:K52)),0)</f>
        <v>0</v>
      </c>
      <c r="AD52" s="189">
        <f t="array" ref="AD52">AC52+(_xlfn.COUNTIFS($AC$6:$AC52,AC52)-1)*0.00001</f>
        <v>0.000170000000000000018</v>
      </c>
      <c r="AE52" s="189">
        <f>LARGE($AD$6:$AD$55,V52)</f>
        <v>0.00003</v>
      </c>
      <c r="AF52" s="202">
        <f>IF(AE52&lt;1,0,MATCH(AE52,$AD$6:$AD$55,0))</f>
        <v>0</v>
      </c>
      <c r="AG52" s="280">
        <f aca="1">INDEX($B$6:$B$55,AF52,1)</f>
        <v>0</v>
      </c>
    </row>
    <row r="53" spans="1:33" ht="15" customHeight="1">
      <c r="A53" s="27" t="n">
        <v>48</v>
      </c>
      <c r="B53" s="193">
        <f aca="1">INDEX(CV1SF,$A53,1)</f>
        <v>0</v>
      </c>
      <c r="C53" s="28"/>
      <c r="D53" s="28"/>
      <c r="E53" s="28"/>
      <c r="F53" s="35"/>
      <c r="G53" s="191">
        <f>X53</f>
        <v>0.000469999999999999929</v>
      </c>
      <c r="H53" s="28"/>
      <c r="I53" s="28"/>
      <c r="J53" s="28"/>
      <c r="K53" s="34"/>
      <c r="L53" s="191">
        <f>AD53</f>
        <v>0.000180000000000000036</v>
      </c>
      <c r="M53" s="29"/>
      <c r="N53" s="194">
        <f>AA53</f>
        <v>0</v>
      </c>
      <c r="O53" s="191">
        <f>Y53</f>
        <v>0.00002</v>
      </c>
      <c r="P53" s="187">
        <f>AG53</f>
        <v>0</v>
      </c>
      <c r="Q53" s="191">
        <f>AE53</f>
        <v>0.00002</v>
      </c>
      <c r="R53" s="10"/>
      <c r="S53" s="10"/>
      <c r="V53" s="177">
        <f>ROWS($B$6:B53)</f>
        <v>48</v>
      </c>
      <c r="W53" s="200">
        <f t="array" ref="W53">IFERROR(AVERAGE(IF(C53:F53&gt;1,C53:F53)),0)</f>
        <v>0</v>
      </c>
      <c r="X53" s="192">
        <f t="array" ref="X53">W53+(_xlfn.COUNTIFS($W$6:$W53,W53)-1)*0.00001</f>
        <v>0.000469999999999999929</v>
      </c>
      <c r="Y53" s="200">
        <f>LARGE($G$6:$G$55,V53)</f>
        <v>0.00002</v>
      </c>
      <c r="Z53" s="202">
        <f>IF(Y53&lt;1,0,MATCH(Y53,$X$6:$X$55,0))</f>
        <v>0</v>
      </c>
      <c r="AA53" s="280">
        <f aca="1">INDEX($B$6:$B$55,Z53,1)</f>
        <v>0</v>
      </c>
      <c r="AB53" s="150"/>
      <c r="AC53" s="201">
        <f t="array" ref="AC53">IFERROR(AVERAGE(IF(H53:K53&gt;1,H53:K53)),0)</f>
        <v>0</v>
      </c>
      <c r="AD53" s="189">
        <f t="array" ref="AD53">AC53+(_xlfn.COUNTIFS($AC$6:$AC53,AC53)-1)*0.00001</f>
        <v>0.000180000000000000036</v>
      </c>
      <c r="AE53" s="189">
        <f>LARGE($AD$6:$AD$55,V53)</f>
        <v>0.00002</v>
      </c>
      <c r="AF53" s="202">
        <f>IF(AE53&lt;1,0,MATCH(AE53,$AD$6:$AD$55,0))</f>
        <v>0</v>
      </c>
      <c r="AG53" s="280">
        <f aca="1">INDEX($B$6:$B$55,AF53,1)</f>
        <v>0</v>
      </c>
    </row>
    <row r="54" spans="1:33" ht="15" customHeight="1">
      <c r="A54" s="27" t="n">
        <v>49</v>
      </c>
      <c r="B54" s="193">
        <f aca="1">INDEX(CV1SF,$A54,1)</f>
        <v>0</v>
      </c>
      <c r="C54" s="28"/>
      <c r="D54" s="28"/>
      <c r="E54" s="28"/>
      <c r="F54" s="35"/>
      <c r="G54" s="191">
        <f>X54</f>
        <v>0.000479999999999999982</v>
      </c>
      <c r="H54" s="28"/>
      <c r="I54" s="28"/>
      <c r="J54" s="28"/>
      <c r="K54" s="34"/>
      <c r="L54" s="191">
        <f>AD54</f>
        <v>0.000190000000000000036</v>
      </c>
      <c r="M54" s="29"/>
      <c r="N54" s="194">
        <f>AA54</f>
        <v>0</v>
      </c>
      <c r="O54" s="191">
        <f>Y54</f>
        <v>0.00001</v>
      </c>
      <c r="P54" s="187">
        <f>AG54</f>
        <v>0</v>
      </c>
      <c r="Q54" s="191">
        <f>AE54</f>
        <v>0.00001</v>
      </c>
      <c r="R54" s="10"/>
      <c r="S54" s="10"/>
      <c r="V54" s="177">
        <f>ROWS($B$6:B54)</f>
        <v>49</v>
      </c>
      <c r="W54" s="200">
        <f t="array" ref="W54">IFERROR(AVERAGE(IF(C54:F54&gt;1,C54:F54)),0)</f>
        <v>0</v>
      </c>
      <c r="X54" s="192">
        <f t="array" ref="X54">W54+(_xlfn.COUNTIFS($W$6:$W54,W54)-1)*0.00001</f>
        <v>0.000479999999999999982</v>
      </c>
      <c r="Y54" s="200">
        <f>LARGE($G$6:$G$55,V54)</f>
        <v>0.00001</v>
      </c>
      <c r="Z54" s="202">
        <f>IF(Y54&lt;1,0,MATCH(Y54,$X$6:$X$55,0))</f>
        <v>0</v>
      </c>
      <c r="AA54" s="280">
        <f aca="1">INDEX($B$6:$B$55,Z54,1)</f>
        <v>0</v>
      </c>
      <c r="AB54" s="150"/>
      <c r="AC54" s="201">
        <f t="array" ref="AC54">IFERROR(AVERAGE(IF(H54:K54&gt;1,H54:K54)),0)</f>
        <v>0</v>
      </c>
      <c r="AD54" s="189">
        <f t="array" ref="AD54">AC54+(_xlfn.COUNTIFS($AC$6:$AC54,AC54)-1)*0.00001</f>
        <v>0.000190000000000000036</v>
      </c>
      <c r="AE54" s="189">
        <f>LARGE($AD$6:$AD$55,V54)</f>
        <v>0.00001</v>
      </c>
      <c r="AF54" s="202">
        <f>IF(AE54&lt;1,0,MATCH(AE54,$AD$6:$AD$55,0))</f>
        <v>0</v>
      </c>
      <c r="AG54" s="280">
        <f aca="1">INDEX($B$6:$B$55,AF54,1)</f>
        <v>0</v>
      </c>
    </row>
    <row r="55" spans="1:33" ht="15" customHeight="1">
      <c r="A55" s="27" t="n">
        <v>50</v>
      </c>
      <c r="B55" s="193">
        <f aca="1">INDEX(CV1SF,$A55,1)</f>
        <v>0</v>
      </c>
      <c r="C55" s="28"/>
      <c r="D55" s="28"/>
      <c r="E55" s="28"/>
      <c r="F55" s="34"/>
      <c r="G55" s="191">
        <f>X55</f>
        <v>0.000490000000000000036</v>
      </c>
      <c r="H55" s="28"/>
      <c r="I55" s="28"/>
      <c r="J55" s="28"/>
      <c r="K55" s="34"/>
      <c r="L55" s="191">
        <f>AD55</f>
        <v>0.0002</v>
      </c>
      <c r="M55" s="29"/>
      <c r="N55" s="194">
        <f>AA55</f>
        <v>0</v>
      </c>
      <c r="O55" s="191">
        <f>Y55</f>
        <v>0</v>
      </c>
      <c r="P55" s="187">
        <f>AG55</f>
        <v>0</v>
      </c>
      <c r="Q55" s="191">
        <f>AE55</f>
        <v>0</v>
      </c>
      <c r="R55" s="10"/>
      <c r="S55" s="10"/>
      <c r="V55" s="177">
        <f>ROWS($B$6:B55)</f>
        <v>50</v>
      </c>
      <c r="W55" s="200">
        <f t="array" ref="W55">IFERROR(AVERAGE(IF(C55:F55&gt;1,C55:F55)),0)</f>
        <v>0</v>
      </c>
      <c r="X55" s="192">
        <f t="array" ref="X55">W55+(_xlfn.COUNTIFS($W$6:$W55,W55)-1)*0.00001</f>
        <v>0.000490000000000000036</v>
      </c>
      <c r="Y55" s="200">
        <f>LARGE($G$6:$G$55,V55)</f>
        <v>0</v>
      </c>
      <c r="Z55" s="202">
        <f>IF(Y55&lt;1,0,MATCH(Y55,$X$6:$X$55,0))</f>
        <v>0</v>
      </c>
      <c r="AA55" s="280">
        <f aca="1">INDEX($B$6:$B$55,Z55,1)</f>
        <v>0</v>
      </c>
      <c r="AB55" s="150"/>
      <c r="AC55" s="201">
        <f t="array" ref="AC55">IFERROR(AVERAGE(IF(H55:K55&gt;1,H55:K55)),0)</f>
        <v>0</v>
      </c>
      <c r="AD55" s="189">
        <f t="array" ref="AD55">AC55+(_xlfn.COUNTIFS($AC$6:$AC55,AC55)-1)*0.00001</f>
        <v>0.0002</v>
      </c>
      <c r="AE55" s="189">
        <f>LARGE($AD$6:$AD$55,V55)</f>
        <v>0</v>
      </c>
      <c r="AF55" s="202">
        <f>IF(AE55&lt;1,0,MATCH(AE55,$AD$6:$AD$55,0))</f>
        <v>0</v>
      </c>
      <c r="AG55" s="280">
        <f aca="1">INDEX($B$6:$B$55,AF55,1)</f>
        <v>0</v>
      </c>
    </row>
    <row r="56" spans="2:33" s="36" customFormat="1" ht="15" customHeight="1">
      <c r="B56" s="37"/>
      <c r="C56" s="38"/>
      <c r="D56" s="38"/>
      <c r="E56" s="38"/>
      <c r="F56" s="38"/>
      <c r="G56" s="23"/>
      <c r="H56" s="38"/>
      <c r="I56" s="38"/>
      <c r="J56" s="38"/>
      <c r="K56" s="38"/>
      <c r="L56" s="23"/>
      <c r="N56" s="37"/>
      <c r="O56" s="23"/>
      <c r="P56" s="37"/>
      <c r="Q56" s="23"/>
      <c r="R56" s="38"/>
      <c r="S56" s="38"/>
      <c r="T56" s="38"/>
      <c r="U56" s="38"/>
      <c r="V56" s="153"/>
      <c r="W56" s="153"/>
      <c r="X56" s="153"/>
      <c r="Y56" s="153"/>
      <c r="Z56" s="153"/>
      <c r="AA56" s="153"/>
      <c r="AB56" s="153"/>
      <c r="AC56" s="153"/>
      <c r="AD56" s="153"/>
      <c r="AE56" s="153"/>
      <c r="AF56" s="153"/>
      <c r="AG56" s="153"/>
    </row>
    <row r="57" spans="3:33" ht="15" customHeight="1">
      <c r="C57" s="7"/>
      <c r="D57" s="7"/>
      <c r="E57" s="7"/>
      <c r="F57" s="7"/>
      <c r="G57" s="7"/>
      <c r="H57" s="7"/>
      <c r="I57" s="7"/>
      <c r="J57" s="7"/>
      <c r="K57" s="7"/>
      <c r="L57" s="7"/>
      <c r="V57" s="150"/>
      <c r="W57" s="150"/>
      <c r="X57" s="150"/>
      <c r="Y57" s="150"/>
      <c r="Z57" s="150"/>
      <c r="AA57" s="150"/>
      <c r="AB57" s="150"/>
      <c r="AC57" s="150"/>
      <c r="AD57" s="150"/>
      <c r="AE57" s="150"/>
      <c r="AF57" s="150"/>
      <c r="AG57" s="150"/>
    </row>
    <row r="58" spans="3:33" ht="15" customHeight="1">
      <c r="C58" s="9"/>
      <c r="D58" s="9"/>
      <c r="E58" s="9"/>
      <c r="H58" s="9"/>
      <c r="I58" s="9"/>
      <c r="V58" s="150"/>
      <c r="W58" s="150"/>
      <c r="X58" s="150"/>
      <c r="Y58" s="150"/>
      <c r="Z58" s="150"/>
      <c r="AA58" s="150"/>
      <c r="AB58" s="150"/>
      <c r="AC58" s="150"/>
      <c r="AD58" s="150"/>
      <c r="AE58" s="150"/>
      <c r="AF58" s="150"/>
      <c r="AG58" s="150"/>
    </row>
    <row r="59" spans="14:33" ht="15" customHeight="1">
      <c r="N59" s="284" t="s">
        <v>280</v>
      </c>
      <c r="V59" s="150"/>
      <c r="W59" s="150"/>
      <c r="X59" s="150"/>
      <c r="Y59" s="150"/>
      <c r="Z59" s="150"/>
      <c r="AA59" s="150"/>
      <c r="AB59" s="150"/>
      <c r="AC59" s="150"/>
      <c r="AD59" s="150"/>
      <c r="AE59" s="150"/>
      <c r="AF59" s="150"/>
      <c r="AG59" s="150"/>
    </row>
    <row r="60" spans="3:33" ht="15" customHeight="1">
      <c r="C60" s="39" t="str">
        <f>Fechas!$C$59</f>
        <v>2º ÉPOCA: CICLOS LARGOS E INTERMEDIOS SIN FUNG.</v>
      </c>
      <c r="D60" s="40"/>
      <c r="E60" s="40"/>
      <c r="F60" s="40"/>
      <c r="G60" s="40"/>
      <c r="H60" s="41" t="str">
        <f>Fechas!$K$59</f>
        <v>2º ÉPOCA: CICLOS LARGOS E INTERMEDIOS CON FUNG.</v>
      </c>
      <c r="I60" s="42"/>
      <c r="J60" s="42"/>
      <c r="K60" s="42"/>
      <c r="L60" s="42"/>
      <c r="N60" s="39" t="str">
        <f>C60</f>
        <v>2º ÉPOCA: CICLOS LARGOS E INTERMEDIOS SIN FUNG.</v>
      </c>
      <c r="O60" s="40"/>
      <c r="P60" s="41" t="str">
        <f>H60</f>
        <v>2º ÉPOCA: CICLOS LARGOS E INTERMEDIOS CON FUNG.</v>
      </c>
      <c r="Q60" s="42"/>
      <c r="V60" s="150"/>
      <c r="W60" s="150"/>
      <c r="X60" s="150"/>
      <c r="Y60" s="150"/>
      <c r="Z60" s="150"/>
      <c r="AA60" s="150"/>
      <c r="AB60" s="150"/>
      <c r="AC60" s="150"/>
      <c r="AD60" s="150"/>
      <c r="AE60" s="150"/>
      <c r="AF60" s="150"/>
      <c r="AG60" s="150"/>
    </row>
    <row r="61" spans="2:33" ht="15" customHeight="1">
      <c r="B61" s="19"/>
      <c r="C61" s="308" t="s">
        <v>281</v>
      </c>
      <c r="D61" s="20"/>
      <c r="E61" s="21"/>
      <c r="F61" s="21"/>
      <c r="G61" s="22"/>
      <c r="H61" s="309" t="s">
        <v>281</v>
      </c>
      <c r="I61" s="21"/>
      <c r="J61" s="21"/>
      <c r="K61" s="21"/>
      <c r="L61" s="148"/>
      <c r="N61" s="308" t="s">
        <v>281</v>
      </c>
      <c r="O61" s="7"/>
      <c r="P61" s="309" t="s">
        <v>281</v>
      </c>
      <c r="Q61" s="147"/>
      <c r="V61" s="150"/>
      <c r="W61" s="150"/>
      <c r="X61" s="150"/>
      <c r="Y61" s="150"/>
      <c r="Z61" s="150"/>
      <c r="AA61" s="150"/>
      <c r="AB61" s="150"/>
      <c r="AC61" s="150"/>
      <c r="AD61" s="150"/>
      <c r="AE61" s="150"/>
      <c r="AF61" s="150"/>
      <c r="AG61" s="150"/>
    </row>
    <row r="62" spans="2:33" ht="15" customHeight="1">
      <c r="B62" s="24" t="s">
        <v>120</v>
      </c>
      <c r="C62" s="25" t="s">
        <v>282</v>
      </c>
      <c r="D62" s="25" t="s">
        <v>283</v>
      </c>
      <c r="E62" s="25" t="s">
        <v>284</v>
      </c>
      <c r="F62" s="25" t="s">
        <v>285</v>
      </c>
      <c r="G62" s="26" t="s">
        <v>286</v>
      </c>
      <c r="H62" s="25" t="s">
        <v>282</v>
      </c>
      <c r="I62" s="25" t="s">
        <v>283</v>
      </c>
      <c r="J62" s="25" t="s">
        <v>284</v>
      </c>
      <c r="K62" s="25" t="s">
        <v>285</v>
      </c>
      <c r="L62" s="26" t="s">
        <v>286</v>
      </c>
      <c r="N62" s="24" t="s">
        <v>120</v>
      </c>
      <c r="O62" s="26" t="s">
        <v>286</v>
      </c>
      <c r="P62" s="24" t="s">
        <v>120</v>
      </c>
      <c r="Q62" s="26" t="s">
        <v>286</v>
      </c>
      <c r="V62" s="150"/>
      <c r="W62" s="150"/>
      <c r="X62" s="150"/>
      <c r="Y62" s="150"/>
      <c r="Z62" s="150"/>
      <c r="AA62" s="150"/>
      <c r="AB62" s="150"/>
      <c r="AC62" s="150"/>
      <c r="AD62" s="150"/>
      <c r="AE62" s="150"/>
      <c r="AF62" s="150"/>
      <c r="AG62" s="150"/>
    </row>
    <row r="63" spans="1:33" ht="15" customHeight="1">
      <c r="A63" s="27" t="n">
        <v>1</v>
      </c>
      <c r="B63" s="193">
        <f aca="1">INDEX(CV2SF,$A63,1)</f>
        <v>603</v>
      </c>
      <c r="C63" s="234"/>
      <c r="D63" s="28"/>
      <c r="E63" s="28"/>
      <c r="F63" s="28"/>
      <c r="G63" s="191">
        <f>X63</f>
        <v>0</v>
      </c>
      <c r="H63" s="234" t="n">
        <v>4803.65599999999995</v>
      </c>
      <c r="I63" s="234" t="n">
        <v>4115.3112000000001</v>
      </c>
      <c r="J63" s="234" t="n">
        <v>6338.01168000000052</v>
      </c>
      <c r="K63" s="28"/>
      <c r="L63" s="191">
        <f>AD63</f>
        <v>5085.65962666667019</v>
      </c>
      <c r="M63" s="29"/>
      <c r="N63" s="194">
        <f>AA63</f>
        <v>603</v>
      </c>
      <c r="O63" s="191">
        <f>Y63</f>
        <v>0.000490000000000000036</v>
      </c>
      <c r="P63" s="187" t="str">
        <f>AG63</f>
        <v>IS TERO</v>
      </c>
      <c r="Q63" s="191">
        <f>AE63</f>
        <v>5570.95586666666986</v>
      </c>
      <c r="V63" s="177">
        <f>ROWS($B$63:B63)</f>
        <v>1</v>
      </c>
      <c r="W63" s="200">
        <f t="array" ref="W63">IFERROR(AVERAGE(IF(C63:F63&gt;1,C63:F63)),0)</f>
        <v>0</v>
      </c>
      <c r="X63" s="192">
        <f t="array" ref="X63">W63+(_xlfn.COUNTIFS($W$63:$W63,W63)-1)*0.00001</f>
        <v>0</v>
      </c>
      <c r="Y63" s="200">
        <f>LARGE($X$63:$X$112,V63)</f>
        <v>0.000490000000000000036</v>
      </c>
      <c r="Z63" s="202">
        <f>IF(Y63&lt;1,0,MATCH(Y63,$X$63:$X$112,0))</f>
        <v>0</v>
      </c>
      <c r="AA63" s="280">
        <f aca="1">INDEX($B$63:$B$112,Z63,1)</f>
        <v>603</v>
      </c>
      <c r="AB63" s="177"/>
      <c r="AC63" s="201">
        <f t="array" ref="AC63">IFERROR(AVERAGE(IF(H63:K63&gt;1,H63:K63)),0)</f>
        <v>5085.65962666667019</v>
      </c>
      <c r="AD63" s="189">
        <f t="array" ref="AD63">AC63+(_xlfn.COUNTIFS($AC$63:$AC63,AC63)-1)*0.00001</f>
        <v>5085.65962666667019</v>
      </c>
      <c r="AE63" s="189">
        <f>LARGE($AD$63:$AD$112,V63)</f>
        <v>5570.95586666666986</v>
      </c>
      <c r="AF63" s="279">
        <f>IF(AE63&lt;1,0,MATCH(AE63,$AD$63:$AD$112,0))</f>
        <v>26</v>
      </c>
      <c r="AG63" s="181" t="str">
        <f aca="1">INDEX($B$63:$B$112,AF63,1)</f>
        <v>IS TERO</v>
      </c>
    </row>
    <row r="64" spans="1:33" ht="15" customHeight="1">
      <c r="A64" s="27" t="n">
        <v>2</v>
      </c>
      <c r="B64" s="193" t="str">
        <f aca="1">INDEX(CV2SF,$A64,1)</f>
        <v>ACA 308</v>
      </c>
      <c r="C64" s="234"/>
      <c r="D64" s="28"/>
      <c r="E64" s="28"/>
      <c r="F64" s="28"/>
      <c r="G64" s="191">
        <f>X64</f>
        <v>0.00001</v>
      </c>
      <c r="H64" s="234" t="n">
        <v>4785.58079999999973</v>
      </c>
      <c r="I64" s="234" t="n">
        <v>4605.40080000000034</v>
      </c>
      <c r="J64" s="234" t="n">
        <v>4007.20319999999992</v>
      </c>
      <c r="K64" s="28"/>
      <c r="L64" s="191">
        <f>AD64</f>
        <v>4466.0616</v>
      </c>
      <c r="M64" s="29"/>
      <c r="N64" s="194" t="str">
        <f>AA64</f>
        <v>ACA 308</v>
      </c>
      <c r="O64" s="191">
        <f>Y64</f>
        <v>0.000479999999999999982</v>
      </c>
      <c r="P64" s="187" t="str">
        <f>AG64</f>
        <v>ALHAMBRA</v>
      </c>
      <c r="Q64" s="191">
        <f>AE64</f>
        <v>5557.23276952381002</v>
      </c>
      <c r="V64" s="177">
        <f>ROWS($B$63:B64)</f>
        <v>2</v>
      </c>
      <c r="W64" s="200">
        <f t="array" ref="W64">IFERROR(AVERAGE(IF(C64:F64&gt;1,C64:F64)),0)</f>
        <v>0</v>
      </c>
      <c r="X64" s="192">
        <f t="array" ref="X64">W64+(_xlfn.COUNTIFS($W$63:$W64,W64)-1)*0.00001</f>
        <v>0.00001</v>
      </c>
      <c r="Y64" s="200">
        <f>LARGE($X$63:$X$112,V64)</f>
        <v>0.000479999999999999982</v>
      </c>
      <c r="Z64" s="202">
        <f>IF(Y64&lt;1,0,MATCH(Y64,$X$63:$X$112,0))</f>
        <v>0</v>
      </c>
      <c r="AA64" s="181" t="str">
        <f aca="1">INDEX($B$63:$B$112,Z64,1)</f>
        <v>ACA 308</v>
      </c>
      <c r="AB64" s="177"/>
      <c r="AC64" s="201">
        <f t="array" ref="AC64">IFERROR(AVERAGE(IF(H64:K64&gt;1,H64:K64)),0)</f>
        <v>4466.0616</v>
      </c>
      <c r="AD64" s="189">
        <f t="array" ref="AD64">AC64+(_xlfn.COUNTIFS($AC$63:$AC64,AC64)-1)*0.00001</f>
        <v>4466.0616</v>
      </c>
      <c r="AE64" s="189">
        <f>LARGE($AD$63:$AD$112,V64)</f>
        <v>5557.23276952381002</v>
      </c>
      <c r="AF64" s="279">
        <f>IF(AE64&lt;1,0,MATCH(AE64,$AD$63:$AD$112,0))</f>
        <v>34</v>
      </c>
      <c r="AG64" s="181" t="str">
        <f aca="1">INDEX($B$63:$B$112,AF64,1)</f>
        <v>ALHAMBRA</v>
      </c>
    </row>
    <row r="65" spans="1:33" ht="15" customHeight="1">
      <c r="A65" s="27" t="n">
        <v>3</v>
      </c>
      <c r="B65" s="193" t="str">
        <f aca="1">INDEX(CV2SF,$A65,1)</f>
        <v>ACA 363</v>
      </c>
      <c r="C65" s="234"/>
      <c r="D65" s="28"/>
      <c r="E65" s="28"/>
      <c r="F65" s="28"/>
      <c r="G65" s="191">
        <f>X65</f>
        <v>0.00002</v>
      </c>
      <c r="H65" s="234" t="n">
        <v>5285.5267771428571</v>
      </c>
      <c r="I65" s="234" t="n">
        <v>5270.10729142857144</v>
      </c>
      <c r="J65" s="234" t="n">
        <v>3954.78675428571341</v>
      </c>
      <c r="K65" s="28"/>
      <c r="L65" s="191">
        <f>AD65</f>
        <v>4836.80694095237959</v>
      </c>
      <c r="M65" s="29"/>
      <c r="N65" s="194" t="str">
        <f>AA65</f>
        <v>ACA 363</v>
      </c>
      <c r="O65" s="191">
        <f>Y65</f>
        <v>0.000469999999999999929</v>
      </c>
      <c r="P65" s="187" t="str">
        <f>AG65</f>
        <v>ACA 502</v>
      </c>
      <c r="Q65" s="191">
        <f>AE65</f>
        <v>5210.35944000000018</v>
      </c>
      <c r="V65" s="177">
        <f>ROWS($B$63:B65)</f>
        <v>3</v>
      </c>
      <c r="W65" s="200">
        <f t="array" ref="W65">IFERROR(AVERAGE(IF(C65:F65&gt;1,C65:F65)),0)</f>
        <v>0</v>
      </c>
      <c r="X65" s="192">
        <f t="array" ref="X65">W65+(_xlfn.COUNTIFS($W$63:$W65,W65)-1)*0.00001</f>
        <v>0.00002</v>
      </c>
      <c r="Y65" s="200">
        <f>LARGE($X$63:$X$112,V65)</f>
        <v>0.000469999999999999929</v>
      </c>
      <c r="Z65" s="202">
        <f>IF(Y65&lt;1,0,MATCH(Y65,$X$63:$X$112,0))</f>
        <v>0</v>
      </c>
      <c r="AA65" s="181" t="str">
        <f aca="1">INDEX($B$63:$B$112,Z65,1)</f>
        <v>ACA 363</v>
      </c>
      <c r="AB65" s="177"/>
      <c r="AC65" s="201">
        <f t="array" ref="AC65">IFERROR(AVERAGE(IF(H65:K65&gt;1,H65:K65)),0)</f>
        <v>4836.80694095237959</v>
      </c>
      <c r="AD65" s="189">
        <f t="array" ref="AD65">AC65+(_xlfn.COUNTIFS($AC$63:$AC65,AC65)-1)*0.00001</f>
        <v>4836.80694095237959</v>
      </c>
      <c r="AE65" s="189">
        <f>LARGE($AD$63:$AD$112,V65)</f>
        <v>5210.35944000000018</v>
      </c>
      <c r="AF65" s="279">
        <f>IF(AE65&lt;1,0,MATCH(AE65,$AD$63:$AD$112,0))</f>
        <v>5</v>
      </c>
      <c r="AG65" s="181" t="str">
        <f aca="1">INDEX($B$63:$B$112,AF65,1)</f>
        <v>ACA 502</v>
      </c>
    </row>
    <row r="66" spans="1:33" ht="15" customHeight="1">
      <c r="A66" s="27" t="n">
        <v>4</v>
      </c>
      <c r="B66" s="193" t="str">
        <f aca="1">INDEX(CV2SF,$A66,1)</f>
        <v>ACA 364</v>
      </c>
      <c r="C66" s="234"/>
      <c r="D66" s="28"/>
      <c r="E66" s="28"/>
      <c r="F66" s="28"/>
      <c r="G66" s="191">
        <f>X66</f>
        <v>0.00003</v>
      </c>
      <c r="H66" s="234" t="n">
        <v>5295.60541714285682</v>
      </c>
      <c r="I66" s="234" t="n">
        <v>5379.7809371428566</v>
      </c>
      <c r="J66" s="234" t="n">
        <v>4661.56302857142873</v>
      </c>
      <c r="K66" s="28"/>
      <c r="L66" s="191">
        <f>AD66</f>
        <v>5112.31646095238011</v>
      </c>
      <c r="M66" s="29"/>
      <c r="N66" s="194" t="str">
        <f>AA66</f>
        <v>ACA 364</v>
      </c>
      <c r="O66" s="191">
        <f>Y66</f>
        <v>0.000459999999999999964</v>
      </c>
      <c r="P66" s="187" t="str">
        <f>AG66</f>
        <v>B AIMARA</v>
      </c>
      <c r="Q66" s="191">
        <f>AE66</f>
        <v>5198.80667428571996</v>
      </c>
      <c r="V66" s="177">
        <f>ROWS($B$63:B66)</f>
        <v>4</v>
      </c>
      <c r="W66" s="200">
        <f t="array" ref="W66">IFERROR(AVERAGE(IF(C66:F66&gt;1,C66:F66)),0)</f>
        <v>0</v>
      </c>
      <c r="X66" s="192">
        <f t="array" ref="X66">W66+(_xlfn.COUNTIFS($W$63:$W66,W66)-1)*0.00001</f>
        <v>0.00003</v>
      </c>
      <c r="Y66" s="200">
        <f>LARGE($X$63:$X$112,V66)</f>
        <v>0.000459999999999999964</v>
      </c>
      <c r="Z66" s="202">
        <f>IF(Y66&lt;1,0,MATCH(Y66,$X$63:$X$112,0))</f>
        <v>0</v>
      </c>
      <c r="AA66" s="181" t="str">
        <f aca="1">INDEX($B$63:$B$112,Z66,1)</f>
        <v>ACA 364</v>
      </c>
      <c r="AB66" s="177"/>
      <c r="AC66" s="201">
        <f t="array" ref="AC66">IFERROR(AVERAGE(IF(H66:K66&gt;1,H66:K66)),0)</f>
        <v>5112.31646095238011</v>
      </c>
      <c r="AD66" s="189">
        <f t="array" ref="AD66">AC66+(_xlfn.COUNTIFS($AC$63:$AC66,AC66)-1)*0.00001</f>
        <v>5112.31646095238011</v>
      </c>
      <c r="AE66" s="189">
        <f>LARGE($AD$63:$AD$112,V66)</f>
        <v>5198.80667428571996</v>
      </c>
      <c r="AF66" s="279">
        <f>IF(AE66&lt;1,0,MATCH(AE66,$AD$63:$AD$112,0))</f>
        <v>13</v>
      </c>
      <c r="AG66" s="181" t="str">
        <f aca="1">INDEX($B$63:$B$112,AF66,1)</f>
        <v>B AIMARA</v>
      </c>
    </row>
    <row r="67" spans="1:33" ht="15" customHeight="1">
      <c r="A67" s="27" t="n">
        <v>5</v>
      </c>
      <c r="B67" s="193" t="str">
        <f aca="1">INDEX(CV2SF,$A67,1)</f>
        <v>ACA 502</v>
      </c>
      <c r="C67" s="234"/>
      <c r="D67" s="28"/>
      <c r="E67" s="28"/>
      <c r="F67" s="28"/>
      <c r="G67" s="191">
        <f>X67</f>
        <v>0.00004</v>
      </c>
      <c r="H67" s="234" t="n">
        <v>5329.77342857142867</v>
      </c>
      <c r="I67" s="234" t="n">
        <v>4909.33871999999974</v>
      </c>
      <c r="J67" s="234" t="n">
        <v>5391.96617142857122</v>
      </c>
      <c r="K67" s="28"/>
      <c r="L67" s="191">
        <f>AD67</f>
        <v>5210.35944000000018</v>
      </c>
      <c r="M67" s="29"/>
      <c r="N67" s="194" t="str">
        <f>AA67</f>
        <v>ACA 502</v>
      </c>
      <c r="O67" s="191">
        <f>Y67</f>
        <v>0.00045</v>
      </c>
      <c r="P67" s="187" t="str">
        <f>AG67</f>
        <v>MS INTA 119</v>
      </c>
      <c r="Q67" s="191">
        <f>AE67</f>
        <v>5186.57350095237962</v>
      </c>
      <c r="V67" s="177">
        <f>ROWS($B$63:B67)</f>
        <v>5</v>
      </c>
      <c r="W67" s="200">
        <f t="array" ref="W67">IFERROR(AVERAGE(IF(C67:F67&gt;1,C67:F67)),0)</f>
        <v>0</v>
      </c>
      <c r="X67" s="192">
        <f t="array" ref="X67">W67+(_xlfn.COUNTIFS($W$63:$W67,W67)-1)*0.00001</f>
        <v>0.00004</v>
      </c>
      <c r="Y67" s="200">
        <f>LARGE($X$63:$X$112,V67)</f>
        <v>0.00045</v>
      </c>
      <c r="Z67" s="202">
        <f>IF(Y67&lt;1,0,MATCH(Y67,$X$63:$X$112,0))</f>
        <v>0</v>
      </c>
      <c r="AA67" s="181" t="str">
        <f aca="1">INDEX($B$63:$B$112,Z67,1)</f>
        <v>ACA 502</v>
      </c>
      <c r="AB67" s="177"/>
      <c r="AC67" s="201">
        <f t="array" ref="AC67">IFERROR(AVERAGE(IF(H67:K67&gt;1,H67:K67)),0)</f>
        <v>5210.35944000000018</v>
      </c>
      <c r="AD67" s="189">
        <f t="array" ref="AD67">AC67+(_xlfn.COUNTIFS($AC$63:$AC67,AC67)-1)*0.00001</f>
        <v>5210.35944000000018</v>
      </c>
      <c r="AE67" s="189">
        <f>LARGE($AD$63:$AD$112,V67)</f>
        <v>5186.57350095237962</v>
      </c>
      <c r="AF67" s="279">
        <f>IF(AE67&lt;1,0,MATCH(AE67,$AD$63:$AD$112,0))</f>
        <v>39</v>
      </c>
      <c r="AG67" s="181" t="str">
        <f aca="1">INDEX($B$63:$B$112,AF67,1)</f>
        <v>MS INTA 119</v>
      </c>
    </row>
    <row r="68" spans="1:33" ht="15" customHeight="1">
      <c r="A68" s="27" t="n">
        <v>6</v>
      </c>
      <c r="B68" s="193" t="str">
        <f aca="1">INDEX(CV2SF,$A68,1)</f>
        <v>ACA 604</v>
      </c>
      <c r="C68" s="234"/>
      <c r="D68" s="28"/>
      <c r="E68" s="28"/>
      <c r="F68" s="32"/>
      <c r="G68" s="191">
        <f>X68</f>
        <v>0.00005</v>
      </c>
      <c r="H68" s="234" t="n">
        <v>5157.47231999999985</v>
      </c>
      <c r="I68" s="234" t="n">
        <v>4694.60338285714352</v>
      </c>
      <c r="J68" s="234" t="n">
        <v>4792.78799999999956</v>
      </c>
      <c r="K68" s="28"/>
      <c r="L68" s="191">
        <f>AD68</f>
        <v>4881.62123428571977</v>
      </c>
      <c r="M68" s="29"/>
      <c r="N68" s="194" t="str">
        <f>AA68</f>
        <v>ACA 604</v>
      </c>
      <c r="O68" s="191">
        <f>Y68</f>
        <v>0.000440000000000000036</v>
      </c>
      <c r="P68" s="187" t="str">
        <f>AG68</f>
        <v>ACA 364</v>
      </c>
      <c r="Q68" s="191">
        <f>AE68</f>
        <v>5112.31646095238011</v>
      </c>
      <c r="V68" s="177">
        <f>ROWS($B$63:B68)</f>
        <v>6</v>
      </c>
      <c r="W68" s="200">
        <f t="array" ref="W68">IFERROR(AVERAGE(IF(C68:F68&gt;1,C68:F68)),0)</f>
        <v>0</v>
      </c>
      <c r="X68" s="192">
        <f t="array" ref="X68">W68+(_xlfn.COUNTIFS($W$63:$W68,W68)-1)*0.00001</f>
        <v>0.00005</v>
      </c>
      <c r="Y68" s="200">
        <f>LARGE($X$63:$X$112,V68)</f>
        <v>0.000440000000000000036</v>
      </c>
      <c r="Z68" s="202">
        <f>IF(Y68&lt;1,0,MATCH(Y68,$X$63:$X$112,0))</f>
        <v>0</v>
      </c>
      <c r="AA68" s="181" t="str">
        <f aca="1">INDEX($B$63:$B$112,Z68,1)</f>
        <v>ACA 604</v>
      </c>
      <c r="AB68" s="177"/>
      <c r="AC68" s="201">
        <f t="array" ref="AC68">IFERROR(AVERAGE(IF(H68:K68&gt;1,H68:K68)),0)</f>
        <v>4881.62123428571977</v>
      </c>
      <c r="AD68" s="189">
        <f t="array" ref="AD68">AC68+(_xlfn.COUNTIFS($AC$63:$AC68,AC68)-1)*0.00001</f>
        <v>4881.62123428571977</v>
      </c>
      <c r="AE68" s="189">
        <f>LARGE($AD$63:$AD$112,V68)</f>
        <v>5112.31646095238011</v>
      </c>
      <c r="AF68" s="279">
        <f>IF(AE68&lt;1,0,MATCH(AE68,$AD$63:$AD$112,0))</f>
        <v>4</v>
      </c>
      <c r="AG68" s="181" t="str">
        <f aca="1">INDEX($B$63:$B$112,AF68,1)</f>
        <v>ACA 364</v>
      </c>
    </row>
    <row r="69" spans="1:33" ht="15" customHeight="1">
      <c r="A69" s="27" t="n">
        <v>7</v>
      </c>
      <c r="B69" s="193" t="str">
        <f aca="1">INDEX(CV2SF,$A69,1)</f>
        <v>ACA 605</v>
      </c>
      <c r="C69" s="234"/>
      <c r="D69" s="28"/>
      <c r="E69" s="28"/>
      <c r="F69" s="32"/>
      <c r="G69" s="191">
        <f>X69</f>
        <v>0.00006</v>
      </c>
      <c r="H69" s="234" t="n">
        <v>4852.48028571428586</v>
      </c>
      <c r="I69" s="234" t="n">
        <v>4299.45270857142805</v>
      </c>
      <c r="J69" s="234" t="n">
        <v>3917.578971428572</v>
      </c>
      <c r="K69" s="28"/>
      <c r="L69" s="191">
        <f>AD69</f>
        <v>4356.50398857143045</v>
      </c>
      <c r="M69" s="29"/>
      <c r="N69" s="194" t="str">
        <f>AA69</f>
        <v>ACA 605</v>
      </c>
      <c r="O69" s="191">
        <f>Y69</f>
        <v>0.000429999999999999893</v>
      </c>
      <c r="P69" s="187" t="str">
        <f>AG69</f>
        <v>CATALPA</v>
      </c>
      <c r="Q69" s="191">
        <f>AE69</f>
        <v>5110.22403047618991</v>
      </c>
      <c r="V69" s="177">
        <f>ROWS($B$63:B69)</f>
        <v>7</v>
      </c>
      <c r="W69" s="200">
        <f t="array" ref="W69">IFERROR(AVERAGE(IF(C69:F69&gt;1,C69:F69)),0)</f>
        <v>0</v>
      </c>
      <c r="X69" s="192">
        <f t="array" ref="X69">W69+(_xlfn.COUNTIFS($W$63:$W69,W69)-1)*0.00001</f>
        <v>0.00006</v>
      </c>
      <c r="Y69" s="200">
        <f>LARGE($X$63:$X$112,V69)</f>
        <v>0.000429999999999999893</v>
      </c>
      <c r="Z69" s="202">
        <f>IF(Y69&lt;1,0,MATCH(Y69,$X$63:$X$112,0))</f>
        <v>0</v>
      </c>
      <c r="AA69" s="181" t="str">
        <f aca="1">INDEX($B$63:$B$112,Z69,1)</f>
        <v>ACA 605</v>
      </c>
      <c r="AB69" s="177"/>
      <c r="AC69" s="201">
        <f t="array" ref="AC69">IFERROR(AVERAGE(IF(H69:K69&gt;1,H69:K69)),0)</f>
        <v>4356.50398857143045</v>
      </c>
      <c r="AD69" s="189">
        <f t="array" ref="AD69">AC69+(_xlfn.COUNTIFS($AC$63:$AC69,AC69)-1)*0.00001</f>
        <v>4356.50398857143045</v>
      </c>
      <c r="AE69" s="189">
        <f>LARGE($AD$63:$AD$112,V69)</f>
        <v>5110.22403047618991</v>
      </c>
      <c r="AF69" s="279">
        <f>IF(AE69&lt;1,0,MATCH(AE69,$AD$63:$AD$112,0))</f>
        <v>22</v>
      </c>
      <c r="AG69" s="181" t="str">
        <f aca="1">INDEX($B$63:$B$112,AF69,1)</f>
        <v>CATALPA</v>
      </c>
    </row>
    <row r="70" spans="1:33" ht="15" customHeight="1">
      <c r="A70" s="27" t="n">
        <v>8</v>
      </c>
      <c r="B70" s="193" t="str">
        <f aca="1">INDEX(CV2SF,$A70,1)</f>
        <v>FRESNO</v>
      </c>
      <c r="C70" s="234"/>
      <c r="D70" s="28"/>
      <c r="E70" s="28"/>
      <c r="F70" s="32"/>
      <c r="G70" s="191">
        <f>X70</f>
        <v>0.00007</v>
      </c>
      <c r="H70" s="234" t="n">
        <v>4692.87757714285635</v>
      </c>
      <c r="I70" s="234" t="n">
        <v>4980.17519999999968</v>
      </c>
      <c r="J70" s="234" t="n">
        <v>3998.34046857142857</v>
      </c>
      <c r="K70" s="28"/>
      <c r="L70" s="191">
        <f>AD70</f>
        <v>4557.13108190476032</v>
      </c>
      <c r="M70" s="29"/>
      <c r="N70" s="194" t="str">
        <f>AA70</f>
        <v>FRESNO</v>
      </c>
      <c r="O70" s="191">
        <f>Y70</f>
        <v>0.000420000000000000107</v>
      </c>
      <c r="P70" s="187">
        <f>AG70</f>
        <v>603</v>
      </c>
      <c r="Q70" s="191">
        <f>AE70</f>
        <v>5085.65962666667019</v>
      </c>
      <c r="V70" s="177">
        <f>ROWS($B$63:B70)</f>
        <v>8</v>
      </c>
      <c r="W70" s="200">
        <f t="array" ref="W70">IFERROR(AVERAGE(IF(C70:F70&gt;1,C70:F70)),0)</f>
        <v>0</v>
      </c>
      <c r="X70" s="192">
        <f t="array" ref="X70">W70+(_xlfn.COUNTIFS($W$63:$W70,W70)-1)*0.00001</f>
        <v>0.00007</v>
      </c>
      <c r="Y70" s="200">
        <f>LARGE($X$63:$X$112,V70)</f>
        <v>0.000420000000000000107</v>
      </c>
      <c r="Z70" s="202">
        <f>IF(Y70&lt;1,0,MATCH(Y70,$X$63:$X$112,0))</f>
        <v>0</v>
      </c>
      <c r="AA70" s="181" t="str">
        <f aca="1">INDEX($B$63:$B$112,Z70,1)</f>
        <v>FRESNO</v>
      </c>
      <c r="AB70" s="177"/>
      <c r="AC70" s="201">
        <f t="array" ref="AC70">IFERROR(AVERAGE(IF(H70:K70&gt;1,H70:K70)),0)</f>
        <v>4557.13108190476032</v>
      </c>
      <c r="AD70" s="189">
        <f t="array" ref="AD70">AC70+(_xlfn.COUNTIFS($AC$63:$AC70,AC70)-1)*0.00001</f>
        <v>4557.13108190476032</v>
      </c>
      <c r="AE70" s="189">
        <f>LARGE($AD$63:$AD$112,V70)</f>
        <v>5085.65962666667019</v>
      </c>
      <c r="AF70" s="279">
        <f>IF(AE70&lt;1,0,MATCH(AE70,$AD$63:$AD$112,0))</f>
        <v>1</v>
      </c>
      <c r="AG70" s="280">
        <f aca="1">INDEX($B$63:$B$112,AF70,1)</f>
        <v>603</v>
      </c>
    </row>
    <row r="71" spans="1:33" ht="15" customHeight="1">
      <c r="A71" s="27" t="n">
        <v>9</v>
      </c>
      <c r="B71" s="193" t="str">
        <f aca="1">INDEX(CV2SF,$A71,1)</f>
        <v>AGUARIBAY</v>
      </c>
      <c r="C71" s="234"/>
      <c r="D71" s="28"/>
      <c r="E71" s="28"/>
      <c r="F71" s="32"/>
      <c r="G71" s="191">
        <f>X71</f>
        <v>0.00008</v>
      </c>
      <c r="H71" s="234" t="n">
        <v>4227.21727999999985</v>
      </c>
      <c r="I71" s="234" t="n">
        <v>4527.82452571428439</v>
      </c>
      <c r="J71" s="234" t="n">
        <v>4010.70874285714308</v>
      </c>
      <c r="K71" s="28"/>
      <c r="L71" s="191">
        <f>AD71</f>
        <v>4255.25018285714032</v>
      </c>
      <c r="M71" s="29"/>
      <c r="N71" s="194" t="str">
        <f>AA71</f>
        <v>AGUARIBAY</v>
      </c>
      <c r="O71" s="191">
        <f>Y71</f>
        <v>0.000409999999999999964</v>
      </c>
      <c r="P71" s="187" t="str">
        <f>AG71</f>
        <v>K LIEBRE</v>
      </c>
      <c r="Q71" s="191">
        <f>AE71</f>
        <v>5035.09646095237986</v>
      </c>
      <c r="V71" s="177">
        <f>ROWS($B$63:B71)</f>
        <v>9</v>
      </c>
      <c r="W71" s="200">
        <f t="array" ref="W71">IFERROR(AVERAGE(IF(C71:F71&gt;1,C71:F71)),0)</f>
        <v>0</v>
      </c>
      <c r="X71" s="192">
        <f t="array" ref="X71">W71+(_xlfn.COUNTIFS($W$63:$W71,W71)-1)*0.00001</f>
        <v>0.00008</v>
      </c>
      <c r="Y71" s="200">
        <f>LARGE($X$63:$X$112,V71)</f>
        <v>0.000409999999999999964</v>
      </c>
      <c r="Z71" s="202">
        <f>IF(Y71&lt;1,0,MATCH(Y71,$X$63:$X$112,0))</f>
        <v>0</v>
      </c>
      <c r="AA71" s="181" t="str">
        <f aca="1">INDEX($B$63:$B$112,Z71,1)</f>
        <v>AGUARIBAY</v>
      </c>
      <c r="AB71" s="177"/>
      <c r="AC71" s="201">
        <f t="array" ref="AC71">IFERROR(AVERAGE(IF(H71:K71&gt;1,H71:K71)),0)</f>
        <v>4255.25018285714032</v>
      </c>
      <c r="AD71" s="189">
        <f t="array" ref="AD71">AC71+(_xlfn.COUNTIFS($AC$63:$AC71,AC71)-1)*0.00001</f>
        <v>4255.25018285714032</v>
      </c>
      <c r="AE71" s="189">
        <f>LARGE($AD$63:$AD$112,V71)</f>
        <v>5035.09646095237986</v>
      </c>
      <c r="AF71" s="279">
        <f>IF(AE71&lt;1,0,MATCH(AE71,$AD$63:$AD$112,0))</f>
        <v>30</v>
      </c>
      <c r="AG71" s="181" t="str">
        <f aca="1">INDEX($B$63:$B$112,AF71,1)</f>
        <v>K LIEBRE</v>
      </c>
    </row>
    <row r="72" spans="1:33" ht="15" customHeight="1">
      <c r="A72" s="27" t="n">
        <v>10</v>
      </c>
      <c r="B72" s="193" t="str">
        <f aca="1">INDEX(CV2SF,$A72,1)</f>
        <v>JACARANDA</v>
      </c>
      <c r="C72" s="234"/>
      <c r="D72" s="28"/>
      <c r="E72" s="28"/>
      <c r="F72" s="32"/>
      <c r="G72" s="191">
        <f>X72</f>
        <v>0.0000900000000000000178</v>
      </c>
      <c r="H72" s="234" t="n">
        <v>4415.68474285714365</v>
      </c>
      <c r="I72" s="234" t="n">
        <v>4245.04079999999976</v>
      </c>
      <c r="J72" s="234" t="n">
        <v>5208.17439999999988</v>
      </c>
      <c r="K72" s="32"/>
      <c r="L72" s="191">
        <f>AD72</f>
        <v>4622.96664761904958</v>
      </c>
      <c r="M72" s="29"/>
      <c r="N72" s="194" t="str">
        <f>AA72</f>
        <v>JACARANDA</v>
      </c>
      <c r="O72" s="191">
        <f>Y72</f>
        <v>0.0004</v>
      </c>
      <c r="P72" s="187" t="str">
        <f>AG72</f>
        <v>RGT QUIRIKO</v>
      </c>
      <c r="Q72" s="191">
        <f>AE72</f>
        <v>5032.89126476190995</v>
      </c>
      <c r="V72" s="177">
        <f>ROWS($B$63:B72)</f>
        <v>10</v>
      </c>
      <c r="W72" s="200">
        <f t="array" ref="W72">IFERROR(AVERAGE(IF(C72:F72&gt;1,C72:F72)),0)</f>
        <v>0</v>
      </c>
      <c r="X72" s="192">
        <f t="array" ref="X72">W72+(_xlfn.COUNTIFS($W$63:$W72,W72)-1)*0.00001</f>
        <v>0.0000900000000000000178</v>
      </c>
      <c r="Y72" s="200">
        <f>LARGE($X$63:$X$112,V72)</f>
        <v>0.0004</v>
      </c>
      <c r="Z72" s="202">
        <f>IF(Y72&lt;1,0,MATCH(Y72,$X$63:$X$112,0))</f>
        <v>0</v>
      </c>
      <c r="AA72" s="181" t="str">
        <f aca="1">INDEX($B$63:$B$112,Z72,1)</f>
        <v>JACARANDA</v>
      </c>
      <c r="AB72" s="177"/>
      <c r="AC72" s="201">
        <f t="array" ref="AC72">IFERROR(AVERAGE(IF(H72:K72&gt;1,H72:K72)),0)</f>
        <v>4622.96664761904958</v>
      </c>
      <c r="AD72" s="189">
        <f t="array" ref="AD72">AC72+(_xlfn.COUNTIFS($AC$63:$AC72,AC72)-1)*0.00001</f>
        <v>4622.96664761904958</v>
      </c>
      <c r="AE72" s="189">
        <f>LARGE($AD$63:$AD$112,V72)</f>
        <v>5032.89126476190995</v>
      </c>
      <c r="AF72" s="279">
        <f>IF(AE72&lt;1,0,MATCH(AE72,$AD$63:$AD$112,0))</f>
        <v>47</v>
      </c>
      <c r="AG72" s="181" t="str">
        <f aca="1">INDEX($B$63:$B$112,AF72,1)</f>
        <v>RGT QUIRIKO</v>
      </c>
    </row>
    <row r="73" spans="1:33" ht="15" customHeight="1">
      <c r="A73" s="27" t="n">
        <v>11</v>
      </c>
      <c r="B73" s="193" t="str">
        <f aca="1">INDEX(CV2SF,$A73,1)</f>
        <v>BASILIO</v>
      </c>
      <c r="C73" s="234"/>
      <c r="D73" s="28"/>
      <c r="E73" s="28"/>
      <c r="F73" s="32"/>
      <c r="G73" s="191">
        <f>X73</f>
        <v>0.0001</v>
      </c>
      <c r="H73" s="234" t="n">
        <v>4646.00462857142793</v>
      </c>
      <c r="I73" s="234" t="n">
        <v>4482.44694857142895</v>
      </c>
      <c r="J73" s="234" t="n">
        <v>5447.20175999999992</v>
      </c>
      <c r="K73" s="32"/>
      <c r="L73" s="191">
        <f>AD73</f>
        <v>4858.55111238095014</v>
      </c>
      <c r="M73" s="29"/>
      <c r="N73" s="194" t="str">
        <f>AA73</f>
        <v>BASILIO</v>
      </c>
      <c r="O73" s="191">
        <f>Y73</f>
        <v>0.000390000000000000036</v>
      </c>
      <c r="P73" s="187" t="str">
        <f>AG73</f>
        <v>B 820</v>
      </c>
      <c r="Q73" s="191">
        <f>AE73</f>
        <v>4895.3949942857198</v>
      </c>
      <c r="V73" s="177">
        <f>ROWS($B$63:B73)</f>
        <v>11</v>
      </c>
      <c r="W73" s="200">
        <f t="array" ref="W73">IFERROR(AVERAGE(IF(C73:F73&gt;1,C73:F73)),0)</f>
        <v>0</v>
      </c>
      <c r="X73" s="192">
        <f t="array" ref="X73">W73+(_xlfn.COUNTIFS($W$63:$W73,W73)-1)*0.00001</f>
        <v>0.0001</v>
      </c>
      <c r="Y73" s="200">
        <f>LARGE($X$63:$X$112,V73)</f>
        <v>0.000390000000000000036</v>
      </c>
      <c r="Z73" s="202">
        <f>IF(Y73&lt;1,0,MATCH(Y73,$X$63:$X$112,0))</f>
        <v>0</v>
      </c>
      <c r="AA73" s="181" t="str">
        <f aca="1">INDEX($B$63:$B$112,Z73,1)</f>
        <v>BASILIO</v>
      </c>
      <c r="AB73" s="177"/>
      <c r="AC73" s="201">
        <f t="array" ref="AC73">IFERROR(AVERAGE(IF(H73:K73&gt;1,H73:K73)),0)</f>
        <v>4858.55111238095014</v>
      </c>
      <c r="AD73" s="189">
        <f t="array" ref="AD73">AC73+(_xlfn.COUNTIFS($AC$63:$AC73,AC73)-1)*0.00001</f>
        <v>4858.55111238095014</v>
      </c>
      <c r="AE73" s="189">
        <f>LARGE($AD$63:$AD$112,V73)</f>
        <v>4895.3949942857198</v>
      </c>
      <c r="AF73" s="279">
        <f>IF(AE73&lt;1,0,MATCH(AE73,$AD$63:$AD$112,0))</f>
        <v>46</v>
      </c>
      <c r="AG73" s="181" t="str">
        <f aca="1">INDEX($B$63:$B$112,AF73,1)</f>
        <v>B 820</v>
      </c>
    </row>
    <row r="74" spans="1:33" ht="15" customHeight="1">
      <c r="A74" s="27" t="n">
        <v>12</v>
      </c>
      <c r="B74" s="193" t="str">
        <f aca="1">INDEX(CV2SF,$A74,1)</f>
        <v>TIMBO</v>
      </c>
      <c r="C74" s="234"/>
      <c r="D74" s="28"/>
      <c r="E74" s="28"/>
      <c r="F74" s="32"/>
      <c r="G74" s="191">
        <f>X74</f>
        <v>0.000110000000000000009</v>
      </c>
      <c r="H74" s="234" t="n">
        <v>3973.10382857142804</v>
      </c>
      <c r="I74" s="234" t="n">
        <v>4276.22297142857133</v>
      </c>
      <c r="J74" s="234" t="n">
        <v>3491.52885714285685</v>
      </c>
      <c r="K74" s="32"/>
      <c r="L74" s="191">
        <f>AD74</f>
        <v>3913.61855238094995</v>
      </c>
      <c r="M74" s="29"/>
      <c r="N74" s="194" t="str">
        <f>AA74</f>
        <v>TIMBO</v>
      </c>
      <c r="O74" s="191">
        <f>Y74</f>
        <v>0.000380000000000000071</v>
      </c>
      <c r="P74" s="187" t="str">
        <f>AG74</f>
        <v>SAUCE</v>
      </c>
      <c r="Q74" s="191">
        <f>AE74</f>
        <v>4886.63740190475983</v>
      </c>
      <c r="V74" s="177">
        <f>ROWS($B$63:B74)</f>
        <v>12</v>
      </c>
      <c r="W74" s="200">
        <f t="array" ref="W74">IFERROR(AVERAGE(IF(C74:F74&gt;1,C74:F74)),0)</f>
        <v>0</v>
      </c>
      <c r="X74" s="192">
        <f t="array" ref="X74">W74+(_xlfn.COUNTIFS($W$63:$W74,W74)-1)*0.00001</f>
        <v>0.000110000000000000009</v>
      </c>
      <c r="Y74" s="200">
        <f>LARGE($X$63:$X$112,V74)</f>
        <v>0.000380000000000000071</v>
      </c>
      <c r="Z74" s="202">
        <f>IF(Y74&lt;1,0,MATCH(Y74,$X$63:$X$112,0))</f>
        <v>0</v>
      </c>
      <c r="AA74" s="181" t="str">
        <f aca="1">INDEX($B$63:$B$112,Z74,1)</f>
        <v>TIMBO</v>
      </c>
      <c r="AB74" s="177"/>
      <c r="AC74" s="201">
        <f t="array" ref="AC74">IFERROR(AVERAGE(IF(H74:K74&gt;1,H74:K74)),0)</f>
        <v>3913.61855238094995</v>
      </c>
      <c r="AD74" s="189">
        <f t="array" ref="AD74">AC74+(_xlfn.COUNTIFS($AC$63:$AC74,AC74)-1)*0.00001</f>
        <v>3913.61855238094995</v>
      </c>
      <c r="AE74" s="189">
        <f>LARGE($AD$63:$AD$112,V74)</f>
        <v>4886.63740190475983</v>
      </c>
      <c r="AF74" s="279">
        <f>IF(AE74&lt;1,0,MATCH(AE74,$AD$63:$AD$112,0))</f>
        <v>25</v>
      </c>
      <c r="AG74" s="181" t="str">
        <f aca="1">INDEX($B$63:$B$112,AF74,1)</f>
        <v>SAUCE</v>
      </c>
    </row>
    <row r="75" spans="1:33" ht="15" customHeight="1">
      <c r="A75" s="27" t="n">
        <v>13</v>
      </c>
      <c r="B75" s="193" t="str">
        <f aca="1">INDEX(CV2SF,$A75,1)</f>
        <v>B AIMARA</v>
      </c>
      <c r="C75" s="234"/>
      <c r="D75" s="28"/>
      <c r="E75" s="28"/>
      <c r="F75" s="28"/>
      <c r="G75" s="191">
        <f>X75</f>
        <v>0.000119999999999999996</v>
      </c>
      <c r="H75" s="234" t="n">
        <v>4056.99171428571344</v>
      </c>
      <c r="I75" s="234" t="n">
        <v>5710.24494857142872</v>
      </c>
      <c r="J75" s="234" t="n">
        <v>5829.18335999999999</v>
      </c>
      <c r="K75" s="32"/>
      <c r="L75" s="191">
        <f>AD75</f>
        <v>5198.80667428571996</v>
      </c>
      <c r="M75" s="29"/>
      <c r="N75" s="194" t="str">
        <f>AA75</f>
        <v>B AIMARA</v>
      </c>
      <c r="O75" s="191">
        <f>Y75</f>
        <v>0.000370000000000000062</v>
      </c>
      <c r="P75" s="187" t="str">
        <f>AG75</f>
        <v>ACA 604</v>
      </c>
      <c r="Q75" s="191">
        <f>AE75</f>
        <v>4881.62123428571977</v>
      </c>
      <c r="V75" s="177">
        <f>ROWS($B$63:B75)</f>
        <v>13</v>
      </c>
      <c r="W75" s="200">
        <f t="array" ref="W75">IFERROR(AVERAGE(IF(C75:F75&gt;1,C75:F75)),0)</f>
        <v>0</v>
      </c>
      <c r="X75" s="192">
        <f t="array" ref="X75">W75+(_xlfn.COUNTIFS($W$63:$W75,W75)-1)*0.00001</f>
        <v>0.000119999999999999996</v>
      </c>
      <c r="Y75" s="200">
        <f>LARGE($X$63:$X$112,V75)</f>
        <v>0.000370000000000000062</v>
      </c>
      <c r="Z75" s="202">
        <f>IF(Y75&lt;1,0,MATCH(Y75,$X$63:$X$112,0))</f>
        <v>0</v>
      </c>
      <c r="AA75" s="181" t="str">
        <f aca="1">INDEX($B$63:$B$112,Z75,1)</f>
        <v>B AIMARA</v>
      </c>
      <c r="AB75" s="177"/>
      <c r="AC75" s="201">
        <f t="array" ref="AC75">IFERROR(AVERAGE(IF(H75:K75&gt;1,H75:K75)),0)</f>
        <v>5198.80667428571996</v>
      </c>
      <c r="AD75" s="189">
        <f t="array" ref="AD75">AC75+(_xlfn.COUNTIFS($AC$63:$AC75,AC75)-1)*0.00001</f>
        <v>5198.80667428571996</v>
      </c>
      <c r="AE75" s="189">
        <f>LARGE($AD$63:$AD$112,V75)</f>
        <v>4881.62123428571977</v>
      </c>
      <c r="AF75" s="279">
        <f>IF(AE75&lt;1,0,MATCH(AE75,$AD$63:$AD$112,0))</f>
        <v>6</v>
      </c>
      <c r="AG75" s="181" t="str">
        <f aca="1">INDEX($B$63:$B$112,AF75,1)</f>
        <v>ACA 604</v>
      </c>
    </row>
    <row r="76" spans="1:33" ht="15" customHeight="1">
      <c r="A76" s="27" t="n">
        <v>14</v>
      </c>
      <c r="B76" s="193" t="str">
        <f aca="1">INDEX(CV2SF,$A76,1)</f>
        <v>B COLIHUE</v>
      </c>
      <c r="C76" s="234"/>
      <c r="D76" s="28"/>
      <c r="E76" s="28"/>
      <c r="F76" s="28"/>
      <c r="G76" s="191">
        <f>X76</f>
        <v>0.000130000000000000004</v>
      </c>
      <c r="H76" s="234" t="n">
        <v>4623.95811428571324</v>
      </c>
      <c r="I76" s="234" t="n">
        <v>4293.80951999999979</v>
      </c>
      <c r="J76" s="234" t="n">
        <v>5703.0295771428564</v>
      </c>
      <c r="K76" s="32"/>
      <c r="L76" s="191">
        <f>AD76</f>
        <v>4873.59907047618981</v>
      </c>
      <c r="M76" s="29"/>
      <c r="N76" s="194" t="str">
        <f>AA76</f>
        <v>B COLIHUE</v>
      </c>
      <c r="O76" s="191">
        <f>Y76</f>
        <v>0.000360000000000000053</v>
      </c>
      <c r="P76" s="187" t="str">
        <f>AG76</f>
        <v>B COLIHUE</v>
      </c>
      <c r="Q76" s="191">
        <f>AE76</f>
        <v>4873.59907047618981</v>
      </c>
      <c r="V76" s="177">
        <f>ROWS($B$63:B76)</f>
        <v>14</v>
      </c>
      <c r="W76" s="200">
        <f t="array" ref="W76">IFERROR(AVERAGE(IF(C76:F76&gt;1,C76:F76)),0)</f>
        <v>0</v>
      </c>
      <c r="X76" s="192">
        <f t="array" ref="X76">W76+(_xlfn.COUNTIFS($W$63:$W76,W76)-1)*0.00001</f>
        <v>0.000130000000000000004</v>
      </c>
      <c r="Y76" s="200">
        <f>LARGE($X$63:$X$112,V76)</f>
        <v>0.000360000000000000053</v>
      </c>
      <c r="Z76" s="202">
        <f>IF(Y76&lt;1,0,MATCH(Y76,$X$63:$X$112,0))</f>
        <v>0</v>
      </c>
      <c r="AA76" s="181" t="str">
        <f aca="1">INDEX($B$63:$B$112,Z76,1)</f>
        <v>B COLIHUE</v>
      </c>
      <c r="AB76" s="177"/>
      <c r="AC76" s="201">
        <f t="array" ref="AC76">IFERROR(AVERAGE(IF(H76:K76&gt;1,H76:K76)),0)</f>
        <v>4873.59907047618981</v>
      </c>
      <c r="AD76" s="189">
        <f t="array" ref="AD76">AC76+(_xlfn.COUNTIFS($AC$63:$AC76,AC76)-1)*0.00001</f>
        <v>4873.59907047618981</v>
      </c>
      <c r="AE76" s="189">
        <f>LARGE($AD$63:$AD$112,V76)</f>
        <v>4873.59907047618981</v>
      </c>
      <c r="AF76" s="279">
        <f>IF(AE76&lt;1,0,MATCH(AE76,$AD$63:$AD$112,0))</f>
        <v>14</v>
      </c>
      <c r="AG76" s="181" t="str">
        <f aca="1">INDEX($B$63:$B$112,AF76,1)</f>
        <v>B COLIHUE</v>
      </c>
    </row>
    <row r="77" spans="1:33" ht="15" customHeight="1">
      <c r="A77" s="27" t="n">
        <v>15</v>
      </c>
      <c r="B77" s="193" t="str">
        <f aca="1">INDEX(CV2SF,$A77,1)</f>
        <v>B CUMELEN</v>
      </c>
      <c r="C77" s="234"/>
      <c r="D77" s="28"/>
      <c r="E77" s="28"/>
      <c r="F77" s="28"/>
      <c r="G77" s="191">
        <f>X77</f>
        <v>0.000139999999999999991</v>
      </c>
      <c r="H77" s="234" t="n">
        <v>3993.1744914285714</v>
      </c>
      <c r="I77" s="234" t="n">
        <v>4561.55781714285695</v>
      </c>
      <c r="J77" s="234" t="n">
        <v>4125.04337142857003</v>
      </c>
      <c r="K77" s="32"/>
      <c r="L77" s="191">
        <f>AD77</f>
        <v>4226.59189333332961</v>
      </c>
      <c r="M77" s="29"/>
      <c r="N77" s="194" t="str">
        <f>AA77</f>
        <v>B CUMELEN</v>
      </c>
      <c r="O77" s="191">
        <f>Y77</f>
        <v>0.000350000000000000044</v>
      </c>
      <c r="P77" s="187" t="str">
        <f>AG77</f>
        <v>BASILIO</v>
      </c>
      <c r="Q77" s="191">
        <f>AE77</f>
        <v>4858.55111238095014</v>
      </c>
      <c r="V77" s="177">
        <f>ROWS($B$63:B77)</f>
        <v>15</v>
      </c>
      <c r="W77" s="200">
        <f t="array" ref="W77">IFERROR(AVERAGE(IF(C77:F77&gt;1,C77:F77)),0)</f>
        <v>0</v>
      </c>
      <c r="X77" s="192">
        <f t="array" ref="X77">W77+(_xlfn.COUNTIFS($W$63:$W77,W77)-1)*0.00001</f>
        <v>0.000139999999999999991</v>
      </c>
      <c r="Y77" s="200">
        <f>LARGE($X$63:$X$112,V77)</f>
        <v>0.000350000000000000044</v>
      </c>
      <c r="Z77" s="202">
        <f>IF(Y77&lt;1,0,MATCH(Y77,$X$63:$X$112,0))</f>
        <v>0</v>
      </c>
      <c r="AA77" s="181" t="str">
        <f aca="1">INDEX($B$63:$B$112,Z77,1)</f>
        <v>B CUMELEN</v>
      </c>
      <c r="AB77" s="177"/>
      <c r="AC77" s="201">
        <f t="array" ref="AC77">IFERROR(AVERAGE(IF(H77:K77&gt;1,H77:K77)),0)</f>
        <v>4226.59189333332961</v>
      </c>
      <c r="AD77" s="189">
        <f t="array" ref="AD77">AC77+(_xlfn.COUNTIFS($AC$63:$AC77,AC77)-1)*0.00001</f>
        <v>4226.59189333332961</v>
      </c>
      <c r="AE77" s="189">
        <f>LARGE($AD$63:$AD$112,V77)</f>
        <v>4858.55111238095014</v>
      </c>
      <c r="AF77" s="279">
        <f>IF(AE77&lt;1,0,MATCH(AE77,$AD$63:$AD$112,0))</f>
        <v>11</v>
      </c>
      <c r="AG77" s="181" t="str">
        <f aca="1">INDEX($B$63:$B$112,AF77,1)</f>
        <v>BASILIO</v>
      </c>
    </row>
    <row r="78" spans="1:33" ht="15" customHeight="1">
      <c r="A78" s="27" t="n">
        <v>16</v>
      </c>
      <c r="B78" s="193" t="str">
        <f aca="1">INDEX(CV2SF,$A78,1)</f>
        <v>B DESTELLO</v>
      </c>
      <c r="C78" s="234"/>
      <c r="D78" s="28"/>
      <c r="E78" s="28"/>
      <c r="F78" s="28"/>
      <c r="G78" s="191">
        <f>X78</f>
        <v>0.000149999999999999956</v>
      </c>
      <c r="H78" s="234" t="n">
        <v>3697.64660571428567</v>
      </c>
      <c r="I78" s="234" t="n">
        <v>4018.25097142857203</v>
      </c>
      <c r="J78" s="234" t="n">
        <v>4445.40095999999994</v>
      </c>
      <c r="K78" s="32"/>
      <c r="L78" s="191">
        <f>AD78</f>
        <v>4053.76617904761997</v>
      </c>
      <c r="M78" s="29"/>
      <c r="N78" s="194" t="str">
        <f>AA78</f>
        <v>B DESTELLO</v>
      </c>
      <c r="O78" s="191">
        <f>Y78</f>
        <v>0.000340000000000000036</v>
      </c>
      <c r="P78" s="187" t="str">
        <f>AG78</f>
        <v>ACA 363</v>
      </c>
      <c r="Q78" s="191">
        <f>AE78</f>
        <v>4836.80694095237959</v>
      </c>
      <c r="V78" s="177">
        <f>ROWS($B$63:B78)</f>
        <v>16</v>
      </c>
      <c r="W78" s="200">
        <f t="array" ref="W78">IFERROR(AVERAGE(IF(C78:F78&gt;1,C78:F78)),0)</f>
        <v>0</v>
      </c>
      <c r="X78" s="192">
        <f t="array" ref="X78">W78+(_xlfn.COUNTIFS($W$63:$W78,W78)-1)*0.00001</f>
        <v>0.000149999999999999956</v>
      </c>
      <c r="Y78" s="200">
        <f>LARGE($X$63:$X$112,V78)</f>
        <v>0.000340000000000000036</v>
      </c>
      <c r="Z78" s="202">
        <f>IF(Y78&lt;1,0,MATCH(Y78,$X$63:$X$112,0))</f>
        <v>0</v>
      </c>
      <c r="AA78" s="181" t="str">
        <f aca="1">INDEX($B$63:$B$112,Z78,1)</f>
        <v>B DESTELLO</v>
      </c>
      <c r="AB78" s="177"/>
      <c r="AC78" s="201">
        <f t="array" ref="AC78">IFERROR(AVERAGE(IF(H78:K78&gt;1,H78:K78)),0)</f>
        <v>4053.76617904761997</v>
      </c>
      <c r="AD78" s="189">
        <f t="array" ref="AD78">AC78+(_xlfn.COUNTIFS($AC$63:$AC78,AC78)-1)*0.00001</f>
        <v>4053.76617904761997</v>
      </c>
      <c r="AE78" s="189">
        <f>LARGE($AD$63:$AD$112,V78)</f>
        <v>4836.80694095237959</v>
      </c>
      <c r="AF78" s="279">
        <f>IF(AE78&lt;1,0,MATCH(AE78,$AD$63:$AD$112,0))</f>
        <v>3</v>
      </c>
      <c r="AG78" s="181" t="str">
        <f aca="1">INDEX($B$63:$B$112,AF78,1)</f>
        <v>ACA 363</v>
      </c>
    </row>
    <row r="79" spans="1:33" ht="15" customHeight="1">
      <c r="A79" s="27" t="n">
        <v>17</v>
      </c>
      <c r="B79" s="193" t="str">
        <f aca="1">INDEX(CV2SF,$A79,1)</f>
        <v>B PACIFICO</v>
      </c>
      <c r="C79" s="234"/>
      <c r="D79" s="28"/>
      <c r="E79" s="28"/>
      <c r="F79" s="28"/>
      <c r="G79" s="191">
        <f>X79</f>
        <v>0.000160000000000000009</v>
      </c>
      <c r="H79" s="234" t="n">
        <v>4567.06372571428437</v>
      </c>
      <c r="I79" s="234" t="n">
        <v>3908.01839999999993</v>
      </c>
      <c r="J79" s="234" t="n">
        <v>5569.16850285714281</v>
      </c>
      <c r="K79" s="32"/>
      <c r="L79" s="191">
        <f>AD79</f>
        <v>4681.41687619048025</v>
      </c>
      <c r="M79" s="29"/>
      <c r="N79" s="194" t="str">
        <f>AA79</f>
        <v>B PACIFICO</v>
      </c>
      <c r="O79" s="191">
        <f>Y79</f>
        <v>0.000330000000000000027</v>
      </c>
      <c r="P79" s="187" t="str">
        <f>AG79</f>
        <v>SY 211</v>
      </c>
      <c r="Q79" s="191">
        <f>AE79</f>
        <v>4770.38248761905015</v>
      </c>
      <c r="V79" s="177">
        <f>ROWS($B$63:B79)</f>
        <v>17</v>
      </c>
      <c r="W79" s="200">
        <f t="array" ref="W79">IFERROR(AVERAGE(IF(C79:F79&gt;1,C79:F79)),0)</f>
        <v>0</v>
      </c>
      <c r="X79" s="192">
        <f t="array" ref="X79">W79+(_xlfn.COUNTIFS($W$63:$W79,W79)-1)*0.00001</f>
        <v>0.000160000000000000009</v>
      </c>
      <c r="Y79" s="200">
        <f>LARGE($X$63:$X$112,V79)</f>
        <v>0.000330000000000000027</v>
      </c>
      <c r="Z79" s="202">
        <f>IF(Y79&lt;1,0,MATCH(Y79,$X$63:$X$112,0))</f>
        <v>0</v>
      </c>
      <c r="AA79" s="181" t="str">
        <f aca="1">INDEX($B$63:$B$112,Z79,1)</f>
        <v>B PACIFICO</v>
      </c>
      <c r="AB79" s="177"/>
      <c r="AC79" s="201">
        <f t="array" ref="AC79">IFERROR(AVERAGE(IF(H79:K79&gt;1,H79:K79)),0)</f>
        <v>4681.41687619048025</v>
      </c>
      <c r="AD79" s="189">
        <f t="array" ref="AD79">AC79+(_xlfn.COUNTIFS($AC$63:$AC79,AC79)-1)*0.00001</f>
        <v>4681.41687619048025</v>
      </c>
      <c r="AE79" s="189">
        <f>LARGE($AD$63:$AD$112,V79)</f>
        <v>4770.38248761905015</v>
      </c>
      <c r="AF79" s="279">
        <f>IF(AE79&lt;1,0,MATCH(AE79,$AD$63:$AD$112,0))</f>
        <v>21</v>
      </c>
      <c r="AG79" s="181" t="str">
        <f aca="1">INDEX($B$63:$B$112,AF79,1)</f>
        <v>SY 211</v>
      </c>
    </row>
    <row r="80" spans="1:33" ht="15" customHeight="1">
      <c r="A80" s="27" t="n">
        <v>18</v>
      </c>
      <c r="B80" s="193" t="str">
        <f aca="1">INDEX(CV2SF,$A80,1)</f>
        <v>B PEREGRINO</v>
      </c>
      <c r="C80" s="234"/>
      <c r="D80" s="28"/>
      <c r="E80" s="28"/>
      <c r="F80" s="28"/>
      <c r="G80" s="191">
        <f>X80</f>
        <v>0.000170000000000000018</v>
      </c>
      <c r="H80" s="234" t="n">
        <v>4625.15931428571366</v>
      </c>
      <c r="I80" s="234" t="n">
        <v>4250.80655999999999</v>
      </c>
      <c r="J80" s="234" t="n">
        <v>4459.09954285714321</v>
      </c>
      <c r="K80" s="32"/>
      <c r="L80" s="191">
        <f>AD80</f>
        <v>4445.02180571429017</v>
      </c>
      <c r="M80" s="29"/>
      <c r="N80" s="194" t="str">
        <f>AA80</f>
        <v>B PEREGRINO</v>
      </c>
      <c r="O80" s="191">
        <f>Y80</f>
        <v>0.000320000000000000018</v>
      </c>
      <c r="P80" s="187" t="str">
        <f>AG80</f>
        <v>B 750</v>
      </c>
      <c r="Q80" s="191">
        <f>AE80</f>
        <v>4684.04807619048006</v>
      </c>
      <c r="V80" s="177">
        <f>ROWS($B$63:B80)</f>
        <v>18</v>
      </c>
      <c r="W80" s="200">
        <f t="array" ref="W80">IFERROR(AVERAGE(IF(C80:F80&gt;1,C80:F80)),0)</f>
        <v>0</v>
      </c>
      <c r="X80" s="192">
        <f t="array" ref="X80">W80+(_xlfn.COUNTIFS($W$63:$W80,W80)-1)*0.00001</f>
        <v>0.000170000000000000018</v>
      </c>
      <c r="Y80" s="200">
        <f>LARGE($X$63:$X$112,V80)</f>
        <v>0.000320000000000000018</v>
      </c>
      <c r="Z80" s="202">
        <f>IF(Y80&lt;1,0,MATCH(Y80,$X$63:$X$112,0))</f>
        <v>0</v>
      </c>
      <c r="AA80" s="181" t="str">
        <f aca="1">INDEX($B$63:$B$112,Z80,1)</f>
        <v>B PEREGRINO</v>
      </c>
      <c r="AB80" s="177"/>
      <c r="AC80" s="201">
        <f t="array" ref="AC80">IFERROR(AVERAGE(IF(H80:K80&gt;1,H80:K80)),0)</f>
        <v>4445.02180571429017</v>
      </c>
      <c r="AD80" s="189">
        <f t="array" ref="AD80">AC80+(_xlfn.COUNTIFS($AC$63:$AC80,AC80)-1)*0.00001</f>
        <v>4445.02180571429017</v>
      </c>
      <c r="AE80" s="189">
        <f>LARGE($AD$63:$AD$112,V80)</f>
        <v>4684.04807619048006</v>
      </c>
      <c r="AF80" s="279">
        <f>IF(AE80&lt;1,0,MATCH(AE80,$AD$63:$AD$112,0))</f>
        <v>45</v>
      </c>
      <c r="AG80" s="181" t="str">
        <f aca="1">INDEX($B$63:$B$112,AF80,1)</f>
        <v>B 750</v>
      </c>
    </row>
    <row r="81" spans="1:33" ht="15" customHeight="1">
      <c r="A81" s="27" t="n">
        <v>19</v>
      </c>
      <c r="B81" s="193" t="str">
        <f aca="1">INDEX(CV2SF,$A81,1)</f>
        <v>SY 109</v>
      </c>
      <c r="C81" s="234"/>
      <c r="D81" s="28"/>
      <c r="E81" s="28"/>
      <c r="F81" s="28"/>
      <c r="G81" s="191">
        <f>X81</f>
        <v>0.000180000000000000036</v>
      </c>
      <c r="H81" s="234" t="n">
        <v>4431.72198857142848</v>
      </c>
      <c r="I81" s="234" t="n">
        <v>4149.20301714285688</v>
      </c>
      <c r="J81" s="234" t="n">
        <v>5313.86365714285694</v>
      </c>
      <c r="K81" s="32"/>
      <c r="L81" s="191">
        <f>AD81</f>
        <v>4631.59622095237955</v>
      </c>
      <c r="M81" s="29"/>
      <c r="N81" s="194" t="str">
        <f>AA81</f>
        <v>SY 109</v>
      </c>
      <c r="O81" s="191">
        <f>Y81</f>
        <v>0.000310000000000000009</v>
      </c>
      <c r="P81" s="187" t="str">
        <f>AG81</f>
        <v>LG ARLASK</v>
      </c>
      <c r="Q81" s="191">
        <f>AE81</f>
        <v>4683.97889142857002</v>
      </c>
      <c r="V81" s="177">
        <f>ROWS($B$63:B81)</f>
        <v>19</v>
      </c>
      <c r="W81" s="200">
        <f t="array" ref="W81">IFERROR(AVERAGE(IF(C81:F81&gt;1,C81:F81)),0)</f>
        <v>0</v>
      </c>
      <c r="X81" s="192">
        <f t="array" ref="X81">W81+(_xlfn.COUNTIFS($W$63:$W81,W81)-1)*0.00001</f>
        <v>0.000180000000000000036</v>
      </c>
      <c r="Y81" s="200">
        <f>LARGE($X$63:$X$112,V81)</f>
        <v>0.000310000000000000009</v>
      </c>
      <c r="Z81" s="202">
        <f>IF(Y81&lt;1,0,MATCH(Y81,$X$63:$X$112,0))</f>
        <v>0</v>
      </c>
      <c r="AA81" s="181" t="str">
        <f aca="1">INDEX($B$63:$B$112,Z81,1)</f>
        <v>SY 109</v>
      </c>
      <c r="AB81" s="177"/>
      <c r="AC81" s="201">
        <f t="array" ref="AC81">IFERROR(AVERAGE(IF(H81:K81&gt;1,H81:K81)),0)</f>
        <v>4631.59622095237955</v>
      </c>
      <c r="AD81" s="189">
        <f t="array" ref="AD81">AC81+(_xlfn.COUNTIFS($AC$63:$AC81,AC81)-1)*0.00001</f>
        <v>4631.59622095237955</v>
      </c>
      <c r="AE81" s="189">
        <f>LARGE($AD$63:$AD$112,V81)</f>
        <v>4683.97889142857002</v>
      </c>
      <c r="AF81" s="279">
        <f>IF(AE81&lt;1,0,MATCH(AE81,$AD$63:$AD$112,0))</f>
        <v>35</v>
      </c>
      <c r="AG81" s="181" t="str">
        <f aca="1">INDEX($B$63:$B$112,AF81,1)</f>
        <v>LG ARLASK</v>
      </c>
    </row>
    <row r="82" spans="1:33" ht="15" customHeight="1">
      <c r="A82" s="27" t="n">
        <v>20</v>
      </c>
      <c r="B82" s="193" t="str">
        <f aca="1">INDEX(CV2SF,$A82,1)</f>
        <v>SY 120</v>
      </c>
      <c r="C82" s="234"/>
      <c r="D82" s="28"/>
      <c r="E82" s="28"/>
      <c r="F82" s="28"/>
      <c r="G82" s="191">
        <f>X82</f>
        <v>0.000190000000000000036</v>
      </c>
      <c r="H82" s="234" t="n">
        <v>4208.55210285714293</v>
      </c>
      <c r="I82" s="234" t="n">
        <v>4406.36114285714302</v>
      </c>
      <c r="J82" s="234" t="n">
        <v>3756.32236571428575</v>
      </c>
      <c r="K82" s="32"/>
      <c r="L82" s="191">
        <f>AD82</f>
        <v>4123.74520380952981</v>
      </c>
      <c r="M82" s="29"/>
      <c r="N82" s="194" t="str">
        <f>AA82</f>
        <v>SY 120</v>
      </c>
      <c r="O82" s="191">
        <f>Y82</f>
        <v>0.000299999999999999911</v>
      </c>
      <c r="P82" s="187" t="str">
        <f>AG82</f>
        <v>LAPACHO</v>
      </c>
      <c r="Q82" s="191">
        <f>AE82</f>
        <v>4682.08257523809971</v>
      </c>
      <c r="V82" s="177">
        <f>ROWS($B$63:B82)</f>
        <v>20</v>
      </c>
      <c r="W82" s="200">
        <f t="array" ref="W82">IFERROR(AVERAGE(IF(C82:F82&gt;1,C82:F82)),0)</f>
        <v>0</v>
      </c>
      <c r="X82" s="192">
        <f t="array" ref="X82">W82+(_xlfn.COUNTIFS($W$63:$W82,W82)-1)*0.00001</f>
        <v>0.000190000000000000036</v>
      </c>
      <c r="Y82" s="200">
        <f>LARGE($X$63:$X$112,V82)</f>
        <v>0.000299999999999999911</v>
      </c>
      <c r="Z82" s="202">
        <f>IF(Y82&lt;1,0,MATCH(Y82,$X$63:$X$112,0))</f>
        <v>0</v>
      </c>
      <c r="AA82" s="181" t="str">
        <f aca="1">INDEX($B$63:$B$112,Z82,1)</f>
        <v>SY 120</v>
      </c>
      <c r="AB82" s="177"/>
      <c r="AC82" s="201">
        <f t="array" ref="AC82">IFERROR(AVERAGE(IF(H82:K82&gt;1,H82:K82)),0)</f>
        <v>4123.74520380952981</v>
      </c>
      <c r="AD82" s="189">
        <f t="array" ref="AD82">AC82+(_xlfn.COUNTIFS($AC$63:$AC82,AC82)-1)*0.00001</f>
        <v>4123.74520380952981</v>
      </c>
      <c r="AE82" s="189">
        <f>LARGE($AD$63:$AD$112,V82)</f>
        <v>4682.08257523809971</v>
      </c>
      <c r="AF82" s="279">
        <f>IF(AE82&lt;1,0,MATCH(AE82,$AD$63:$AD$112,0))</f>
        <v>48</v>
      </c>
      <c r="AG82" s="181" t="str">
        <f aca="1">INDEX($B$63:$B$112,AF82,1)</f>
        <v>LAPACHO</v>
      </c>
    </row>
    <row r="83" spans="1:33" ht="15" customHeight="1">
      <c r="A83" s="27" t="n">
        <v>21</v>
      </c>
      <c r="B83" s="193" t="str">
        <f aca="1">INDEX(CV2SF,$A83,1)</f>
        <v>SY 211</v>
      </c>
      <c r="C83" s="234"/>
      <c r="D83" s="28"/>
      <c r="E83" s="28"/>
      <c r="F83" s="28"/>
      <c r="G83" s="191">
        <f>X83</f>
        <v>0.0002</v>
      </c>
      <c r="H83" s="234" t="n">
        <v>5329.86331428571339</v>
      </c>
      <c r="I83" s="234" t="n">
        <v>5164.35102857142829</v>
      </c>
      <c r="J83" s="234" t="n">
        <v>3816.93312000000014</v>
      </c>
      <c r="K83" s="32"/>
      <c r="L83" s="191">
        <f>AD83</f>
        <v>4770.38248761905015</v>
      </c>
      <c r="M83" s="29"/>
      <c r="N83" s="194" t="str">
        <f>AA83</f>
        <v>SY 211</v>
      </c>
      <c r="O83" s="191">
        <f>Y83</f>
        <v>0.00029</v>
      </c>
      <c r="P83" s="187" t="str">
        <f>AG83</f>
        <v>B PACIFICO</v>
      </c>
      <c r="Q83" s="191">
        <f>AE83</f>
        <v>4681.41687619048025</v>
      </c>
      <c r="V83" s="177">
        <f>ROWS($B$63:B83)</f>
        <v>21</v>
      </c>
      <c r="W83" s="200">
        <f t="array" ref="W83">IFERROR(AVERAGE(IF(C83:F83&gt;1,C83:F83)),0)</f>
        <v>0</v>
      </c>
      <c r="X83" s="192">
        <f t="array" ref="X83">W83+(_xlfn.COUNTIFS($W$63:$W83,W83)-1)*0.00001</f>
        <v>0.0002</v>
      </c>
      <c r="Y83" s="200">
        <f>LARGE($X$63:$X$112,V83)</f>
        <v>0.00029</v>
      </c>
      <c r="Z83" s="202">
        <f>IF(Y83&lt;1,0,MATCH(Y83,$X$63:$X$112,0))</f>
        <v>0</v>
      </c>
      <c r="AA83" s="181" t="str">
        <f aca="1">INDEX($B$63:$B$112,Z83,1)</f>
        <v>SY 211</v>
      </c>
      <c r="AB83" s="177"/>
      <c r="AC83" s="201">
        <f t="array" ref="AC83">IFERROR(AVERAGE(IF(H83:K83&gt;1,H83:K83)),0)</f>
        <v>4770.38248761905015</v>
      </c>
      <c r="AD83" s="189">
        <f t="array" ref="AD83">AC83+(_xlfn.COUNTIFS($AC$63:$AC83,AC83)-1)*0.00001</f>
        <v>4770.38248761905015</v>
      </c>
      <c r="AE83" s="189">
        <f>LARGE($AD$63:$AD$112,V83)</f>
        <v>4681.41687619048025</v>
      </c>
      <c r="AF83" s="279">
        <f>IF(AE83&lt;1,0,MATCH(AE83,$AD$63:$AD$112,0))</f>
        <v>17</v>
      </c>
      <c r="AG83" s="181" t="str">
        <f aca="1">INDEX($B$63:$B$112,AF83,1)</f>
        <v>B PACIFICO</v>
      </c>
    </row>
    <row r="84" spans="1:33" ht="15" customHeight="1">
      <c r="A84" s="27" t="n">
        <v>22</v>
      </c>
      <c r="B84" s="193" t="str">
        <f aca="1">INDEX(CV2SF,$A84,1)</f>
        <v>CATALPA</v>
      </c>
      <c r="C84" s="234"/>
      <c r="D84" s="28"/>
      <c r="E84" s="28"/>
      <c r="F84" s="28"/>
      <c r="G84" s="191">
        <f>X84</f>
        <v>0.000210000000000000053</v>
      </c>
      <c r="H84" s="234" t="n">
        <v>5248.28304000000026</v>
      </c>
      <c r="I84" s="234" t="n">
        <v>4128.97709714285702</v>
      </c>
      <c r="J84" s="234" t="n">
        <v>5953.41195428571336</v>
      </c>
      <c r="K84" s="32"/>
      <c r="L84" s="191">
        <f>AD84</f>
        <v>5110.22403047618991</v>
      </c>
      <c r="M84" s="29"/>
      <c r="N84" s="194" t="str">
        <f>AA84</f>
        <v>CATALPA</v>
      </c>
      <c r="O84" s="191">
        <f>Y84</f>
        <v>0.000279999999999999982</v>
      </c>
      <c r="P84" s="187" t="str">
        <f>AG84</f>
        <v>LIMAY</v>
      </c>
      <c r="Q84" s="191">
        <f>AE84</f>
        <v>4677.66455619047974</v>
      </c>
      <c r="V84" s="177">
        <f>ROWS($B$63:B84)</f>
        <v>22</v>
      </c>
      <c r="W84" s="200">
        <f t="array" ref="W84">IFERROR(AVERAGE(IF(C84:F84&gt;1,C84:F84)),0)</f>
        <v>0</v>
      </c>
      <c r="X84" s="192">
        <f t="array" ref="X84">W84+(_xlfn.COUNTIFS($W$63:$W84,W84)-1)*0.00001</f>
        <v>0.000210000000000000053</v>
      </c>
      <c r="Y84" s="200">
        <f>LARGE($X$63:$X$112,V84)</f>
        <v>0.000279999999999999982</v>
      </c>
      <c r="Z84" s="202">
        <f>IF(Y84&lt;1,0,MATCH(Y84,$X$63:$X$112,0))</f>
        <v>0</v>
      </c>
      <c r="AA84" s="181" t="str">
        <f aca="1">INDEX($B$63:$B$112,Z84,1)</f>
        <v>CATALPA</v>
      </c>
      <c r="AB84" s="177"/>
      <c r="AC84" s="201">
        <f t="array" ref="AC84">IFERROR(AVERAGE(IF(H84:K84&gt;1,H84:K84)),0)</f>
        <v>5110.22403047618991</v>
      </c>
      <c r="AD84" s="189">
        <f t="array" ref="AD84">AC84+(_xlfn.COUNTIFS($AC$63:$AC84,AC84)-1)*0.00001</f>
        <v>5110.22403047618991</v>
      </c>
      <c r="AE84" s="189">
        <f>LARGE($AD$63:$AD$112,V84)</f>
        <v>4677.66455619047974</v>
      </c>
      <c r="AF84" s="279">
        <f>IF(AE84&lt;1,0,MATCH(AE84,$AD$63:$AD$112,0))</f>
        <v>38</v>
      </c>
      <c r="AG84" s="181" t="str">
        <f aca="1">INDEX($B$63:$B$112,AF84,1)</f>
        <v>LIMAY</v>
      </c>
    </row>
    <row r="85" spans="1:33" ht="15" customHeight="1">
      <c r="A85" s="27" t="n">
        <v>23</v>
      </c>
      <c r="B85" s="193" t="str">
        <f aca="1">INDEX(CV2SF,$A85,1)</f>
        <v>ÑANDUBAY</v>
      </c>
      <c r="C85" s="234"/>
      <c r="D85" s="28"/>
      <c r="E85" s="28"/>
      <c r="F85" s="28"/>
      <c r="G85" s="191">
        <f>X85</f>
        <v>0.000220000000000000018</v>
      </c>
      <c r="H85" s="234" t="n">
        <v>4530.60607999999957</v>
      </c>
      <c r="I85" s="234" t="n">
        <v>4381.32878857142896</v>
      </c>
      <c r="J85" s="234" t="n">
        <v>5049.31692571428448</v>
      </c>
      <c r="K85" s="32"/>
      <c r="L85" s="191">
        <f>AD85</f>
        <v>4653.75059809524009</v>
      </c>
      <c r="M85" s="29"/>
      <c r="N85" s="194" t="str">
        <f>AA85</f>
        <v>ÑANDUBAY</v>
      </c>
      <c r="O85" s="191">
        <f>Y85</f>
        <v>0.000270000000000000018</v>
      </c>
      <c r="P85" s="187" t="str">
        <f>AG85</f>
        <v>ÑANDUBAY</v>
      </c>
      <c r="Q85" s="191">
        <f>AE85</f>
        <v>4653.75059809524009</v>
      </c>
      <c r="V85" s="177">
        <f>ROWS($B$63:B85)</f>
        <v>23</v>
      </c>
      <c r="W85" s="200">
        <f t="array" ref="W85">IFERROR(AVERAGE(IF(C85:F85&gt;1,C85:F85)),0)</f>
        <v>0</v>
      </c>
      <c r="X85" s="192">
        <f t="array" ref="X85">W85+(_xlfn.COUNTIFS($W$63:$W85,W85)-1)*0.00001</f>
        <v>0.000220000000000000018</v>
      </c>
      <c r="Y85" s="200">
        <f>LARGE($X$63:$X$112,V85)</f>
        <v>0.000270000000000000018</v>
      </c>
      <c r="Z85" s="202">
        <f>IF(Y85&lt;1,0,MATCH(Y85,$X$63:$X$112,0))</f>
        <v>0</v>
      </c>
      <c r="AA85" s="181" t="str">
        <f aca="1">INDEX($B$63:$B$112,Z85,1)</f>
        <v>ÑANDUBAY</v>
      </c>
      <c r="AB85" s="177"/>
      <c r="AC85" s="201">
        <f t="array" ref="AC85">IFERROR(AVERAGE(IF(H85:K85&gt;1,H85:K85)),0)</f>
        <v>4653.75059809524009</v>
      </c>
      <c r="AD85" s="189">
        <f t="array" ref="AD85">AC85+(_xlfn.COUNTIFS($AC$63:$AC85,AC85)-1)*0.00001</f>
        <v>4653.75059809524009</v>
      </c>
      <c r="AE85" s="189">
        <f>LARGE($AD$63:$AD$112,V85)</f>
        <v>4653.75059809524009</v>
      </c>
      <c r="AF85" s="279">
        <f>IF(AE85&lt;1,0,MATCH(AE85,$AD$63:$AD$112,0))</f>
        <v>23</v>
      </c>
      <c r="AG85" s="181" t="str">
        <f aca="1">INDEX($B$63:$B$112,AF85,1)</f>
        <v>ÑANDUBAY</v>
      </c>
    </row>
    <row r="86" spans="1:33" ht="15" customHeight="1">
      <c r="A86" s="27" t="n">
        <v>24</v>
      </c>
      <c r="B86" s="193" t="str">
        <f aca="1">INDEX(CV2SF,$A86,1)</f>
        <v>PEHUEN</v>
      </c>
      <c r="C86" s="234"/>
      <c r="D86" s="28"/>
      <c r="E86" s="28"/>
      <c r="F86" s="28"/>
      <c r="G86" s="191">
        <f>X86</f>
        <v>0.000229999999999999982</v>
      </c>
      <c r="H86" s="234" t="n">
        <v>5846.16685714285632</v>
      </c>
      <c r="I86" s="234" t="n">
        <v>4793.54303999999956</v>
      </c>
      <c r="J86" s="234" t="n">
        <v>2712.06118857142837</v>
      </c>
      <c r="K86" s="32"/>
      <c r="L86" s="191">
        <f>AD86</f>
        <v>4450.59036190476036</v>
      </c>
      <c r="M86" s="29"/>
      <c r="N86" s="194" t="str">
        <f>AA86</f>
        <v>PEHUEN</v>
      </c>
      <c r="O86" s="191">
        <f>Y86</f>
        <v>0.000260000000000000009</v>
      </c>
      <c r="P86" s="187" t="str">
        <f>AG86</f>
        <v>SY 109</v>
      </c>
      <c r="Q86" s="191">
        <f>AE86</f>
        <v>4631.59622095237955</v>
      </c>
      <c r="V86" s="177">
        <f>ROWS($B$63:B86)</f>
        <v>24</v>
      </c>
      <c r="W86" s="200">
        <f t="array" ref="W86">IFERROR(AVERAGE(IF(C86:F86&gt;1,C86:F86)),0)</f>
        <v>0</v>
      </c>
      <c r="X86" s="192">
        <f t="array" ref="X86">W86+(_xlfn.COUNTIFS($W$63:$W86,W86)-1)*0.00001</f>
        <v>0.000229999999999999982</v>
      </c>
      <c r="Y86" s="200">
        <f>LARGE($X$63:$X$112,V86)</f>
        <v>0.000260000000000000009</v>
      </c>
      <c r="Z86" s="202">
        <f>IF(Y86&lt;1,0,MATCH(Y86,$X$63:$X$112,0))</f>
        <v>0</v>
      </c>
      <c r="AA86" s="181" t="str">
        <f aca="1">INDEX($B$63:$B$112,Z86,1)</f>
        <v>PEHUEN</v>
      </c>
      <c r="AB86" s="177"/>
      <c r="AC86" s="201">
        <f t="array" ref="AC86">IFERROR(AVERAGE(IF(H86:K86&gt;1,H86:K86)),0)</f>
        <v>4450.59036190476036</v>
      </c>
      <c r="AD86" s="189">
        <f t="array" ref="AD86">AC86+(_xlfn.COUNTIFS($AC$63:$AC86,AC86)-1)*0.00001</f>
        <v>4450.59036190476036</v>
      </c>
      <c r="AE86" s="189">
        <f>LARGE($AD$63:$AD$112,V86)</f>
        <v>4631.59622095237955</v>
      </c>
      <c r="AF86" s="279">
        <f>IF(AE86&lt;1,0,MATCH(AE86,$AD$63:$AD$112,0))</f>
        <v>19</v>
      </c>
      <c r="AG86" s="181" t="str">
        <f aca="1">INDEX($B$63:$B$112,AF86,1)</f>
        <v>SY 109</v>
      </c>
    </row>
    <row r="87" spans="1:33" ht="15" customHeight="1">
      <c r="A87" s="27" t="n">
        <v>25</v>
      </c>
      <c r="B87" s="193" t="str">
        <f aca="1">INDEX(CV2SF,$A87,1)</f>
        <v>SAUCE</v>
      </c>
      <c r="C87" s="234"/>
      <c r="D87" s="28"/>
      <c r="E87" s="28"/>
      <c r="F87" s="28"/>
      <c r="G87" s="191">
        <f>X87</f>
        <v>0.000239999999999999991</v>
      </c>
      <c r="H87" s="234" t="n">
        <v>5531.27268571428522</v>
      </c>
      <c r="I87" s="234" t="n">
        <v>4915.3104000000003</v>
      </c>
      <c r="J87" s="234" t="n">
        <v>4213.32912000000033</v>
      </c>
      <c r="K87" s="32"/>
      <c r="L87" s="191">
        <f>AD87</f>
        <v>4886.63740190475983</v>
      </c>
      <c r="M87" s="29"/>
      <c r="N87" s="194" t="str">
        <f>AA87</f>
        <v>SAUCE</v>
      </c>
      <c r="O87" s="191">
        <f>Y87</f>
        <v>0.00025</v>
      </c>
      <c r="P87" s="187" t="str">
        <f>AG87</f>
        <v>JACARANDA</v>
      </c>
      <c r="Q87" s="191">
        <f>AE87</f>
        <v>4622.96664761904958</v>
      </c>
      <c r="V87" s="177">
        <f>ROWS($B$63:B87)</f>
        <v>25</v>
      </c>
      <c r="W87" s="200">
        <f t="array" ref="W87">IFERROR(AVERAGE(IF(C87:F87&gt;1,C87:F87)),0)</f>
        <v>0</v>
      </c>
      <c r="X87" s="192">
        <f t="array" ref="X87">W87+(_xlfn.COUNTIFS($W$63:$W87,W87)-1)*0.00001</f>
        <v>0.000239999999999999991</v>
      </c>
      <c r="Y87" s="200">
        <f>LARGE($X$63:$X$112,V87)</f>
        <v>0.00025</v>
      </c>
      <c r="Z87" s="202">
        <f>IF(Y87&lt;1,0,MATCH(Y87,$X$63:$X$112,0))</f>
        <v>0</v>
      </c>
      <c r="AA87" s="181" t="str">
        <f aca="1">INDEX($B$63:$B$112,Z87,1)</f>
        <v>SAUCE</v>
      </c>
      <c r="AB87" s="177"/>
      <c r="AC87" s="201">
        <f t="array" ref="AC87">IFERROR(AVERAGE(IF(H87:K87&gt;1,H87:K87)),0)</f>
        <v>4886.63740190475983</v>
      </c>
      <c r="AD87" s="189">
        <f t="array" ref="AD87">AC87+(_xlfn.COUNTIFS($AC$63:$AC87,AC87)-1)*0.00001</f>
        <v>4886.63740190475983</v>
      </c>
      <c r="AE87" s="189">
        <f>LARGE($AD$63:$AD$112,V87)</f>
        <v>4622.96664761904958</v>
      </c>
      <c r="AF87" s="279">
        <f>IF(AE87&lt;1,0,MATCH(AE87,$AD$63:$AD$112,0))</f>
        <v>10</v>
      </c>
      <c r="AG87" s="181" t="str">
        <f aca="1">INDEX($B$63:$B$112,AF87,1)</f>
        <v>JACARANDA</v>
      </c>
    </row>
    <row r="88" spans="1:33" ht="15" customHeight="1">
      <c r="A88" s="27" t="n">
        <v>26</v>
      </c>
      <c r="B88" s="193" t="str">
        <f aca="1">INDEX(CV2SF,$A88,1)</f>
        <v>IS TERO</v>
      </c>
      <c r="C88" s="234"/>
      <c r="D88" s="28"/>
      <c r="E88" s="28"/>
      <c r="F88" s="28"/>
      <c r="G88" s="191">
        <f>X88</f>
        <v>0.00025</v>
      </c>
      <c r="H88" s="234" t="n">
        <v>5484.21996571428554</v>
      </c>
      <c r="I88" s="234" t="n">
        <v>5682.91315428571397</v>
      </c>
      <c r="J88" s="234" t="n">
        <v>5545.73448000000008</v>
      </c>
      <c r="K88" s="32"/>
      <c r="L88" s="191">
        <f>AD88</f>
        <v>5570.95586666666986</v>
      </c>
      <c r="M88" s="29"/>
      <c r="N88" s="194" t="str">
        <f>AA88</f>
        <v>IS TERO</v>
      </c>
      <c r="O88" s="191">
        <f>Y88</f>
        <v>0.000239999999999999991</v>
      </c>
      <c r="P88" s="187" t="str">
        <f>AG88</f>
        <v>LG MORO</v>
      </c>
      <c r="Q88" s="191">
        <f>AE88</f>
        <v>4614.44766095237992</v>
      </c>
      <c r="V88" s="177">
        <f>ROWS($B$63:B88)</f>
        <v>26</v>
      </c>
      <c r="W88" s="200">
        <f t="array" ref="W88">IFERROR(AVERAGE(IF(C88:F88&gt;1,C88:F88)),0)</f>
        <v>0</v>
      </c>
      <c r="X88" s="192">
        <f t="array" ref="X88">W88+(_xlfn.COUNTIFS($W$63:$W88,W88)-1)*0.00001</f>
        <v>0.00025</v>
      </c>
      <c r="Y88" s="200">
        <f>LARGE($X$63:$X$112,V88)</f>
        <v>0.000239999999999999991</v>
      </c>
      <c r="Z88" s="202">
        <f>IF(Y88&lt;1,0,MATCH(Y88,$X$63:$X$112,0))</f>
        <v>0</v>
      </c>
      <c r="AA88" s="181" t="str">
        <f aca="1">INDEX($B$63:$B$112,Z88,1)</f>
        <v>IS TERO</v>
      </c>
      <c r="AB88" s="177"/>
      <c r="AC88" s="201">
        <f t="array" ref="AC88">IFERROR(AVERAGE(IF(H88:K88&gt;1,H88:K88)),0)</f>
        <v>5570.95586666666986</v>
      </c>
      <c r="AD88" s="189">
        <f t="array" ref="AD88">AC88+(_xlfn.COUNTIFS($AC$63:$AC88,AC88)-1)*0.00001</f>
        <v>5570.95586666666986</v>
      </c>
      <c r="AE88" s="189">
        <f>LARGE($AD$63:$AD$112,V88)</f>
        <v>4614.44766095237992</v>
      </c>
      <c r="AF88" s="279">
        <f>IF(AE88&lt;1,0,MATCH(AE88,$AD$63:$AD$112,0))</f>
        <v>36</v>
      </c>
      <c r="AG88" s="181" t="str">
        <f aca="1">INDEX($B$63:$B$112,AF88,1)</f>
        <v>LG MORO</v>
      </c>
    </row>
    <row r="89" spans="1:33" ht="15" customHeight="1">
      <c r="A89" s="27" t="n">
        <v>27</v>
      </c>
      <c r="B89" s="193" t="str">
        <f aca="1">INDEX(CV2SF,$A89,1)</f>
        <v>K CIEN AÑOS</v>
      </c>
      <c r="C89" s="234"/>
      <c r="D89" s="28"/>
      <c r="E89" s="28"/>
      <c r="F89" s="28"/>
      <c r="G89" s="191">
        <f>X89</f>
        <v>0.000260000000000000009</v>
      </c>
      <c r="H89" s="234" t="n">
        <v>4700.61428571428587</v>
      </c>
      <c r="I89" s="234" t="n">
        <v>4164.32016000000021</v>
      </c>
      <c r="J89" s="234" t="n">
        <v>4200.35616000000027</v>
      </c>
      <c r="K89" s="32"/>
      <c r="L89" s="191">
        <f>AD89</f>
        <v>4355.0968685714297</v>
      </c>
      <c r="M89" s="29"/>
      <c r="N89" s="194" t="str">
        <f>AA89</f>
        <v>K CIEN AÑOS</v>
      </c>
      <c r="O89" s="191">
        <f>Y89</f>
        <v>0.000229999999999999982</v>
      </c>
      <c r="P89" s="187" t="str">
        <f>AG89</f>
        <v>FRESNO</v>
      </c>
      <c r="Q89" s="191">
        <f>AE89</f>
        <v>4557.13108190476032</v>
      </c>
      <c r="V89" s="177">
        <f>ROWS($B$63:B89)</f>
        <v>27</v>
      </c>
      <c r="W89" s="200">
        <f t="array" ref="W89">IFERROR(AVERAGE(IF(C89:F89&gt;1,C89:F89)),0)</f>
        <v>0</v>
      </c>
      <c r="X89" s="192">
        <f t="array" ref="X89">W89+(_xlfn.COUNTIFS($W$63:$W89,W89)-1)*0.00001</f>
        <v>0.000260000000000000009</v>
      </c>
      <c r="Y89" s="200">
        <f>LARGE($X$63:$X$112,V89)</f>
        <v>0.000229999999999999982</v>
      </c>
      <c r="Z89" s="202">
        <f>IF(Y89&lt;1,0,MATCH(Y89,$X$63:$X$112,0))</f>
        <v>0</v>
      </c>
      <c r="AA89" s="181" t="str">
        <f aca="1">INDEX($B$63:$B$112,Z89,1)</f>
        <v>K CIEN AÑOS</v>
      </c>
      <c r="AB89" s="177"/>
      <c r="AC89" s="201">
        <f t="array" ref="AC89">IFERROR(AVERAGE(IF(H89:K89&gt;1,H89:K89)),0)</f>
        <v>4355.0968685714297</v>
      </c>
      <c r="AD89" s="189">
        <f t="array" ref="AD89">AC89+(_xlfn.COUNTIFS($AC$63:$AC89,AC89)-1)*0.00001</f>
        <v>4355.0968685714297</v>
      </c>
      <c r="AE89" s="189">
        <f>LARGE($AD$63:$AD$112,V89)</f>
        <v>4557.13108190476032</v>
      </c>
      <c r="AF89" s="279">
        <f>IF(AE89&lt;1,0,MATCH(AE89,$AD$63:$AD$112,0))</f>
        <v>8</v>
      </c>
      <c r="AG89" s="181" t="str">
        <f aca="1">INDEX($B$63:$B$112,AF89,1)</f>
        <v>FRESNO</v>
      </c>
    </row>
    <row r="90" spans="1:33" ht="15" customHeight="1">
      <c r="A90" s="27" t="n">
        <v>28</v>
      </c>
      <c r="B90" s="193" t="str">
        <f aca="1">INDEX(CV2SF,$A90,1)</f>
        <v>K FAVORITO II</v>
      </c>
      <c r="C90" s="234"/>
      <c r="D90" s="28"/>
      <c r="E90" s="28"/>
      <c r="F90" s="28"/>
      <c r="G90" s="191">
        <f>X90</f>
        <v>0.000270000000000000018</v>
      </c>
      <c r="H90" s="234" t="n">
        <v>4896.97371428571387</v>
      </c>
      <c r="I90" s="234" t="n">
        <v>3510.64182857142805</v>
      </c>
      <c r="J90" s="234" t="n">
        <v>3671.50457142857204</v>
      </c>
      <c r="K90" s="32"/>
      <c r="L90" s="191">
        <f>AD90</f>
        <v>4026.37337142856995</v>
      </c>
      <c r="M90" s="29"/>
      <c r="N90" s="194" t="str">
        <f>AA90</f>
        <v>K FAVORITO II</v>
      </c>
      <c r="O90" s="191">
        <f>Y90</f>
        <v>0.000220000000000000018</v>
      </c>
      <c r="P90" s="187" t="str">
        <f>AG90</f>
        <v>K VALOR</v>
      </c>
      <c r="Q90" s="191">
        <f>AE90</f>
        <v>4528.33442285714045</v>
      </c>
      <c r="V90" s="177">
        <f>ROWS($B$63:B90)</f>
        <v>28</v>
      </c>
      <c r="W90" s="200">
        <f t="array" ref="W90">IFERROR(AVERAGE(IF(C90:F90&gt;1,C90:F90)),0)</f>
        <v>0</v>
      </c>
      <c r="X90" s="192">
        <f t="array" ref="X90">W90+(_xlfn.COUNTIFS($W$63:$W90,W90)-1)*0.00001</f>
        <v>0.000270000000000000018</v>
      </c>
      <c r="Y90" s="200">
        <f>LARGE($X$63:$X$112,V90)</f>
        <v>0.000220000000000000018</v>
      </c>
      <c r="Z90" s="202">
        <f>IF(Y90&lt;1,0,MATCH(Y90,$X$63:$X$112,0))</f>
        <v>0</v>
      </c>
      <c r="AA90" s="181" t="str">
        <f aca="1">INDEX($B$63:$B$112,Z90,1)</f>
        <v>K FAVORITO II</v>
      </c>
      <c r="AB90" s="177"/>
      <c r="AC90" s="201">
        <f t="array" ref="AC90">IFERROR(AVERAGE(IF(H90:K90&gt;1,H90:K90)),0)</f>
        <v>4026.37337142856995</v>
      </c>
      <c r="AD90" s="189">
        <f t="array" ref="AD90">AC90+(_xlfn.COUNTIFS($AC$63:$AC90,AC90)-1)*0.00001</f>
        <v>4026.37337142856995</v>
      </c>
      <c r="AE90" s="189">
        <f>LARGE($AD$63:$AD$112,V90)</f>
        <v>4528.33442285714045</v>
      </c>
      <c r="AF90" s="279">
        <f>IF(AE90&lt;1,0,MATCH(AE90,$AD$63:$AD$112,0))</f>
        <v>32</v>
      </c>
      <c r="AG90" s="181" t="str">
        <f aca="1">INDEX($B$63:$B$112,AF90,1)</f>
        <v>K VALOR</v>
      </c>
    </row>
    <row r="91" spans="1:33" ht="15" customHeight="1">
      <c r="A91" s="27" t="n">
        <v>29</v>
      </c>
      <c r="B91" s="193" t="str">
        <f aca="1">INDEX(CV2SF,$A91,1)</f>
        <v>K GEMINIS</v>
      </c>
      <c r="C91" s="234"/>
      <c r="D91" s="28"/>
      <c r="E91" s="28"/>
      <c r="F91" s="28"/>
      <c r="G91" s="191">
        <f>X91</f>
        <v>0.000279999999999999982</v>
      </c>
      <c r="H91" s="234" t="n">
        <v>4110.50640000000021</v>
      </c>
      <c r="I91" s="234" t="n">
        <v>4341.21524571428563</v>
      </c>
      <c r="J91" s="234" t="n">
        <v>4666.41031999999996</v>
      </c>
      <c r="K91" s="32"/>
      <c r="L91" s="191">
        <f>AD91</f>
        <v>4372.71065523810012</v>
      </c>
      <c r="M91" s="29"/>
      <c r="N91" s="194" t="str">
        <f>AA91</f>
        <v>K GEMINIS</v>
      </c>
      <c r="O91" s="191">
        <f>Y91</f>
        <v>0.000210000000000000053</v>
      </c>
      <c r="P91" s="187" t="str">
        <f>AG91</f>
        <v>B 620</v>
      </c>
      <c r="Q91" s="191">
        <f>AE91</f>
        <v>4498.12465142857036</v>
      </c>
      <c r="V91" s="177">
        <f>ROWS($B$63:B91)</f>
        <v>29</v>
      </c>
      <c r="W91" s="200">
        <f t="array" ref="W91">IFERROR(AVERAGE(IF(C91:F91&gt;1,C91:F91)),0)</f>
        <v>0</v>
      </c>
      <c r="X91" s="192">
        <f t="array" ref="X91">W91+(_xlfn.COUNTIFS($W$63:$W91,W91)-1)*0.00001</f>
        <v>0.000279999999999999982</v>
      </c>
      <c r="Y91" s="200">
        <f>LARGE($X$63:$X$112,V91)</f>
        <v>0.000210000000000000053</v>
      </c>
      <c r="Z91" s="202">
        <f>IF(Y91&lt;1,0,MATCH(Y91,$X$63:$X$112,0))</f>
        <v>0</v>
      </c>
      <c r="AA91" s="181" t="str">
        <f aca="1">INDEX($B$63:$B$112,Z91,1)</f>
        <v>K GEMINIS</v>
      </c>
      <c r="AB91" s="177"/>
      <c r="AC91" s="201">
        <f t="array" ref="AC91">IFERROR(AVERAGE(IF(H91:K91&gt;1,H91:K91)),0)</f>
        <v>4372.71065523810012</v>
      </c>
      <c r="AD91" s="189">
        <f t="array" ref="AD91">AC91+(_xlfn.COUNTIFS($AC$63:$AC91,AC91)-1)*0.00001</f>
        <v>4372.71065523810012</v>
      </c>
      <c r="AE91" s="189">
        <f>LARGE($AD$63:$AD$112,V91)</f>
        <v>4498.12465142857036</v>
      </c>
      <c r="AF91" s="279">
        <f>IF(AE91&lt;1,0,MATCH(AE91,$AD$63:$AD$112,0))</f>
        <v>44</v>
      </c>
      <c r="AG91" s="181" t="str">
        <f aca="1">INDEX($B$63:$B$112,AF91,1)</f>
        <v>B 620</v>
      </c>
    </row>
    <row r="92" spans="1:33" ht="15" customHeight="1">
      <c r="A92" s="27" t="n">
        <v>30</v>
      </c>
      <c r="B92" s="193" t="str">
        <f aca="1">INDEX(CV2SF,$A92,1)</f>
        <v>K LIEBRE</v>
      </c>
      <c r="C92" s="234"/>
      <c r="D92" s="28"/>
      <c r="E92" s="28"/>
      <c r="F92" s="32"/>
      <c r="G92" s="191">
        <f>X92</f>
        <v>0.00029</v>
      </c>
      <c r="H92" s="234" t="n">
        <v>5148.94134857142853</v>
      </c>
      <c r="I92" s="234" t="n">
        <v>4830.54817142857155</v>
      </c>
      <c r="J92" s="234" t="n">
        <v>5125.79986285714222</v>
      </c>
      <c r="K92" s="32"/>
      <c r="L92" s="191">
        <f>AD92</f>
        <v>5035.09646095237986</v>
      </c>
      <c r="M92" s="29"/>
      <c r="N92" s="194" t="str">
        <f>AA92</f>
        <v>K LIEBRE</v>
      </c>
      <c r="O92" s="191">
        <f>Y92</f>
        <v>0.0002</v>
      </c>
      <c r="P92" s="187" t="str">
        <f>AG92</f>
        <v>ACA 308</v>
      </c>
      <c r="Q92" s="191">
        <f>AE92</f>
        <v>4466.0616</v>
      </c>
      <c r="V92" s="177">
        <f>ROWS($B$63:B92)</f>
        <v>30</v>
      </c>
      <c r="W92" s="200">
        <f t="array" ref="W92">IFERROR(AVERAGE(IF(C92:F92&gt;1,C92:F92)),0)</f>
        <v>0</v>
      </c>
      <c r="X92" s="192">
        <f t="array" ref="X92">W92+(_xlfn.COUNTIFS($W$63:$W92,W92)-1)*0.00001</f>
        <v>0.00029</v>
      </c>
      <c r="Y92" s="200">
        <f>LARGE($X$63:$X$112,V92)</f>
        <v>0.0002</v>
      </c>
      <c r="Z92" s="202">
        <f>IF(Y92&lt;1,0,MATCH(Y92,$X$63:$X$112,0))</f>
        <v>0</v>
      </c>
      <c r="AA92" s="181" t="str">
        <f aca="1">INDEX($B$63:$B$112,Z92,1)</f>
        <v>K LIEBRE</v>
      </c>
      <c r="AB92" s="177"/>
      <c r="AC92" s="201">
        <f t="array" ref="AC92">IFERROR(AVERAGE(IF(H92:K92&gt;1,H92:K92)),0)</f>
        <v>5035.09646095237986</v>
      </c>
      <c r="AD92" s="189">
        <f t="array" ref="AD92">AC92+(_xlfn.COUNTIFS($AC$63:$AC92,AC92)-1)*0.00001</f>
        <v>5035.09646095237986</v>
      </c>
      <c r="AE92" s="189">
        <f>LARGE($AD$63:$AD$112,V92)</f>
        <v>4466.0616</v>
      </c>
      <c r="AF92" s="279">
        <f>IF(AE92&lt;1,0,MATCH(AE92,$AD$63:$AD$112,0))</f>
        <v>2</v>
      </c>
      <c r="AG92" s="181" t="str">
        <f aca="1">INDEX($B$63:$B$112,AF92,1)</f>
        <v>ACA 308</v>
      </c>
    </row>
    <row r="93" spans="1:33" ht="15" customHeight="1">
      <c r="A93" s="27" t="n">
        <v>31</v>
      </c>
      <c r="B93" s="193" t="str">
        <f aca="1">INDEX(CV2SF,$A93,1)</f>
        <v>K POTRO</v>
      </c>
      <c r="C93" s="234"/>
      <c r="D93" s="28"/>
      <c r="E93" s="28"/>
      <c r="F93" s="32"/>
      <c r="G93" s="191">
        <f>X93</f>
        <v>0.000299999999999999911</v>
      </c>
      <c r="H93" s="234" t="n">
        <v>4037.20868571428582</v>
      </c>
      <c r="I93" s="234" t="n">
        <v>4527.71666285714309</v>
      </c>
      <c r="J93" s="234" t="n">
        <v>3269.3754971428566</v>
      </c>
      <c r="K93" s="32"/>
      <c r="L93" s="191">
        <f>AD93</f>
        <v>3944.76694857143002</v>
      </c>
      <c r="M93" s="29"/>
      <c r="N93" s="194" t="str">
        <f>AA93</f>
        <v>K POTRO</v>
      </c>
      <c r="O93" s="191">
        <f>Y93</f>
        <v>0.000190000000000000036</v>
      </c>
      <c r="P93" s="187" t="str">
        <f>AG93</f>
        <v>PEHUEN</v>
      </c>
      <c r="Q93" s="191">
        <f>AE93</f>
        <v>4450.59036190476036</v>
      </c>
      <c r="V93" s="177">
        <f>ROWS($B$63:B93)</f>
        <v>31</v>
      </c>
      <c r="W93" s="200">
        <f t="array" ref="W93">IFERROR(AVERAGE(IF(C93:F93&gt;1,C93:F93)),0)</f>
        <v>0</v>
      </c>
      <c r="X93" s="192">
        <f t="array" ref="X93">W93+(_xlfn.COUNTIFS($W$63:$W93,W93)-1)*0.00001</f>
        <v>0.000299999999999999911</v>
      </c>
      <c r="Y93" s="200">
        <f>LARGE($X$63:$X$112,V93)</f>
        <v>0.000190000000000000036</v>
      </c>
      <c r="Z93" s="202">
        <f>IF(Y93&lt;1,0,MATCH(Y93,$X$63:$X$112,0))</f>
        <v>0</v>
      </c>
      <c r="AA93" s="181" t="str">
        <f aca="1">INDEX($B$63:$B$112,Z93,1)</f>
        <v>K POTRO</v>
      </c>
      <c r="AB93" s="177"/>
      <c r="AC93" s="201">
        <f t="array" ref="AC93">IFERROR(AVERAGE(IF(H93:K93&gt;1,H93:K93)),0)</f>
        <v>3944.76694857143002</v>
      </c>
      <c r="AD93" s="189">
        <f t="array" ref="AD93">AC93+(_xlfn.COUNTIFS($AC$63:$AC93,AC93)-1)*0.00001</f>
        <v>3944.76694857143002</v>
      </c>
      <c r="AE93" s="189">
        <f>LARGE($AD$63:$AD$112,V93)</f>
        <v>4450.59036190476036</v>
      </c>
      <c r="AF93" s="279">
        <f>IF(AE93&lt;1,0,MATCH(AE93,$AD$63:$AD$112,0))</f>
        <v>24</v>
      </c>
      <c r="AG93" s="181" t="str">
        <f aca="1">INDEX($B$63:$B$112,AF93,1)</f>
        <v>PEHUEN</v>
      </c>
    </row>
    <row r="94" spans="1:33" ht="15" customHeight="1">
      <c r="A94" s="27" t="n">
        <v>32</v>
      </c>
      <c r="B94" s="193" t="str">
        <f aca="1">INDEX(CV2SF,$A94,1)</f>
        <v>K VALOR</v>
      </c>
      <c r="C94" s="234"/>
      <c r="D94" s="28"/>
      <c r="E94" s="28"/>
      <c r="F94" s="32"/>
      <c r="G94" s="191">
        <f>X94</f>
        <v>0.000310000000000000009</v>
      </c>
      <c r="H94" s="234" t="n">
        <v>5552.01504000000023</v>
      </c>
      <c r="I94" s="234" t="n">
        <v>4600.81662857142874</v>
      </c>
      <c r="J94" s="234" t="n">
        <v>3432.17160000000013</v>
      </c>
      <c r="K94" s="32"/>
      <c r="L94" s="191">
        <f>AD94</f>
        <v>4528.33442285714045</v>
      </c>
      <c r="M94" s="29"/>
      <c r="N94" s="194" t="str">
        <f>AA94</f>
        <v>K VALOR</v>
      </c>
      <c r="O94" s="191">
        <f>Y94</f>
        <v>0.000180000000000000036</v>
      </c>
      <c r="P94" s="187" t="str">
        <f>AG94</f>
        <v>B PEREGRINO</v>
      </c>
      <c r="Q94" s="191">
        <f>AE94</f>
        <v>4445.02180571429017</v>
      </c>
      <c r="V94" s="177">
        <f>ROWS($B$63:B94)</f>
        <v>32</v>
      </c>
      <c r="W94" s="200">
        <f t="array" ref="W94">IFERROR(AVERAGE(IF(C94:F94&gt;1,C94:F94)),0)</f>
        <v>0</v>
      </c>
      <c r="X94" s="192">
        <f t="array" ref="X94">W94+(_xlfn.COUNTIFS($W$63:$W94,W94)-1)*0.00001</f>
        <v>0.000310000000000000009</v>
      </c>
      <c r="Y94" s="200">
        <f>LARGE($X$63:$X$112,V94)</f>
        <v>0.000180000000000000036</v>
      </c>
      <c r="Z94" s="202">
        <f>IF(Y94&lt;1,0,MATCH(Y94,$X$63:$X$112,0))</f>
        <v>0</v>
      </c>
      <c r="AA94" s="181" t="str">
        <f aca="1">INDEX($B$63:$B$112,Z94,1)</f>
        <v>K VALOR</v>
      </c>
      <c r="AB94" s="177"/>
      <c r="AC94" s="201">
        <f t="array" ref="AC94">IFERROR(AVERAGE(IF(H94:K94&gt;1,H94:K94)),0)</f>
        <v>4528.33442285714045</v>
      </c>
      <c r="AD94" s="189">
        <f t="array" ref="AD94">AC94+(_xlfn.COUNTIFS($AC$63:$AC94,AC94)-1)*0.00001</f>
        <v>4528.33442285714045</v>
      </c>
      <c r="AE94" s="189">
        <f>LARGE($AD$63:$AD$112,V94)</f>
        <v>4445.02180571429017</v>
      </c>
      <c r="AF94" s="279">
        <f>IF(AE94&lt;1,0,MATCH(AE94,$AD$63:$AD$112,0))</f>
        <v>18</v>
      </c>
      <c r="AG94" s="181" t="str">
        <f aca="1">INDEX($B$63:$B$112,AF94,1)</f>
        <v>B PEREGRINO</v>
      </c>
    </row>
    <row r="95" spans="1:33" ht="15" customHeight="1">
      <c r="A95" s="27" t="n">
        <v>33</v>
      </c>
      <c r="B95" s="193" t="str">
        <f aca="1">INDEX(CV2SF,$A95,1)</f>
        <v>K PROMETEO</v>
      </c>
      <c r="C95" s="234"/>
      <c r="D95" s="28"/>
      <c r="E95" s="28"/>
      <c r="F95" s="32"/>
      <c r="G95" s="191">
        <f>X95</f>
        <v>0.000320000000000000018</v>
      </c>
      <c r="H95" s="234" t="n">
        <v>4547.12707428571321</v>
      </c>
      <c r="I95" s="234" t="n">
        <v>3443.17524571428567</v>
      </c>
      <c r="J95" s="234" t="n">
        <v>2878.57855999999992</v>
      </c>
      <c r="K95" s="32"/>
      <c r="L95" s="191">
        <f>AD95</f>
        <v>3622.9602933333299</v>
      </c>
      <c r="M95" s="29"/>
      <c r="N95" s="194" t="str">
        <f>AA95</f>
        <v>K PROMETEO</v>
      </c>
      <c r="O95" s="191">
        <f>Y95</f>
        <v>0.000170000000000000018</v>
      </c>
      <c r="P95" s="187" t="str">
        <f>AG95</f>
        <v>K GEMINIS</v>
      </c>
      <c r="Q95" s="191">
        <f>AE95</f>
        <v>4372.71065523810012</v>
      </c>
      <c r="V95" s="177">
        <f>ROWS($B$63:B95)</f>
        <v>33</v>
      </c>
      <c r="W95" s="200">
        <f t="array" ref="W95">IFERROR(AVERAGE(IF(C95:F95&gt;1,C95:F95)),0)</f>
        <v>0</v>
      </c>
      <c r="X95" s="192">
        <f t="array" ref="X95">W95+(_xlfn.COUNTIFS($W$63:$W95,W95)-1)*0.00001</f>
        <v>0.000320000000000000018</v>
      </c>
      <c r="Y95" s="200">
        <f>LARGE($X$63:$X$112,V95)</f>
        <v>0.000170000000000000018</v>
      </c>
      <c r="Z95" s="202">
        <f>IF(Y95&lt;1,0,MATCH(Y95,$X$63:$X$112,0))</f>
        <v>0</v>
      </c>
      <c r="AA95" s="181" t="str">
        <f aca="1">INDEX($B$63:$B$112,Z95,1)</f>
        <v>K PROMETEO</v>
      </c>
      <c r="AB95" s="177"/>
      <c r="AC95" s="201">
        <f t="array" ref="AC95">IFERROR(AVERAGE(IF(H95:K95&gt;1,H95:K95)),0)</f>
        <v>3622.9602933333299</v>
      </c>
      <c r="AD95" s="189">
        <f t="array" ref="AD95">AC95+(_xlfn.COUNTIFS($AC$63:$AC95,AC95)-1)*0.00001</f>
        <v>3622.9602933333299</v>
      </c>
      <c r="AE95" s="189">
        <f>LARGE($AD$63:$AD$112,V95)</f>
        <v>4372.71065523810012</v>
      </c>
      <c r="AF95" s="279">
        <f>IF(AE95&lt;1,0,MATCH(AE95,$AD$63:$AD$112,0))</f>
        <v>29</v>
      </c>
      <c r="AG95" s="181" t="str">
        <f aca="1">INDEX($B$63:$B$112,AF95,1)</f>
        <v>K GEMINIS</v>
      </c>
    </row>
    <row r="96" spans="1:33" ht="15" customHeight="1">
      <c r="A96" s="27" t="n">
        <v>34</v>
      </c>
      <c r="B96" s="193" t="str">
        <f aca="1">INDEX(CV2SF,$A96,1)</f>
        <v>ALHAMBRA</v>
      </c>
      <c r="C96" s="234"/>
      <c r="D96" s="28"/>
      <c r="E96" s="28"/>
      <c r="F96" s="32"/>
      <c r="G96" s="191">
        <f>X96</f>
        <v>0.000330000000000000027</v>
      </c>
      <c r="H96" s="234" t="n">
        <v>5544.79149714285631</v>
      </c>
      <c r="I96" s="234" t="n">
        <v>5046.48143999999957</v>
      </c>
      <c r="J96" s="234" t="n">
        <v>6080.42537142857054</v>
      </c>
      <c r="K96" s="32"/>
      <c r="L96" s="191">
        <f>AD96</f>
        <v>5557.23276952381002</v>
      </c>
      <c r="M96" s="29"/>
      <c r="N96" s="194" t="str">
        <f>AA96</f>
        <v>ALHAMBRA</v>
      </c>
      <c r="O96" s="191">
        <f>Y96</f>
        <v>0.000160000000000000009</v>
      </c>
      <c r="P96" s="187" t="str">
        <f>AG96</f>
        <v>ACA 605</v>
      </c>
      <c r="Q96" s="191">
        <f>AE96</f>
        <v>4356.50398857143045</v>
      </c>
      <c r="V96" s="177">
        <f>ROWS($B$63:B96)</f>
        <v>34</v>
      </c>
      <c r="W96" s="200">
        <f t="array" ref="W96">IFERROR(AVERAGE(IF(C96:F96&gt;1,C96:F96)),0)</f>
        <v>0</v>
      </c>
      <c r="X96" s="192">
        <f t="array" ref="X96">W96+(_xlfn.COUNTIFS($W$63:$W96,W96)-1)*0.00001</f>
        <v>0.000330000000000000027</v>
      </c>
      <c r="Y96" s="200">
        <f>LARGE($X$63:$X$112,V96)</f>
        <v>0.000160000000000000009</v>
      </c>
      <c r="Z96" s="202">
        <f>IF(Y96&lt;1,0,MATCH(Y96,$X$63:$X$112,0))</f>
        <v>0</v>
      </c>
      <c r="AA96" s="181" t="str">
        <f aca="1">INDEX($B$63:$B$112,Z96,1)</f>
        <v>ALHAMBRA</v>
      </c>
      <c r="AB96" s="177"/>
      <c r="AC96" s="201">
        <f t="array" ref="AC96">IFERROR(AVERAGE(IF(H96:K96&gt;1,H96:K96)),0)</f>
        <v>5557.23276952381002</v>
      </c>
      <c r="AD96" s="189">
        <f t="array" ref="AD96">AC96+(_xlfn.COUNTIFS($AC$63:$AC96,AC96)-1)*0.00001</f>
        <v>5557.23276952381002</v>
      </c>
      <c r="AE96" s="189">
        <f>LARGE($AD$63:$AD$112,V96)</f>
        <v>4356.50398857143045</v>
      </c>
      <c r="AF96" s="279">
        <f>IF(AE96&lt;1,0,MATCH(AE96,$AD$63:$AD$112,0))</f>
        <v>7</v>
      </c>
      <c r="AG96" s="181" t="str">
        <f aca="1">INDEX($B$63:$B$112,AF96,1)</f>
        <v>ACA 605</v>
      </c>
    </row>
    <row r="97" spans="1:33" ht="15" customHeight="1">
      <c r="A97" s="27" t="n">
        <v>35</v>
      </c>
      <c r="B97" s="193" t="str">
        <f aca="1">INDEX(CV2SF,$A97,1)</f>
        <v>LG ARLASK</v>
      </c>
      <c r="C97" s="234"/>
      <c r="D97" s="28"/>
      <c r="E97" s="28"/>
      <c r="F97" s="32"/>
      <c r="G97" s="191">
        <f>X97</f>
        <v>0.000340000000000000036</v>
      </c>
      <c r="H97" s="234" t="n">
        <v>5490.31748571428579</v>
      </c>
      <c r="I97" s="234" t="n">
        <v>4380.00174857142883</v>
      </c>
      <c r="J97" s="234" t="n">
        <v>4181.61743999999999</v>
      </c>
      <c r="K97" s="32"/>
      <c r="L97" s="191">
        <f>AD97</f>
        <v>4683.97889142857002</v>
      </c>
      <c r="M97" s="29"/>
      <c r="N97" s="194" t="str">
        <f>AA97</f>
        <v>LG ARLASK</v>
      </c>
      <c r="O97" s="191">
        <f>Y97</f>
        <v>0.000149999999999999956</v>
      </c>
      <c r="P97" s="187" t="str">
        <f>AG97</f>
        <v>K CIEN AÑOS</v>
      </c>
      <c r="Q97" s="191">
        <f>AE97</f>
        <v>4355.0968685714297</v>
      </c>
      <c r="V97" s="177">
        <f>ROWS($B$63:B97)</f>
        <v>35</v>
      </c>
      <c r="W97" s="200">
        <f t="array" ref="W97">IFERROR(AVERAGE(IF(C97:F97&gt;1,C97:F97)),0)</f>
        <v>0</v>
      </c>
      <c r="X97" s="192">
        <f t="array" ref="X97">W97+(_xlfn.COUNTIFS($W$63:$W97,W97)-1)*0.00001</f>
        <v>0.000340000000000000036</v>
      </c>
      <c r="Y97" s="200">
        <f>LARGE($X$63:$X$112,V97)</f>
        <v>0.000149999999999999956</v>
      </c>
      <c r="Z97" s="202">
        <f>IF(Y97&lt;1,0,MATCH(Y97,$X$63:$X$112,0))</f>
        <v>0</v>
      </c>
      <c r="AA97" s="181" t="str">
        <f aca="1">INDEX($B$63:$B$112,Z97,1)</f>
        <v>LG ARLASK</v>
      </c>
      <c r="AB97" s="177"/>
      <c r="AC97" s="201">
        <f t="array" ref="AC97">IFERROR(AVERAGE(IF(H97:K97&gt;1,H97:K97)),0)</f>
        <v>4683.97889142857002</v>
      </c>
      <c r="AD97" s="189">
        <f t="array" ref="AD97">AC97+(_xlfn.COUNTIFS($AC$63:$AC97,AC97)-1)*0.00001</f>
        <v>4683.97889142857002</v>
      </c>
      <c r="AE97" s="189">
        <f>LARGE($AD$63:$AD$112,V97)</f>
        <v>4355.0968685714297</v>
      </c>
      <c r="AF97" s="279">
        <f>IF(AE97&lt;1,0,MATCH(AE97,$AD$63:$AD$112,0))</f>
        <v>27</v>
      </c>
      <c r="AG97" s="181" t="str">
        <f aca="1">INDEX($B$63:$B$112,AF97,1)</f>
        <v>K CIEN AÑOS</v>
      </c>
    </row>
    <row r="98" spans="1:33" ht="15" customHeight="1">
      <c r="A98" s="27" t="n">
        <v>36</v>
      </c>
      <c r="B98" s="193" t="str">
        <f aca="1">INDEX(CV2SF,$A98,1)</f>
        <v>LG MORO</v>
      </c>
      <c r="C98" s="234"/>
      <c r="D98" s="28"/>
      <c r="E98" s="28"/>
      <c r="F98" s="32"/>
      <c r="G98" s="191">
        <f>X98</f>
        <v>0.000350000000000000044</v>
      </c>
      <c r="H98" s="234" t="n">
        <v>4857.388045714285</v>
      </c>
      <c r="I98" s="234" t="n">
        <v>5141.67367999999988</v>
      </c>
      <c r="J98" s="234" t="n">
        <v>3844.2812571428567</v>
      </c>
      <c r="K98" s="32"/>
      <c r="L98" s="191">
        <f>AD98</f>
        <v>4614.44766095237992</v>
      </c>
      <c r="M98" s="29"/>
      <c r="N98" s="194" t="str">
        <f>AA98</f>
        <v>LG MORO</v>
      </c>
      <c r="O98" s="191">
        <f>Y98</f>
        <v>0.000139999999999999991</v>
      </c>
      <c r="P98" s="187" t="str">
        <f>AG98</f>
        <v>MA INTA 122</v>
      </c>
      <c r="Q98" s="191">
        <f>AE98</f>
        <v>4337.70588952380967</v>
      </c>
      <c r="V98" s="177">
        <f>ROWS($B$63:B98)</f>
        <v>36</v>
      </c>
      <c r="W98" s="200">
        <f t="array" ref="W98">IFERROR(AVERAGE(IF(C98:F98&gt;1,C98:F98)),0)</f>
        <v>0</v>
      </c>
      <c r="X98" s="192">
        <f t="array" ref="X98">W98+(_xlfn.COUNTIFS($W$63:$W98,W98)-1)*0.00001</f>
        <v>0.000350000000000000044</v>
      </c>
      <c r="Y98" s="200">
        <f>LARGE($X$63:$X$112,V98)</f>
        <v>0.000139999999999999991</v>
      </c>
      <c r="Z98" s="202">
        <f>IF(Y98&lt;1,0,MATCH(Y98,$X$63:$X$112,0))</f>
        <v>0</v>
      </c>
      <c r="AA98" s="181" t="str">
        <f aca="1">INDEX($B$63:$B$112,Z98,1)</f>
        <v>LG MORO</v>
      </c>
      <c r="AB98" s="177"/>
      <c r="AC98" s="201">
        <f t="array" ref="AC98">IFERROR(AVERAGE(IF(H98:K98&gt;1,H98:K98)),0)</f>
        <v>4614.44766095237992</v>
      </c>
      <c r="AD98" s="189">
        <f t="array" ref="AD98">AC98+(_xlfn.COUNTIFS($AC$63:$AC98,AC98)-1)*0.00001</f>
        <v>4614.44766095237992</v>
      </c>
      <c r="AE98" s="189">
        <f>LARGE($AD$63:$AD$112,V98)</f>
        <v>4337.70588952380967</v>
      </c>
      <c r="AF98" s="279">
        <f>IF(AE98&lt;1,0,MATCH(AE98,$AD$63:$AD$112,0))</f>
        <v>43</v>
      </c>
      <c r="AG98" s="181" t="str">
        <f aca="1">INDEX($B$63:$B$112,AF98,1)</f>
        <v>MA INTA 122</v>
      </c>
    </row>
    <row r="99" spans="1:33" ht="15" customHeight="1">
      <c r="A99" s="27" t="n">
        <v>37</v>
      </c>
      <c r="B99" s="193" t="str">
        <f aca="1">INDEX(CV2SF,$A99,1)</f>
        <v>LGWA11-0169</v>
      </c>
      <c r="C99" s="234"/>
      <c r="D99" s="28"/>
      <c r="E99" s="28"/>
      <c r="F99" s="32"/>
      <c r="G99" s="191">
        <f>X99</f>
        <v>0.000360000000000000053</v>
      </c>
      <c r="H99" s="234" t="n">
        <v>5062.19999999999982</v>
      </c>
      <c r="I99" s="234" t="n">
        <v>2684.80457142857176</v>
      </c>
      <c r="J99" s="234" t="n">
        <v>3469.15058285714304</v>
      </c>
      <c r="K99" s="32"/>
      <c r="L99" s="191">
        <f>AD99</f>
        <v>3738.71838476190987</v>
      </c>
      <c r="M99" s="29"/>
      <c r="N99" s="194" t="str">
        <f>AA99</f>
        <v>LGWA11-0169</v>
      </c>
      <c r="O99" s="191">
        <f>Y99</f>
        <v>0.000130000000000000004</v>
      </c>
      <c r="P99" s="187" t="str">
        <f>AG99</f>
        <v>AGUARIBAY</v>
      </c>
      <c r="Q99" s="191">
        <f>AE99</f>
        <v>4255.25018285714032</v>
      </c>
      <c r="V99" s="177">
        <f>ROWS($B$63:B99)</f>
        <v>37</v>
      </c>
      <c r="W99" s="200">
        <f t="array" ref="W99">IFERROR(AVERAGE(IF(C99:F99&gt;1,C99:F99)),0)</f>
        <v>0</v>
      </c>
      <c r="X99" s="192">
        <f t="array" ref="X99">W99+(_xlfn.COUNTIFS($W$63:$W99,W99)-1)*0.00001</f>
        <v>0.000360000000000000053</v>
      </c>
      <c r="Y99" s="200">
        <f>LARGE($X$63:$X$112,V99)</f>
        <v>0.000130000000000000004</v>
      </c>
      <c r="Z99" s="202">
        <f>IF(Y99&lt;1,0,MATCH(Y99,$X$63:$X$112,0))</f>
        <v>0</v>
      </c>
      <c r="AA99" s="181" t="str">
        <f aca="1">INDEX($B$63:$B$112,Z99,1)</f>
        <v>LGWA11-0169</v>
      </c>
      <c r="AB99" s="177"/>
      <c r="AC99" s="201">
        <f t="array" ref="AC99">IFERROR(AVERAGE(IF(H99:K99&gt;1,H99:K99)),0)</f>
        <v>3738.71838476190987</v>
      </c>
      <c r="AD99" s="189">
        <f t="array" ref="AD99">AC99+(_xlfn.COUNTIFS($AC$63:$AC99,AC99)-1)*0.00001</f>
        <v>3738.71838476190987</v>
      </c>
      <c r="AE99" s="189">
        <f>LARGE($AD$63:$AD$112,V99)</f>
        <v>4255.25018285714032</v>
      </c>
      <c r="AF99" s="279">
        <f>IF(AE99&lt;1,0,MATCH(AE99,$AD$63:$AD$112,0))</f>
        <v>9</v>
      </c>
      <c r="AG99" s="181" t="str">
        <f aca="1">INDEX($B$63:$B$112,AF99,1)</f>
        <v>AGUARIBAY</v>
      </c>
    </row>
    <row r="100" spans="1:33" ht="15" customHeight="1">
      <c r="A100" s="27" t="n">
        <v>38</v>
      </c>
      <c r="B100" s="193" t="str">
        <f aca="1">INDEX(CV2SF,$A100,1)</f>
        <v>LIMAY</v>
      </c>
      <c r="C100" s="234"/>
      <c r="D100" s="28"/>
      <c r="E100" s="28"/>
      <c r="F100" s="32"/>
      <c r="G100" s="191">
        <f>X100</f>
        <v>0.000370000000000000062</v>
      </c>
      <c r="H100" s="234" t="n">
        <v>4188.82463999999982</v>
      </c>
      <c r="I100" s="234" t="n">
        <v>5017.72291428571316</v>
      </c>
      <c r="J100" s="234" t="n">
        <v>4826.44611428571352</v>
      </c>
      <c r="K100" s="32"/>
      <c r="L100" s="191">
        <f>AD100</f>
        <v>4677.66455619047974</v>
      </c>
      <c r="M100" s="29"/>
      <c r="N100" s="194" t="str">
        <f>AA100</f>
        <v>LIMAY</v>
      </c>
      <c r="O100" s="191">
        <f>Y100</f>
        <v>0.000119999999999999996</v>
      </c>
      <c r="P100" s="187" t="str">
        <f>AG100</f>
        <v>B CUMELEN</v>
      </c>
      <c r="Q100" s="191">
        <f>AE100</f>
        <v>4226.59189333332961</v>
      </c>
      <c r="V100" s="177">
        <f>ROWS($B$63:B100)</f>
        <v>38</v>
      </c>
      <c r="W100" s="200">
        <f t="array" ref="W100">IFERROR(AVERAGE(IF(C100:F100&gt;1,C100:F100)),0)</f>
        <v>0</v>
      </c>
      <c r="X100" s="192">
        <f t="array" ref="X100">W100+(_xlfn.COUNTIFS($W$63:$W100,W100)-1)*0.00001</f>
        <v>0.000370000000000000062</v>
      </c>
      <c r="Y100" s="200">
        <f>LARGE($X$63:$X$112,V100)</f>
        <v>0.000119999999999999996</v>
      </c>
      <c r="Z100" s="202">
        <f>IF(Y100&lt;1,0,MATCH(Y100,$X$63:$X$112,0))</f>
        <v>0</v>
      </c>
      <c r="AA100" s="181" t="str">
        <f aca="1">INDEX($B$63:$B$112,Z100,1)</f>
        <v>LIMAY</v>
      </c>
      <c r="AB100" s="177"/>
      <c r="AC100" s="201">
        <f t="array" ref="AC100">IFERROR(AVERAGE(IF(H100:K100&gt;1,H100:K100)),0)</f>
        <v>4677.66455619047974</v>
      </c>
      <c r="AD100" s="189">
        <f t="array" ref="AD100">AC100+(_xlfn.COUNTIFS($AC$63:$AC100,AC100)-1)*0.00001</f>
        <v>4677.66455619047974</v>
      </c>
      <c r="AE100" s="189">
        <f>LARGE($AD$63:$AD$112,V100)</f>
        <v>4226.59189333332961</v>
      </c>
      <c r="AF100" s="279">
        <f>IF(AE100&lt;1,0,MATCH(AE100,$AD$63:$AD$112,0))</f>
        <v>15</v>
      </c>
      <c r="AG100" s="181" t="str">
        <f aca="1">INDEX($B$63:$B$112,AF100,1)</f>
        <v>B CUMELEN</v>
      </c>
    </row>
    <row r="101" spans="1:33" ht="15" customHeight="1">
      <c r="A101" s="27" t="n">
        <v>39</v>
      </c>
      <c r="B101" s="193" t="str">
        <f aca="1">INDEX(CV2SF,$A101,1)</f>
        <v>MS INTA 119</v>
      </c>
      <c r="C101" s="234"/>
      <c r="D101" s="28"/>
      <c r="E101" s="28"/>
      <c r="F101" s="32"/>
      <c r="G101" s="191">
        <f>X101</f>
        <v>0.000380000000000000071</v>
      </c>
      <c r="H101" s="234" t="n">
        <v>4818.86793142857096</v>
      </c>
      <c r="I101" s="234" t="n">
        <v>4773.29097142857063</v>
      </c>
      <c r="J101" s="234" t="n">
        <v>5967.5616</v>
      </c>
      <c r="K101" s="32"/>
      <c r="L101" s="191">
        <f>AD101</f>
        <v>5186.57350095237962</v>
      </c>
      <c r="M101" s="29"/>
      <c r="N101" s="194" t="str">
        <f>AA101</f>
        <v>MS INTA 119</v>
      </c>
      <c r="O101" s="191">
        <f>Y101</f>
        <v>0.000110000000000000009</v>
      </c>
      <c r="P101" s="187" t="str">
        <f>AG101</f>
        <v>MS INTA 415</v>
      </c>
      <c r="Q101" s="191">
        <f>AE101</f>
        <v>4210.10739809523966</v>
      </c>
      <c r="V101" s="177">
        <f>ROWS($B$63:B101)</f>
        <v>39</v>
      </c>
      <c r="W101" s="200">
        <f t="array" ref="W101">IFERROR(AVERAGE(IF(C101:F101&gt;1,C101:F101)),0)</f>
        <v>0</v>
      </c>
      <c r="X101" s="192">
        <f t="array" ref="X101">W101+(_xlfn.COUNTIFS($W$63:$W101,W101)-1)*0.00001</f>
        <v>0.000380000000000000071</v>
      </c>
      <c r="Y101" s="200">
        <f>LARGE($X$63:$X$112,V101)</f>
        <v>0.000110000000000000009</v>
      </c>
      <c r="Z101" s="202">
        <f>IF(Y101&lt;1,0,MATCH(Y101,$X$63:$X$112,0))</f>
        <v>0</v>
      </c>
      <c r="AA101" s="181" t="str">
        <f aca="1">INDEX($B$63:$B$112,Z101,1)</f>
        <v>MS INTA 119</v>
      </c>
      <c r="AB101" s="177"/>
      <c r="AC101" s="201">
        <f t="array" ref="AC101">IFERROR(AVERAGE(IF(H101:K101&gt;1,H101:K101)),0)</f>
        <v>5186.57350095237962</v>
      </c>
      <c r="AD101" s="189">
        <f t="array" ref="AD101">AC101+(_xlfn.COUNTIFS($AC$63:$AC101,AC101)-1)*0.00001</f>
        <v>5186.57350095237962</v>
      </c>
      <c r="AE101" s="189">
        <f>LARGE($AD$63:$AD$112,V101)</f>
        <v>4210.10739809523966</v>
      </c>
      <c r="AF101" s="279">
        <f>IF(AE101&lt;1,0,MATCH(AE101,$AD$63:$AD$112,0))</f>
        <v>41</v>
      </c>
      <c r="AG101" s="181" t="str">
        <f aca="1">INDEX($B$63:$B$112,AF101,1)</f>
        <v>MS INTA 415</v>
      </c>
    </row>
    <row r="102" spans="1:33" ht="15" customHeight="1">
      <c r="A102" s="27" t="n">
        <v>40</v>
      </c>
      <c r="B102" s="193" t="str">
        <f aca="1">INDEX(CV2SF,$A102,1)</f>
        <v>MS INTA 221</v>
      </c>
      <c r="C102" s="234"/>
      <c r="D102" s="28"/>
      <c r="E102" s="28"/>
      <c r="F102" s="33"/>
      <c r="G102" s="191">
        <f>X102</f>
        <v>0.000390000000000000036</v>
      </c>
      <c r="H102" s="234" t="n">
        <v>2935.04966857142836</v>
      </c>
      <c r="I102" s="234" t="n">
        <v>4371.07201142857139</v>
      </c>
      <c r="J102" s="234" t="n">
        <v>5302.80444571428507</v>
      </c>
      <c r="K102" s="32"/>
      <c r="L102" s="191">
        <f>AD102</f>
        <v>4202.97537523810024</v>
      </c>
      <c r="M102" s="29"/>
      <c r="N102" s="194" t="str">
        <f>AA102</f>
        <v>MS INTA 221</v>
      </c>
      <c r="O102" s="191">
        <f>Y102</f>
        <v>0.0001</v>
      </c>
      <c r="P102" s="187" t="str">
        <f>AG102</f>
        <v>MS INTA 221</v>
      </c>
      <c r="Q102" s="191">
        <f>AE102</f>
        <v>4202.97537523810024</v>
      </c>
      <c r="V102" s="177">
        <f>ROWS($B$63:B102)</f>
        <v>40</v>
      </c>
      <c r="W102" s="200">
        <f t="array" ref="W102">IFERROR(AVERAGE(IF(C102:F102&gt;1,C102:F102)),0)</f>
        <v>0</v>
      </c>
      <c r="X102" s="192">
        <f t="array" ref="X102">W102+(_xlfn.COUNTIFS($W$63:$W102,W102)-1)*0.00001</f>
        <v>0.000390000000000000036</v>
      </c>
      <c r="Y102" s="200">
        <f>LARGE($X$63:$X$112,V102)</f>
        <v>0.0001</v>
      </c>
      <c r="Z102" s="202">
        <f>IF(Y102&lt;1,0,MATCH(Y102,$X$63:$X$112,0))</f>
        <v>0</v>
      </c>
      <c r="AA102" s="181" t="str">
        <f aca="1">INDEX($B$63:$B$112,Z102,1)</f>
        <v>MS INTA 221</v>
      </c>
      <c r="AB102" s="177"/>
      <c r="AC102" s="201">
        <f t="array" ref="AC102">IFERROR(AVERAGE(IF(H102:K102&gt;1,H102:K102)),0)</f>
        <v>4202.97537523810024</v>
      </c>
      <c r="AD102" s="189">
        <f t="array" ref="AD102">AC102+(_xlfn.COUNTIFS($AC$63:$AC102,AC102)-1)*0.00001</f>
        <v>4202.97537523810024</v>
      </c>
      <c r="AE102" s="189">
        <f>LARGE($AD$63:$AD$112,V102)</f>
        <v>4202.97537523810024</v>
      </c>
      <c r="AF102" s="279">
        <f>IF(AE102&lt;1,0,MATCH(AE102,$AD$63:$AD$112,0))</f>
        <v>40</v>
      </c>
      <c r="AG102" s="181" t="str">
        <f aca="1">INDEX($B$63:$B$112,AF102,1)</f>
        <v>MS INTA 221</v>
      </c>
    </row>
    <row r="103" spans="1:33" ht="15" customHeight="1">
      <c r="A103" s="27" t="n">
        <v>41</v>
      </c>
      <c r="B103" s="193" t="str">
        <f aca="1">INDEX(CV2SF,$A103,1)</f>
        <v>MS INTA 415</v>
      </c>
      <c r="C103" s="234"/>
      <c r="D103" s="28"/>
      <c r="E103" s="28"/>
      <c r="F103" s="34"/>
      <c r="G103" s="191">
        <f>X103</f>
        <v>0.0004</v>
      </c>
      <c r="H103" s="234" t="n">
        <v>4750.98623999999927</v>
      </c>
      <c r="I103" s="234" t="n">
        <v>4049.41679999999997</v>
      </c>
      <c r="J103" s="234" t="n">
        <v>3829.91915428571338</v>
      </c>
      <c r="K103" s="43"/>
      <c r="L103" s="191">
        <f>AD103</f>
        <v>4210.10739809523966</v>
      </c>
      <c r="M103" s="29"/>
      <c r="N103" s="194" t="str">
        <f>AA103</f>
        <v>MS INTA 415</v>
      </c>
      <c r="O103" s="191">
        <f>Y103</f>
        <v>0.0000900000000000000178</v>
      </c>
      <c r="P103" s="187" t="str">
        <f>AG103</f>
        <v>SY 120</v>
      </c>
      <c r="Q103" s="191">
        <f>AE103</f>
        <v>4123.74520380952981</v>
      </c>
      <c r="V103" s="177">
        <f>ROWS($B$63:B103)</f>
        <v>41</v>
      </c>
      <c r="W103" s="200">
        <f t="array" ref="W103">IFERROR(AVERAGE(IF(C103:F103&gt;1,C103:F103)),0)</f>
        <v>0</v>
      </c>
      <c r="X103" s="192">
        <f t="array" ref="X103">W103+(_xlfn.COUNTIFS($W$63:$W103,W103)-1)*0.00001</f>
        <v>0.0004</v>
      </c>
      <c r="Y103" s="200">
        <f>LARGE($X$63:$X$112,V103)</f>
        <v>0.0000900000000000000178</v>
      </c>
      <c r="Z103" s="202">
        <f>IF(Y103&lt;1,0,MATCH(Y103,$X$63:$X$112,0))</f>
        <v>0</v>
      </c>
      <c r="AA103" s="181" t="str">
        <f aca="1">INDEX($B$63:$B$112,Z103,1)</f>
        <v>MS INTA 415</v>
      </c>
      <c r="AB103" s="177"/>
      <c r="AC103" s="201">
        <f t="array" ref="AC103">IFERROR(AVERAGE(IF(H103:K103&gt;1,H103:K103)),0)</f>
        <v>4210.10739809523966</v>
      </c>
      <c r="AD103" s="189">
        <f t="array" ref="AD103">AC103+(_xlfn.COUNTIFS($AC$63:$AC103,AC103)-1)*0.00001</f>
        <v>4210.10739809523966</v>
      </c>
      <c r="AE103" s="189">
        <f>LARGE($AD$63:$AD$112,V103)</f>
        <v>4123.74520380952981</v>
      </c>
      <c r="AF103" s="279">
        <f>IF(AE103&lt;1,0,MATCH(AE103,$AD$63:$AD$112,0))</f>
        <v>20</v>
      </c>
      <c r="AG103" s="181" t="str">
        <f aca="1">INDEX($B$63:$B$112,AF103,1)</f>
        <v>SY 120</v>
      </c>
    </row>
    <row r="104" spans="1:33" ht="15" customHeight="1">
      <c r="A104" s="27" t="n">
        <v>42</v>
      </c>
      <c r="B104" s="193" t="str">
        <f aca="1">INDEX(CV2SF,$A104,1)</f>
        <v>MS INTA 521</v>
      </c>
      <c r="C104" s="234"/>
      <c r="D104" s="28"/>
      <c r="E104" s="28"/>
      <c r="F104" s="34"/>
      <c r="G104" s="191">
        <f>X104</f>
        <v>0.000409999999999999964</v>
      </c>
      <c r="H104" s="234" t="n">
        <v>3401.79840000000013</v>
      </c>
      <c r="I104" s="234" t="n">
        <v>2842.68801142857092</v>
      </c>
      <c r="J104" s="234" t="n">
        <v>5451.93465142857167</v>
      </c>
      <c r="K104" s="43"/>
      <c r="L104" s="191">
        <f>AD104</f>
        <v>3898.80702095237984</v>
      </c>
      <c r="M104" s="29"/>
      <c r="N104" s="194" t="str">
        <f>AA104</f>
        <v>MS INTA 521</v>
      </c>
      <c r="O104" s="191">
        <f>Y104</f>
        <v>0.00008</v>
      </c>
      <c r="P104" s="187" t="str">
        <f>AG104</f>
        <v>B DESTELLO</v>
      </c>
      <c r="Q104" s="191">
        <f>AE104</f>
        <v>4053.76617904761997</v>
      </c>
      <c r="V104" s="177">
        <f>ROWS($B$63:B104)</f>
        <v>42</v>
      </c>
      <c r="W104" s="200">
        <f t="array" ref="W104">IFERROR(AVERAGE(IF(C104:F104&gt;1,C104:F104)),0)</f>
        <v>0</v>
      </c>
      <c r="X104" s="192">
        <f t="array" ref="X104">W104+(_xlfn.COUNTIFS($W$63:$W104,W104)-1)*0.00001</f>
        <v>0.000409999999999999964</v>
      </c>
      <c r="Y104" s="200">
        <f>LARGE($X$63:$X$112,V104)</f>
        <v>0.00008</v>
      </c>
      <c r="Z104" s="202">
        <f>IF(Y104&lt;1,0,MATCH(Y104,$X$63:$X$112,0))</f>
        <v>0</v>
      </c>
      <c r="AA104" s="181" t="str">
        <f aca="1">INDEX($B$63:$B$112,Z104,1)</f>
        <v>MS INTA 521</v>
      </c>
      <c r="AB104" s="177"/>
      <c r="AC104" s="201">
        <f t="array" ref="AC104">IFERROR(AVERAGE(IF(H104:K104&gt;1,H104:K104)),0)</f>
        <v>3898.80702095237984</v>
      </c>
      <c r="AD104" s="189">
        <f t="array" ref="AD104">AC104+(_xlfn.COUNTIFS($AC$63:$AC104,AC104)-1)*0.00001</f>
        <v>3898.80702095237984</v>
      </c>
      <c r="AE104" s="189">
        <f>LARGE($AD$63:$AD$112,V104)</f>
        <v>4053.76617904761997</v>
      </c>
      <c r="AF104" s="279">
        <f>IF(AE104&lt;1,0,MATCH(AE104,$AD$63:$AD$112,0))</f>
        <v>16</v>
      </c>
      <c r="AG104" s="181" t="str">
        <f aca="1">INDEX($B$63:$B$112,AF104,1)</f>
        <v>B DESTELLO</v>
      </c>
    </row>
    <row r="105" spans="1:33" ht="15" customHeight="1">
      <c r="A105" s="27" t="n">
        <v>43</v>
      </c>
      <c r="B105" s="193" t="str">
        <f aca="1">INDEX(CV2SF,$A105,1)</f>
        <v>MA INTA 122</v>
      </c>
      <c r="C105" s="234"/>
      <c r="D105" s="28"/>
      <c r="E105" s="28"/>
      <c r="F105" s="34"/>
      <c r="G105" s="191">
        <f>X105</f>
        <v>0.000420000000000000107</v>
      </c>
      <c r="H105" s="234" t="n">
        <v>3540.7780571428566</v>
      </c>
      <c r="I105" s="234" t="n">
        <v>4094.00174857142883</v>
      </c>
      <c r="J105" s="234" t="n">
        <v>5378.33786285714359</v>
      </c>
      <c r="K105" s="43"/>
      <c r="L105" s="191">
        <f>AD105</f>
        <v>4337.70588952380967</v>
      </c>
      <c r="M105" s="29"/>
      <c r="N105" s="194" t="str">
        <f>AA105</f>
        <v>MA INTA 122</v>
      </c>
      <c r="O105" s="191">
        <f>Y105</f>
        <v>0.00007</v>
      </c>
      <c r="P105" s="187" t="str">
        <f>AG105</f>
        <v>K FAVORITO II</v>
      </c>
      <c r="Q105" s="191">
        <f>AE105</f>
        <v>4026.37337142856995</v>
      </c>
      <c r="V105" s="177">
        <f>ROWS($B$63:B105)</f>
        <v>43</v>
      </c>
      <c r="W105" s="200">
        <f t="array" ref="W105">IFERROR(AVERAGE(IF(C105:F105&gt;1,C105:F105)),0)</f>
        <v>0</v>
      </c>
      <c r="X105" s="192">
        <f t="array" ref="X105">W105+(_xlfn.COUNTIFS($W$63:$W105,W105)-1)*0.00001</f>
        <v>0.000420000000000000107</v>
      </c>
      <c r="Y105" s="200">
        <f>LARGE($X$63:$X$112,V105)</f>
        <v>0.00007</v>
      </c>
      <c r="Z105" s="202">
        <f>IF(Y105&lt;1,0,MATCH(Y105,$X$63:$X$112,0))</f>
        <v>0</v>
      </c>
      <c r="AA105" s="181" t="str">
        <f aca="1">INDEX($B$63:$B$112,Z105,1)</f>
        <v>MA INTA 122</v>
      </c>
      <c r="AB105" s="177"/>
      <c r="AC105" s="201">
        <f t="array" ref="AC105">IFERROR(AVERAGE(IF(H105:K105&gt;1,H105:K105)),0)</f>
        <v>4337.70588952380967</v>
      </c>
      <c r="AD105" s="189">
        <f t="array" ref="AD105">AC105+(_xlfn.COUNTIFS($AC$63:$AC105,AC105)-1)*0.00001</f>
        <v>4337.70588952380967</v>
      </c>
      <c r="AE105" s="189">
        <f>LARGE($AD$63:$AD$112,V105)</f>
        <v>4026.37337142856995</v>
      </c>
      <c r="AF105" s="279">
        <f>IF(AE105&lt;1,0,MATCH(AE105,$AD$63:$AD$112,0))</f>
        <v>28</v>
      </c>
      <c r="AG105" s="181" t="str">
        <f aca="1">INDEX($B$63:$B$112,AF105,1)</f>
        <v>K FAVORITO II</v>
      </c>
    </row>
    <row r="106" spans="1:33" ht="15" customHeight="1">
      <c r="A106" s="27" t="n">
        <v>44</v>
      </c>
      <c r="B106" s="193" t="str">
        <f aca="1">INDEX(CV2SF,$A106,1)</f>
        <v>B 620</v>
      </c>
      <c r="C106" s="234"/>
      <c r="D106" s="28"/>
      <c r="E106" s="28"/>
      <c r="F106" s="35"/>
      <c r="G106" s="191">
        <f>X106</f>
        <v>0.000429999999999999893</v>
      </c>
      <c r="H106" s="234" t="n">
        <v>4642.888045714285</v>
      </c>
      <c r="I106" s="234" t="n">
        <v>4291.16687999999976</v>
      </c>
      <c r="J106" s="234" t="n">
        <v>4560.31902857142904</v>
      </c>
      <c r="K106" s="43"/>
      <c r="L106" s="191">
        <f>AD106</f>
        <v>4498.12465142857036</v>
      </c>
      <c r="M106" s="29"/>
      <c r="N106" s="194" t="str">
        <f>AA106</f>
        <v>B 620</v>
      </c>
      <c r="O106" s="191">
        <f>Y106</f>
        <v>0.00006</v>
      </c>
      <c r="P106" s="187" t="str">
        <f>AG106</f>
        <v>K POTRO</v>
      </c>
      <c r="Q106" s="191">
        <f>AE106</f>
        <v>3944.76694857143002</v>
      </c>
      <c r="V106" s="177">
        <f>ROWS($B$63:B106)</f>
        <v>44</v>
      </c>
      <c r="W106" s="200">
        <f t="array" ref="W106">IFERROR(AVERAGE(IF(C106:F106&gt;1,C106:F106)),0)</f>
        <v>0</v>
      </c>
      <c r="X106" s="192">
        <f t="array" ref="X106">W106+(_xlfn.COUNTIFS($W$63:$W106,W106)-1)*0.00001</f>
        <v>0.000429999999999999893</v>
      </c>
      <c r="Y106" s="200">
        <f>LARGE($X$63:$X$112,V106)</f>
        <v>0.00006</v>
      </c>
      <c r="Z106" s="202">
        <f>IF(Y106&lt;1,0,MATCH(Y106,$X$63:$X$112,0))</f>
        <v>0</v>
      </c>
      <c r="AA106" s="181" t="str">
        <f aca="1">INDEX($B$63:$B$112,Z106,1)</f>
        <v>B 620</v>
      </c>
      <c r="AB106" s="177"/>
      <c r="AC106" s="201">
        <f t="array" ref="AC106">IFERROR(AVERAGE(IF(H106:K106&gt;1,H106:K106)),0)</f>
        <v>4498.12465142857036</v>
      </c>
      <c r="AD106" s="189">
        <f t="array" ref="AD106">AC106+(_xlfn.COUNTIFS($AC$63:$AC106,AC106)-1)*0.00001</f>
        <v>4498.12465142857036</v>
      </c>
      <c r="AE106" s="189">
        <f>LARGE($AD$63:$AD$112,V106)</f>
        <v>3944.76694857143002</v>
      </c>
      <c r="AF106" s="279">
        <f>IF(AE106&lt;1,0,MATCH(AE106,$AD$63:$AD$112,0))</f>
        <v>31</v>
      </c>
      <c r="AG106" s="181" t="str">
        <f aca="1">INDEX($B$63:$B$112,AF106,1)</f>
        <v>K POTRO</v>
      </c>
    </row>
    <row r="107" spans="1:33" ht="15" customHeight="1">
      <c r="A107" s="27" t="n">
        <v>45</v>
      </c>
      <c r="B107" s="193" t="str">
        <f aca="1">INDEX(CV2SF,$A107,1)</f>
        <v>B 750</v>
      </c>
      <c r="C107" s="234"/>
      <c r="D107" s="28"/>
      <c r="E107" s="28"/>
      <c r="F107" s="34"/>
      <c r="G107" s="191">
        <f>X107</f>
        <v>0.000440000000000000036</v>
      </c>
      <c r="H107" s="234" t="n">
        <v>4989.01668571428581</v>
      </c>
      <c r="I107" s="234" t="n">
        <v>4187.50577142857128</v>
      </c>
      <c r="J107" s="234" t="n">
        <v>4875.62177142857126</v>
      </c>
      <c r="K107" s="43"/>
      <c r="L107" s="191">
        <f>AD107</f>
        <v>4684.04807619048006</v>
      </c>
      <c r="M107" s="29"/>
      <c r="N107" s="194" t="str">
        <f>AA107</f>
        <v>B 750</v>
      </c>
      <c r="O107" s="191">
        <f>Y107</f>
        <v>0.00005</v>
      </c>
      <c r="P107" s="187" t="str">
        <f>AG107</f>
        <v>TIMBO</v>
      </c>
      <c r="Q107" s="191">
        <f>AE107</f>
        <v>3913.61855238094995</v>
      </c>
      <c r="V107" s="177">
        <f>ROWS($B$63:B107)</f>
        <v>45</v>
      </c>
      <c r="W107" s="200">
        <f t="array" ref="W107">IFERROR(AVERAGE(IF(C107:F107&gt;1,C107:F107)),0)</f>
        <v>0</v>
      </c>
      <c r="X107" s="192">
        <f t="array" ref="X107">W107+(_xlfn.COUNTIFS($W$63:$W107,W107)-1)*0.00001</f>
        <v>0.000440000000000000036</v>
      </c>
      <c r="Y107" s="200">
        <f>LARGE($X$63:$X$112,V107)</f>
        <v>0.00005</v>
      </c>
      <c r="Z107" s="202">
        <f>IF(Y107&lt;1,0,MATCH(Y107,$X$63:$X$112,0))</f>
        <v>0</v>
      </c>
      <c r="AA107" s="181" t="str">
        <f aca="1">INDEX($B$63:$B$112,Z107,1)</f>
        <v>B 750</v>
      </c>
      <c r="AB107" s="177"/>
      <c r="AC107" s="201">
        <f t="array" ref="AC107">IFERROR(AVERAGE(IF(H107:K107&gt;1,H107:K107)),0)</f>
        <v>4684.04807619048006</v>
      </c>
      <c r="AD107" s="189">
        <f t="array" ref="AD107">AC107+(_xlfn.COUNTIFS($AC$63:$AC107,AC107)-1)*0.00001</f>
        <v>4684.04807619048006</v>
      </c>
      <c r="AE107" s="189">
        <f>LARGE($AD$63:$AD$112,V107)</f>
        <v>3913.61855238094995</v>
      </c>
      <c r="AF107" s="279">
        <f>IF(AE107&lt;1,0,MATCH(AE107,$AD$63:$AD$112,0))</f>
        <v>12</v>
      </c>
      <c r="AG107" s="181" t="str">
        <f aca="1">INDEX($B$63:$B$112,AF107,1)</f>
        <v>TIMBO</v>
      </c>
    </row>
    <row r="108" spans="1:33" ht="15" customHeight="1">
      <c r="A108" s="27" t="n">
        <v>46</v>
      </c>
      <c r="B108" s="193" t="str">
        <f aca="1">INDEX(CV2SF,$A108,1)</f>
        <v>B 820</v>
      </c>
      <c r="C108" s="234"/>
      <c r="D108" s="28"/>
      <c r="E108" s="28"/>
      <c r="F108" s="43"/>
      <c r="G108" s="191">
        <f>X108</f>
        <v>0.00045</v>
      </c>
      <c r="H108" s="234" t="n">
        <v>4454.75888000000032</v>
      </c>
      <c r="I108" s="234" t="n">
        <v>4914.89855999999963</v>
      </c>
      <c r="J108" s="234" t="n">
        <v>5316.52754285714309</v>
      </c>
      <c r="K108" s="43"/>
      <c r="L108" s="191">
        <f>AD108</f>
        <v>4895.3949942857198</v>
      </c>
      <c r="M108" s="29"/>
      <c r="N108" s="194" t="str">
        <f>AA108</f>
        <v>B 820</v>
      </c>
      <c r="O108" s="191">
        <f>Y108</f>
        <v>0.00004</v>
      </c>
      <c r="P108" s="187" t="str">
        <f>AG108</f>
        <v>MS INTA 521</v>
      </c>
      <c r="Q108" s="191">
        <f>AE108</f>
        <v>3898.80702095237984</v>
      </c>
      <c r="V108" s="177">
        <f>ROWS($B$63:B108)</f>
        <v>46</v>
      </c>
      <c r="W108" s="200">
        <f t="array" ref="W108">IFERROR(AVERAGE(IF(C108:F108&gt;1,C108:F108)),0)</f>
        <v>0</v>
      </c>
      <c r="X108" s="192">
        <f t="array" ref="X108">W108+(_xlfn.COUNTIFS($W$63:$W108,W108)-1)*0.00001</f>
        <v>0.00045</v>
      </c>
      <c r="Y108" s="200">
        <f>LARGE($X$63:$X$112,V108)</f>
        <v>0.00004</v>
      </c>
      <c r="Z108" s="202">
        <f>IF(Y108&lt;1,0,MATCH(Y108,$X$63:$X$112,0))</f>
        <v>0</v>
      </c>
      <c r="AA108" s="181" t="str">
        <f aca="1">INDEX($B$63:$B$112,Z108,1)</f>
        <v>B 820</v>
      </c>
      <c r="AB108" s="177"/>
      <c r="AC108" s="201">
        <f t="array" ref="AC108">IFERROR(AVERAGE(IF(H108:K108&gt;1,H108:K108)),0)</f>
        <v>4895.3949942857198</v>
      </c>
      <c r="AD108" s="189">
        <f t="array" ref="AD108">AC108+(_xlfn.COUNTIFS($AC$63:$AC108,AC108)-1)*0.00001</f>
        <v>4895.3949942857198</v>
      </c>
      <c r="AE108" s="189">
        <f>LARGE($AD$63:$AD$112,V108)</f>
        <v>3898.80702095237984</v>
      </c>
      <c r="AF108" s="279">
        <f>IF(AE108&lt;1,0,MATCH(AE108,$AD$63:$AD$112,0))</f>
        <v>42</v>
      </c>
      <c r="AG108" s="181" t="str">
        <f aca="1">INDEX($B$63:$B$112,AF108,1)</f>
        <v>MS INTA 521</v>
      </c>
    </row>
    <row r="109" spans="1:33" ht="15" customHeight="1">
      <c r="A109" s="27" t="n">
        <v>47</v>
      </c>
      <c r="B109" s="193" t="str">
        <f aca="1">INDEX(CV2SF,$A109,1)</f>
        <v>RGT QUIRIKO</v>
      </c>
      <c r="C109" s="234"/>
      <c r="D109" s="28"/>
      <c r="E109" s="28"/>
      <c r="F109" s="43"/>
      <c r="G109" s="191">
        <f>X109</f>
        <v>0.000459999999999999964</v>
      </c>
      <c r="H109" s="234" t="n">
        <v>5744.82480000000032</v>
      </c>
      <c r="I109" s="234" t="n">
        <v>3215.95723428571409</v>
      </c>
      <c r="J109" s="234" t="n">
        <v>6137.89176000000043</v>
      </c>
      <c r="K109" s="43"/>
      <c r="L109" s="191">
        <f>AD109</f>
        <v>5032.89126476190995</v>
      </c>
      <c r="M109" s="29"/>
      <c r="N109" s="194" t="str">
        <f>AA109</f>
        <v>RGT QUIRIKO</v>
      </c>
      <c r="O109" s="191">
        <f>Y109</f>
        <v>0.00003</v>
      </c>
      <c r="P109" s="187" t="str">
        <f>AG109</f>
        <v>LGWA11-0169</v>
      </c>
      <c r="Q109" s="191">
        <f>AE109</f>
        <v>3738.71838476190987</v>
      </c>
      <c r="V109" s="177">
        <f>ROWS($B$63:B109)</f>
        <v>47</v>
      </c>
      <c r="W109" s="200">
        <f t="array" ref="W109">IFERROR(AVERAGE(IF(C109:F109&gt;1,C109:F109)),0)</f>
        <v>0</v>
      </c>
      <c r="X109" s="192">
        <f t="array" ref="X109">W109+(_xlfn.COUNTIFS($W$63:$W109,W109)-1)*0.00001</f>
        <v>0.000459999999999999964</v>
      </c>
      <c r="Y109" s="200">
        <f>LARGE($X$63:$X$112,V109)</f>
        <v>0.00003</v>
      </c>
      <c r="Z109" s="202">
        <f>IF(Y109&lt;1,0,MATCH(Y109,$X$63:$X$112,0))</f>
        <v>0</v>
      </c>
      <c r="AA109" s="181" t="str">
        <f aca="1">INDEX($B$63:$B$112,Z109,1)</f>
        <v>RGT QUIRIKO</v>
      </c>
      <c r="AB109" s="177"/>
      <c r="AC109" s="201">
        <f t="array" ref="AC109">IFERROR(AVERAGE(IF(H109:K109&gt;1,H109:K109)),0)</f>
        <v>5032.89126476190995</v>
      </c>
      <c r="AD109" s="189">
        <f t="array" ref="AD109">AC109+(_xlfn.COUNTIFS($AC$63:$AC109,AC109)-1)*0.00001</f>
        <v>5032.89126476190995</v>
      </c>
      <c r="AE109" s="189">
        <f>LARGE($AD$63:$AD$112,V109)</f>
        <v>3738.71838476190987</v>
      </c>
      <c r="AF109" s="279">
        <f>IF(AE109&lt;1,0,MATCH(AE109,$AD$63:$AD$112,0))</f>
        <v>37</v>
      </c>
      <c r="AG109" s="181" t="str">
        <f aca="1">INDEX($B$63:$B$112,AF109,1)</f>
        <v>LGWA11-0169</v>
      </c>
    </row>
    <row r="110" spans="1:33" ht="15" customHeight="1">
      <c r="A110" s="27" t="n">
        <v>48</v>
      </c>
      <c r="B110" s="193" t="str">
        <f aca="1">INDEX(CV2SF,$A110,1)</f>
        <v>LAPACHO</v>
      </c>
      <c r="C110" s="234"/>
      <c r="D110" s="28"/>
      <c r="E110" s="28"/>
      <c r="F110" s="43"/>
      <c r="G110" s="191">
        <f>X110</f>
        <v>0.000469999999999999929</v>
      </c>
      <c r="H110" s="234" t="n">
        <v>5505.32022857142783</v>
      </c>
      <c r="I110" s="234" t="n">
        <v>4198.47346285714229</v>
      </c>
      <c r="J110" s="234" t="n">
        <v>4342.45403428571353</v>
      </c>
      <c r="K110" s="43"/>
      <c r="L110" s="191">
        <f>AD110</f>
        <v>4682.08257523809971</v>
      </c>
      <c r="M110" s="29"/>
      <c r="N110" s="194" t="str">
        <f>AA110</f>
        <v>LAPACHO</v>
      </c>
      <c r="O110" s="191">
        <f>Y110</f>
        <v>0.00002</v>
      </c>
      <c r="P110" s="187" t="str">
        <f>AG110</f>
        <v>K PROMETEO</v>
      </c>
      <c r="Q110" s="191">
        <f>AE110</f>
        <v>3622.9602933333299</v>
      </c>
      <c r="V110" s="177">
        <f>ROWS($B$63:B110)</f>
        <v>48</v>
      </c>
      <c r="W110" s="200">
        <f t="array" ref="W110">IFERROR(AVERAGE(IF(C110:F110&gt;1,C110:F110)),0)</f>
        <v>0</v>
      </c>
      <c r="X110" s="192">
        <f t="array" ref="X110">W110+(_xlfn.COUNTIFS($W$63:$W110,W110)-1)*0.00001</f>
        <v>0.000469999999999999929</v>
      </c>
      <c r="Y110" s="200">
        <f>LARGE($X$63:$X$112,V110)</f>
        <v>0.00002</v>
      </c>
      <c r="Z110" s="202">
        <f>IF(Y110&lt;1,0,MATCH(Y110,$X$63:$X$112,0))</f>
        <v>0</v>
      </c>
      <c r="AA110" s="181" t="str">
        <f aca="1">INDEX($B$63:$B$112,Z110,1)</f>
        <v>LAPACHO</v>
      </c>
      <c r="AB110" s="177"/>
      <c r="AC110" s="201">
        <f t="array" ref="AC110">IFERROR(AVERAGE(IF(H110:K110&gt;1,H110:K110)),0)</f>
        <v>4682.08257523809971</v>
      </c>
      <c r="AD110" s="189">
        <f t="array" ref="AD110">AC110+(_xlfn.COUNTIFS($AC$63:$AC110,AC110)-1)*0.00001</f>
        <v>4682.08257523809971</v>
      </c>
      <c r="AE110" s="189">
        <f>LARGE($AD$63:$AD$112,V110)</f>
        <v>3622.9602933333299</v>
      </c>
      <c r="AF110" s="279">
        <f>IF(AE110&lt;1,0,MATCH(AE110,$AD$63:$AD$112,0))</f>
        <v>33</v>
      </c>
      <c r="AG110" s="181" t="str">
        <f aca="1">INDEX($B$63:$B$112,AF110,1)</f>
        <v>K PROMETEO</v>
      </c>
    </row>
    <row r="111" spans="1:33" ht="15" customHeight="1">
      <c r="A111" s="27" t="n">
        <v>49</v>
      </c>
      <c r="B111" s="193">
        <f aca="1">INDEX(CV2SF,$A111,1)</f>
        <v>0</v>
      </c>
      <c r="C111" s="28"/>
      <c r="D111" s="28"/>
      <c r="E111" s="28"/>
      <c r="F111" s="149"/>
      <c r="G111" s="191">
        <f>X111</f>
        <v>0.000479999999999999982</v>
      </c>
      <c r="H111" s="28"/>
      <c r="I111" s="28"/>
      <c r="J111" s="28"/>
      <c r="K111" s="43"/>
      <c r="L111" s="191">
        <f>AD111</f>
        <v>0</v>
      </c>
      <c r="M111" s="29"/>
      <c r="N111" s="194">
        <f>AA111</f>
        <v>0</v>
      </c>
      <c r="O111" s="191">
        <f>Y111</f>
        <v>0.00001</v>
      </c>
      <c r="P111" s="187">
        <f>AG111</f>
        <v>0</v>
      </c>
      <c r="Q111" s="191">
        <f>AE111</f>
        <v>0.00001</v>
      </c>
      <c r="V111" s="177">
        <f>ROWS($B$63:B111)</f>
        <v>49</v>
      </c>
      <c r="W111" s="200">
        <f t="array" ref="W111">IFERROR(AVERAGE(IF(C111:F111&gt;1,C111:F111)),0)</f>
        <v>0</v>
      </c>
      <c r="X111" s="192">
        <f t="array" ref="X111">W111+(_xlfn.COUNTIFS($W$63:$W111,W111)-1)*0.00001</f>
        <v>0.000479999999999999982</v>
      </c>
      <c r="Y111" s="200">
        <f>LARGE($X$63:$X$112,V111)</f>
        <v>0.00001</v>
      </c>
      <c r="Z111" s="202">
        <f>IF(Y111&lt;1,0,MATCH(Y111,$X$63:$X$112,0))</f>
        <v>0</v>
      </c>
      <c r="AA111" s="280">
        <f aca="1">INDEX($B$63:$B$112,Z111,1)</f>
        <v>0</v>
      </c>
      <c r="AB111" s="177"/>
      <c r="AC111" s="201">
        <f t="array" ref="AC111">IFERROR(AVERAGE(IF(H111:K111&gt;1,H111:K111)),0)</f>
        <v>0</v>
      </c>
      <c r="AD111" s="189">
        <f t="array" ref="AD111">AC111+(_xlfn.COUNTIFS($AC$63:$AC111,AC111)-1)*0.00001</f>
        <v>0</v>
      </c>
      <c r="AE111" s="189">
        <f>LARGE($AD$63:$AD$112,V111)</f>
        <v>0.00001</v>
      </c>
      <c r="AF111" s="202">
        <f>IF(AE111&lt;1,0,MATCH(AE111,$AD$63:$AD$112,0))</f>
        <v>0</v>
      </c>
      <c r="AG111" s="280">
        <f aca="1">INDEX($B$63:$B$112,AF111,1)</f>
        <v>0</v>
      </c>
    </row>
    <row r="112" spans="1:33" ht="15" customHeight="1">
      <c r="A112" s="27" t="n">
        <v>50</v>
      </c>
      <c r="B112" s="193">
        <f aca="1">INDEX(CV2SF,$A112,1)</f>
        <v>0</v>
      </c>
      <c r="C112" s="28"/>
      <c r="D112" s="28"/>
      <c r="E112" s="28"/>
      <c r="F112" s="43"/>
      <c r="G112" s="191">
        <f>X112</f>
        <v>0.000490000000000000036</v>
      </c>
      <c r="H112" s="28"/>
      <c r="I112" s="28"/>
      <c r="J112" s="28"/>
      <c r="K112" s="43"/>
      <c r="L112" s="191">
        <f>AD112</f>
        <v>0.00001</v>
      </c>
      <c r="M112" s="29"/>
      <c r="N112" s="194">
        <f>AA112</f>
        <v>0</v>
      </c>
      <c r="O112" s="191">
        <f>Y112</f>
        <v>0</v>
      </c>
      <c r="P112" s="187">
        <f>AG112</f>
        <v>0</v>
      </c>
      <c r="Q112" s="191">
        <f>AE112</f>
        <v>0</v>
      </c>
      <c r="V112" s="177">
        <f>ROWS($B$63:B112)</f>
        <v>50</v>
      </c>
      <c r="W112" s="200">
        <f t="array" ref="W112">IFERROR(AVERAGE(IF(C112:F112&gt;1,C112:F112)),0)</f>
        <v>0</v>
      </c>
      <c r="X112" s="192">
        <f t="array" ref="X112">W112+(_xlfn.COUNTIFS($W$63:$W112,W112)-1)*0.00001</f>
        <v>0.000490000000000000036</v>
      </c>
      <c r="Y112" s="200">
        <f>LARGE($X$63:$X$112,V112)</f>
        <v>0</v>
      </c>
      <c r="Z112" s="202">
        <f>IF(Y112&lt;1,0,MATCH(Y112,$X$63:$X$112,0))</f>
        <v>0</v>
      </c>
      <c r="AA112" s="280">
        <f aca="1">INDEX($B$63:$B$112,Z112,1)</f>
        <v>0</v>
      </c>
      <c r="AB112" s="177"/>
      <c r="AC112" s="201">
        <f t="array" ref="AC112">IFERROR(AVERAGE(IF(H112:K112&gt;1,H112:K112)),0)</f>
        <v>0</v>
      </c>
      <c r="AD112" s="189">
        <f t="array" ref="AD112">AC112+(_xlfn.COUNTIFS($AC$63:$AC112,AC112)-1)*0.00001</f>
        <v>0.00001</v>
      </c>
      <c r="AE112" s="189">
        <f>LARGE($AD$63:$AD$112,V112)</f>
        <v>0</v>
      </c>
      <c r="AF112" s="202">
        <f>IF(AE112&lt;1,0,MATCH(AE112,$AD$63:$AD$112,0))</f>
        <v>0</v>
      </c>
      <c r="AG112" s="280">
        <f aca="1">INDEX($B$63:$B$112,AF112,1)</f>
        <v>0</v>
      </c>
    </row>
    <row r="113" spans="3:33" ht="15" customHeight="1">
      <c r="C113" s="44"/>
      <c r="D113" s="44"/>
      <c r="E113" s="44"/>
      <c r="F113" s="31"/>
      <c r="H113" s="44"/>
      <c r="I113" s="44"/>
      <c r="J113" s="44"/>
      <c r="K113" s="31"/>
      <c r="V113" s="150"/>
      <c r="W113" s="150"/>
      <c r="X113" s="152"/>
      <c r="Y113" s="150"/>
      <c r="Z113" s="150"/>
      <c r="AA113" s="150"/>
      <c r="AB113" s="150"/>
      <c r="AC113" s="150"/>
      <c r="AD113" s="150"/>
      <c r="AE113" s="150"/>
      <c r="AF113" s="150"/>
      <c r="AG113" s="150"/>
    </row>
    <row r="114" spans="3:33" ht="15" customHeight="1">
      <c r="C114" s="44"/>
      <c r="D114" s="44"/>
      <c r="E114" s="44"/>
      <c r="H114" s="44"/>
      <c r="I114" s="44"/>
      <c r="J114" s="44"/>
      <c r="N114" s="9"/>
      <c r="P114" s="9"/>
      <c r="V114" s="150"/>
      <c r="W114" s="150"/>
      <c r="X114" s="152"/>
      <c r="Y114" s="150"/>
      <c r="Z114" s="150"/>
      <c r="AA114" s="150"/>
      <c r="AB114" s="150"/>
      <c r="AC114" s="150"/>
      <c r="AD114" s="150"/>
      <c r="AE114" s="150"/>
      <c r="AF114" s="150"/>
      <c r="AG114" s="150"/>
    </row>
    <row r="115" spans="3:33" ht="15" customHeight="1">
      <c r="C115" s="9"/>
      <c r="D115" s="9"/>
      <c r="E115" s="9"/>
      <c r="H115" s="9"/>
      <c r="V115" s="150"/>
      <c r="W115" s="150"/>
      <c r="X115" s="150"/>
      <c r="Y115" s="150"/>
      <c r="Z115" s="150"/>
      <c r="AA115" s="150"/>
      <c r="AB115" s="150"/>
      <c r="AC115" s="150"/>
      <c r="AD115" s="150"/>
      <c r="AE115" s="150"/>
      <c r="AF115" s="150"/>
      <c r="AG115" s="150"/>
    </row>
    <row r="116" spans="14:33" ht="15" customHeight="1">
      <c r="N116" s="284" t="s">
        <v>280</v>
      </c>
      <c r="V116" s="150"/>
      <c r="W116" s="150"/>
      <c r="X116" s="150"/>
      <c r="Y116" s="150"/>
      <c r="Z116" s="150"/>
      <c r="AA116" s="150"/>
      <c r="AB116" s="150"/>
      <c r="AC116" s="150"/>
      <c r="AD116" s="150"/>
      <c r="AE116" s="150"/>
      <c r="AF116" s="150"/>
      <c r="AG116" s="150"/>
    </row>
    <row r="117" spans="3:33" ht="15" customHeight="1">
      <c r="C117" s="45" t="str">
        <f>Fechas!$C$114</f>
        <v>3º ÉPOCA: CICLOS CORTOS E INTERMEDIOS SIN FUNG.</v>
      </c>
      <c r="D117" s="46"/>
      <c r="E117" s="47"/>
      <c r="F117" s="47"/>
      <c r="G117" s="48"/>
      <c r="H117" s="49" t="str">
        <f>Fechas!$K$114</f>
        <v>3º ÉPOCA: CICLOS CORTOS E INTERMEDIOS CON FUNG.</v>
      </c>
      <c r="I117" s="50"/>
      <c r="J117" s="50"/>
      <c r="K117" s="50"/>
      <c r="L117" s="51"/>
      <c r="N117" s="45" t="str">
        <f>C117</f>
        <v>3º ÉPOCA: CICLOS CORTOS E INTERMEDIOS SIN FUNG.</v>
      </c>
      <c r="O117" s="46"/>
      <c r="P117" s="49" t="str">
        <f>H117</f>
        <v>3º ÉPOCA: CICLOS CORTOS E INTERMEDIOS CON FUNG.</v>
      </c>
      <c r="Q117" s="50"/>
      <c r="V117" s="150"/>
      <c r="W117" s="150"/>
      <c r="X117" s="150"/>
      <c r="Y117" s="150"/>
      <c r="Z117" s="150"/>
      <c r="AA117" s="150"/>
      <c r="AB117" s="150"/>
      <c r="AC117" s="150"/>
      <c r="AD117" s="150"/>
      <c r="AE117" s="150"/>
      <c r="AF117" s="150"/>
      <c r="AG117" s="150"/>
    </row>
    <row r="118" spans="2:33" ht="15" customHeight="1">
      <c r="B118" s="19"/>
      <c r="C118" s="308" t="s">
        <v>281</v>
      </c>
      <c r="D118" s="20"/>
      <c r="E118" s="21"/>
      <c r="F118" s="21"/>
      <c r="G118" s="22"/>
      <c r="H118" s="309" t="s">
        <v>281</v>
      </c>
      <c r="I118" s="21"/>
      <c r="J118" s="21"/>
      <c r="K118" s="21"/>
      <c r="L118" s="148"/>
      <c r="N118" s="308" t="s">
        <v>281</v>
      </c>
      <c r="O118" s="7"/>
      <c r="P118" s="309" t="s">
        <v>281</v>
      </c>
      <c r="Q118" s="147"/>
      <c r="V118" s="150"/>
      <c r="W118" s="150"/>
      <c r="X118" s="150"/>
      <c r="Y118" s="150"/>
      <c r="Z118" s="150"/>
      <c r="AA118" s="150"/>
      <c r="AB118" s="150"/>
      <c r="AC118" s="150"/>
      <c r="AD118" s="150"/>
      <c r="AE118" s="150"/>
      <c r="AF118" s="150"/>
      <c r="AG118" s="150"/>
    </row>
    <row r="119" spans="2:33" ht="15" customHeight="1">
      <c r="B119" s="24" t="s">
        <v>120</v>
      </c>
      <c r="C119" s="25" t="s">
        <v>282</v>
      </c>
      <c r="D119" s="25" t="s">
        <v>283</v>
      </c>
      <c r="E119" s="25" t="s">
        <v>284</v>
      </c>
      <c r="F119" s="25" t="s">
        <v>285</v>
      </c>
      <c r="G119" s="26" t="s">
        <v>286</v>
      </c>
      <c r="H119" s="235" t="s">
        <v>282</v>
      </c>
      <c r="I119" s="235" t="s">
        <v>283</v>
      </c>
      <c r="J119" s="235" t="s">
        <v>284</v>
      </c>
      <c r="K119" s="25" t="s">
        <v>285</v>
      </c>
      <c r="L119" s="26" t="s">
        <v>286</v>
      </c>
      <c r="N119" s="24" t="s">
        <v>120</v>
      </c>
      <c r="O119" s="26" t="s">
        <v>286</v>
      </c>
      <c r="P119" s="24" t="s">
        <v>120</v>
      </c>
      <c r="Q119" s="26" t="s">
        <v>286</v>
      </c>
      <c r="V119" s="150"/>
      <c r="W119" s="150"/>
      <c r="X119" s="150"/>
      <c r="Y119" s="150"/>
      <c r="Z119" s="150"/>
      <c r="AA119" s="150"/>
      <c r="AB119" s="150"/>
      <c r="AC119" s="150"/>
      <c r="AD119" s="150"/>
      <c r="AE119" s="150"/>
      <c r="AF119" s="150"/>
      <c r="AG119" s="150"/>
    </row>
    <row r="120" spans="1:33" ht="15" customHeight="1">
      <c r="A120" s="27" t="n">
        <v>1</v>
      </c>
      <c r="B120" s="193">
        <f aca="1">INDEX(CV3SF,$A120,1)</f>
        <v>460</v>
      </c>
      <c r="C120" s="78"/>
      <c r="D120" s="28"/>
      <c r="E120" s="28"/>
      <c r="F120" s="32"/>
      <c r="G120" s="191">
        <f>X120</f>
        <v>0</v>
      </c>
      <c r="H120" s="78" t="n">
        <v>4170.87364571428498</v>
      </c>
      <c r="I120" s="78" t="n">
        <v>2987.6491542857143</v>
      </c>
      <c r="J120" s="78" t="n">
        <v>4599.63503999999921</v>
      </c>
      <c r="K120" s="32"/>
      <c r="L120" s="191">
        <f>AD120</f>
        <v>3919.38594666666995</v>
      </c>
      <c r="M120" s="29"/>
      <c r="N120" s="194">
        <f>AA120</f>
        <v>460</v>
      </c>
      <c r="O120" s="191">
        <f>Y120</f>
        <v>0.000490000000000000036</v>
      </c>
      <c r="P120" s="187" t="str">
        <f>AG120</f>
        <v>ALAMO</v>
      </c>
      <c r="Q120" s="191">
        <f>AE120</f>
        <v>5033.23119619047975</v>
      </c>
      <c r="V120" s="177">
        <f>ROWS($B$120:B120)</f>
        <v>1</v>
      </c>
      <c r="W120" s="200">
        <f t="array" ref="W120">IFERROR(AVERAGE(IF(C120:F120&gt;1,C120:F120)),0)</f>
        <v>0</v>
      </c>
      <c r="X120" s="192">
        <f t="array" ref="X120">W120+(_xlfn.COUNTIFS($W$120:$W120,W120)-1)*0.00001</f>
        <v>0</v>
      </c>
      <c r="Y120" s="200">
        <f>LARGE($X$120:$X$169,V120)</f>
        <v>0.000490000000000000036</v>
      </c>
      <c r="Z120" s="202">
        <f>IF(Y120&lt;1,0,MATCH(Y120,$X$120:$X$169,0))</f>
        <v>0</v>
      </c>
      <c r="AA120" s="280">
        <f aca="1">INDEX($B$120:$B$169,Z120,1)</f>
        <v>460</v>
      </c>
      <c r="AB120" s="150"/>
      <c r="AC120" s="201">
        <f t="array" ref="AC120">IFERROR(AVERAGE(IF(H120:K120&gt;1,H120:K120)),0)</f>
        <v>3919.38594666666995</v>
      </c>
      <c r="AD120" s="189">
        <f t="array" ref="AD120">AC120+(_xlfn.COUNTIFS($AC$120:$AC120,AC120)-1)*0.00001</f>
        <v>3919.38594666666995</v>
      </c>
      <c r="AE120" s="189">
        <f>LARGE($AD$120:$AD$169,V120)</f>
        <v>5033.23119619047975</v>
      </c>
      <c r="AF120" s="279">
        <f>IF(AE120&lt;1,0,MATCH(AE120,$AD$120:$AD$169,0))</f>
        <v>10</v>
      </c>
      <c r="AG120" s="181" t="str">
        <f aca="1">INDEX($B$120:$B$169,AF120,1)</f>
        <v>ALAMO</v>
      </c>
    </row>
    <row r="121" spans="1:33" ht="15" customHeight="1">
      <c r="A121" s="27" t="n">
        <v>2</v>
      </c>
      <c r="B121" s="193">
        <f aca="1">INDEX(CV3SF,$A121,1)</f>
        <v>603</v>
      </c>
      <c r="C121" s="78"/>
      <c r="D121" s="28"/>
      <c r="E121" s="28"/>
      <c r="F121" s="32"/>
      <c r="G121" s="191">
        <f>X121</f>
        <v>0.00001</v>
      </c>
      <c r="H121" s="78" t="n">
        <v>4470.50358857142874</v>
      </c>
      <c r="I121" s="78" t="n">
        <v>4042.69988571428485</v>
      </c>
      <c r="J121" s="78" t="n">
        <v>5775.48400000000038</v>
      </c>
      <c r="K121" s="32"/>
      <c r="L121" s="191">
        <f>AD121</f>
        <v>4762.89582476191026</v>
      </c>
      <c r="M121" s="29"/>
      <c r="N121" s="194">
        <f>AA121</f>
        <v>603</v>
      </c>
      <c r="O121" s="191">
        <f>Y121</f>
        <v>0.000479999999999999982</v>
      </c>
      <c r="P121" s="187">
        <f>AG121</f>
        <v>603</v>
      </c>
      <c r="Q121" s="191">
        <f>AE121</f>
        <v>4762.89582476191026</v>
      </c>
      <c r="V121" s="177">
        <f>ROWS($B$120:B121)</f>
        <v>2</v>
      </c>
      <c r="W121" s="200">
        <f t="array" ref="W121">IFERROR(AVERAGE(IF(C121:F121&gt;1,C121:F121)),0)</f>
        <v>0</v>
      </c>
      <c r="X121" s="192">
        <f t="array" ref="X121">W121+(_xlfn.COUNTIFS($W$120:$W121,W121)-1)*0.00001</f>
        <v>0.00001</v>
      </c>
      <c r="Y121" s="200">
        <f>LARGE($X$120:$X$169,V121)</f>
        <v>0.000479999999999999982</v>
      </c>
      <c r="Z121" s="202">
        <f>IF(Y121&lt;1,0,MATCH(Y121,$X$120:$X$169,0))</f>
        <v>0</v>
      </c>
      <c r="AA121" s="280">
        <f aca="1">INDEX($B$120:$B$169,Z121,1)</f>
        <v>603</v>
      </c>
      <c r="AB121" s="150"/>
      <c r="AC121" s="201">
        <f t="array" ref="AC121">IFERROR(AVERAGE(IF(H121:K121&gt;1,H121:K121)),0)</f>
        <v>4762.89582476191026</v>
      </c>
      <c r="AD121" s="189">
        <f t="array" ref="AD121">AC121+(_xlfn.COUNTIFS($AC$120:$AC121,AC121)-1)*0.00001</f>
        <v>4762.89582476191026</v>
      </c>
      <c r="AE121" s="189">
        <f>LARGE($AD$120:$AD$169,V121)</f>
        <v>4762.89582476191026</v>
      </c>
      <c r="AF121" s="279">
        <f>IF(AE121&lt;1,0,MATCH(AE121,$AD$120:$AD$169,0))</f>
        <v>2</v>
      </c>
      <c r="AG121" s="280">
        <f aca="1">INDEX($B$120:$B$169,AF121,1)</f>
        <v>603</v>
      </c>
    </row>
    <row r="122" spans="1:33" ht="15" customHeight="1">
      <c r="A122" s="27" t="n">
        <v>3</v>
      </c>
      <c r="B122" s="193">
        <f aca="1">INDEX(CV3SF,$A122,1)</f>
        <v>916</v>
      </c>
      <c r="C122" s="78"/>
      <c r="D122" s="28"/>
      <c r="E122" s="28"/>
      <c r="F122" s="32"/>
      <c r="G122" s="191">
        <f>X122</f>
        <v>0.00002</v>
      </c>
      <c r="H122" s="78" t="n">
        <v>3984.32810285714231</v>
      </c>
      <c r="I122" s="78" t="n">
        <v>3189.18600000000015</v>
      </c>
      <c r="J122" s="78" t="n">
        <v>2973.15304000000015</v>
      </c>
      <c r="K122" s="32"/>
      <c r="L122" s="191">
        <f>AD122</f>
        <v>3382.22238095237981</v>
      </c>
      <c r="M122" s="29"/>
      <c r="N122" s="194">
        <f>AA122</f>
        <v>916</v>
      </c>
      <c r="O122" s="191">
        <f>Y122</f>
        <v>0.000469999999999999929</v>
      </c>
      <c r="P122" s="187" t="str">
        <f>AG122</f>
        <v>ACA 605</v>
      </c>
      <c r="Q122" s="191">
        <f>AE122</f>
        <v>4742.77831238095041</v>
      </c>
      <c r="V122" s="177">
        <f>ROWS($B$120:B122)</f>
        <v>3</v>
      </c>
      <c r="W122" s="200">
        <f t="array" ref="W122">IFERROR(AVERAGE(IF(C122:F122&gt;1,C122:F122)),0)</f>
        <v>0</v>
      </c>
      <c r="X122" s="192">
        <f t="array" ref="X122">W122+(_xlfn.COUNTIFS($W$120:$W122,W122)-1)*0.00001</f>
        <v>0.00002</v>
      </c>
      <c r="Y122" s="200">
        <f>LARGE($X$120:$X$169,V122)</f>
        <v>0.000469999999999999929</v>
      </c>
      <c r="Z122" s="202">
        <f>IF(Y122&lt;1,0,MATCH(Y122,$X$120:$X$169,0))</f>
        <v>0</v>
      </c>
      <c r="AA122" s="280">
        <f aca="1">INDEX($B$120:$B$169,Z122,1)</f>
        <v>916</v>
      </c>
      <c r="AB122" s="150"/>
      <c r="AC122" s="201">
        <f t="array" ref="AC122">IFERROR(AVERAGE(IF(H122:K122&gt;1,H122:K122)),0)</f>
        <v>3382.22238095237981</v>
      </c>
      <c r="AD122" s="189">
        <f t="array" ref="AD122">AC122+(_xlfn.COUNTIFS($AC$120:$AC122,AC122)-1)*0.00001</f>
        <v>3382.22238095237981</v>
      </c>
      <c r="AE122" s="189">
        <f>LARGE($AD$120:$AD$169,V122)</f>
        <v>4742.77831238095041</v>
      </c>
      <c r="AF122" s="279">
        <f>IF(AE122&lt;1,0,MATCH(AE122,$AD$120:$AD$169,0))</f>
        <v>6</v>
      </c>
      <c r="AG122" s="181" t="str">
        <f aca="1">INDEX($B$120:$B$169,AF122,1)</f>
        <v>ACA 605</v>
      </c>
    </row>
    <row r="123" spans="1:33" ht="15" customHeight="1">
      <c r="A123" s="27" t="n">
        <v>4</v>
      </c>
      <c r="B123" s="193">
        <f aca="1">INDEX(CV3SF,$A123,1)</f>
        <v>920</v>
      </c>
      <c r="C123" s="78"/>
      <c r="D123" s="28"/>
      <c r="E123" s="28"/>
      <c r="F123" s="32"/>
      <c r="G123" s="191">
        <f>X123</f>
        <v>0.00003</v>
      </c>
      <c r="H123" s="78" t="n">
        <v>4826.22875428571388</v>
      </c>
      <c r="I123" s="78" t="n">
        <v>3688.49787428571381</v>
      </c>
      <c r="J123" s="78" t="n">
        <v>3118.31519999999955</v>
      </c>
      <c r="K123" s="32"/>
      <c r="L123" s="191">
        <f>AD123</f>
        <v>3877.68060952380984</v>
      </c>
      <c r="M123" s="29"/>
      <c r="N123" s="194">
        <f>AA123</f>
        <v>920</v>
      </c>
      <c r="O123" s="191">
        <f>Y123</f>
        <v>0.000459999999999999964</v>
      </c>
      <c r="P123" s="187" t="str">
        <f>AG123</f>
        <v>LG MORO</v>
      </c>
      <c r="Q123" s="191">
        <f>AE123</f>
        <v>4510.91402666667</v>
      </c>
      <c r="V123" s="177">
        <f>ROWS($B$120:B123)</f>
        <v>4</v>
      </c>
      <c r="W123" s="200">
        <f t="array" ref="W123">IFERROR(AVERAGE(IF(C123:F123&gt;1,C123:F123)),0)</f>
        <v>0</v>
      </c>
      <c r="X123" s="192">
        <f t="array" ref="X123">W123+(_xlfn.COUNTIFS($W$120:$W123,W123)-1)*0.00001</f>
        <v>0.00003</v>
      </c>
      <c r="Y123" s="200">
        <f>LARGE($X$120:$X$169,V123)</f>
        <v>0.000459999999999999964</v>
      </c>
      <c r="Z123" s="202">
        <f>IF(Y123&lt;1,0,MATCH(Y123,$X$120:$X$169,0))</f>
        <v>0</v>
      </c>
      <c r="AA123" s="280">
        <f aca="1">INDEX($B$120:$B$169,Z123,1)</f>
        <v>920</v>
      </c>
      <c r="AB123" s="150"/>
      <c r="AC123" s="201">
        <f t="array" ref="AC123">IFERROR(AVERAGE(IF(H123:K123&gt;1,H123:K123)),0)</f>
        <v>3877.68060952380984</v>
      </c>
      <c r="AD123" s="189">
        <f t="array" ref="AD123">AC123+(_xlfn.COUNTIFS($AC$120:$AC123,AC123)-1)*0.00001</f>
        <v>3877.68060952380984</v>
      </c>
      <c r="AE123" s="189">
        <f>LARGE($AD$120:$AD$169,V123)</f>
        <v>4510.91402666667</v>
      </c>
      <c r="AF123" s="279">
        <f>IF(AE123&lt;1,0,MATCH(AE123,$AD$120:$AD$169,0))</f>
        <v>34</v>
      </c>
      <c r="AG123" s="181" t="str">
        <f aca="1">INDEX($B$120:$B$169,AF123,1)</f>
        <v>LG MORO</v>
      </c>
    </row>
    <row r="124" spans="1:33" ht="15" customHeight="1">
      <c r="A124" s="27" t="n">
        <v>5</v>
      </c>
      <c r="B124" s="193" t="str">
        <f aca="1">INDEX(CV3SF,$A124,1)</f>
        <v>ACA 604</v>
      </c>
      <c r="C124" s="78"/>
      <c r="D124" s="28"/>
      <c r="E124" s="28"/>
      <c r="F124" s="32"/>
      <c r="G124" s="191">
        <f>X124</f>
        <v>0.00004</v>
      </c>
      <c r="H124" s="78" t="n">
        <v>5019.26077714285657</v>
      </c>
      <c r="I124" s="78" t="n">
        <v>3345.58224000000018</v>
      </c>
      <c r="J124" s="78" t="n">
        <v>3133.57289142857098</v>
      </c>
      <c r="K124" s="32"/>
      <c r="L124" s="191">
        <f>AD124</f>
        <v>3832.80530285713985</v>
      </c>
      <c r="M124" s="29"/>
      <c r="N124" s="194" t="str">
        <f>AA124</f>
        <v>ACA 604</v>
      </c>
      <c r="O124" s="191">
        <f>Y124</f>
        <v>0.00045</v>
      </c>
      <c r="P124" s="187" t="str">
        <f>AG124</f>
        <v>LGWA11-0169</v>
      </c>
      <c r="Q124" s="191">
        <f>AE124</f>
        <v>4501.29897904762038</v>
      </c>
      <c r="V124" s="177">
        <f>ROWS($B$120:B124)</f>
        <v>5</v>
      </c>
      <c r="W124" s="200">
        <f t="array" ref="W124">IFERROR(AVERAGE(IF(C124:F124&gt;1,C124:F124)),0)</f>
        <v>0</v>
      </c>
      <c r="X124" s="192">
        <f t="array" ref="X124">W124+(_xlfn.COUNTIFS($W$120:$W124,W124)-1)*0.00001</f>
        <v>0.00004</v>
      </c>
      <c r="Y124" s="200">
        <f>LARGE($X$120:$X$169,V124)</f>
        <v>0.00045</v>
      </c>
      <c r="Z124" s="202">
        <f>IF(Y124&lt;1,0,MATCH(Y124,$X$120:$X$169,0))</f>
        <v>0</v>
      </c>
      <c r="AA124" s="181" t="str">
        <f aca="1">INDEX($B$120:$B$169,Z124,1)</f>
        <v>ACA 604</v>
      </c>
      <c r="AB124" s="150"/>
      <c r="AC124" s="201">
        <f t="array" ref="AC124">IFERROR(AVERAGE(IF(H124:K124&gt;1,H124:K124)),0)</f>
        <v>3832.80530285713985</v>
      </c>
      <c r="AD124" s="189">
        <f t="array" ref="AD124">AC124+(_xlfn.COUNTIFS($AC$120:$AC124,AC124)-1)*0.00001</f>
        <v>3832.80530285713985</v>
      </c>
      <c r="AE124" s="189">
        <f>LARGE($AD$120:$AD$169,V124)</f>
        <v>4501.29897904762038</v>
      </c>
      <c r="AF124" s="279">
        <f>IF(AE124&lt;1,0,MATCH(AE124,$AD$120:$AD$169,0))</f>
        <v>36</v>
      </c>
      <c r="AG124" s="181" t="str">
        <f aca="1">INDEX($B$120:$B$169,AF124,1)</f>
        <v>LGWA11-0169</v>
      </c>
    </row>
    <row r="125" spans="1:33" ht="15" customHeight="1">
      <c r="A125" s="27" t="n">
        <v>6</v>
      </c>
      <c r="B125" s="193" t="str">
        <f aca="1">INDEX(CV3SF,$A125,1)</f>
        <v>ACA 605</v>
      </c>
      <c r="C125" s="78"/>
      <c r="D125" s="28"/>
      <c r="E125" s="28"/>
      <c r="F125" s="32"/>
      <c r="G125" s="191">
        <f>X125</f>
        <v>0.00005</v>
      </c>
      <c r="H125" s="78" t="n">
        <v>4277.66277714285752</v>
      </c>
      <c r="I125" s="78" t="n">
        <v>4892.65920000000006</v>
      </c>
      <c r="J125" s="78" t="n">
        <v>5058.01296000000002</v>
      </c>
      <c r="K125" s="32"/>
      <c r="L125" s="191">
        <f>AD125</f>
        <v>4742.77831238095041</v>
      </c>
      <c r="M125" s="29"/>
      <c r="N125" s="194" t="str">
        <f>AA125</f>
        <v>ACA 605</v>
      </c>
      <c r="O125" s="191">
        <f>Y125</f>
        <v>0.000440000000000000036</v>
      </c>
      <c r="P125" s="187" t="str">
        <f>AG125</f>
        <v>AGUARIBAY</v>
      </c>
      <c r="Q125" s="191">
        <f>AE125</f>
        <v>4455.07974476190975</v>
      </c>
      <c r="V125" s="177">
        <f>ROWS($B$120:B125)</f>
        <v>6</v>
      </c>
      <c r="W125" s="200">
        <f t="array" ref="W125">IFERROR(AVERAGE(IF(C125:F125&gt;1,C125:F125)),0)</f>
        <v>0</v>
      </c>
      <c r="X125" s="192">
        <f t="array" ref="X125">W125+(_xlfn.COUNTIFS($W$120:$W125,W125)-1)*0.00001</f>
        <v>0.00005</v>
      </c>
      <c r="Y125" s="200">
        <f>LARGE($X$120:$X$169,V125)</f>
        <v>0.000440000000000000036</v>
      </c>
      <c r="Z125" s="202">
        <f>IF(Y125&lt;1,0,MATCH(Y125,$X$120:$X$169,0))</f>
        <v>0</v>
      </c>
      <c r="AA125" s="181" t="str">
        <f aca="1">INDEX($B$120:$B$169,Z125,1)</f>
        <v>ACA 605</v>
      </c>
      <c r="AB125" s="150"/>
      <c r="AC125" s="201">
        <f t="array" ref="AC125">IFERROR(AVERAGE(IF(H125:K125&gt;1,H125:K125)),0)</f>
        <v>4742.77831238095041</v>
      </c>
      <c r="AD125" s="189">
        <f t="array" ref="AD125">AC125+(_xlfn.COUNTIFS($AC$120:$AC125,AC125)-1)*0.00001</f>
        <v>4742.77831238095041</v>
      </c>
      <c r="AE125" s="189">
        <f>LARGE($AD$120:$AD$169,V125)</f>
        <v>4455.07974476190975</v>
      </c>
      <c r="AF125" s="279">
        <f>IF(AE125&lt;1,0,MATCH(AE125,$AD$120:$AD$169,0))</f>
        <v>9</v>
      </c>
      <c r="AG125" s="181" t="str">
        <f aca="1">INDEX($B$120:$B$169,AF125,1)</f>
        <v>AGUARIBAY</v>
      </c>
    </row>
    <row r="126" spans="1:33" ht="15" customHeight="1">
      <c r="A126" s="27" t="n">
        <v>7</v>
      </c>
      <c r="B126" s="193" t="str">
        <f aca="1">INDEX(CV3SF,$A126,1)</f>
        <v>ACA 917</v>
      </c>
      <c r="C126" s="78"/>
      <c r="D126" s="28"/>
      <c r="E126" s="28"/>
      <c r="F126" s="32"/>
      <c r="G126" s="191">
        <f>X126</f>
        <v>0.00006</v>
      </c>
      <c r="H126" s="78" t="n">
        <v>4755.3105599999999</v>
      </c>
      <c r="I126" s="78" t="n">
        <v>2825.57540571428581</v>
      </c>
      <c r="J126" s="78" t="n">
        <v>4462.69823999999971</v>
      </c>
      <c r="K126" s="32"/>
      <c r="L126" s="191">
        <f>AD126</f>
        <v>4014.52806857143014</v>
      </c>
      <c r="M126" s="29"/>
      <c r="N126" s="194" t="str">
        <f>AA126</f>
        <v>ACA 917</v>
      </c>
      <c r="O126" s="191">
        <f>Y126</f>
        <v>0.000429999999999999893</v>
      </c>
      <c r="P126" s="187" t="str">
        <f>AG126</f>
        <v>ACA 921</v>
      </c>
      <c r="Q126" s="191">
        <f>AE126</f>
        <v>4450.91939809523956</v>
      </c>
      <c r="V126" s="177">
        <f>ROWS($B$120:B126)</f>
        <v>7</v>
      </c>
      <c r="W126" s="200">
        <f t="array" ref="W126">IFERROR(AVERAGE(IF(C126:F126&gt;1,C126:F126)),0)</f>
        <v>0</v>
      </c>
      <c r="X126" s="192">
        <f t="array" ref="X126">W126+(_xlfn.COUNTIFS($W$120:$W126,W126)-1)*0.00001</f>
        <v>0.00006</v>
      </c>
      <c r="Y126" s="200">
        <f>LARGE($X$120:$X$169,V126)</f>
        <v>0.000429999999999999893</v>
      </c>
      <c r="Z126" s="202">
        <f>IF(Y126&lt;1,0,MATCH(Y126,$X$120:$X$169,0))</f>
        <v>0</v>
      </c>
      <c r="AA126" s="181" t="str">
        <f aca="1">INDEX($B$120:$B$169,Z126,1)</f>
        <v>ACA 917</v>
      </c>
      <c r="AB126" s="150"/>
      <c r="AC126" s="201">
        <f t="array" ref="AC126">IFERROR(AVERAGE(IF(H126:K126&gt;1,H126:K126)),0)</f>
        <v>4014.52806857143014</v>
      </c>
      <c r="AD126" s="189">
        <f t="array" ref="AD126">AC126+(_xlfn.COUNTIFS($AC$120:$AC126,AC126)-1)*0.00001</f>
        <v>4014.52806857143014</v>
      </c>
      <c r="AE126" s="189">
        <f>LARGE($AD$120:$AD$169,V126)</f>
        <v>4450.91939809523956</v>
      </c>
      <c r="AF126" s="279">
        <f>IF(AE126&lt;1,0,MATCH(AE126,$AD$120:$AD$169,0))</f>
        <v>8</v>
      </c>
      <c r="AG126" s="181" t="str">
        <f aca="1">INDEX($B$120:$B$169,AF126,1)</f>
        <v>ACA 921</v>
      </c>
    </row>
    <row r="127" spans="1:33" ht="15" customHeight="1">
      <c r="A127" s="27" t="n">
        <v>8</v>
      </c>
      <c r="B127" s="193" t="str">
        <f aca="1">INDEX(CV3SF,$A127,1)</f>
        <v>ACA 921</v>
      </c>
      <c r="C127" s="78"/>
      <c r="D127" s="28"/>
      <c r="E127" s="28"/>
      <c r="F127" s="32"/>
      <c r="G127" s="191">
        <f>X127</f>
        <v>0.00007</v>
      </c>
      <c r="H127" s="78" t="n">
        <v>4903.97826285714291</v>
      </c>
      <c r="I127" s="78" t="n">
        <v>3809.72591999999986</v>
      </c>
      <c r="J127" s="78" t="n">
        <v>4639.05401142857136</v>
      </c>
      <c r="K127" s="32"/>
      <c r="L127" s="191">
        <f>AD127</f>
        <v>4450.91939809523956</v>
      </c>
      <c r="M127" s="29"/>
      <c r="N127" s="194" t="str">
        <f>AA127</f>
        <v>ACA 921</v>
      </c>
      <c r="O127" s="191">
        <f>Y127</f>
        <v>0.000420000000000000107</v>
      </c>
      <c r="P127" s="187" t="str">
        <f>AG127</f>
        <v>B AIMARA</v>
      </c>
      <c r="Q127" s="191">
        <f>AE127</f>
        <v>4352.00044190476001</v>
      </c>
      <c r="V127" s="177">
        <f>ROWS($B$120:B127)</f>
        <v>8</v>
      </c>
      <c r="W127" s="200">
        <f t="array" ref="W127">IFERROR(AVERAGE(IF(C127:F127&gt;1,C127:F127)),0)</f>
        <v>0</v>
      </c>
      <c r="X127" s="192">
        <f t="array" ref="X127">W127+(_xlfn.COUNTIFS($W$120:$W127,W127)-1)*0.00001</f>
        <v>0.00007</v>
      </c>
      <c r="Y127" s="200">
        <f>LARGE($X$120:$X$169,V127)</f>
        <v>0.000420000000000000107</v>
      </c>
      <c r="Z127" s="202">
        <f>IF(Y127&lt;1,0,MATCH(Y127,$X$120:$X$169,0))</f>
        <v>0</v>
      </c>
      <c r="AA127" s="181" t="str">
        <f aca="1">INDEX($B$120:$B$169,Z127,1)</f>
        <v>ACA 921</v>
      </c>
      <c r="AB127" s="150"/>
      <c r="AC127" s="201">
        <f t="array" ref="AC127">IFERROR(AVERAGE(IF(H127:K127&gt;1,H127:K127)),0)</f>
        <v>4450.91939809523956</v>
      </c>
      <c r="AD127" s="189">
        <f t="array" ref="AD127">AC127+(_xlfn.COUNTIFS($AC$120:$AC127,AC127)-1)*0.00001</f>
        <v>4450.91939809523956</v>
      </c>
      <c r="AE127" s="189">
        <f>LARGE($AD$120:$AD$169,V127)</f>
        <v>4352.00044190476001</v>
      </c>
      <c r="AF127" s="279">
        <f>IF(AE127&lt;1,0,MATCH(AE127,$AD$120:$AD$169,0))</f>
        <v>13</v>
      </c>
      <c r="AG127" s="181" t="str">
        <f aca="1">INDEX($B$120:$B$169,AF127,1)</f>
        <v>B AIMARA</v>
      </c>
    </row>
    <row r="128" spans="1:33" ht="15" customHeight="1">
      <c r="A128" s="27" t="n">
        <v>9</v>
      </c>
      <c r="B128" s="193" t="str">
        <f aca="1">INDEX(CV3SF,$A128,1)</f>
        <v>AGUARIBAY</v>
      </c>
      <c r="C128" s="78"/>
      <c r="D128" s="28"/>
      <c r="E128" s="28"/>
      <c r="F128" s="32"/>
      <c r="G128" s="191">
        <f>X128</f>
        <v>0.00008</v>
      </c>
      <c r="H128" s="78" t="n">
        <v>4896.77923428571467</v>
      </c>
      <c r="I128" s="78" t="n">
        <v>4639.99535999999989</v>
      </c>
      <c r="J128" s="78" t="n">
        <v>3828.46464000000014</v>
      </c>
      <c r="K128" s="32"/>
      <c r="L128" s="191">
        <f>AD128</f>
        <v>4455.07974476190975</v>
      </c>
      <c r="M128" s="29"/>
      <c r="N128" s="194" t="str">
        <f>AA128</f>
        <v>AGUARIBAY</v>
      </c>
      <c r="O128" s="191">
        <f>Y128</f>
        <v>0.000409999999999999964</v>
      </c>
      <c r="P128" s="187" t="str">
        <f>AG128</f>
        <v>B COLIHUE</v>
      </c>
      <c r="Q128" s="191">
        <f>AE128</f>
        <v>4336.28787428572014</v>
      </c>
      <c r="V128" s="177">
        <f>ROWS($B$120:B128)</f>
        <v>9</v>
      </c>
      <c r="W128" s="200">
        <f t="array" ref="W128">IFERROR(AVERAGE(IF(C128:F128&gt;1,C128:F128)),0)</f>
        <v>0</v>
      </c>
      <c r="X128" s="192">
        <f t="array" ref="X128">W128+(_xlfn.COUNTIFS($W$120:$W128,W128)-1)*0.00001</f>
        <v>0.00008</v>
      </c>
      <c r="Y128" s="200">
        <f>LARGE($X$120:$X$169,V128)</f>
        <v>0.000409999999999999964</v>
      </c>
      <c r="Z128" s="202">
        <f>IF(Y128&lt;1,0,MATCH(Y128,$X$120:$X$169,0))</f>
        <v>0</v>
      </c>
      <c r="AA128" s="181" t="str">
        <f aca="1">INDEX($B$120:$B$169,Z128,1)</f>
        <v>AGUARIBAY</v>
      </c>
      <c r="AB128" s="150"/>
      <c r="AC128" s="201">
        <f t="array" ref="AC128">IFERROR(AVERAGE(IF(H128:K128&gt;1,H128:K128)),0)</f>
        <v>4455.07974476190975</v>
      </c>
      <c r="AD128" s="189">
        <f t="array" ref="AD128">AC128+(_xlfn.COUNTIFS($AC$120:$AC128,AC128)-1)*0.00001</f>
        <v>4455.07974476190975</v>
      </c>
      <c r="AE128" s="189">
        <f>LARGE($AD$120:$AD$169,V128)</f>
        <v>4336.28787428572014</v>
      </c>
      <c r="AF128" s="279">
        <f>IF(AE128&lt;1,0,MATCH(AE128,$AD$120:$AD$169,0))</f>
        <v>15</v>
      </c>
      <c r="AG128" s="181" t="str">
        <f aca="1">INDEX($B$120:$B$169,AF128,1)</f>
        <v>B COLIHUE</v>
      </c>
    </row>
    <row r="129" spans="1:33" ht="15" customHeight="1">
      <c r="A129" s="27" t="n">
        <v>10</v>
      </c>
      <c r="B129" s="193" t="str">
        <f aca="1">INDEX(CV3SF,$A129,1)</f>
        <v>ALAMO</v>
      </c>
      <c r="C129" s="78"/>
      <c r="D129" s="28"/>
      <c r="E129" s="28"/>
      <c r="F129" s="32"/>
      <c r="G129" s="191">
        <f>X129</f>
        <v>0.0000900000000000000178</v>
      </c>
      <c r="H129" s="78" t="n">
        <v>4848.74757714285624</v>
      </c>
      <c r="I129" s="78" t="n">
        <v>4743.78884571428443</v>
      </c>
      <c r="J129" s="78" t="n">
        <v>5507.15716571428493</v>
      </c>
      <c r="K129" s="32"/>
      <c r="L129" s="191">
        <f>AD129</f>
        <v>5033.23119619047975</v>
      </c>
      <c r="M129" s="29"/>
      <c r="N129" s="194" t="str">
        <f>AA129</f>
        <v>ALAMO</v>
      </c>
      <c r="O129" s="191">
        <f>Y129</f>
        <v>0.0004</v>
      </c>
      <c r="P129" s="187" t="str">
        <f>AG129</f>
        <v>K FAVORITO II</v>
      </c>
      <c r="Q129" s="191">
        <f>AE129</f>
        <v>4217.60114285714008</v>
      </c>
      <c r="V129" s="177">
        <f>ROWS($B$120:B129)</f>
        <v>10</v>
      </c>
      <c r="W129" s="200">
        <f t="array" ref="W129">IFERROR(AVERAGE(IF(C129:F129&gt;1,C129:F129)),0)</f>
        <v>0</v>
      </c>
      <c r="X129" s="192">
        <f t="array" ref="X129">W129+(_xlfn.COUNTIFS($W$120:$W129,W129)-1)*0.00001</f>
        <v>0.0000900000000000000178</v>
      </c>
      <c r="Y129" s="200">
        <f>LARGE($X$120:$X$169,V129)</f>
        <v>0.0004</v>
      </c>
      <c r="Z129" s="202">
        <f>IF(Y129&lt;1,0,MATCH(Y129,$X$120:$X$169,0))</f>
        <v>0</v>
      </c>
      <c r="AA129" s="181" t="str">
        <f aca="1">INDEX($B$120:$B$169,Z129,1)</f>
        <v>ALAMO</v>
      </c>
      <c r="AB129" s="150"/>
      <c r="AC129" s="201">
        <f t="array" ref="AC129">IFERROR(AVERAGE(IF(H129:K129&gt;1,H129:K129)),0)</f>
        <v>5033.23119619047975</v>
      </c>
      <c r="AD129" s="189">
        <f t="array" ref="AD129">AC129+(_xlfn.COUNTIFS($AC$120:$AC129,AC129)-1)*0.00001</f>
        <v>5033.23119619047975</v>
      </c>
      <c r="AE129" s="189">
        <f>LARGE($AD$120:$AD$169,V129)</f>
        <v>4217.60114285714008</v>
      </c>
      <c r="AF129" s="279">
        <f>IF(AE129&lt;1,0,MATCH(AE129,$AD$120:$AD$169,0))</f>
        <v>27</v>
      </c>
      <c r="AG129" s="181" t="str">
        <f aca="1">INDEX($B$120:$B$169,AF129,1)</f>
        <v>K FAVORITO II</v>
      </c>
    </row>
    <row r="130" spans="1:33" ht="15" customHeight="1">
      <c r="A130" s="27" t="n">
        <v>11</v>
      </c>
      <c r="B130" s="193" t="str">
        <f aca="1">INDEX(CV3SF,$A130,1)</f>
        <v>BIOCERES 1008</v>
      </c>
      <c r="C130" s="78"/>
      <c r="D130" s="28"/>
      <c r="E130" s="28"/>
      <c r="F130" s="32"/>
      <c r="G130" s="191">
        <f>X130</f>
        <v>0.0001</v>
      </c>
      <c r="H130" s="78" t="n">
        <v>3956.90969142857193</v>
      </c>
      <c r="I130" s="78" t="n">
        <v>2719.63446857142844</v>
      </c>
      <c r="J130" s="78" t="n">
        <v>3166.80118857142816</v>
      </c>
      <c r="K130" s="32"/>
      <c r="L130" s="191">
        <f>AD130</f>
        <v>3281.11511619047997</v>
      </c>
      <c r="M130" s="29"/>
      <c r="N130" s="194" t="str">
        <f>AA130</f>
        <v>BIOCERES 1008</v>
      </c>
      <c r="O130" s="191">
        <f>Y130</f>
        <v>0.000390000000000000036</v>
      </c>
      <c r="P130" s="187" t="str">
        <f>AG130</f>
        <v>B PRETAL</v>
      </c>
      <c r="Q130" s="191">
        <f>AE130</f>
        <v>4217.11848380952961</v>
      </c>
      <c r="V130" s="177">
        <f>ROWS($B$120:B130)</f>
        <v>11</v>
      </c>
      <c r="W130" s="200">
        <f t="array" ref="W130">IFERROR(AVERAGE(IF(C130:F130&gt;1,C130:F130)),0)</f>
        <v>0</v>
      </c>
      <c r="X130" s="192">
        <f t="array" ref="X130">W130+(_xlfn.COUNTIFS($W$120:$W130,W130)-1)*0.00001</f>
        <v>0.0001</v>
      </c>
      <c r="Y130" s="200">
        <f>LARGE($X$120:$X$169,V130)</f>
        <v>0.000390000000000000036</v>
      </c>
      <c r="Z130" s="202">
        <f>IF(Y130&lt;1,0,MATCH(Y130,$X$120:$X$169,0))</f>
        <v>0</v>
      </c>
      <c r="AA130" s="181" t="str">
        <f aca="1">INDEX($B$120:$B$169,Z130,1)</f>
        <v>BIOCERES 1008</v>
      </c>
      <c r="AB130" s="150"/>
      <c r="AC130" s="201">
        <f t="array" ref="AC130">IFERROR(AVERAGE(IF(H130:K130&gt;1,H130:K130)),0)</f>
        <v>3281.11511619047997</v>
      </c>
      <c r="AD130" s="189">
        <f t="array" ref="AD130">AC130+(_xlfn.COUNTIFS($AC$120:$AC130,AC130)-1)*0.00001</f>
        <v>3281.11511619047997</v>
      </c>
      <c r="AE130" s="189">
        <f>LARGE($AD$120:$AD$169,V130)</f>
        <v>4217.11848380952961</v>
      </c>
      <c r="AF130" s="279">
        <f>IF(AE130&lt;1,0,MATCH(AE130,$AD$120:$AD$169,0))</f>
        <v>18</v>
      </c>
      <c r="AG130" s="181" t="str">
        <f aca="1">INDEX($B$120:$B$169,AF130,1)</f>
        <v>B PRETAL</v>
      </c>
    </row>
    <row r="131" spans="1:33" ht="15" customHeight="1">
      <c r="A131" s="27" t="n">
        <v>12</v>
      </c>
      <c r="B131" s="193" t="str">
        <f aca="1">INDEX(CV3SF,$A131,1)</f>
        <v>GINGKO</v>
      </c>
      <c r="C131" s="78"/>
      <c r="D131" s="28"/>
      <c r="E131" s="28"/>
      <c r="F131" s="32"/>
      <c r="G131" s="191">
        <f>X131</f>
        <v>0.000110000000000000009</v>
      </c>
      <c r="H131" s="78" t="n">
        <v>3530.86774857142836</v>
      </c>
      <c r="I131" s="78" t="n">
        <v>3897.65376000000015</v>
      </c>
      <c r="J131" s="78" t="n">
        <v>4589.54495999999926</v>
      </c>
      <c r="K131" s="32"/>
      <c r="L131" s="191">
        <f>AD131</f>
        <v>4006.02215619048002</v>
      </c>
      <c r="M131" s="29"/>
      <c r="N131" s="194" t="str">
        <f>AA131</f>
        <v>GINGKO</v>
      </c>
      <c r="O131" s="191">
        <f>Y131</f>
        <v>0.000380000000000000071</v>
      </c>
      <c r="P131" s="187" t="str">
        <f>AG131</f>
        <v>AROMO</v>
      </c>
      <c r="Q131" s="191">
        <f>AE131</f>
        <v>4069.46948571428993</v>
      </c>
      <c r="V131" s="177">
        <f>ROWS($B$120:B131)</f>
        <v>12</v>
      </c>
      <c r="W131" s="200">
        <f t="array" ref="W131">IFERROR(AVERAGE(IF(C131:F131&gt;1,C131:F131)),0)</f>
        <v>0</v>
      </c>
      <c r="X131" s="192">
        <f t="array" ref="X131">W131+(_xlfn.COUNTIFS($W$120:$W131,W131)-1)*0.00001</f>
        <v>0.000110000000000000009</v>
      </c>
      <c r="Y131" s="200">
        <f>LARGE($X$120:$X$169,V131)</f>
        <v>0.000380000000000000071</v>
      </c>
      <c r="Z131" s="202">
        <f>IF(Y131&lt;1,0,MATCH(Y131,$X$120:$X$169,0))</f>
        <v>0</v>
      </c>
      <c r="AA131" s="181" t="str">
        <f aca="1">INDEX($B$120:$B$169,Z131,1)</f>
        <v>GINGKO</v>
      </c>
      <c r="AB131" s="150"/>
      <c r="AC131" s="201">
        <f t="array" ref="AC131">IFERROR(AVERAGE(IF(H131:K131&gt;1,H131:K131)),0)</f>
        <v>4006.02215619048002</v>
      </c>
      <c r="AD131" s="189">
        <f t="array" ref="AD131">AC131+(_xlfn.COUNTIFS($AC$120:$AC131,AC131)-1)*0.00001</f>
        <v>4006.02215619048002</v>
      </c>
      <c r="AE131" s="189">
        <f>LARGE($AD$120:$AD$169,V131)</f>
        <v>4069.46948571428993</v>
      </c>
      <c r="AF131" s="279">
        <f>IF(AE131&lt;1,0,MATCH(AE131,$AD$120:$AD$169,0))</f>
        <v>21</v>
      </c>
      <c r="AG131" s="181" t="str">
        <f aca="1">INDEX($B$120:$B$169,AF131,1)</f>
        <v>AROMO</v>
      </c>
    </row>
    <row r="132" spans="1:33" ht="15" customHeight="1">
      <c r="A132" s="27" t="n">
        <v>13</v>
      </c>
      <c r="B132" s="193" t="str">
        <f aca="1">INDEX(CV3SF,$A132,1)</f>
        <v>B AIMARA</v>
      </c>
      <c r="C132" s="78"/>
      <c r="D132" s="28"/>
      <c r="E132" s="28"/>
      <c r="F132" s="32"/>
      <c r="G132" s="191">
        <f>X132</f>
        <v>0.000119999999999999996</v>
      </c>
      <c r="H132" s="78" t="n">
        <v>3711.70800000000008</v>
      </c>
      <c r="I132" s="78" t="n">
        <v>4622.77652571428553</v>
      </c>
      <c r="J132" s="78" t="n">
        <v>4721.51680000000033</v>
      </c>
      <c r="K132" s="32"/>
      <c r="L132" s="191">
        <f>AD132</f>
        <v>4352.00044190476001</v>
      </c>
      <c r="M132" s="29"/>
      <c r="N132" s="194" t="str">
        <f>AA132</f>
        <v>B AIMARA</v>
      </c>
      <c r="O132" s="191">
        <f>Y132</f>
        <v>0.000370000000000000062</v>
      </c>
      <c r="P132" s="187" t="str">
        <f>AG132</f>
        <v>BAGUETTE 525</v>
      </c>
      <c r="Q132" s="191">
        <f>AE132</f>
        <v>4044.09175238094986</v>
      </c>
      <c r="V132" s="177">
        <f>ROWS($B$120:B132)</f>
        <v>13</v>
      </c>
      <c r="W132" s="200">
        <f t="array" ref="W132">IFERROR(AVERAGE(IF(C132:F132&gt;1,C132:F132)),0)</f>
        <v>0</v>
      </c>
      <c r="X132" s="192">
        <f t="array" ref="X132">W132+(_xlfn.COUNTIFS($W$120:$W132,W132)-1)*0.00001</f>
        <v>0.000119999999999999996</v>
      </c>
      <c r="Y132" s="200">
        <f>LARGE($X$120:$X$169,V132)</f>
        <v>0.000370000000000000062</v>
      </c>
      <c r="Z132" s="202">
        <f>IF(Y132&lt;1,0,MATCH(Y132,$X$120:$X$169,0))</f>
        <v>0</v>
      </c>
      <c r="AA132" s="181" t="str">
        <f aca="1">INDEX($B$120:$B$169,Z132,1)</f>
        <v>B AIMARA</v>
      </c>
      <c r="AB132" s="150"/>
      <c r="AC132" s="201">
        <f t="array" ref="AC132">IFERROR(AVERAGE(IF(H132:K132&gt;1,H132:K132)),0)</f>
        <v>4352.00044190476001</v>
      </c>
      <c r="AD132" s="189">
        <f t="array" ref="AD132">AC132+(_xlfn.COUNTIFS($AC$120:$AC132,AC132)-1)*0.00001</f>
        <v>4352.00044190476001</v>
      </c>
      <c r="AE132" s="189">
        <f>LARGE($AD$120:$AD$169,V132)</f>
        <v>4044.09175238094986</v>
      </c>
      <c r="AF132" s="279">
        <f>IF(AE132&lt;1,0,MATCH(AE132,$AD$120:$AD$169,0))</f>
        <v>41</v>
      </c>
      <c r="AG132" s="181" t="str">
        <f aca="1">INDEX($B$120:$B$169,AF132,1)</f>
        <v>BAGUETTE 525</v>
      </c>
    </row>
    <row r="133" spans="1:33" ht="15" customHeight="1">
      <c r="A133" s="27" t="n">
        <v>14</v>
      </c>
      <c r="B133" s="193" t="str">
        <f aca="1">INDEX(CV3SF,$A133,1)</f>
        <v>B BRAVIO CL2</v>
      </c>
      <c r="C133" s="78"/>
      <c r="D133" s="28"/>
      <c r="E133" s="28"/>
      <c r="F133" s="32"/>
      <c r="G133" s="191">
        <f>X133</f>
        <v>0.000130000000000000004</v>
      </c>
      <c r="H133" s="78" t="n">
        <v>3323.96063999999978</v>
      </c>
      <c r="I133" s="78" t="n">
        <v>3543.36186285714257</v>
      </c>
      <c r="J133" s="78" t="n">
        <v>3307.52626285714268</v>
      </c>
      <c r="K133" s="32"/>
      <c r="L133" s="191">
        <f>AD133</f>
        <v>3391.61625523810017</v>
      </c>
      <c r="M133" s="29"/>
      <c r="N133" s="194" t="str">
        <f>AA133</f>
        <v>B BRAVIO CL2</v>
      </c>
      <c r="O133" s="191">
        <f>Y133</f>
        <v>0.000360000000000000053</v>
      </c>
      <c r="P133" s="187" t="str">
        <f>AG133</f>
        <v>ACA 917</v>
      </c>
      <c r="Q133" s="191">
        <f>AE133</f>
        <v>4014.52806857143014</v>
      </c>
      <c r="V133" s="177">
        <f>ROWS($B$120:B133)</f>
        <v>14</v>
      </c>
      <c r="W133" s="200">
        <f t="array" ref="W133">IFERROR(AVERAGE(IF(C133:F133&gt;1,C133:F133)),0)</f>
        <v>0</v>
      </c>
      <c r="X133" s="192">
        <f t="array" ref="X133">W133+(_xlfn.COUNTIFS($W$120:$W133,W133)-1)*0.00001</f>
        <v>0.000130000000000000004</v>
      </c>
      <c r="Y133" s="200">
        <f>LARGE($X$120:$X$169,V133)</f>
        <v>0.000360000000000000053</v>
      </c>
      <c r="Z133" s="202">
        <f>IF(Y133&lt;1,0,MATCH(Y133,$X$120:$X$169,0))</f>
        <v>0</v>
      </c>
      <c r="AA133" s="181" t="str">
        <f aca="1">INDEX($B$120:$B$169,Z133,1)</f>
        <v>B BRAVIO CL2</v>
      </c>
      <c r="AB133" s="150"/>
      <c r="AC133" s="201">
        <f t="array" ref="AC133">IFERROR(AVERAGE(IF(H133:K133&gt;1,H133:K133)),0)</f>
        <v>3391.61625523810017</v>
      </c>
      <c r="AD133" s="189">
        <f t="array" ref="AD133">AC133+(_xlfn.COUNTIFS($AC$120:$AC133,AC133)-1)*0.00001</f>
        <v>3391.61625523810017</v>
      </c>
      <c r="AE133" s="189">
        <f>LARGE($AD$120:$AD$169,V133)</f>
        <v>4014.52806857143014</v>
      </c>
      <c r="AF133" s="279">
        <f>IF(AE133&lt;1,0,MATCH(AE133,$AD$120:$AD$169,0))</f>
        <v>7</v>
      </c>
      <c r="AG133" s="181" t="str">
        <f aca="1">INDEX($B$120:$B$169,AF133,1)</f>
        <v>ACA 917</v>
      </c>
    </row>
    <row r="134" spans="1:33" ht="15" customHeight="1">
      <c r="A134" s="27" t="n">
        <v>15</v>
      </c>
      <c r="B134" s="193" t="str">
        <f aca="1">INDEX(CV3SF,$A134,1)</f>
        <v>B COLIHUE</v>
      </c>
      <c r="C134" s="78"/>
      <c r="D134" s="28"/>
      <c r="E134" s="28"/>
      <c r="F134" s="32"/>
      <c r="G134" s="191">
        <f>X134</f>
        <v>0.000139999999999999991</v>
      </c>
      <c r="H134" s="78" t="n">
        <v>4756.75200000000041</v>
      </c>
      <c r="I134" s="78" t="n">
        <v>4937.09379428571447</v>
      </c>
      <c r="J134" s="78" t="n">
        <v>3315.01782857142871</v>
      </c>
      <c r="K134" s="32"/>
      <c r="L134" s="191">
        <f>AD134</f>
        <v>4336.28787428572014</v>
      </c>
      <c r="M134" s="29"/>
      <c r="N134" s="194" t="str">
        <f>AA134</f>
        <v>B COLIHUE</v>
      </c>
      <c r="O134" s="191">
        <f>Y134</f>
        <v>0.000350000000000000044</v>
      </c>
      <c r="P134" s="187" t="str">
        <f>AG134</f>
        <v>GINGKO</v>
      </c>
      <c r="Q134" s="191">
        <f>AE134</f>
        <v>4006.02215619048002</v>
      </c>
      <c r="V134" s="177">
        <f>ROWS($B$120:B134)</f>
        <v>15</v>
      </c>
      <c r="W134" s="200">
        <f t="array" ref="W134">IFERROR(AVERAGE(IF(C134:F134&gt;1,C134:F134)),0)</f>
        <v>0</v>
      </c>
      <c r="X134" s="192">
        <f t="array" ref="X134">W134+(_xlfn.COUNTIFS($W$120:$W134,W134)-1)*0.00001</f>
        <v>0.000139999999999999991</v>
      </c>
      <c r="Y134" s="200">
        <f>LARGE($X$120:$X$169,V134)</f>
        <v>0.000350000000000000044</v>
      </c>
      <c r="Z134" s="202">
        <f>IF(Y134&lt;1,0,MATCH(Y134,$X$120:$X$169,0))</f>
        <v>0</v>
      </c>
      <c r="AA134" s="181" t="str">
        <f aca="1">INDEX($B$120:$B$169,Z134,1)</f>
        <v>B COLIHUE</v>
      </c>
      <c r="AB134" s="150"/>
      <c r="AC134" s="201">
        <f t="array" ref="AC134">IFERROR(AVERAGE(IF(H134:K134&gt;1,H134:K134)),0)</f>
        <v>4336.28787428572014</v>
      </c>
      <c r="AD134" s="189">
        <f t="array" ref="AD134">AC134+(_xlfn.COUNTIFS($AC$120:$AC134,AC134)-1)*0.00001</f>
        <v>4336.28787428572014</v>
      </c>
      <c r="AE134" s="189">
        <f>LARGE($AD$120:$AD$169,V134)</f>
        <v>4006.02215619048002</v>
      </c>
      <c r="AF134" s="279">
        <f>IF(AE134&lt;1,0,MATCH(AE134,$AD$120:$AD$169,0))</f>
        <v>12</v>
      </c>
      <c r="AG134" s="181" t="str">
        <f aca="1">INDEX($B$120:$B$169,AF134,1)</f>
        <v>GINGKO</v>
      </c>
    </row>
    <row r="135" spans="1:33" ht="15" customHeight="1">
      <c r="A135" s="27" t="n">
        <v>16</v>
      </c>
      <c r="B135" s="193" t="str">
        <f aca="1">INDEX(CV3SF,$A135,1)</f>
        <v>B FULGOR</v>
      </c>
      <c r="C135" s="78"/>
      <c r="D135" s="28"/>
      <c r="E135" s="28"/>
      <c r="F135" s="32"/>
      <c r="G135" s="191">
        <f>X135</f>
        <v>0.000149999999999999956</v>
      </c>
      <c r="H135" s="78" t="n">
        <v>4075.77782857142893</v>
      </c>
      <c r="I135" s="78" t="n">
        <v>3145.79571428571398</v>
      </c>
      <c r="J135" s="78" t="n">
        <v>2764.62308571428503</v>
      </c>
      <c r="K135" s="32"/>
      <c r="L135" s="191">
        <f>AD135</f>
        <v>3328.73220952381007</v>
      </c>
      <c r="M135" s="29"/>
      <c r="N135" s="194" t="str">
        <f>AA135</f>
        <v>B FULGOR</v>
      </c>
      <c r="O135" s="191">
        <f>Y135</f>
        <v>0.000340000000000000036</v>
      </c>
      <c r="P135" s="187" t="str">
        <f>AG135</f>
        <v>B SAETA</v>
      </c>
      <c r="Q135" s="191">
        <f>AE135</f>
        <v>3950.47714285713982</v>
      </c>
      <c r="V135" s="177">
        <f>ROWS($B$120:B135)</f>
        <v>16</v>
      </c>
      <c r="W135" s="200">
        <f t="array" ref="W135">IFERROR(AVERAGE(IF(C135:F135&gt;1,C135:F135)),0)</f>
        <v>0</v>
      </c>
      <c r="X135" s="192">
        <f t="array" ref="X135">W135+(_xlfn.COUNTIFS($W$120:$W135,W135)-1)*0.00001</f>
        <v>0.000149999999999999956</v>
      </c>
      <c r="Y135" s="200">
        <f>LARGE($X$120:$X$169,V135)</f>
        <v>0.000340000000000000036</v>
      </c>
      <c r="Z135" s="202">
        <f>IF(Y135&lt;1,0,MATCH(Y135,$X$120:$X$169,0))</f>
        <v>0</v>
      </c>
      <c r="AA135" s="181" t="str">
        <f aca="1">INDEX($B$120:$B$169,Z135,1)</f>
        <v>B FULGOR</v>
      </c>
      <c r="AB135" s="150"/>
      <c r="AC135" s="201">
        <f t="array" ref="AC135">IFERROR(AVERAGE(IF(H135:K135&gt;1,H135:K135)),0)</f>
        <v>3328.73220952381007</v>
      </c>
      <c r="AD135" s="189">
        <f t="array" ref="AD135">AC135+(_xlfn.COUNTIFS($AC$120:$AC135,AC135)-1)*0.00001</f>
        <v>3328.73220952381007</v>
      </c>
      <c r="AE135" s="189">
        <f>LARGE($AD$120:$AD$169,V135)</f>
        <v>3950.47714285713982</v>
      </c>
      <c r="AF135" s="279">
        <f>IF(AE135&lt;1,0,MATCH(AE135,$AD$120:$AD$169,0))</f>
        <v>19</v>
      </c>
      <c r="AG135" s="181" t="str">
        <f aca="1">INDEX($B$120:$B$169,AF135,1)</f>
        <v>B SAETA</v>
      </c>
    </row>
    <row r="136" spans="1:33" ht="15" customHeight="1">
      <c r="A136" s="27" t="n">
        <v>17</v>
      </c>
      <c r="B136" s="193" t="str">
        <f aca="1">INDEX(CV3SF,$A136,1)</f>
        <v>B MUTISIA</v>
      </c>
      <c r="C136" s="78"/>
      <c r="D136" s="28"/>
      <c r="E136" s="28"/>
      <c r="F136" s="32"/>
      <c r="G136" s="191">
        <f>X136</f>
        <v>0.000160000000000000009</v>
      </c>
      <c r="H136" s="78" t="n">
        <v>3569.27836571428497</v>
      </c>
      <c r="I136" s="78" t="n">
        <v>1843.57888000000003</v>
      </c>
      <c r="J136" s="78" t="n">
        <v>2778.66813714285672</v>
      </c>
      <c r="K136" s="32"/>
      <c r="L136" s="191">
        <f>AD136</f>
        <v>2730.50846095238012</v>
      </c>
      <c r="M136" s="29"/>
      <c r="N136" s="194" t="str">
        <f>AA136</f>
        <v>B MUTISIA</v>
      </c>
      <c r="O136" s="191">
        <f>Y136</f>
        <v>0.000330000000000000027</v>
      </c>
      <c r="P136" s="187">
        <f>AG136</f>
        <v>460</v>
      </c>
      <c r="Q136" s="191">
        <f>AE136</f>
        <v>3919.38594666666995</v>
      </c>
      <c r="V136" s="177">
        <f>ROWS($B$120:B136)</f>
        <v>17</v>
      </c>
      <c r="W136" s="200">
        <f t="array" ref="W136">IFERROR(AVERAGE(IF(C136:F136&gt;1,C136:F136)),0)</f>
        <v>0</v>
      </c>
      <c r="X136" s="192">
        <f t="array" ref="X136">W136+(_xlfn.COUNTIFS($W$120:$W136,W136)-1)*0.00001</f>
        <v>0.000160000000000000009</v>
      </c>
      <c r="Y136" s="200">
        <f>LARGE($X$120:$X$169,V136)</f>
        <v>0.000330000000000000027</v>
      </c>
      <c r="Z136" s="202">
        <f>IF(Y136&lt;1,0,MATCH(Y136,$X$120:$X$169,0))</f>
        <v>0</v>
      </c>
      <c r="AA136" s="181" t="str">
        <f aca="1">INDEX($B$120:$B$169,Z136,1)</f>
        <v>B MUTISIA</v>
      </c>
      <c r="AB136" s="150"/>
      <c r="AC136" s="201">
        <f t="array" ref="AC136">IFERROR(AVERAGE(IF(H136:K136&gt;1,H136:K136)),0)</f>
        <v>2730.50846095238012</v>
      </c>
      <c r="AD136" s="189">
        <f t="array" ref="AD136">AC136+(_xlfn.COUNTIFS($AC$120:$AC136,AC136)-1)*0.00001</f>
        <v>2730.50846095238012</v>
      </c>
      <c r="AE136" s="189">
        <f>LARGE($AD$120:$AD$169,V136)</f>
        <v>3919.38594666666995</v>
      </c>
      <c r="AF136" s="279">
        <f>IF(AE136&lt;1,0,MATCH(AE136,$AD$120:$AD$169,0))</f>
        <v>1</v>
      </c>
      <c r="AG136" s="280">
        <f aca="1">INDEX($B$120:$B$169,AF136,1)</f>
        <v>460</v>
      </c>
    </row>
    <row r="137" spans="1:33" ht="15" customHeight="1">
      <c r="A137" s="27" t="n">
        <v>18</v>
      </c>
      <c r="B137" s="193" t="str">
        <f aca="1">INDEX(CV3SF,$A137,1)</f>
        <v>B PRETAL</v>
      </c>
      <c r="C137" s="78"/>
      <c r="D137" s="28"/>
      <c r="E137" s="28"/>
      <c r="F137" s="32"/>
      <c r="G137" s="191">
        <f>X137</f>
        <v>0.000170000000000000018</v>
      </c>
      <c r="H137" s="78" t="n">
        <v>4687.5628800000004</v>
      </c>
      <c r="I137" s="78" t="n">
        <v>4213.32912000000033</v>
      </c>
      <c r="J137" s="78" t="n">
        <v>3750.46345142857126</v>
      </c>
      <c r="K137" s="32"/>
      <c r="L137" s="191">
        <f>AD137</f>
        <v>4217.11848380952961</v>
      </c>
      <c r="M137" s="29"/>
      <c r="N137" s="194" t="str">
        <f>AA137</f>
        <v>B PRETAL</v>
      </c>
      <c r="O137" s="191">
        <f>Y137</f>
        <v>0.000320000000000000018</v>
      </c>
      <c r="P137" s="187" t="str">
        <f>AG137</f>
        <v>MS INTA 415</v>
      </c>
      <c r="Q137" s="191">
        <f>AE137</f>
        <v>3883.34613333332982</v>
      </c>
      <c r="V137" s="177">
        <f>ROWS($B$120:B137)</f>
        <v>18</v>
      </c>
      <c r="W137" s="200">
        <f t="array" ref="W137">IFERROR(AVERAGE(IF(C137:F137&gt;1,C137:F137)),0)</f>
        <v>0</v>
      </c>
      <c r="X137" s="192">
        <f t="array" ref="X137">W137+(_xlfn.COUNTIFS($W$120:$W137,W137)-1)*0.00001</f>
        <v>0.000170000000000000018</v>
      </c>
      <c r="Y137" s="200">
        <f>LARGE($X$120:$X$169,V137)</f>
        <v>0.000320000000000000018</v>
      </c>
      <c r="Z137" s="202">
        <f>IF(Y137&lt;1,0,MATCH(Y137,$X$120:$X$169,0))</f>
        <v>0</v>
      </c>
      <c r="AA137" s="181" t="str">
        <f aca="1">INDEX($B$120:$B$169,Z137,1)</f>
        <v>B PRETAL</v>
      </c>
      <c r="AB137" s="150"/>
      <c r="AC137" s="201">
        <f t="array" ref="AC137">IFERROR(AVERAGE(IF(H137:K137&gt;1,H137:K137)),0)</f>
        <v>4217.11848380952961</v>
      </c>
      <c r="AD137" s="189">
        <f t="array" ref="AD137">AC137+(_xlfn.COUNTIFS($AC$120:$AC137,AC137)-1)*0.00001</f>
        <v>4217.11848380952961</v>
      </c>
      <c r="AE137" s="189">
        <f>LARGE($AD$120:$AD$169,V137)</f>
        <v>3883.34613333332982</v>
      </c>
      <c r="AF137" s="279">
        <f>IF(AE137&lt;1,0,MATCH(AE137,$AD$120:$AD$169,0))</f>
        <v>37</v>
      </c>
      <c r="AG137" s="181" t="str">
        <f aca="1">INDEX($B$120:$B$169,AF137,1)</f>
        <v>MS INTA 415</v>
      </c>
    </row>
    <row r="138" spans="1:33" ht="15" customHeight="1">
      <c r="A138" s="27" t="n">
        <v>19</v>
      </c>
      <c r="B138" s="193" t="str">
        <f aca="1">INDEX(CV3SF,$A138,1)</f>
        <v>B SAETA</v>
      </c>
      <c r="C138" s="78"/>
      <c r="D138" s="28"/>
      <c r="E138" s="28"/>
      <c r="F138" s="32"/>
      <c r="G138" s="191">
        <f>X138</f>
        <v>0.000180000000000000036</v>
      </c>
      <c r="H138" s="78" t="n">
        <v>4328.28641142857123</v>
      </c>
      <c r="I138" s="78" t="n">
        <v>3686.15430857142883</v>
      </c>
      <c r="J138" s="78" t="n">
        <v>3836.99070857142897</v>
      </c>
      <c r="K138" s="32"/>
      <c r="L138" s="191">
        <f>AD138</f>
        <v>3950.47714285713982</v>
      </c>
      <c r="M138" s="29"/>
      <c r="N138" s="194" t="str">
        <f>AA138</f>
        <v>B SAETA</v>
      </c>
      <c r="O138" s="191">
        <f>Y138</f>
        <v>0.000310000000000000009</v>
      </c>
      <c r="P138" s="187" t="str">
        <f>AG138</f>
        <v>TBIO AUDAZ</v>
      </c>
      <c r="Q138" s="191">
        <f>AE138</f>
        <v>3878.91503999999986</v>
      </c>
      <c r="V138" s="177">
        <f>ROWS($B$120:B138)</f>
        <v>19</v>
      </c>
      <c r="W138" s="200">
        <f t="array" ref="W138">IFERROR(AVERAGE(IF(C138:F138&gt;1,C138:F138)),0)</f>
        <v>0</v>
      </c>
      <c r="X138" s="192">
        <f t="array" ref="X138">W138+(_xlfn.COUNTIFS($W$120:$W138,W138)-1)*0.00001</f>
        <v>0.000180000000000000036</v>
      </c>
      <c r="Y138" s="200">
        <f>LARGE($X$120:$X$169,V138)</f>
        <v>0.000310000000000000009</v>
      </c>
      <c r="Z138" s="202">
        <f>IF(Y138&lt;1,0,MATCH(Y138,$X$120:$X$169,0))</f>
        <v>0</v>
      </c>
      <c r="AA138" s="181" t="str">
        <f aca="1">INDEX($B$120:$B$169,Z138,1)</f>
        <v>B SAETA</v>
      </c>
      <c r="AB138" s="150"/>
      <c r="AC138" s="201">
        <f t="array" ref="AC138">IFERROR(AVERAGE(IF(H138:K138&gt;1,H138:K138)),0)</f>
        <v>3950.47714285713982</v>
      </c>
      <c r="AD138" s="189">
        <f t="array" ref="AD138">AC138+(_xlfn.COUNTIFS($AC$120:$AC138,AC138)-1)*0.00001</f>
        <v>3950.47714285713982</v>
      </c>
      <c r="AE138" s="189">
        <f>LARGE($AD$120:$AD$169,V138)</f>
        <v>3878.91503999999986</v>
      </c>
      <c r="AF138" s="279">
        <f>IF(AE138&lt;1,0,MATCH(AE138,$AD$120:$AD$169,0))</f>
        <v>24</v>
      </c>
      <c r="AG138" s="181" t="str">
        <f aca="1">INDEX($B$120:$B$169,AF138,1)</f>
        <v>TBIO AUDAZ</v>
      </c>
    </row>
    <row r="139" spans="1:33" ht="15" customHeight="1">
      <c r="A139" s="27" t="n">
        <v>20</v>
      </c>
      <c r="B139" s="193" t="str">
        <f aca="1">INDEX(CV3SF,$A139,1)</f>
        <v>ALERCE</v>
      </c>
      <c r="C139" s="78"/>
      <c r="D139" s="28"/>
      <c r="E139" s="28"/>
      <c r="F139" s="32"/>
      <c r="G139" s="191">
        <f>X139</f>
        <v>0.000190000000000000036</v>
      </c>
      <c r="H139" s="78" t="n">
        <v>3920.59096</v>
      </c>
      <c r="I139" s="78" t="n">
        <v>3481.07760000000007</v>
      </c>
      <c r="J139" s="78" t="n">
        <v>3665.58192000000008</v>
      </c>
      <c r="K139" s="32"/>
      <c r="L139" s="191">
        <f>AD139</f>
        <v>3689.0834933333299</v>
      </c>
      <c r="M139" s="29"/>
      <c r="N139" s="194" t="str">
        <f>AA139</f>
        <v>ALERCE</v>
      </c>
      <c r="O139" s="191">
        <f>Y139</f>
        <v>0.000299999999999999911</v>
      </c>
      <c r="P139" s="187">
        <f>AG139</f>
        <v>920</v>
      </c>
      <c r="Q139" s="191">
        <f>AE139</f>
        <v>3877.68060952380984</v>
      </c>
      <c r="V139" s="177">
        <f>ROWS($B$120:B139)</f>
        <v>20</v>
      </c>
      <c r="W139" s="200">
        <f t="array" ref="W139">IFERROR(AVERAGE(IF(C139:F139&gt;1,C139:F139)),0)</f>
        <v>0</v>
      </c>
      <c r="X139" s="192">
        <f t="array" ref="X139">W139+(_xlfn.COUNTIFS($W$120:$W139,W139)-1)*0.00001</f>
        <v>0.000190000000000000036</v>
      </c>
      <c r="Y139" s="200">
        <f>LARGE($X$120:$X$169,V139)</f>
        <v>0.000299999999999999911</v>
      </c>
      <c r="Z139" s="202">
        <f>IF(Y139&lt;1,0,MATCH(Y139,$X$120:$X$169,0))</f>
        <v>0</v>
      </c>
      <c r="AA139" s="181" t="str">
        <f aca="1">INDEX($B$120:$B$169,Z139,1)</f>
        <v>ALERCE</v>
      </c>
      <c r="AB139" s="150"/>
      <c r="AC139" s="201">
        <f t="array" ref="AC139">IFERROR(AVERAGE(IF(H139:K139&gt;1,H139:K139)),0)</f>
        <v>3689.0834933333299</v>
      </c>
      <c r="AD139" s="189">
        <f t="array" ref="AD139">AC139+(_xlfn.COUNTIFS($AC$120:$AC139,AC139)-1)*0.00001</f>
        <v>3689.0834933333299</v>
      </c>
      <c r="AE139" s="189">
        <f>LARGE($AD$120:$AD$169,V139)</f>
        <v>3877.68060952380984</v>
      </c>
      <c r="AF139" s="279">
        <f>IF(AE139&lt;1,0,MATCH(AE139,$AD$120:$AD$169,0))</f>
        <v>4</v>
      </c>
      <c r="AG139" s="280">
        <f aca="1">INDEX($B$120:$B$169,AF139,1)</f>
        <v>920</v>
      </c>
    </row>
    <row r="140" spans="1:33" ht="15" customHeight="1">
      <c r="A140" s="27" t="n">
        <v>21</v>
      </c>
      <c r="B140" s="193" t="str">
        <f aca="1">INDEX(CV3SF,$A140,1)</f>
        <v>AROMO</v>
      </c>
      <c r="C140" s="78"/>
      <c r="D140" s="28"/>
      <c r="E140" s="28"/>
      <c r="F140" s="32"/>
      <c r="G140" s="191">
        <f>X140</f>
        <v>0.0002</v>
      </c>
      <c r="H140" s="78" t="n">
        <v>3811.16735999999992</v>
      </c>
      <c r="I140" s="78" t="n">
        <v>3698.73504000000003</v>
      </c>
      <c r="J140" s="78" t="n">
        <v>4698.50605714285666</v>
      </c>
      <c r="K140" s="32"/>
      <c r="L140" s="191">
        <f>AD140</f>
        <v>4069.46948571428993</v>
      </c>
      <c r="M140" s="29"/>
      <c r="N140" s="194" t="str">
        <f>AA140</f>
        <v>AROMO</v>
      </c>
      <c r="O140" s="191">
        <f>Y140</f>
        <v>0.00029</v>
      </c>
      <c r="P140" s="187" t="str">
        <f>AG140</f>
        <v>ACA 604</v>
      </c>
      <c r="Q140" s="191">
        <f>AE140</f>
        <v>3832.80530285713985</v>
      </c>
      <c r="V140" s="177">
        <f>ROWS($B$120:B140)</f>
        <v>21</v>
      </c>
      <c r="W140" s="200">
        <f t="array" ref="W140">IFERROR(AVERAGE(IF(C140:F140&gt;1,C140:F140)),0)</f>
        <v>0</v>
      </c>
      <c r="X140" s="192">
        <f t="array" ref="X140">W140+(_xlfn.COUNTIFS($W$120:$W140,W140)-1)*0.00001</f>
        <v>0.0002</v>
      </c>
      <c r="Y140" s="200">
        <f>LARGE($X$120:$X$169,V140)</f>
        <v>0.00029</v>
      </c>
      <c r="Z140" s="202">
        <f>IF(Y140&lt;1,0,MATCH(Y140,$X$120:$X$169,0))</f>
        <v>0</v>
      </c>
      <c r="AA140" s="181" t="str">
        <f aca="1">INDEX($B$120:$B$169,Z140,1)</f>
        <v>AROMO</v>
      </c>
      <c r="AB140" s="150"/>
      <c r="AC140" s="201">
        <f t="array" ref="AC140">IFERROR(AVERAGE(IF(H140:K140&gt;1,H140:K140)),0)</f>
        <v>4069.46948571428993</v>
      </c>
      <c r="AD140" s="189">
        <f t="array" ref="AD140">AC140+(_xlfn.COUNTIFS($AC$120:$AC140,AC140)-1)*0.00001</f>
        <v>4069.46948571428993</v>
      </c>
      <c r="AE140" s="189">
        <f>LARGE($AD$120:$AD$169,V140)</f>
        <v>3832.80530285713985</v>
      </c>
      <c r="AF140" s="279">
        <f>IF(AE140&lt;1,0,MATCH(AE140,$AD$120:$AD$169,0))</f>
        <v>5</v>
      </c>
      <c r="AG140" s="181" t="str">
        <f aca="1">INDEX($B$120:$B$169,AF140,1)</f>
        <v>ACA 604</v>
      </c>
    </row>
    <row r="141" spans="1:33" ht="15" customHeight="1">
      <c r="A141" s="27" t="n">
        <v>22</v>
      </c>
      <c r="B141" s="193" t="str">
        <f aca="1">INDEX(CV3SF,$A141,1)</f>
        <v>CEIBO</v>
      </c>
      <c r="C141" s="78"/>
      <c r="D141" s="28"/>
      <c r="E141" s="28"/>
      <c r="F141" s="32"/>
      <c r="G141" s="191">
        <f>X141</f>
        <v>0.000210000000000000053</v>
      </c>
      <c r="H141" s="78" t="n">
        <v>3144.45886857142887</v>
      </c>
      <c r="I141" s="78" t="n">
        <v>2644.09124571428538</v>
      </c>
      <c r="J141" s="78" t="n">
        <v>3527.52399999999989</v>
      </c>
      <c r="K141" s="32"/>
      <c r="L141" s="191">
        <f>AD141</f>
        <v>3105.35803809523986</v>
      </c>
      <c r="M141" s="29"/>
      <c r="N141" s="194" t="str">
        <f>AA141</f>
        <v>CEIBO</v>
      </c>
      <c r="O141" s="191">
        <f>Y141</f>
        <v>0.000279999999999999982</v>
      </c>
      <c r="P141" s="187" t="str">
        <f>AG141</f>
        <v>K VALOR</v>
      </c>
      <c r="Q141" s="191">
        <f>AE141</f>
        <v>3772.20435428571</v>
      </c>
      <c r="V141" s="177">
        <f>ROWS($B$120:B141)</f>
        <v>22</v>
      </c>
      <c r="W141" s="200">
        <f t="array" ref="W141">IFERROR(AVERAGE(IF(C141:F141&gt;1,C141:F141)),0)</f>
        <v>0</v>
      </c>
      <c r="X141" s="192">
        <f t="array" ref="X141">W141+(_xlfn.COUNTIFS($W$120:$W141,W141)-1)*0.00001</f>
        <v>0.000210000000000000053</v>
      </c>
      <c r="Y141" s="200">
        <f>LARGE($X$120:$X$169,V141)</f>
        <v>0.000279999999999999982</v>
      </c>
      <c r="Z141" s="202">
        <f>IF(Y141&lt;1,0,MATCH(Y141,$X$120:$X$169,0))</f>
        <v>0</v>
      </c>
      <c r="AA141" s="181" t="str">
        <f aca="1">INDEX($B$120:$B$169,Z141,1)</f>
        <v>CEIBO</v>
      </c>
      <c r="AB141" s="150"/>
      <c r="AC141" s="201">
        <f t="array" ref="AC141">IFERROR(AVERAGE(IF(H141:K141&gt;1,H141:K141)),0)</f>
        <v>3105.35803809523986</v>
      </c>
      <c r="AD141" s="189">
        <f t="array" ref="AD141">AC141+(_xlfn.COUNTIFS($AC$120:$AC141,AC141)-1)*0.00001</f>
        <v>3105.35803809523986</v>
      </c>
      <c r="AE141" s="189">
        <f>LARGE($AD$120:$AD$169,V141)</f>
        <v>3772.20435428571</v>
      </c>
      <c r="AF141" s="279">
        <f>IF(AE141&lt;1,0,MATCH(AE141,$AD$120:$AD$169,0))</f>
        <v>30</v>
      </c>
      <c r="AG141" s="181" t="str">
        <f aca="1">INDEX($B$120:$B$169,AF141,1)</f>
        <v>K VALOR</v>
      </c>
    </row>
    <row r="142" spans="1:33" ht="15" customHeight="1">
      <c r="A142" s="27" t="n">
        <v>23</v>
      </c>
      <c r="B142" s="193" t="str">
        <f aca="1">INDEX(CV3SF,$A142,1)</f>
        <v>ÑANDUBAY</v>
      </c>
      <c r="C142" s="78"/>
      <c r="D142" s="28"/>
      <c r="E142" s="28"/>
      <c r="F142" s="32"/>
      <c r="G142" s="191">
        <f>X142</f>
        <v>0.000220000000000000018</v>
      </c>
      <c r="H142" s="78" t="n">
        <v>3417.22605714285692</v>
      </c>
      <c r="I142" s="78" t="n">
        <v>2636.9134628571428</v>
      </c>
      <c r="J142" s="78" t="n">
        <v>4889.13568000000032</v>
      </c>
      <c r="K142" s="32"/>
      <c r="L142" s="191">
        <f>AD142</f>
        <v>3647.75840000000017</v>
      </c>
      <c r="M142" s="29"/>
      <c r="N142" s="194" t="str">
        <f>AA142</f>
        <v>ÑANDUBAY</v>
      </c>
      <c r="O142" s="191">
        <f>Y142</f>
        <v>0.000270000000000000018</v>
      </c>
      <c r="P142" s="187" t="str">
        <f>AG142</f>
        <v>LG ZAINO</v>
      </c>
      <c r="Q142" s="191">
        <f>AE142</f>
        <v>3769.44513523810019</v>
      </c>
      <c r="V142" s="177">
        <f>ROWS($B$120:B142)</f>
        <v>23</v>
      </c>
      <c r="W142" s="200">
        <f t="array" ref="W142">IFERROR(AVERAGE(IF(C142:F142&gt;1,C142:F142)),0)</f>
        <v>0</v>
      </c>
      <c r="X142" s="192">
        <f t="array" ref="X142">W142+(_xlfn.COUNTIFS($W$120:$W142,W142)-1)*0.00001</f>
        <v>0.000220000000000000018</v>
      </c>
      <c r="Y142" s="200">
        <f>LARGE($X$120:$X$169,V142)</f>
        <v>0.000270000000000000018</v>
      </c>
      <c r="Z142" s="202">
        <f>IF(Y142&lt;1,0,MATCH(Y142,$X$120:$X$169,0))</f>
        <v>0</v>
      </c>
      <c r="AA142" s="181" t="str">
        <f aca="1">INDEX($B$120:$B$169,Z142,1)</f>
        <v>ÑANDUBAY</v>
      </c>
      <c r="AB142" s="150"/>
      <c r="AC142" s="201">
        <f t="array" ref="AC142">IFERROR(AVERAGE(IF(H142:K142&gt;1,H142:K142)),0)</f>
        <v>3647.75840000000017</v>
      </c>
      <c r="AD142" s="189">
        <f t="array" ref="AD142">AC142+(_xlfn.COUNTIFS($AC$120:$AC142,AC142)-1)*0.00001</f>
        <v>3647.75840000000017</v>
      </c>
      <c r="AE142" s="189">
        <f>LARGE($AD$120:$AD$169,V142)</f>
        <v>3769.44513523810019</v>
      </c>
      <c r="AF142" s="279">
        <f>IF(AE142&lt;1,0,MATCH(AE142,$AD$120:$AD$169,0))</f>
        <v>35</v>
      </c>
      <c r="AG142" s="181" t="str">
        <f aca="1">INDEX($B$120:$B$169,AF142,1)</f>
        <v>LG ZAINO</v>
      </c>
    </row>
    <row r="143" spans="1:33" ht="15" customHeight="1">
      <c r="A143" s="27" t="n">
        <v>24</v>
      </c>
      <c r="B143" s="193" t="str">
        <f aca="1">INDEX(CV3SF,$A143,1)</f>
        <v>TBIO AUDAZ</v>
      </c>
      <c r="C143" s="78"/>
      <c r="D143" s="28"/>
      <c r="E143" s="28"/>
      <c r="F143" s="32"/>
      <c r="G143" s="191">
        <f>X143</f>
        <v>0.000229999999999999982</v>
      </c>
      <c r="H143" s="78" t="n">
        <v>3767.92416000000003</v>
      </c>
      <c r="I143" s="78" t="n">
        <v>4308.46416000000045</v>
      </c>
      <c r="J143" s="78" t="n">
        <v>3560.35680000000002</v>
      </c>
      <c r="K143" s="32"/>
      <c r="L143" s="191">
        <f>AD143</f>
        <v>3878.91503999999986</v>
      </c>
      <c r="M143" s="29"/>
      <c r="N143" s="194" t="str">
        <f>AA143</f>
        <v>TBIO AUDAZ</v>
      </c>
      <c r="O143" s="191">
        <f>Y143</f>
        <v>0.000260000000000000009</v>
      </c>
      <c r="P143" s="187" t="str">
        <f>AG143</f>
        <v>ALHAMBRA</v>
      </c>
      <c r="Q143" s="191">
        <f>AE143</f>
        <v>3741.07230095237992</v>
      </c>
      <c r="V143" s="177">
        <f>ROWS($B$120:B143)</f>
        <v>24</v>
      </c>
      <c r="W143" s="200">
        <f t="array" ref="W143">IFERROR(AVERAGE(IF(C143:F143&gt;1,C143:F143)),0)</f>
        <v>0</v>
      </c>
      <c r="X143" s="192">
        <f t="array" ref="X143">W143+(_xlfn.COUNTIFS($W$120:$W143,W143)-1)*0.00001</f>
        <v>0.000229999999999999982</v>
      </c>
      <c r="Y143" s="200">
        <f>LARGE($X$120:$X$169,V143)</f>
        <v>0.000260000000000000009</v>
      </c>
      <c r="Z143" s="202">
        <f>IF(Y143&lt;1,0,MATCH(Y143,$X$120:$X$169,0))</f>
        <v>0</v>
      </c>
      <c r="AA143" s="181" t="str">
        <f aca="1">INDEX($B$120:$B$169,Z143,1)</f>
        <v>TBIO AUDAZ</v>
      </c>
      <c r="AB143" s="150"/>
      <c r="AC143" s="201">
        <f t="array" ref="AC143">IFERROR(AVERAGE(IF(H143:K143&gt;1,H143:K143)),0)</f>
        <v>3878.91503999999986</v>
      </c>
      <c r="AD143" s="189">
        <f t="array" ref="AD143">AC143+(_xlfn.COUNTIFS($AC$120:$AC143,AC143)-1)*0.00001</f>
        <v>3878.91503999999986</v>
      </c>
      <c r="AE143" s="189">
        <f>LARGE($AD$120:$AD$169,V143)</f>
        <v>3741.07230095237992</v>
      </c>
      <c r="AF143" s="279">
        <f>IF(AE143&lt;1,0,MATCH(AE143,$AD$120:$AD$169,0))</f>
        <v>32</v>
      </c>
      <c r="AG143" s="181" t="str">
        <f aca="1">INDEX($B$120:$B$169,AF143,1)</f>
        <v>ALHAMBRA</v>
      </c>
    </row>
    <row r="144" spans="1:33" ht="15" customHeight="1">
      <c r="A144" s="27" t="n">
        <v>25</v>
      </c>
      <c r="B144" s="193" t="str">
        <f aca="1">INDEX(CV3SF,$A144,1)</f>
        <v>IS HORNERO</v>
      </c>
      <c r="C144" s="78"/>
      <c r="D144" s="28"/>
      <c r="E144" s="28"/>
      <c r="F144" s="32"/>
      <c r="G144" s="191">
        <f>X144</f>
        <v>0.000239999999999999991</v>
      </c>
      <c r="H144" s="78" t="n">
        <v>3528.64512000000013</v>
      </c>
      <c r="I144" s="78" t="n">
        <v>1733.222102857143</v>
      </c>
      <c r="J144" s="78" t="n">
        <v>3317.62778285714285</v>
      </c>
      <c r="K144" s="32"/>
      <c r="L144" s="191">
        <f>AD144</f>
        <v>2859.83166857142987</v>
      </c>
      <c r="M144" s="29"/>
      <c r="N144" s="194" t="str">
        <f>AA144</f>
        <v>IS HORNERO</v>
      </c>
      <c r="O144" s="191">
        <f>Y144</f>
        <v>0.00025</v>
      </c>
      <c r="P144" s="187" t="str">
        <f>AG144</f>
        <v>MS INTA 521</v>
      </c>
      <c r="Q144" s="191">
        <f>AE144</f>
        <v>3704.59994666666989</v>
      </c>
      <c r="V144" s="177">
        <f>ROWS($B$120:B144)</f>
        <v>25</v>
      </c>
      <c r="W144" s="200">
        <f t="array" ref="W144">IFERROR(AVERAGE(IF(C144:F144&gt;1,C144:F144)),0)</f>
        <v>0</v>
      </c>
      <c r="X144" s="192">
        <f t="array" ref="X144">W144+(_xlfn.COUNTIFS($W$120:$W144,W144)-1)*0.00001</f>
        <v>0.000239999999999999991</v>
      </c>
      <c r="Y144" s="200">
        <f>LARGE($X$120:$X$169,V144)</f>
        <v>0.00025</v>
      </c>
      <c r="Z144" s="202">
        <f>IF(Y144&lt;1,0,MATCH(Y144,$X$120:$X$169,0))</f>
        <v>0</v>
      </c>
      <c r="AA144" s="181" t="str">
        <f aca="1">INDEX($B$120:$B$169,Z144,1)</f>
        <v>IS HORNERO</v>
      </c>
      <c r="AB144" s="150"/>
      <c r="AC144" s="201">
        <f t="array" ref="AC144">IFERROR(AVERAGE(IF(H144:K144&gt;1,H144:K144)),0)</f>
        <v>2859.83166857142987</v>
      </c>
      <c r="AD144" s="189">
        <f t="array" ref="AD144">AC144+(_xlfn.COUNTIFS($AC$120:$AC144,AC144)-1)*0.00001</f>
        <v>2859.83166857142987</v>
      </c>
      <c r="AE144" s="189">
        <f>LARGE($AD$120:$AD$169,V144)</f>
        <v>3704.59994666666989</v>
      </c>
      <c r="AF144" s="279">
        <f>IF(AE144&lt;1,0,MATCH(AE144,$AD$120:$AD$169,0))</f>
        <v>38</v>
      </c>
      <c r="AG144" s="181" t="str">
        <f aca="1">INDEX($B$120:$B$169,AF144,1)</f>
        <v>MS INTA 521</v>
      </c>
    </row>
    <row r="145" spans="1:33" ht="15" customHeight="1">
      <c r="A145" s="27" t="n">
        <v>26</v>
      </c>
      <c r="B145" s="193" t="str">
        <f aca="1">INDEX(CV3SF,$A145,1)</f>
        <v>IS TORDO</v>
      </c>
      <c r="C145" s="78"/>
      <c r="D145" s="28"/>
      <c r="E145" s="28"/>
      <c r="F145" s="32"/>
      <c r="G145" s="191">
        <f>X145</f>
        <v>0.00025</v>
      </c>
      <c r="H145" s="78" t="n">
        <v>3251.24636571428528</v>
      </c>
      <c r="I145" s="78" t="n">
        <v>4231.58899428571385</v>
      </c>
      <c r="J145" s="78" t="n">
        <v>2520.67325714285698</v>
      </c>
      <c r="K145" s="32"/>
      <c r="L145" s="191">
        <f>AD145</f>
        <v>3334.50287238095007</v>
      </c>
      <c r="M145" s="29"/>
      <c r="N145" s="194" t="str">
        <f>AA145</f>
        <v>IS TORDO</v>
      </c>
      <c r="O145" s="191">
        <f>Y145</f>
        <v>0.000239999999999999991</v>
      </c>
      <c r="P145" s="187" t="str">
        <f>AG145</f>
        <v>ALERCE</v>
      </c>
      <c r="Q145" s="191">
        <f>AE145</f>
        <v>3689.0834933333299</v>
      </c>
      <c r="V145" s="177">
        <f>ROWS($B$120:B145)</f>
        <v>26</v>
      </c>
      <c r="W145" s="200">
        <f t="array" ref="W145">IFERROR(AVERAGE(IF(C145:F145&gt;1,C145:F145)),0)</f>
        <v>0</v>
      </c>
      <c r="X145" s="192">
        <f t="array" ref="X145">W145+(_xlfn.COUNTIFS($W$120:$W145,W145)-1)*0.00001</f>
        <v>0.00025</v>
      </c>
      <c r="Y145" s="200">
        <f>LARGE($X$120:$X$169,V145)</f>
        <v>0.000239999999999999991</v>
      </c>
      <c r="Z145" s="202">
        <f>IF(Y145&lt;1,0,MATCH(Y145,$X$120:$X$169,0))</f>
        <v>0</v>
      </c>
      <c r="AA145" s="181" t="str">
        <f aca="1">INDEX($B$120:$B$169,Z145,1)</f>
        <v>IS TORDO</v>
      </c>
      <c r="AB145" s="150"/>
      <c r="AC145" s="201">
        <f t="array" ref="AC145">IFERROR(AVERAGE(IF(H145:K145&gt;1,H145:K145)),0)</f>
        <v>3334.50287238095007</v>
      </c>
      <c r="AD145" s="189">
        <f t="array" ref="AD145">AC145+(_xlfn.COUNTIFS($AC$120:$AC145,AC145)-1)*0.00001</f>
        <v>3334.50287238095007</v>
      </c>
      <c r="AE145" s="189">
        <f>LARGE($AD$120:$AD$169,V145)</f>
        <v>3689.0834933333299</v>
      </c>
      <c r="AF145" s="279">
        <f>IF(AE145&lt;1,0,MATCH(AE145,$AD$120:$AD$169,0))</f>
        <v>20</v>
      </c>
      <c r="AG145" s="181" t="str">
        <f aca="1">INDEX($B$120:$B$169,AF145,1)</f>
        <v>ALERCE</v>
      </c>
    </row>
    <row r="146" spans="1:33" ht="15" customHeight="1">
      <c r="A146" s="27" t="n">
        <v>27</v>
      </c>
      <c r="B146" s="193" t="str">
        <f aca="1">INDEX(CV3SF,$A146,1)</f>
        <v>K FAVORITO II</v>
      </c>
      <c r="C146" s="78"/>
      <c r="D146" s="28"/>
      <c r="E146" s="28"/>
      <c r="F146" s="32"/>
      <c r="G146" s="191">
        <f>X146</f>
        <v>0.000260000000000000009</v>
      </c>
      <c r="H146" s="78" t="n">
        <v>3599.51428571428596</v>
      </c>
      <c r="I146" s="78" t="n">
        <v>4353.34491428571346</v>
      </c>
      <c r="J146" s="78" t="n">
        <v>4699.94422857142854</v>
      </c>
      <c r="K146" s="32"/>
      <c r="L146" s="191">
        <f>AD146</f>
        <v>4217.60114285714008</v>
      </c>
      <c r="M146" s="29"/>
      <c r="N146" s="194" t="str">
        <f>AA146</f>
        <v>K FAVORITO II</v>
      </c>
      <c r="O146" s="191">
        <f>Y146</f>
        <v>0.000229999999999999982</v>
      </c>
      <c r="P146" s="187" t="str">
        <f>AG146</f>
        <v>LG ARLASK</v>
      </c>
      <c r="Q146" s="191">
        <f>AE146</f>
        <v>3670.61878857142983</v>
      </c>
      <c r="V146" s="177">
        <f>ROWS($B$120:B146)</f>
        <v>27</v>
      </c>
      <c r="W146" s="200">
        <f t="array" ref="W146">IFERROR(AVERAGE(IF(C146:F146&gt;1,C146:F146)),0)</f>
        <v>0</v>
      </c>
      <c r="X146" s="192">
        <f t="array" ref="X146">W146+(_xlfn.COUNTIFS($W$120:$W146,W146)-1)*0.00001</f>
        <v>0.000260000000000000009</v>
      </c>
      <c r="Y146" s="200">
        <f>LARGE($X$120:$X$169,V146)</f>
        <v>0.000229999999999999982</v>
      </c>
      <c r="Z146" s="202">
        <f>IF(Y146&lt;1,0,MATCH(Y146,$X$120:$X$169,0))</f>
        <v>0</v>
      </c>
      <c r="AA146" s="181" t="str">
        <f aca="1">INDEX($B$120:$B$169,Z146,1)</f>
        <v>K FAVORITO II</v>
      </c>
      <c r="AB146" s="150"/>
      <c r="AC146" s="201">
        <f t="array" ref="AC146">IFERROR(AVERAGE(IF(H146:K146&gt;1,H146:K146)),0)</f>
        <v>4217.60114285714008</v>
      </c>
      <c r="AD146" s="189">
        <f t="array" ref="AD146">AC146+(_xlfn.COUNTIFS($AC$120:$AC146,AC146)-1)*0.00001</f>
        <v>4217.60114285714008</v>
      </c>
      <c r="AE146" s="189">
        <f>LARGE($AD$120:$AD$169,V146)</f>
        <v>3670.61878857142983</v>
      </c>
      <c r="AF146" s="279">
        <f>IF(AE146&lt;1,0,MATCH(AE146,$AD$120:$AD$169,0))</f>
        <v>33</v>
      </c>
      <c r="AG146" s="181" t="str">
        <f aca="1">INDEX($B$120:$B$169,AF146,1)</f>
        <v>LG ARLASK</v>
      </c>
    </row>
    <row r="147" spans="1:33" ht="15" customHeight="1">
      <c r="A147" s="27" t="n">
        <v>28</v>
      </c>
      <c r="B147" s="193" t="str">
        <f aca="1">INDEX(CV3SF,$A147,1)</f>
        <v>K NUTRIA</v>
      </c>
      <c r="C147" s="78"/>
      <c r="D147" s="28"/>
      <c r="E147" s="28"/>
      <c r="F147" s="32"/>
      <c r="G147" s="191">
        <f>X147</f>
        <v>0.000270000000000000018</v>
      </c>
      <c r="H147" s="78" t="n">
        <v>2857.50281142857148</v>
      </c>
      <c r="I147" s="78" t="n">
        <v>2541.03645714285676</v>
      </c>
      <c r="J147" s="78" t="n">
        <v>3259.90481142857107</v>
      </c>
      <c r="K147" s="32"/>
      <c r="L147" s="191">
        <f>AD147</f>
        <v>2886.14802666666992</v>
      </c>
      <c r="M147" s="29"/>
      <c r="N147" s="194" t="str">
        <f>AA147</f>
        <v>K NUTRIA</v>
      </c>
      <c r="O147" s="191">
        <f>Y147</f>
        <v>0.000220000000000000018</v>
      </c>
      <c r="P147" s="187" t="str">
        <f>AG147</f>
        <v>ÑANDUBAY</v>
      </c>
      <c r="Q147" s="191">
        <f>AE147</f>
        <v>3647.75840000000017</v>
      </c>
      <c r="V147" s="177">
        <f>ROWS($B$120:B147)</f>
        <v>28</v>
      </c>
      <c r="W147" s="200">
        <f t="array" ref="W147">IFERROR(AVERAGE(IF(C147:F147&gt;1,C147:F147)),0)</f>
        <v>0</v>
      </c>
      <c r="X147" s="192">
        <f t="array" ref="X147">W147+(_xlfn.COUNTIFS($W$120:$W147,W147)-1)*0.00001</f>
        <v>0.000270000000000000018</v>
      </c>
      <c r="Y147" s="200">
        <f>LARGE($X$120:$X$169,V147)</f>
        <v>0.000220000000000000018</v>
      </c>
      <c r="Z147" s="202">
        <f>IF(Y147&lt;1,0,MATCH(Y147,$X$120:$X$169,0))</f>
        <v>0</v>
      </c>
      <c r="AA147" s="181" t="str">
        <f aca="1">INDEX($B$120:$B$169,Z147,1)</f>
        <v>K NUTRIA</v>
      </c>
      <c r="AB147" s="150"/>
      <c r="AC147" s="201">
        <f t="array" ref="AC147">IFERROR(AVERAGE(IF(H147:K147&gt;1,H147:K147)),0)</f>
        <v>2886.14802666666992</v>
      </c>
      <c r="AD147" s="189">
        <f t="array" ref="AD147">AC147+(_xlfn.COUNTIFS($AC$120:$AC147,AC147)-1)*0.00001</f>
        <v>2886.14802666666992</v>
      </c>
      <c r="AE147" s="189">
        <f>LARGE($AD$120:$AD$169,V147)</f>
        <v>3647.75840000000017</v>
      </c>
      <c r="AF147" s="279">
        <f>IF(AE147&lt;1,0,MATCH(AE147,$AD$120:$AD$169,0))</f>
        <v>23</v>
      </c>
      <c r="AG147" s="181" t="str">
        <f aca="1">INDEX($B$120:$B$169,AF147,1)</f>
        <v>ÑANDUBAY</v>
      </c>
    </row>
    <row r="148" spans="1:33" ht="15" customHeight="1">
      <c r="A148" s="27" t="n">
        <v>29</v>
      </c>
      <c r="B148" s="193" t="str">
        <f aca="1">INDEX(CV3SF,$A148,1)</f>
        <v>K POTRO</v>
      </c>
      <c r="C148" s="78"/>
      <c r="D148" s="28"/>
      <c r="E148" s="28"/>
      <c r="F148" s="32"/>
      <c r="G148" s="191">
        <f>X148</f>
        <v>0.000279999999999999982</v>
      </c>
      <c r="H148" s="78" t="n">
        <v>3155.24351999999999</v>
      </c>
      <c r="I148" s="78" t="n">
        <v>2963.09727999999996</v>
      </c>
      <c r="J148" s="78" t="n">
        <v>4384.98468571428566</v>
      </c>
      <c r="K148" s="32"/>
      <c r="L148" s="191">
        <f>AD148</f>
        <v>3501.1084952381002</v>
      </c>
      <c r="M148" s="29"/>
      <c r="N148" s="194" t="str">
        <f>AA148</f>
        <v>K POTRO</v>
      </c>
      <c r="O148" s="191">
        <f>Y148</f>
        <v>0.000210000000000000053</v>
      </c>
      <c r="P148" s="187" t="str">
        <f>AG148</f>
        <v>K POTRO</v>
      </c>
      <c r="Q148" s="191">
        <f>AE148</f>
        <v>3501.1084952381002</v>
      </c>
      <c r="V148" s="177">
        <f>ROWS($B$120:B148)</f>
        <v>29</v>
      </c>
      <c r="W148" s="200">
        <f t="array" ref="W148">IFERROR(AVERAGE(IF(C148:F148&gt;1,C148:F148)),0)</f>
        <v>0</v>
      </c>
      <c r="X148" s="192">
        <f t="array" ref="X148">W148+(_xlfn.COUNTIFS($W$120:$W148,W148)-1)*0.00001</f>
        <v>0.000279999999999999982</v>
      </c>
      <c r="Y148" s="200">
        <f>LARGE($X$120:$X$169,V148)</f>
        <v>0.000210000000000000053</v>
      </c>
      <c r="Z148" s="202">
        <f>IF(Y148&lt;1,0,MATCH(Y148,$X$120:$X$169,0))</f>
        <v>0</v>
      </c>
      <c r="AA148" s="181" t="str">
        <f aca="1">INDEX($B$120:$B$169,Z148,1)</f>
        <v>K POTRO</v>
      </c>
      <c r="AB148" s="150"/>
      <c r="AC148" s="201">
        <f t="array" ref="AC148">IFERROR(AVERAGE(IF(H148:K148&gt;1,H148:K148)),0)</f>
        <v>3501.1084952381002</v>
      </c>
      <c r="AD148" s="189">
        <f t="array" ref="AD148">AC148+(_xlfn.COUNTIFS($AC$120:$AC148,AC148)-1)*0.00001</f>
        <v>3501.1084952381002</v>
      </c>
      <c r="AE148" s="189">
        <f>LARGE($AD$120:$AD$169,V148)</f>
        <v>3501.1084952381002</v>
      </c>
      <c r="AF148" s="279">
        <f>IF(AE148&lt;1,0,MATCH(AE148,$AD$120:$AD$169,0))</f>
        <v>29</v>
      </c>
      <c r="AG148" s="181" t="str">
        <f aca="1">INDEX($B$120:$B$169,AF148,1)</f>
        <v>K POTRO</v>
      </c>
    </row>
    <row r="149" spans="1:33" ht="15" customHeight="1">
      <c r="A149" s="27" t="n">
        <v>30</v>
      </c>
      <c r="B149" s="193" t="str">
        <f aca="1">INDEX(CV3SF,$A149,1)</f>
        <v>K VALOR</v>
      </c>
      <c r="C149" s="78"/>
      <c r="D149" s="28"/>
      <c r="E149" s="28"/>
      <c r="F149" s="32"/>
      <c r="G149" s="191">
        <f>X149</f>
        <v>0.00029</v>
      </c>
      <c r="H149" s="78" t="n">
        <v>3741.97823999999991</v>
      </c>
      <c r="I149" s="78" t="n">
        <v>4234.46860571428442</v>
      </c>
      <c r="J149" s="78" t="n">
        <v>3340.16621714285702</v>
      </c>
      <c r="K149" s="32"/>
      <c r="L149" s="191">
        <f>AD149</f>
        <v>3772.20435428571</v>
      </c>
      <c r="M149" s="29"/>
      <c r="N149" s="194" t="str">
        <f>AA149</f>
        <v>K VALOR</v>
      </c>
      <c r="O149" s="191">
        <f>Y149</f>
        <v>0.0002</v>
      </c>
      <c r="P149" s="187" t="str">
        <f>AG149</f>
        <v>BAGUETTE 450</v>
      </c>
      <c r="Q149" s="191">
        <f>AE149</f>
        <v>3457.34232380952017</v>
      </c>
      <c r="V149" s="177">
        <f>ROWS($B$120:B149)</f>
        <v>30</v>
      </c>
      <c r="W149" s="200">
        <f t="array" ref="W149">IFERROR(AVERAGE(IF(C149:F149&gt;1,C149:F149)),0)</f>
        <v>0</v>
      </c>
      <c r="X149" s="192">
        <f t="array" ref="X149">W149+(_xlfn.COUNTIFS($W$120:$W149,W149)-1)*0.00001</f>
        <v>0.00029</v>
      </c>
      <c r="Y149" s="200">
        <f>LARGE($X$120:$X$169,V149)</f>
        <v>0.0002</v>
      </c>
      <c r="Z149" s="202">
        <f>IF(Y149&lt;1,0,MATCH(Y149,$X$120:$X$169,0))</f>
        <v>0</v>
      </c>
      <c r="AA149" s="181" t="str">
        <f aca="1">INDEX($B$120:$B$169,Z149,1)</f>
        <v>K VALOR</v>
      </c>
      <c r="AB149" s="150"/>
      <c r="AC149" s="201">
        <f t="array" ref="AC149">IFERROR(AVERAGE(IF(H149:K149&gt;1,H149:K149)),0)</f>
        <v>3772.20435428571</v>
      </c>
      <c r="AD149" s="189">
        <f t="array" ref="AD149">AC149+(_xlfn.COUNTIFS($AC$120:$AC149,AC149)-1)*0.00001</f>
        <v>3772.20435428571</v>
      </c>
      <c r="AE149" s="189">
        <f>LARGE($AD$120:$AD$169,V149)</f>
        <v>3457.34232380952017</v>
      </c>
      <c r="AF149" s="279">
        <f>IF(AE149&lt;1,0,MATCH(AE149,$AD$120:$AD$169,0))</f>
        <v>40</v>
      </c>
      <c r="AG149" s="181" t="str">
        <f aca="1">INDEX($B$120:$B$169,AF149,1)</f>
        <v>BAGUETTE 450</v>
      </c>
    </row>
    <row r="150" spans="1:33" ht="15" customHeight="1">
      <c r="A150" s="27" t="n">
        <v>31</v>
      </c>
      <c r="B150" s="193" t="str">
        <f aca="1">INDEX(CV3SF,$A150,1)</f>
        <v>K PROMETEO</v>
      </c>
      <c r="C150" s="78"/>
      <c r="D150" s="28"/>
      <c r="E150" s="28"/>
      <c r="F150" s="32"/>
      <c r="G150" s="191">
        <f>X150</f>
        <v>0.000299999999999999911</v>
      </c>
      <c r="H150" s="78" t="n">
        <v>3039.66683428571423</v>
      </c>
      <c r="I150" s="78" t="n">
        <v>2762.51485714285673</v>
      </c>
      <c r="J150" s="78" t="n">
        <v>3747.66391999999996</v>
      </c>
      <c r="K150" s="32"/>
      <c r="L150" s="191">
        <f>AD150</f>
        <v>3183.28187047618985</v>
      </c>
      <c r="M150" s="29"/>
      <c r="N150" s="194" t="str">
        <f>AA150</f>
        <v>K PROMETEO</v>
      </c>
      <c r="O150" s="191">
        <f>Y150</f>
        <v>0.000190000000000000036</v>
      </c>
      <c r="P150" s="187" t="str">
        <f>AG150</f>
        <v>B BRAVIO CL2</v>
      </c>
      <c r="Q150" s="191">
        <f>AE150</f>
        <v>3391.61625523810017</v>
      </c>
      <c r="V150" s="177">
        <f>ROWS($B$120:B150)</f>
        <v>31</v>
      </c>
      <c r="W150" s="200">
        <f t="array" ref="W150">IFERROR(AVERAGE(IF(C150:F150&gt;1,C150:F150)),0)</f>
        <v>0</v>
      </c>
      <c r="X150" s="192">
        <f t="array" ref="X150">W150+(_xlfn.COUNTIFS($W$120:$W150,W150)-1)*0.00001</f>
        <v>0.000299999999999999911</v>
      </c>
      <c r="Y150" s="200">
        <f>LARGE($X$120:$X$169,V150)</f>
        <v>0.000190000000000000036</v>
      </c>
      <c r="Z150" s="202">
        <f>IF(Y150&lt;1,0,MATCH(Y150,$X$120:$X$169,0))</f>
        <v>0</v>
      </c>
      <c r="AA150" s="181" t="str">
        <f aca="1">INDEX($B$120:$B$169,Z150,1)</f>
        <v>K PROMETEO</v>
      </c>
      <c r="AB150" s="150"/>
      <c r="AC150" s="201">
        <f t="array" ref="AC150">IFERROR(AVERAGE(IF(H150:K150&gt;1,H150:K150)),0)</f>
        <v>3183.28187047618985</v>
      </c>
      <c r="AD150" s="189">
        <f t="array" ref="AD150">AC150+(_xlfn.COUNTIFS($AC$120:$AC150,AC150)-1)*0.00001</f>
        <v>3183.28187047618985</v>
      </c>
      <c r="AE150" s="189">
        <f>LARGE($AD$120:$AD$169,V150)</f>
        <v>3391.61625523810017</v>
      </c>
      <c r="AF150" s="279">
        <f>IF(AE150&lt;1,0,MATCH(AE150,$AD$120:$AD$169,0))</f>
        <v>14</v>
      </c>
      <c r="AG150" s="181" t="str">
        <f aca="1">INDEX($B$120:$B$169,AF150,1)</f>
        <v>B BRAVIO CL2</v>
      </c>
    </row>
    <row r="151" spans="1:33" ht="15" customHeight="1">
      <c r="A151" s="27" t="n">
        <v>32</v>
      </c>
      <c r="B151" s="193" t="str">
        <f aca="1">INDEX(CV3SF,$A151,1)</f>
        <v>ALHAMBRA</v>
      </c>
      <c r="C151" s="78"/>
      <c r="D151" s="28"/>
      <c r="E151" s="28"/>
      <c r="F151" s="32"/>
      <c r="G151" s="191">
        <f>X151</f>
        <v>0.000310000000000000009</v>
      </c>
      <c r="H151" s="78" t="n">
        <v>3799.58354285714313</v>
      </c>
      <c r="I151" s="78" t="n">
        <v>2981.85070857142864</v>
      </c>
      <c r="J151" s="78" t="n">
        <v>4441.78265142857163</v>
      </c>
      <c r="K151" s="32"/>
      <c r="L151" s="191">
        <f>AD151</f>
        <v>3741.07230095237992</v>
      </c>
      <c r="M151" s="29"/>
      <c r="N151" s="194" t="str">
        <f>AA151</f>
        <v>ALHAMBRA</v>
      </c>
      <c r="O151" s="191">
        <f>Y151</f>
        <v>0.000180000000000000036</v>
      </c>
      <c r="P151" s="187">
        <f>AG151</f>
        <v>916</v>
      </c>
      <c r="Q151" s="191">
        <f>AE151</f>
        <v>3382.22238095237981</v>
      </c>
      <c r="V151" s="177">
        <f>ROWS($B$120:B151)</f>
        <v>32</v>
      </c>
      <c r="W151" s="200">
        <f t="array" ref="W151">IFERROR(AVERAGE(IF(C151:F151&gt;1,C151:F151)),0)</f>
        <v>0</v>
      </c>
      <c r="X151" s="192">
        <f t="array" ref="X151">W151+(_xlfn.COUNTIFS($W$120:$W151,W151)-1)*0.00001</f>
        <v>0.000310000000000000009</v>
      </c>
      <c r="Y151" s="200">
        <f>LARGE($X$120:$X$169,V151)</f>
        <v>0.000180000000000000036</v>
      </c>
      <c r="Z151" s="202">
        <f>IF(Y151&lt;1,0,MATCH(Y151,$X$120:$X$169,0))</f>
        <v>0</v>
      </c>
      <c r="AA151" s="181" t="str">
        <f aca="1">INDEX($B$120:$B$169,Z151,1)</f>
        <v>ALHAMBRA</v>
      </c>
      <c r="AB151" s="150"/>
      <c r="AC151" s="201">
        <f t="array" ref="AC151">IFERROR(AVERAGE(IF(H151:K151&gt;1,H151:K151)),0)</f>
        <v>3741.07230095237992</v>
      </c>
      <c r="AD151" s="189">
        <f t="array" ref="AD151">AC151+(_xlfn.COUNTIFS($AC$120:$AC151,AC151)-1)*0.00001</f>
        <v>3741.07230095237992</v>
      </c>
      <c r="AE151" s="189">
        <f>LARGE($AD$120:$AD$169,V151)</f>
        <v>3382.22238095237981</v>
      </c>
      <c r="AF151" s="279">
        <f>IF(AE151&lt;1,0,MATCH(AE151,$AD$120:$AD$169,0))</f>
        <v>3</v>
      </c>
      <c r="AG151" s="280">
        <f aca="1">INDEX($B$120:$B$169,AF151,1)</f>
        <v>916</v>
      </c>
    </row>
    <row r="152" spans="1:33" ht="15" customHeight="1">
      <c r="A152" s="27" t="n">
        <v>33</v>
      </c>
      <c r="B152" s="193" t="str">
        <f aca="1">INDEX(CV3SF,$A152,1)</f>
        <v>LG ARLASK</v>
      </c>
      <c r="C152" s="78"/>
      <c r="D152" s="28"/>
      <c r="E152" s="28"/>
      <c r="F152" s="32"/>
      <c r="G152" s="191">
        <f>X152</f>
        <v>0.000320000000000000018</v>
      </c>
      <c r="H152" s="78" t="n">
        <v>4183.64068571428561</v>
      </c>
      <c r="I152" s="78" t="n">
        <v>4139.05737142857106</v>
      </c>
      <c r="J152" s="78" t="n">
        <v>2689.15830857142873</v>
      </c>
      <c r="K152" s="32"/>
      <c r="L152" s="191">
        <f>AD152</f>
        <v>3670.61878857142983</v>
      </c>
      <c r="M152" s="29"/>
      <c r="N152" s="194" t="str">
        <f>AA152</f>
        <v>LG ARLASK</v>
      </c>
      <c r="O152" s="191">
        <f>Y152</f>
        <v>0.000170000000000000018</v>
      </c>
      <c r="P152" s="187" t="str">
        <f>AG152</f>
        <v>IS TORDO</v>
      </c>
      <c r="Q152" s="191">
        <f>AE152</f>
        <v>3334.50287238095007</v>
      </c>
      <c r="V152" s="177">
        <f>ROWS($B$120:B152)</f>
        <v>33</v>
      </c>
      <c r="W152" s="200">
        <f t="array" ref="W152">IFERROR(AVERAGE(IF(C152:F152&gt;1,C152:F152)),0)</f>
        <v>0</v>
      </c>
      <c r="X152" s="192">
        <f t="array" ref="X152">W152+(_xlfn.COUNTIFS($W$120:$W152,W152)-1)*0.00001</f>
        <v>0.000320000000000000018</v>
      </c>
      <c r="Y152" s="200">
        <f>LARGE($X$120:$X$169,V152)</f>
        <v>0.000170000000000000018</v>
      </c>
      <c r="Z152" s="202">
        <f>IF(Y152&lt;1,0,MATCH(Y152,$X$120:$X$169,0))</f>
        <v>0</v>
      </c>
      <c r="AA152" s="181" t="str">
        <f aca="1">INDEX($B$120:$B$169,Z152,1)</f>
        <v>LG ARLASK</v>
      </c>
      <c r="AB152" s="150"/>
      <c r="AC152" s="201">
        <f t="array" ref="AC152">IFERROR(AVERAGE(IF(H152:K152&gt;1,H152:K152)),0)</f>
        <v>3670.61878857142983</v>
      </c>
      <c r="AD152" s="189">
        <f t="array" ref="AD152">AC152+(_xlfn.COUNTIFS($AC$120:$AC152,AC152)-1)*0.00001</f>
        <v>3670.61878857142983</v>
      </c>
      <c r="AE152" s="189">
        <f>LARGE($AD$120:$AD$169,V152)</f>
        <v>3334.50287238095007</v>
      </c>
      <c r="AF152" s="279">
        <f>IF(AE152&lt;1,0,MATCH(AE152,$AD$120:$AD$169,0))</f>
        <v>26</v>
      </c>
      <c r="AG152" s="181" t="str">
        <f aca="1">INDEX($B$120:$B$169,AF152,1)</f>
        <v>IS TORDO</v>
      </c>
    </row>
    <row r="153" spans="1:33" ht="15" customHeight="1">
      <c r="A153" s="27" t="n">
        <v>34</v>
      </c>
      <c r="B153" s="193" t="str">
        <f aca="1">INDEX(CV3SF,$A153,1)</f>
        <v>LG MORO</v>
      </c>
      <c r="C153" s="78"/>
      <c r="D153" s="28"/>
      <c r="E153" s="28"/>
      <c r="F153" s="32"/>
      <c r="G153" s="191">
        <f>X153</f>
        <v>0.000330000000000000027</v>
      </c>
      <c r="H153" s="78" t="n">
        <v>4798.87244571428619</v>
      </c>
      <c r="I153" s="78" t="n">
        <v>3816.93312000000014</v>
      </c>
      <c r="J153" s="78" t="n">
        <v>4916.9365142857132</v>
      </c>
      <c r="K153" s="32"/>
      <c r="L153" s="191">
        <f>AD153</f>
        <v>4510.91402666667</v>
      </c>
      <c r="M153" s="29"/>
      <c r="N153" s="194" t="str">
        <f>AA153</f>
        <v>LG MORO</v>
      </c>
      <c r="O153" s="191">
        <f>Y153</f>
        <v>0.000160000000000000009</v>
      </c>
      <c r="P153" s="187" t="str">
        <f>AG153</f>
        <v>B FULGOR</v>
      </c>
      <c r="Q153" s="191">
        <f>AE153</f>
        <v>3328.73220952381007</v>
      </c>
      <c r="V153" s="177">
        <f>ROWS($B$120:B153)</f>
        <v>34</v>
      </c>
      <c r="W153" s="200">
        <f t="array" ref="W153">IFERROR(AVERAGE(IF(C153:F153&gt;1,C153:F153)),0)</f>
        <v>0</v>
      </c>
      <c r="X153" s="192">
        <f t="array" ref="X153">W153+(_xlfn.COUNTIFS($W$120:$W153,W153)-1)*0.00001</f>
        <v>0.000330000000000000027</v>
      </c>
      <c r="Y153" s="200">
        <f>LARGE($X$120:$X$169,V153)</f>
        <v>0.000160000000000000009</v>
      </c>
      <c r="Z153" s="202">
        <f>IF(Y153&lt;1,0,MATCH(Y153,$X$120:$X$169,0))</f>
        <v>0</v>
      </c>
      <c r="AA153" s="181" t="str">
        <f aca="1">INDEX($B$120:$B$169,Z153,1)</f>
        <v>LG MORO</v>
      </c>
      <c r="AB153" s="150"/>
      <c r="AC153" s="201">
        <f t="array" ref="AC153">IFERROR(AVERAGE(IF(H153:K153&gt;1,H153:K153)),0)</f>
        <v>4510.91402666667</v>
      </c>
      <c r="AD153" s="189">
        <f t="array" ref="AD153">AC153+(_xlfn.COUNTIFS($AC$120:$AC153,AC153)-1)*0.00001</f>
        <v>4510.91402666667</v>
      </c>
      <c r="AE153" s="189">
        <f>LARGE($AD$120:$AD$169,V153)</f>
        <v>3328.73220952381007</v>
      </c>
      <c r="AF153" s="279">
        <f>IF(AE153&lt;1,0,MATCH(AE153,$AD$120:$AD$169,0))</f>
        <v>16</v>
      </c>
      <c r="AG153" s="181" t="str">
        <f aca="1">INDEX($B$120:$B$169,AF153,1)</f>
        <v>B FULGOR</v>
      </c>
    </row>
    <row r="154" spans="1:33" ht="15" customHeight="1">
      <c r="A154" s="27" t="n">
        <v>35</v>
      </c>
      <c r="B154" s="193" t="str">
        <f aca="1">INDEX(CV3SF,$A154,1)</f>
        <v>LG ZAINO</v>
      </c>
      <c r="C154" s="78"/>
      <c r="D154" s="28"/>
      <c r="E154" s="28"/>
      <c r="F154" s="32"/>
      <c r="G154" s="191">
        <f>X154</f>
        <v>0.000340000000000000036</v>
      </c>
      <c r="H154" s="78" t="n">
        <v>4794.55302857142851</v>
      </c>
      <c r="I154" s="78" t="n">
        <v>3153.02742857142812</v>
      </c>
      <c r="J154" s="78" t="n">
        <v>3360.75494857142849</v>
      </c>
      <c r="K154" s="32"/>
      <c r="L154" s="191">
        <f>AD154</f>
        <v>3769.44513523810019</v>
      </c>
      <c r="M154" s="29"/>
      <c r="N154" s="194" t="str">
        <f>AA154</f>
        <v>LG ZAINO</v>
      </c>
      <c r="O154" s="191">
        <f>Y154</f>
        <v>0.000149999999999999956</v>
      </c>
      <c r="P154" s="187" t="str">
        <f>AG154</f>
        <v>BIOCERES 1008</v>
      </c>
      <c r="Q154" s="191">
        <f>AE154</f>
        <v>3281.11511619047997</v>
      </c>
      <c r="V154" s="177">
        <f>ROWS($B$120:B154)</f>
        <v>35</v>
      </c>
      <c r="W154" s="200">
        <f t="array" ref="W154">IFERROR(AVERAGE(IF(C154:F154&gt;1,C154:F154)),0)</f>
        <v>0</v>
      </c>
      <c r="X154" s="192">
        <f t="array" ref="X154">W154+(_xlfn.COUNTIFS($W$120:$W154,W154)-1)*0.00001</f>
        <v>0.000340000000000000036</v>
      </c>
      <c r="Y154" s="200">
        <f>LARGE($X$120:$X$169,V154)</f>
        <v>0.000149999999999999956</v>
      </c>
      <c r="Z154" s="202">
        <f>IF(Y154&lt;1,0,MATCH(Y154,$X$120:$X$169,0))</f>
        <v>0</v>
      </c>
      <c r="AA154" s="181" t="str">
        <f aca="1">INDEX($B$120:$B$169,Z154,1)</f>
        <v>LG ZAINO</v>
      </c>
      <c r="AB154" s="150"/>
      <c r="AC154" s="201">
        <f t="array" ref="AC154">IFERROR(AVERAGE(IF(H154:K154&gt;1,H154:K154)),0)</f>
        <v>3769.44513523810019</v>
      </c>
      <c r="AD154" s="189">
        <f t="array" ref="AD154">AC154+(_xlfn.COUNTIFS($AC$120:$AC154,AC154)-1)*0.00001</f>
        <v>3769.44513523810019</v>
      </c>
      <c r="AE154" s="189">
        <f>LARGE($AD$120:$AD$169,V154)</f>
        <v>3281.11511619047997</v>
      </c>
      <c r="AF154" s="279">
        <f>IF(AE154&lt;1,0,MATCH(AE154,$AD$120:$AD$169,0))</f>
        <v>11</v>
      </c>
      <c r="AG154" s="181" t="str">
        <f aca="1">INDEX($B$120:$B$169,AF154,1)</f>
        <v>BIOCERES 1008</v>
      </c>
    </row>
    <row r="155" spans="1:33" ht="15" customHeight="1">
      <c r="A155" s="27" t="n">
        <v>36</v>
      </c>
      <c r="B155" s="193" t="str">
        <f aca="1">INDEX(CV3SF,$A155,1)</f>
        <v>LGWA11-0169</v>
      </c>
      <c r="C155" s="78"/>
      <c r="D155" s="28"/>
      <c r="E155" s="28"/>
      <c r="F155" s="32"/>
      <c r="G155" s="191">
        <f>X155</f>
        <v>0.000350000000000000044</v>
      </c>
      <c r="H155" s="78" t="n">
        <v>4523.869554285714</v>
      </c>
      <c r="I155" s="78" t="n">
        <v>3842.8790399999998</v>
      </c>
      <c r="J155" s="78" t="n">
        <v>5137.14834285714278</v>
      </c>
      <c r="K155" s="32"/>
      <c r="L155" s="191">
        <f>AD155</f>
        <v>4501.29897904762038</v>
      </c>
      <c r="M155" s="29"/>
      <c r="N155" s="194" t="str">
        <f>AA155</f>
        <v>LGWA11-0169</v>
      </c>
      <c r="O155" s="191">
        <f>Y155</f>
        <v>0.000139999999999999991</v>
      </c>
      <c r="P155" s="187" t="str">
        <f>AG155</f>
        <v>MS INTA  817</v>
      </c>
      <c r="Q155" s="191">
        <f>AE155</f>
        <v>3192.6899085714299</v>
      </c>
      <c r="V155" s="177">
        <f>ROWS($B$120:B155)</f>
        <v>36</v>
      </c>
      <c r="W155" s="200">
        <f t="array" ref="W155">IFERROR(AVERAGE(IF(C155:F155&gt;1,C155:F155)),0)</f>
        <v>0</v>
      </c>
      <c r="X155" s="192">
        <f t="array" ref="X155">W155+(_xlfn.COUNTIFS($W$120:$W155,W155)-1)*0.00001</f>
        <v>0.000350000000000000044</v>
      </c>
      <c r="Y155" s="200">
        <f>LARGE($X$120:$X$169,V155)</f>
        <v>0.000139999999999999991</v>
      </c>
      <c r="Z155" s="202">
        <f>IF(Y155&lt;1,0,MATCH(Y155,$X$120:$X$169,0))</f>
        <v>0</v>
      </c>
      <c r="AA155" s="181" t="str">
        <f aca="1">INDEX($B$120:$B$169,Z155,1)</f>
        <v>LGWA11-0169</v>
      </c>
      <c r="AB155" s="150"/>
      <c r="AC155" s="201">
        <f t="array" ref="AC155">IFERROR(AVERAGE(IF(H155:K155&gt;1,H155:K155)),0)</f>
        <v>4501.29897904762038</v>
      </c>
      <c r="AD155" s="189">
        <f t="array" ref="AD155">AC155+(_xlfn.COUNTIFS($AC$120:$AC155,AC155)-1)*0.00001</f>
        <v>4501.29897904762038</v>
      </c>
      <c r="AE155" s="189">
        <f>LARGE($AD$120:$AD$169,V155)</f>
        <v>3192.6899085714299</v>
      </c>
      <c r="AF155" s="279">
        <f>IF(AE155&lt;1,0,MATCH(AE155,$AD$120:$AD$169,0))</f>
        <v>39</v>
      </c>
      <c r="AG155" s="181" t="str">
        <f aca="1">INDEX($B$120:$B$169,AF155,1)</f>
        <v>MS INTA  817</v>
      </c>
    </row>
    <row r="156" spans="1:33" ht="15" customHeight="1">
      <c r="A156" s="27" t="n">
        <v>37</v>
      </c>
      <c r="B156" s="193" t="str">
        <f aca="1">INDEX(CV3SF,$A156,1)</f>
        <v>MS INTA 415</v>
      </c>
      <c r="C156" s="78"/>
      <c r="D156" s="28"/>
      <c r="E156" s="28"/>
      <c r="F156" s="32"/>
      <c r="G156" s="191">
        <f>X156</f>
        <v>0.000360000000000000053</v>
      </c>
      <c r="H156" s="78" t="n">
        <v>4856.46467428571395</v>
      </c>
      <c r="I156" s="78" t="n">
        <v>3337.83082285714272</v>
      </c>
      <c r="J156" s="78" t="n">
        <v>3455.74290285714278</v>
      </c>
      <c r="K156" s="32"/>
      <c r="L156" s="191">
        <f>AD156</f>
        <v>3883.34613333332982</v>
      </c>
      <c r="M156" s="29"/>
      <c r="N156" s="194" t="str">
        <f>AA156</f>
        <v>MS INTA 415</v>
      </c>
      <c r="O156" s="191">
        <f>Y156</f>
        <v>0.000130000000000000004</v>
      </c>
      <c r="P156" s="187" t="str">
        <f>AG156</f>
        <v>K PROMETEO</v>
      </c>
      <c r="Q156" s="191">
        <f>AE156</f>
        <v>3183.28187047618985</v>
      </c>
      <c r="V156" s="177">
        <f>ROWS($B$120:B156)</f>
        <v>37</v>
      </c>
      <c r="W156" s="200">
        <f t="array" ref="W156">IFERROR(AVERAGE(IF(C156:F156&gt;1,C156:F156)),0)</f>
        <v>0</v>
      </c>
      <c r="X156" s="192">
        <f t="array" ref="X156">W156+(_xlfn.COUNTIFS($W$120:$W156,W156)-1)*0.00001</f>
        <v>0.000360000000000000053</v>
      </c>
      <c r="Y156" s="200">
        <f>LARGE($X$120:$X$169,V156)</f>
        <v>0.000130000000000000004</v>
      </c>
      <c r="Z156" s="202">
        <f>IF(Y156&lt;1,0,MATCH(Y156,$X$120:$X$169,0))</f>
        <v>0</v>
      </c>
      <c r="AA156" s="181" t="str">
        <f aca="1">INDEX($B$120:$B$169,Z156,1)</f>
        <v>MS INTA 415</v>
      </c>
      <c r="AB156" s="150"/>
      <c r="AC156" s="201">
        <f t="array" ref="AC156">IFERROR(AVERAGE(IF(H156:K156&gt;1,H156:K156)),0)</f>
        <v>3883.34613333332982</v>
      </c>
      <c r="AD156" s="189">
        <f t="array" ref="AD156">AC156+(_xlfn.COUNTIFS($AC$120:$AC156,AC156)-1)*0.00001</f>
        <v>3883.34613333332982</v>
      </c>
      <c r="AE156" s="189">
        <f>LARGE($AD$120:$AD$169,V156)</f>
        <v>3183.28187047618985</v>
      </c>
      <c r="AF156" s="279">
        <f>IF(AE156&lt;1,0,MATCH(AE156,$AD$120:$AD$169,0))</f>
        <v>31</v>
      </c>
      <c r="AG156" s="181" t="str">
        <f aca="1">INDEX($B$120:$B$169,AF156,1)</f>
        <v>K PROMETEO</v>
      </c>
    </row>
    <row r="157" spans="1:33" ht="15" customHeight="1">
      <c r="A157" s="27" t="n">
        <v>38</v>
      </c>
      <c r="B157" s="193" t="str">
        <f aca="1">INDEX(CV3SF,$A157,1)</f>
        <v>MS INTA 521</v>
      </c>
      <c r="C157" s="78"/>
      <c r="D157" s="28"/>
      <c r="E157" s="28"/>
      <c r="F157" s="32"/>
      <c r="G157" s="191">
        <f>X157</f>
        <v>0.000370000000000000062</v>
      </c>
      <c r="H157" s="78" t="n">
        <v>3906.07360000000017</v>
      </c>
      <c r="I157" s="78" t="n">
        <v>3458.41332571428575</v>
      </c>
      <c r="J157" s="78" t="n">
        <v>3749.31291428571421</v>
      </c>
      <c r="K157" s="32"/>
      <c r="L157" s="191">
        <f>AD157</f>
        <v>3704.59994666666989</v>
      </c>
      <c r="M157" s="29"/>
      <c r="N157" s="194" t="str">
        <f>AA157</f>
        <v>MS INTA 521</v>
      </c>
      <c r="O157" s="191">
        <f>Y157</f>
        <v>0.000119999999999999996</v>
      </c>
      <c r="P157" s="187" t="str">
        <f>AG157</f>
        <v>BAGUETTE 620</v>
      </c>
      <c r="Q157" s="191">
        <f>AE157</f>
        <v>3115.30375619047982</v>
      </c>
      <c r="V157" s="177">
        <f>ROWS($B$120:B157)</f>
        <v>38</v>
      </c>
      <c r="W157" s="200">
        <f t="array" ref="W157">IFERROR(AVERAGE(IF(C157:F157&gt;1,C157:F157)),0)</f>
        <v>0</v>
      </c>
      <c r="X157" s="192">
        <f t="array" ref="X157">W157+(_xlfn.COUNTIFS($W$120:$W157,W157)-1)*0.00001</f>
        <v>0.000370000000000000062</v>
      </c>
      <c r="Y157" s="200">
        <f>LARGE($X$120:$X$169,V157)</f>
        <v>0.000119999999999999996</v>
      </c>
      <c r="Z157" s="202">
        <f>IF(Y157&lt;1,0,MATCH(Y157,$X$120:$X$169,0))</f>
        <v>0</v>
      </c>
      <c r="AA157" s="181" t="str">
        <f aca="1">INDEX($B$120:$B$169,Z157,1)</f>
        <v>MS INTA 521</v>
      </c>
      <c r="AB157" s="150"/>
      <c r="AC157" s="201">
        <f t="array" ref="AC157">IFERROR(AVERAGE(IF(H157:K157&gt;1,H157:K157)),0)</f>
        <v>3704.59994666666989</v>
      </c>
      <c r="AD157" s="189">
        <f t="array" ref="AD157">AC157+(_xlfn.COUNTIFS($AC$120:$AC157,AC157)-1)*0.00001</f>
        <v>3704.59994666666989</v>
      </c>
      <c r="AE157" s="189">
        <f>LARGE($AD$120:$AD$169,V157)</f>
        <v>3115.30375619047982</v>
      </c>
      <c r="AF157" s="279">
        <f>IF(AE157&lt;1,0,MATCH(AE157,$AD$120:$AD$169,0))</f>
        <v>42</v>
      </c>
      <c r="AG157" s="181" t="str">
        <f aca="1">INDEX($B$120:$B$169,AF157,1)</f>
        <v>BAGUETTE 620</v>
      </c>
    </row>
    <row r="158" spans="1:33" ht="15" customHeight="1">
      <c r="A158" s="27" t="n">
        <v>39</v>
      </c>
      <c r="B158" s="193" t="str">
        <f aca="1">INDEX(CV3SF,$A158,1)</f>
        <v>MS INTA  817</v>
      </c>
      <c r="C158" s="78"/>
      <c r="D158" s="28"/>
      <c r="E158" s="28"/>
      <c r="F158" s="32"/>
      <c r="G158" s="191">
        <f>X158</f>
        <v>0.000380000000000000071</v>
      </c>
      <c r="H158" s="78" t="n">
        <v>4033.85022857142894</v>
      </c>
      <c r="I158" s="78" t="n">
        <v>1789.51343999999949</v>
      </c>
      <c r="J158" s="78" t="n">
        <v>3754.70605714285693</v>
      </c>
      <c r="K158" s="32"/>
      <c r="L158" s="191">
        <f>AD158</f>
        <v>3192.6899085714299</v>
      </c>
      <c r="M158" s="29"/>
      <c r="N158" s="194" t="str">
        <f>AA158</f>
        <v>MS INTA  817</v>
      </c>
      <c r="O158" s="191">
        <f>Y158</f>
        <v>0.000110000000000000009</v>
      </c>
      <c r="P158" s="187" t="str">
        <f>AG158</f>
        <v>CEIBO</v>
      </c>
      <c r="Q158" s="191">
        <f>AE158</f>
        <v>3105.35803809523986</v>
      </c>
      <c r="V158" s="177">
        <f>ROWS($B$120:B158)</f>
        <v>39</v>
      </c>
      <c r="W158" s="200">
        <f t="array" ref="W158">IFERROR(AVERAGE(IF(C158:F158&gt;1,C158:F158)),0)</f>
        <v>0</v>
      </c>
      <c r="X158" s="192">
        <f t="array" ref="X158">W158+(_xlfn.COUNTIFS($W$120:$W158,W158)-1)*0.00001</f>
        <v>0.000380000000000000071</v>
      </c>
      <c r="Y158" s="200">
        <f>LARGE($X$120:$X$169,V158)</f>
        <v>0.000110000000000000009</v>
      </c>
      <c r="Z158" s="202">
        <f>IF(Y158&lt;1,0,MATCH(Y158,$X$120:$X$169,0))</f>
        <v>0</v>
      </c>
      <c r="AA158" s="181" t="str">
        <f aca="1">INDEX($B$120:$B$169,Z158,1)</f>
        <v>MS INTA  817</v>
      </c>
      <c r="AB158" s="150"/>
      <c r="AC158" s="201">
        <f t="array" ref="AC158">IFERROR(AVERAGE(IF(H158:K158&gt;1,H158:K158)),0)</f>
        <v>3192.6899085714299</v>
      </c>
      <c r="AD158" s="189">
        <f t="array" ref="AD158">AC158+(_xlfn.COUNTIFS($AC$120:$AC158,AC158)-1)*0.00001</f>
        <v>3192.6899085714299</v>
      </c>
      <c r="AE158" s="189">
        <f>LARGE($AD$120:$AD$169,V158)</f>
        <v>3105.35803809523986</v>
      </c>
      <c r="AF158" s="279">
        <f>IF(AE158&lt;1,0,MATCH(AE158,$AD$120:$AD$169,0))</f>
        <v>22</v>
      </c>
      <c r="AG158" s="181" t="str">
        <f aca="1">INDEX($B$120:$B$169,AF158,1)</f>
        <v>CEIBO</v>
      </c>
    </row>
    <row r="159" spans="1:33" ht="15" customHeight="1">
      <c r="A159" s="27" t="n">
        <v>40</v>
      </c>
      <c r="B159" s="193" t="str">
        <f aca="1">INDEX(CV3SF,$A159,1)</f>
        <v>BAGUETTE 450</v>
      </c>
      <c r="C159" s="78"/>
      <c r="D159" s="28"/>
      <c r="E159" s="28"/>
      <c r="F159" s="32"/>
      <c r="G159" s="191">
        <f>X159</f>
        <v>0.000390000000000000036</v>
      </c>
      <c r="H159" s="78" t="n">
        <v>3192.80594285714278</v>
      </c>
      <c r="I159" s="78" t="n">
        <v>3295.9816685714286</v>
      </c>
      <c r="J159" s="78" t="n">
        <v>3883.23936000000003</v>
      </c>
      <c r="K159" s="32"/>
      <c r="L159" s="191">
        <f>AD159</f>
        <v>3457.34232380952017</v>
      </c>
      <c r="M159" s="29"/>
      <c r="N159" s="194" t="str">
        <f>AA159</f>
        <v>BAGUETTE 450</v>
      </c>
      <c r="O159" s="191">
        <f>Y159</f>
        <v>0.0001</v>
      </c>
      <c r="P159" s="187" t="str">
        <f>AG159</f>
        <v>LAPACHO</v>
      </c>
      <c r="Q159" s="191">
        <f>AE159</f>
        <v>3030.34650285713997</v>
      </c>
      <c r="V159" s="177">
        <f>ROWS($B$120:B159)</f>
        <v>40</v>
      </c>
      <c r="W159" s="200">
        <f t="array" ref="W159">IFERROR(AVERAGE(IF(C159:F159&gt;1,C159:F159)),0)</f>
        <v>0</v>
      </c>
      <c r="X159" s="192">
        <f t="array" ref="X159">W159+(_xlfn.COUNTIFS($W$120:$W159,W159)-1)*0.00001</f>
        <v>0.000390000000000000036</v>
      </c>
      <c r="Y159" s="200">
        <f>LARGE($X$120:$X$169,V159)</f>
        <v>0.0001</v>
      </c>
      <c r="Z159" s="202">
        <f>IF(Y159&lt;1,0,MATCH(Y159,$X$120:$X$169,0))</f>
        <v>0</v>
      </c>
      <c r="AA159" s="181" t="str">
        <f aca="1">INDEX($B$120:$B$169,Z159,1)</f>
        <v>BAGUETTE 450</v>
      </c>
      <c r="AB159" s="150"/>
      <c r="AC159" s="201">
        <f t="array" ref="AC159">IFERROR(AVERAGE(IF(H159:K159&gt;1,H159:K159)),0)</f>
        <v>3457.34232380952017</v>
      </c>
      <c r="AD159" s="189">
        <f t="array" ref="AD159">AC159+(_xlfn.COUNTIFS($AC$120:$AC159,AC159)-1)*0.00001</f>
        <v>3457.34232380952017</v>
      </c>
      <c r="AE159" s="189">
        <f>LARGE($AD$120:$AD$169,V159)</f>
        <v>3030.34650285713997</v>
      </c>
      <c r="AF159" s="279">
        <f>IF(AE159&lt;1,0,MATCH(AE159,$AD$120:$AD$169,0))</f>
        <v>44</v>
      </c>
      <c r="AG159" s="181" t="str">
        <f aca="1">INDEX($B$120:$B$169,AF159,1)</f>
        <v>LAPACHO</v>
      </c>
    </row>
    <row r="160" spans="1:33" ht="15" customHeight="1">
      <c r="A160" s="27" t="n">
        <v>41</v>
      </c>
      <c r="B160" s="193" t="str">
        <f aca="1">INDEX(CV3SF,$A160,1)</f>
        <v>BAGUETTE 525</v>
      </c>
      <c r="C160" s="78"/>
      <c r="D160" s="28"/>
      <c r="E160" s="28"/>
      <c r="F160" s="43"/>
      <c r="G160" s="191">
        <f>X160</f>
        <v>0.0004</v>
      </c>
      <c r="H160" s="78" t="n">
        <v>3885.832971428571</v>
      </c>
      <c r="I160" s="78" t="n">
        <v>3050.65904</v>
      </c>
      <c r="J160" s="78" t="n">
        <v>5195.78324571428584</v>
      </c>
      <c r="K160" s="43"/>
      <c r="L160" s="191">
        <f>AD160</f>
        <v>4044.09175238094986</v>
      </c>
      <c r="M160" s="29"/>
      <c r="N160" s="194" t="str">
        <f>AA160</f>
        <v>BAGUETTE 525</v>
      </c>
      <c r="O160" s="191">
        <f>Y160</f>
        <v>0.0000900000000000000178</v>
      </c>
      <c r="P160" s="187" t="str">
        <f>AG160</f>
        <v>RGT QUIRIKO</v>
      </c>
      <c r="Q160" s="191">
        <f>AE160</f>
        <v>2927.8800571428601</v>
      </c>
      <c r="V160" s="177">
        <f>ROWS($B$120:B160)</f>
        <v>41</v>
      </c>
      <c r="W160" s="200">
        <f t="array" ref="W160">IFERROR(AVERAGE(IF(C160:F160&gt;1,C160:F160)),0)</f>
        <v>0</v>
      </c>
      <c r="X160" s="192">
        <f t="array" ref="X160">W160+(_xlfn.COUNTIFS($W$120:$W160,W160)-1)*0.00001</f>
        <v>0.0004</v>
      </c>
      <c r="Y160" s="200">
        <f>LARGE($X$120:$X$169,V160)</f>
        <v>0.0000900000000000000178</v>
      </c>
      <c r="Z160" s="202">
        <f>IF(Y160&lt;1,0,MATCH(Y160,$X$120:$X$169,0))</f>
        <v>0</v>
      </c>
      <c r="AA160" s="181" t="str">
        <f aca="1">INDEX($B$120:$B$169,Z160,1)</f>
        <v>BAGUETTE 525</v>
      </c>
      <c r="AB160" s="150"/>
      <c r="AC160" s="201">
        <f t="array" ref="AC160">IFERROR(AVERAGE(IF(H160:K160&gt;1,H160:K160)),0)</f>
        <v>4044.09175238094986</v>
      </c>
      <c r="AD160" s="189">
        <f t="array" ref="AD160">AC160+(_xlfn.COUNTIFS($AC$120:$AC160,AC160)-1)*0.00001</f>
        <v>4044.09175238094986</v>
      </c>
      <c r="AE160" s="189">
        <f>LARGE($AD$120:$AD$169,V160)</f>
        <v>2927.8800571428601</v>
      </c>
      <c r="AF160" s="279">
        <f>IF(AE160&lt;1,0,MATCH(AE160,$AD$120:$AD$169,0))</f>
        <v>43</v>
      </c>
      <c r="AG160" s="181" t="str">
        <f aca="1">INDEX($B$120:$B$169,AF160,1)</f>
        <v>RGT QUIRIKO</v>
      </c>
    </row>
    <row r="161" spans="1:33" ht="15" customHeight="1">
      <c r="A161" s="27" t="n">
        <v>42</v>
      </c>
      <c r="B161" s="193" t="str">
        <f aca="1">INDEX(CV3SF,$A161,1)</f>
        <v>BAGUETTE 620</v>
      </c>
      <c r="C161" s="78"/>
      <c r="D161" s="28"/>
      <c r="E161" s="28"/>
      <c r="F161" s="43"/>
      <c r="G161" s="191">
        <f>X161</f>
        <v>0.000409999999999999964</v>
      </c>
      <c r="H161" s="78" t="n">
        <v>3089.98322285714312</v>
      </c>
      <c r="I161" s="78" t="n">
        <v>2641.26719999999978</v>
      </c>
      <c r="J161" s="78" t="n">
        <v>3614.66084571428473</v>
      </c>
      <c r="K161" s="43"/>
      <c r="L161" s="191">
        <f>AD161</f>
        <v>3115.30375619047982</v>
      </c>
      <c r="M161" s="29"/>
      <c r="N161" s="194" t="str">
        <f>AA161</f>
        <v>BAGUETTE 620</v>
      </c>
      <c r="O161" s="191">
        <f>Y161</f>
        <v>0.00008</v>
      </c>
      <c r="P161" s="187" t="str">
        <f>AG161</f>
        <v>K NUTRIA</v>
      </c>
      <c r="Q161" s="191">
        <f>AE161</f>
        <v>2886.14802666666992</v>
      </c>
      <c r="V161" s="177">
        <f>ROWS($B$120:B161)</f>
        <v>42</v>
      </c>
      <c r="W161" s="200">
        <f t="array" ref="W161">IFERROR(AVERAGE(IF(C161:F161&gt;1,C161:F161)),0)</f>
        <v>0</v>
      </c>
      <c r="X161" s="192">
        <f t="array" ref="X161">W161+(_xlfn.COUNTIFS($W$120:$W161,W161)-1)*0.00001</f>
        <v>0.000409999999999999964</v>
      </c>
      <c r="Y161" s="200">
        <f>LARGE($X$120:$X$169,V161)</f>
        <v>0.00008</v>
      </c>
      <c r="Z161" s="202">
        <f>IF(Y161&lt;1,0,MATCH(Y161,$X$120:$X$169,0))</f>
        <v>0</v>
      </c>
      <c r="AA161" s="181" t="str">
        <f aca="1">INDEX($B$120:$B$169,Z161,1)</f>
        <v>BAGUETTE 620</v>
      </c>
      <c r="AB161" s="150"/>
      <c r="AC161" s="201">
        <f t="array" ref="AC161">IFERROR(AVERAGE(IF(H161:K161&gt;1,H161:K161)),0)</f>
        <v>3115.30375619047982</v>
      </c>
      <c r="AD161" s="189">
        <f t="array" ref="AD161">AC161+(_xlfn.COUNTIFS($AC$120:$AC161,AC161)-1)*0.00001</f>
        <v>3115.30375619047982</v>
      </c>
      <c r="AE161" s="189">
        <f>LARGE($AD$120:$AD$169,V161)</f>
        <v>2886.14802666666992</v>
      </c>
      <c r="AF161" s="279">
        <f>IF(AE161&lt;1,0,MATCH(AE161,$AD$120:$AD$169,0))</f>
        <v>28</v>
      </c>
      <c r="AG161" s="181" t="str">
        <f aca="1">INDEX($B$120:$B$169,AF161,1)</f>
        <v>K NUTRIA</v>
      </c>
    </row>
    <row r="162" spans="1:33" ht="15" customHeight="1">
      <c r="A162" s="27" t="n">
        <v>43</v>
      </c>
      <c r="B162" s="193" t="str">
        <f aca="1">INDEX(CV3SF,$A162,1)</f>
        <v>RGT QUIRIKO</v>
      </c>
      <c r="C162" s="78"/>
      <c r="D162" s="28"/>
      <c r="E162" s="28"/>
      <c r="F162" s="43"/>
      <c r="G162" s="191">
        <f>X162</f>
        <v>0.000420000000000000107</v>
      </c>
      <c r="H162" s="78" t="n">
        <v>2812.84758857142833</v>
      </c>
      <c r="I162" s="78" t="n">
        <v>3151.58108571428556</v>
      </c>
      <c r="J162" s="78" t="n">
        <v>2819.21149714285684</v>
      </c>
      <c r="K162" s="43"/>
      <c r="L162" s="191">
        <f>AD162</f>
        <v>2927.8800571428601</v>
      </c>
      <c r="M162" s="29"/>
      <c r="N162" s="194" t="str">
        <f>AA162</f>
        <v>RGT QUIRIKO</v>
      </c>
      <c r="O162" s="191">
        <f>Y162</f>
        <v>0.00007</v>
      </c>
      <c r="P162" s="187" t="str">
        <f>AG162</f>
        <v>IS HORNERO</v>
      </c>
      <c r="Q162" s="191">
        <f>AE162</f>
        <v>2859.83166857142987</v>
      </c>
      <c r="V162" s="177">
        <f>ROWS($B$120:B162)</f>
        <v>43</v>
      </c>
      <c r="W162" s="200">
        <f t="array" ref="W162">IFERROR(AVERAGE(IF(C162:F162&gt;1,C162:F162)),0)</f>
        <v>0</v>
      </c>
      <c r="X162" s="192">
        <f t="array" ref="X162">W162+(_xlfn.COUNTIFS($W$120:$W162,W162)-1)*0.00001</f>
        <v>0.000420000000000000107</v>
      </c>
      <c r="Y162" s="200">
        <f>LARGE($X$120:$X$169,V162)</f>
        <v>0.00007</v>
      </c>
      <c r="Z162" s="202">
        <f>IF(Y162&lt;1,0,MATCH(Y162,$X$120:$X$169,0))</f>
        <v>0</v>
      </c>
      <c r="AA162" s="181" t="str">
        <f aca="1">INDEX($B$120:$B$169,Z162,1)</f>
        <v>RGT QUIRIKO</v>
      </c>
      <c r="AB162" s="150"/>
      <c r="AC162" s="201">
        <f t="array" ref="AC162">IFERROR(AVERAGE(IF(H162:K162&gt;1,H162:K162)),0)</f>
        <v>2927.8800571428601</v>
      </c>
      <c r="AD162" s="189">
        <f t="array" ref="AD162">AC162+(_xlfn.COUNTIFS($AC$120:$AC162,AC162)-1)*0.00001</f>
        <v>2927.8800571428601</v>
      </c>
      <c r="AE162" s="189">
        <f>LARGE($AD$120:$AD$169,V162)</f>
        <v>2859.83166857142987</v>
      </c>
      <c r="AF162" s="279">
        <f>IF(AE162&lt;1,0,MATCH(AE162,$AD$120:$AD$169,0))</f>
        <v>25</v>
      </c>
      <c r="AG162" s="181" t="str">
        <f aca="1">INDEX($B$120:$B$169,AF162,1)</f>
        <v>IS HORNERO</v>
      </c>
    </row>
    <row r="163" spans="1:33" ht="15" customHeight="1">
      <c r="A163" s="27" t="n">
        <v>44</v>
      </c>
      <c r="B163" s="193" t="str">
        <f aca="1">INDEX(CV3SF,$A163,1)</f>
        <v>LAPACHO</v>
      </c>
      <c r="C163" s="78"/>
      <c r="D163" s="28"/>
      <c r="E163" s="28"/>
      <c r="F163" s="43"/>
      <c r="G163" s="191">
        <f>X163</f>
        <v>0.000429999999999999893</v>
      </c>
      <c r="H163" s="78" t="n">
        <v>2798.00173714285665</v>
      </c>
      <c r="I163" s="78" t="n">
        <v>3145.79571428571398</v>
      </c>
      <c r="J163" s="78" t="n">
        <v>3147.24205714285699</v>
      </c>
      <c r="K163" s="43"/>
      <c r="L163" s="191">
        <f>AD163</f>
        <v>3030.34650285713997</v>
      </c>
      <c r="M163" s="29"/>
      <c r="N163" s="194" t="str">
        <f>AA163</f>
        <v>LAPACHO</v>
      </c>
      <c r="O163" s="191">
        <f>Y163</f>
        <v>0.00006</v>
      </c>
      <c r="P163" s="187" t="str">
        <f>AG163</f>
        <v>B MUTISIA</v>
      </c>
      <c r="Q163" s="191">
        <f>AE163</f>
        <v>2730.50846095238012</v>
      </c>
      <c r="V163" s="177">
        <f>ROWS($B$120:B163)</f>
        <v>44</v>
      </c>
      <c r="W163" s="200">
        <f t="array" ref="W163">IFERROR(AVERAGE(IF(C163:F163&gt;1,C163:F163)),0)</f>
        <v>0</v>
      </c>
      <c r="X163" s="192">
        <f t="array" ref="X163">W163+(_xlfn.COUNTIFS($W$120:$W163,W163)-1)*0.00001</f>
        <v>0.000429999999999999893</v>
      </c>
      <c r="Y163" s="200">
        <f>LARGE($X$120:$X$169,V163)</f>
        <v>0.00006</v>
      </c>
      <c r="Z163" s="202">
        <f>IF(Y163&lt;1,0,MATCH(Y163,$X$120:$X$169,0))</f>
        <v>0</v>
      </c>
      <c r="AA163" s="181" t="str">
        <f aca="1">INDEX($B$120:$B$169,Z163,1)</f>
        <v>LAPACHO</v>
      </c>
      <c r="AB163" s="150"/>
      <c r="AC163" s="201">
        <f t="array" ref="AC163">IFERROR(AVERAGE(IF(H163:K163&gt;1,H163:K163)),0)</f>
        <v>3030.34650285713997</v>
      </c>
      <c r="AD163" s="189">
        <f t="array" ref="AD163">AC163+(_xlfn.COUNTIFS($AC$120:$AC163,AC163)-1)*0.00001</f>
        <v>3030.34650285713997</v>
      </c>
      <c r="AE163" s="189">
        <f>LARGE($AD$120:$AD$169,V163)</f>
        <v>2730.50846095238012</v>
      </c>
      <c r="AF163" s="279">
        <f>IF(AE163&lt;1,0,MATCH(AE163,$AD$120:$AD$169,0))</f>
        <v>17</v>
      </c>
      <c r="AG163" s="181" t="str">
        <f aca="1">INDEX($B$120:$B$169,AF163,1)</f>
        <v>B MUTISIA</v>
      </c>
    </row>
    <row r="164" spans="1:33" ht="15" customHeight="1">
      <c r="A164" s="27" t="n">
        <v>45</v>
      </c>
      <c r="B164" s="193">
        <f aca="1">INDEX(CV3SF,$A164,1)</f>
        <v>0</v>
      </c>
      <c r="C164" s="28"/>
      <c r="D164" s="28"/>
      <c r="E164" s="28"/>
      <c r="F164" s="43"/>
      <c r="G164" s="191">
        <f>X164</f>
        <v>0.000440000000000000036</v>
      </c>
      <c r="H164" s="28"/>
      <c r="I164" s="28"/>
      <c r="J164" s="28"/>
      <c r="K164" s="43"/>
      <c r="L164" s="191">
        <f>AD164</f>
        <v>0</v>
      </c>
      <c r="M164" s="29"/>
      <c r="N164" s="194">
        <f>AA164</f>
        <v>0</v>
      </c>
      <c r="O164" s="191">
        <f>Y164</f>
        <v>0.00005</v>
      </c>
      <c r="P164" s="187">
        <f>AG164</f>
        <v>0</v>
      </c>
      <c r="Q164" s="191">
        <f>AE164</f>
        <v>0.00005</v>
      </c>
      <c r="V164" s="177">
        <f>ROWS($B$120:B164)</f>
        <v>45</v>
      </c>
      <c r="W164" s="200">
        <f t="array" ref="W164">IFERROR(AVERAGE(IF(C164:F164&gt;1,C164:F164)),0)</f>
        <v>0</v>
      </c>
      <c r="X164" s="192">
        <f t="array" ref="X164">W164+(_xlfn.COUNTIFS($W$120:$W164,W164)-1)*0.00001</f>
        <v>0.000440000000000000036</v>
      </c>
      <c r="Y164" s="200">
        <f>LARGE($X$120:$X$169,V164)</f>
        <v>0.00005</v>
      </c>
      <c r="Z164" s="202">
        <f>IF(Y164&lt;1,0,MATCH(Y164,$X$120:$X$169,0))</f>
        <v>0</v>
      </c>
      <c r="AA164" s="280">
        <f aca="1">INDEX($B$120:$B$169,Z164,1)</f>
        <v>0</v>
      </c>
      <c r="AB164" s="150"/>
      <c r="AC164" s="201">
        <f t="array" ref="AC164">IFERROR(AVERAGE(IF(H164:K164&gt;1,H164:K164)),0)</f>
        <v>0</v>
      </c>
      <c r="AD164" s="189">
        <f t="array" ref="AD164">AC164+(_xlfn.COUNTIFS($AC$120:$AC164,AC164)-1)*0.00001</f>
        <v>0</v>
      </c>
      <c r="AE164" s="189">
        <f>LARGE($AD$120:$AD$169,V164)</f>
        <v>0.00005</v>
      </c>
      <c r="AF164" s="202">
        <f>IF(AE164&lt;1,0,MATCH(AE164,$AD$120:$AD$169,0))</f>
        <v>0</v>
      </c>
      <c r="AG164" s="280">
        <f aca="1">INDEX($B$120:$B$169,AF164,1)</f>
        <v>0</v>
      </c>
    </row>
    <row r="165" spans="1:33" ht="15" customHeight="1">
      <c r="A165" s="27" t="n">
        <v>46</v>
      </c>
      <c r="B165" s="193">
        <f aca="1">INDEX(CV3SF,$A165,1)</f>
        <v>0</v>
      </c>
      <c r="C165" s="28"/>
      <c r="D165" s="28"/>
      <c r="E165" s="28"/>
      <c r="F165" s="43"/>
      <c r="G165" s="191">
        <f>X165</f>
        <v>0.00045</v>
      </c>
      <c r="H165" s="28"/>
      <c r="I165" s="28"/>
      <c r="J165" s="28"/>
      <c r="K165" s="43"/>
      <c r="L165" s="191">
        <f>AD165</f>
        <v>0.00001</v>
      </c>
      <c r="M165" s="29"/>
      <c r="N165" s="194">
        <f>AA165</f>
        <v>0</v>
      </c>
      <c r="O165" s="191">
        <f>Y165</f>
        <v>0.00004</v>
      </c>
      <c r="P165" s="187">
        <f>AG165</f>
        <v>0</v>
      </c>
      <c r="Q165" s="191">
        <f>AE165</f>
        <v>0.00004</v>
      </c>
      <c r="V165" s="177">
        <f>ROWS($B$120:B165)</f>
        <v>46</v>
      </c>
      <c r="W165" s="200">
        <f t="array" ref="W165">IFERROR(AVERAGE(IF(C165:F165&gt;1,C165:F165)),0)</f>
        <v>0</v>
      </c>
      <c r="X165" s="192">
        <f t="array" ref="X165">W165+(_xlfn.COUNTIFS($W$120:$W165,W165)-1)*0.00001</f>
        <v>0.00045</v>
      </c>
      <c r="Y165" s="200">
        <f>LARGE($X$120:$X$169,V165)</f>
        <v>0.00004</v>
      </c>
      <c r="Z165" s="202">
        <f>IF(Y165&lt;1,0,MATCH(Y165,$X$120:$X$169,0))</f>
        <v>0</v>
      </c>
      <c r="AA165" s="280">
        <f aca="1">INDEX($B$120:$B$169,Z165,1)</f>
        <v>0</v>
      </c>
      <c r="AB165" s="150"/>
      <c r="AC165" s="201">
        <f t="array" ref="AC165">IFERROR(AVERAGE(IF(H165:K165&gt;1,H165:K165)),0)</f>
        <v>0</v>
      </c>
      <c r="AD165" s="189">
        <f t="array" ref="AD165">AC165+(_xlfn.COUNTIFS($AC$120:$AC165,AC165)-1)*0.00001</f>
        <v>0.00001</v>
      </c>
      <c r="AE165" s="189">
        <f>LARGE($AD$120:$AD$169,V165)</f>
        <v>0.00004</v>
      </c>
      <c r="AF165" s="202">
        <f>IF(AE165&lt;1,0,MATCH(AE165,$AD$120:$AD$169,0))</f>
        <v>0</v>
      </c>
      <c r="AG165" s="280">
        <f aca="1">INDEX($B$120:$B$169,AF165,1)</f>
        <v>0</v>
      </c>
    </row>
    <row r="166" spans="1:33" ht="15" customHeight="1">
      <c r="A166" s="27" t="n">
        <v>47</v>
      </c>
      <c r="B166" s="193">
        <f aca="1">INDEX(CV3SF,$A166,1)</f>
        <v>0</v>
      </c>
      <c r="C166" s="28"/>
      <c r="D166" s="28"/>
      <c r="E166" s="28"/>
      <c r="F166" s="43"/>
      <c r="G166" s="191">
        <f>X166</f>
        <v>0.000459999999999999964</v>
      </c>
      <c r="H166" s="28"/>
      <c r="I166" s="28"/>
      <c r="J166" s="28"/>
      <c r="K166" s="43"/>
      <c r="L166" s="191">
        <f>AD166</f>
        <v>0.00002</v>
      </c>
      <c r="M166" s="29"/>
      <c r="N166" s="194">
        <f>AA166</f>
        <v>0</v>
      </c>
      <c r="O166" s="191">
        <f>Y166</f>
        <v>0.00003</v>
      </c>
      <c r="P166" s="187">
        <f>AG166</f>
        <v>0</v>
      </c>
      <c r="Q166" s="191">
        <f>AE166</f>
        <v>0.00003</v>
      </c>
      <c r="V166" s="177">
        <f>ROWS($B$120:B166)</f>
        <v>47</v>
      </c>
      <c r="W166" s="200">
        <f t="array" ref="W166">IFERROR(AVERAGE(IF(C166:F166&gt;1,C166:F166)),0)</f>
        <v>0</v>
      </c>
      <c r="X166" s="192">
        <f t="array" ref="X166">W166+(_xlfn.COUNTIFS($W$120:$W166,W166)-1)*0.00001</f>
        <v>0.000459999999999999964</v>
      </c>
      <c r="Y166" s="200">
        <f>LARGE($X$120:$X$169,V166)</f>
        <v>0.00003</v>
      </c>
      <c r="Z166" s="202">
        <f>IF(Y166&lt;1,0,MATCH(Y166,$X$120:$X$169,0))</f>
        <v>0</v>
      </c>
      <c r="AA166" s="280">
        <f aca="1">INDEX($B$120:$B$169,Z166,1)</f>
        <v>0</v>
      </c>
      <c r="AB166" s="150"/>
      <c r="AC166" s="201">
        <f t="array" ref="AC166">IFERROR(AVERAGE(IF(H166:K166&gt;1,H166:K166)),0)</f>
        <v>0</v>
      </c>
      <c r="AD166" s="189">
        <f t="array" ref="AD166">AC166+(_xlfn.COUNTIFS($AC$120:$AC166,AC166)-1)*0.00001</f>
        <v>0.00002</v>
      </c>
      <c r="AE166" s="189">
        <f>LARGE($AD$120:$AD$169,V166)</f>
        <v>0.00003</v>
      </c>
      <c r="AF166" s="202">
        <f>IF(AE166&lt;1,0,MATCH(AE166,$AD$120:$AD$169,0))</f>
        <v>0</v>
      </c>
      <c r="AG166" s="280">
        <f aca="1">INDEX($B$120:$B$169,AF166,1)</f>
        <v>0</v>
      </c>
    </row>
    <row r="167" spans="1:33" ht="15" customHeight="1">
      <c r="A167" s="27" t="n">
        <v>48</v>
      </c>
      <c r="B167" s="193">
        <f aca="1">INDEX(CV3SF,$A167,1)</f>
        <v>0</v>
      </c>
      <c r="C167" s="28"/>
      <c r="D167" s="28"/>
      <c r="E167" s="28"/>
      <c r="F167" s="43"/>
      <c r="G167" s="191">
        <f>X167</f>
        <v>0.000469999999999999929</v>
      </c>
      <c r="H167" s="28"/>
      <c r="I167" s="28"/>
      <c r="J167" s="28"/>
      <c r="K167" s="43"/>
      <c r="L167" s="191">
        <f>AD167</f>
        <v>0.00003</v>
      </c>
      <c r="M167" s="29"/>
      <c r="N167" s="194">
        <f>AA167</f>
        <v>0</v>
      </c>
      <c r="O167" s="191">
        <f>Y167</f>
        <v>0.00002</v>
      </c>
      <c r="P167" s="187">
        <f>AG167</f>
        <v>0</v>
      </c>
      <c r="Q167" s="191">
        <f>AE167</f>
        <v>0.00002</v>
      </c>
      <c r="V167" s="177">
        <f>ROWS($B$120:B167)</f>
        <v>48</v>
      </c>
      <c r="W167" s="200">
        <f t="array" ref="W167">IFERROR(AVERAGE(IF(C167:F167&gt;1,C167:F167)),0)</f>
        <v>0</v>
      </c>
      <c r="X167" s="192">
        <f t="array" ref="X167">W167+(_xlfn.COUNTIFS($W$120:$W167,W167)-1)*0.00001</f>
        <v>0.000469999999999999929</v>
      </c>
      <c r="Y167" s="200">
        <f>LARGE($X$120:$X$169,V167)</f>
        <v>0.00002</v>
      </c>
      <c r="Z167" s="202">
        <f>IF(Y167&lt;1,0,MATCH(Y167,$X$120:$X$169,0))</f>
        <v>0</v>
      </c>
      <c r="AA167" s="280">
        <f aca="1">INDEX($B$120:$B$169,Z167,1)</f>
        <v>0</v>
      </c>
      <c r="AB167" s="150"/>
      <c r="AC167" s="201">
        <f t="array" ref="AC167">IFERROR(AVERAGE(IF(H167:K167&gt;1,H167:K167)),0)</f>
        <v>0</v>
      </c>
      <c r="AD167" s="189">
        <f t="array" ref="AD167">AC167+(_xlfn.COUNTIFS($AC$120:$AC167,AC167)-1)*0.00001</f>
        <v>0.00003</v>
      </c>
      <c r="AE167" s="189">
        <f>LARGE($AD$120:$AD$169,V167)</f>
        <v>0.00002</v>
      </c>
      <c r="AF167" s="202">
        <f>IF(AE167&lt;1,0,MATCH(AE167,$AD$120:$AD$169,0))</f>
        <v>0</v>
      </c>
      <c r="AG167" s="280">
        <f aca="1">INDEX($B$120:$B$169,AF167,1)</f>
        <v>0</v>
      </c>
    </row>
    <row r="168" spans="1:33" ht="15" customHeight="1">
      <c r="A168" s="27" t="n">
        <v>49</v>
      </c>
      <c r="B168" s="193">
        <f aca="1">INDEX(CV3SF,$A168,1)</f>
        <v>0</v>
      </c>
      <c r="C168" s="28"/>
      <c r="D168" s="28"/>
      <c r="E168" s="28"/>
      <c r="F168" s="43"/>
      <c r="G168" s="191">
        <f>X168</f>
        <v>0.000479999999999999982</v>
      </c>
      <c r="H168" s="28"/>
      <c r="I168" s="28"/>
      <c r="J168" s="28"/>
      <c r="K168" s="43"/>
      <c r="L168" s="191">
        <f>AD168</f>
        <v>0.00004</v>
      </c>
      <c r="M168" s="29"/>
      <c r="N168" s="194">
        <f>AA168</f>
        <v>0</v>
      </c>
      <c r="O168" s="191">
        <f>Y168</f>
        <v>0.00001</v>
      </c>
      <c r="P168" s="187">
        <f>AG168</f>
        <v>0</v>
      </c>
      <c r="Q168" s="191">
        <f>AE168</f>
        <v>0.00001</v>
      </c>
      <c r="V168" s="177">
        <f>ROWS($B$120:B168)</f>
        <v>49</v>
      </c>
      <c r="W168" s="200">
        <f t="array" ref="W168">IFERROR(AVERAGE(IF(C168:F168&gt;1,C168:F168)),0)</f>
        <v>0</v>
      </c>
      <c r="X168" s="192">
        <f t="array" ref="X168">W168+(_xlfn.COUNTIFS($W$120:$W168,W168)-1)*0.00001</f>
        <v>0.000479999999999999982</v>
      </c>
      <c r="Y168" s="200">
        <f>LARGE($X$120:$X$169,V168)</f>
        <v>0.00001</v>
      </c>
      <c r="Z168" s="202">
        <f>IF(Y168&lt;1,0,MATCH(Y168,$X$120:$X$169,0))</f>
        <v>0</v>
      </c>
      <c r="AA168" s="280">
        <f aca="1">INDEX($B$120:$B$169,Z168,1)</f>
        <v>0</v>
      </c>
      <c r="AB168" s="150"/>
      <c r="AC168" s="201">
        <f t="array" ref="AC168">IFERROR(AVERAGE(IF(H168:K168&gt;1,H168:K168)),0)</f>
        <v>0</v>
      </c>
      <c r="AD168" s="189">
        <f t="array" ref="AD168">AC168+(_xlfn.COUNTIFS($AC$120:$AC168,AC168)-1)*0.00001</f>
        <v>0.00004</v>
      </c>
      <c r="AE168" s="189">
        <f>LARGE($AD$120:$AD$169,V168)</f>
        <v>0.00001</v>
      </c>
      <c r="AF168" s="202">
        <f>IF(AE168&lt;1,0,MATCH(AE168,$AD$120:$AD$169,0))</f>
        <v>0</v>
      </c>
      <c r="AG168" s="280">
        <f aca="1">INDEX($B$120:$B$169,AF168,1)</f>
        <v>0</v>
      </c>
    </row>
    <row r="169" spans="1:33" ht="15" customHeight="1">
      <c r="A169" s="27" t="n">
        <v>50</v>
      </c>
      <c r="B169" s="193">
        <f aca="1">INDEX(CV3SF,$A169,1)</f>
        <v>0</v>
      </c>
      <c r="C169" s="28"/>
      <c r="D169" s="28"/>
      <c r="E169" s="28"/>
      <c r="F169" s="43"/>
      <c r="G169" s="191">
        <f>X169</f>
        <v>0.000490000000000000036</v>
      </c>
      <c r="H169" s="28"/>
      <c r="I169" s="28"/>
      <c r="J169" s="28"/>
      <c r="K169" s="43"/>
      <c r="L169" s="191">
        <f>AD169</f>
        <v>0.00005</v>
      </c>
      <c r="M169" s="29"/>
      <c r="N169" s="194">
        <f>AA169</f>
        <v>0</v>
      </c>
      <c r="O169" s="191">
        <f>Y169</f>
        <v>0</v>
      </c>
      <c r="P169" s="187">
        <f>AG169</f>
        <v>0</v>
      </c>
      <c r="Q169" s="191">
        <f>AE169</f>
        <v>0</v>
      </c>
      <c r="V169" s="177">
        <f>ROWS($B$120:B169)</f>
        <v>50</v>
      </c>
      <c r="W169" s="200">
        <f t="array" ref="W169">IFERROR(AVERAGE(IF(C169:F169&gt;1,C169:F169)),0)</f>
        <v>0</v>
      </c>
      <c r="X169" s="192">
        <f t="array" ref="X169">W169+(_xlfn.COUNTIFS($W$120:$W169,W169)-1)*0.00001</f>
        <v>0.000490000000000000036</v>
      </c>
      <c r="Y169" s="200">
        <f>LARGE($X$120:$X$169,V169)</f>
        <v>0</v>
      </c>
      <c r="Z169" s="202">
        <f>IF(Y169&lt;1,0,MATCH(Y169,$X$120:$X$169,0))</f>
        <v>0</v>
      </c>
      <c r="AA169" s="280">
        <f aca="1">INDEX($B$120:$B$169,Z169,1)</f>
        <v>0</v>
      </c>
      <c r="AB169" s="150"/>
      <c r="AC169" s="201">
        <f t="array" ref="AC169">IFERROR(AVERAGE(IF(H169:K169&gt;1,H169:K169)),0)</f>
        <v>0</v>
      </c>
      <c r="AD169" s="189">
        <f t="array" ref="AD169">AC169+(_xlfn.COUNTIFS($AC$120:$AC169,AC169)-1)*0.00001</f>
        <v>0.00005</v>
      </c>
      <c r="AE169" s="189">
        <f>LARGE($AD$120:$AD$169,V169)</f>
        <v>0</v>
      </c>
      <c r="AF169" s="202">
        <f>IF(AE169&lt;1,0,MATCH(AE169,$AD$120:$AD$169,0))</f>
        <v>0</v>
      </c>
      <c r="AG169" s="280">
        <f aca="1">INDEX($B$120:$B$169,AF169,1)</f>
        <v>0</v>
      </c>
    </row>
    <row r="170" spans="3:33" ht="15" customHeight="1">
      <c r="C170" s="44"/>
      <c r="D170" s="44"/>
      <c r="E170" s="44"/>
      <c r="V170" s="150"/>
      <c r="W170" s="150"/>
      <c r="X170" s="150"/>
      <c r="Y170" s="150"/>
      <c r="Z170" s="150"/>
      <c r="AA170" s="150"/>
      <c r="AB170" s="150"/>
      <c r="AC170" s="150"/>
      <c r="AD170" s="150"/>
      <c r="AE170" s="150"/>
      <c r="AF170" s="150"/>
      <c r="AG170" s="150"/>
    </row>
    <row r="171" spans="3:33" ht="15" customHeight="1">
      <c r="C171" s="44"/>
      <c r="D171" s="44"/>
      <c r="E171" s="44"/>
      <c r="V171" s="150"/>
      <c r="W171" s="150"/>
      <c r="X171" s="150"/>
      <c r="Y171" s="150"/>
      <c r="Z171" s="150"/>
      <c r="AA171" s="150"/>
      <c r="AB171" s="150"/>
      <c r="AC171" s="150"/>
      <c r="AD171" s="150"/>
      <c r="AE171" s="150"/>
      <c r="AF171" s="150"/>
      <c r="AG171" s="150"/>
    </row>
    <row r="172" spans="3:33" ht="15" customHeight="1">
      <c r="C172" s="9"/>
      <c r="D172" s="9"/>
      <c r="E172" s="9"/>
      <c r="H172" s="9"/>
      <c r="I172" s="9"/>
      <c r="J172" s="9"/>
      <c r="K172" s="9"/>
      <c r="L172" s="12"/>
      <c r="V172" s="150"/>
      <c r="W172" s="150"/>
      <c r="X172" s="150"/>
      <c r="Y172" s="150"/>
      <c r="Z172" s="150"/>
      <c r="AA172" s="150"/>
      <c r="AB172" s="150"/>
      <c r="AC172" s="150"/>
      <c r="AD172" s="150"/>
      <c r="AE172" s="150"/>
      <c r="AF172" s="150"/>
      <c r="AG172" s="150"/>
    </row>
    <row r="173" spans="14:33" ht="15" customHeight="1">
      <c r="N173" s="284" t="s">
        <v>280</v>
      </c>
      <c r="V173" s="150"/>
      <c r="W173" s="150"/>
      <c r="X173" s="150"/>
      <c r="Y173" s="150"/>
      <c r="Z173" s="150"/>
      <c r="AA173" s="150"/>
      <c r="AB173" s="150"/>
      <c r="AC173" s="150"/>
      <c r="AD173" s="150"/>
      <c r="AE173" s="150"/>
      <c r="AF173" s="150"/>
      <c r="AG173" s="150"/>
    </row>
    <row r="174" spans="3:33" ht="15" customHeight="1">
      <c r="C174" s="53" t="str">
        <f>Fechas!$C$169</f>
        <v>4º ÉPOCA: CICLOS CORTOS SIN FUNGICIDA</v>
      </c>
      <c r="D174" s="54"/>
      <c r="E174" s="54"/>
      <c r="F174" s="54"/>
      <c r="G174" s="55"/>
      <c r="H174" s="56" t="str">
        <f>Fechas!$K$169</f>
        <v>4º ÉPOCA: CICLOS CORTOS CON FUNGICIDA</v>
      </c>
      <c r="I174" s="57"/>
      <c r="J174" s="57"/>
      <c r="K174" s="57"/>
      <c r="L174" s="58"/>
      <c r="N174" s="53" t="str">
        <f>C174</f>
        <v>4º ÉPOCA: CICLOS CORTOS SIN FUNGICIDA</v>
      </c>
      <c r="O174" s="54"/>
      <c r="P174" s="56" t="str">
        <f>H174</f>
        <v>4º ÉPOCA: CICLOS CORTOS CON FUNGICIDA</v>
      </c>
      <c r="Q174" s="141"/>
      <c r="V174" s="150"/>
      <c r="W174" s="150"/>
      <c r="X174" s="150"/>
      <c r="Y174" s="150"/>
      <c r="Z174" s="150"/>
      <c r="AA174" s="150"/>
      <c r="AB174" s="150"/>
      <c r="AC174" s="150"/>
      <c r="AD174" s="150"/>
      <c r="AE174" s="150"/>
      <c r="AF174" s="150"/>
      <c r="AG174" s="150"/>
    </row>
    <row r="175" spans="2:33" ht="15" customHeight="1">
      <c r="B175" s="19"/>
      <c r="C175" s="308" t="s">
        <v>281</v>
      </c>
      <c r="D175" s="20"/>
      <c r="E175" s="21"/>
      <c r="F175" s="21"/>
      <c r="G175" s="22"/>
      <c r="H175" s="309" t="s">
        <v>281</v>
      </c>
      <c r="I175" s="21"/>
      <c r="J175" s="21"/>
      <c r="K175" s="21"/>
      <c r="L175" s="148"/>
      <c r="N175" s="308" t="s">
        <v>281</v>
      </c>
      <c r="O175" s="7"/>
      <c r="P175" s="309" t="s">
        <v>281</v>
      </c>
      <c r="Q175" s="147"/>
      <c r="V175" s="150"/>
      <c r="W175" s="150"/>
      <c r="X175" s="150"/>
      <c r="Y175" s="150"/>
      <c r="Z175" s="150"/>
      <c r="AA175" s="150"/>
      <c r="AB175" s="150"/>
      <c r="AC175" s="150"/>
      <c r="AD175" s="150"/>
      <c r="AE175" s="150"/>
      <c r="AF175" s="150"/>
      <c r="AG175" s="150"/>
    </row>
    <row r="176" spans="2:33" ht="15" customHeight="1">
      <c r="B176" s="24" t="s">
        <v>120</v>
      </c>
      <c r="C176" s="25" t="s">
        <v>282</v>
      </c>
      <c r="D176" s="25" t="s">
        <v>283</v>
      </c>
      <c r="E176" s="25" t="s">
        <v>284</v>
      </c>
      <c r="F176" s="25" t="s">
        <v>285</v>
      </c>
      <c r="G176" s="26" t="s">
        <v>286</v>
      </c>
      <c r="H176" s="25" t="s">
        <v>282</v>
      </c>
      <c r="I176" s="25" t="s">
        <v>283</v>
      </c>
      <c r="J176" s="25" t="s">
        <v>284</v>
      </c>
      <c r="K176" s="25" t="s">
        <v>285</v>
      </c>
      <c r="L176" s="26" t="s">
        <v>286</v>
      </c>
      <c r="N176" s="24" t="s">
        <v>120</v>
      </c>
      <c r="O176" s="26" t="s">
        <v>286</v>
      </c>
      <c r="P176" s="24" t="s">
        <v>120</v>
      </c>
      <c r="Q176" s="26" t="s">
        <v>286</v>
      </c>
      <c r="V176" s="150"/>
      <c r="W176" s="150"/>
      <c r="X176" s="150"/>
      <c r="Y176" s="150"/>
      <c r="Z176" s="150"/>
      <c r="AA176" s="150"/>
      <c r="AB176" s="150"/>
      <c r="AC176" s="150"/>
      <c r="AD176" s="150"/>
      <c r="AE176" s="150"/>
      <c r="AF176" s="150"/>
      <c r="AG176" s="150"/>
    </row>
    <row r="177" spans="1:33" ht="15" customHeight="1">
      <c r="A177" s="27" t="n">
        <v>1</v>
      </c>
      <c r="B177" s="193">
        <f aca="1">INDEX(CV4SF,$A177,1)</f>
        <v>460</v>
      </c>
      <c r="C177" s="70"/>
      <c r="D177" s="28"/>
      <c r="E177" s="28"/>
      <c r="F177" s="32"/>
      <c r="G177" s="191">
        <f>X177</f>
        <v>0</v>
      </c>
      <c r="H177" s="78" t="n">
        <v>4689.87702857142813</v>
      </c>
      <c r="I177" s="78" t="n">
        <v>4466.19397714285697</v>
      </c>
      <c r="J177" s="78" t="n">
        <v>3972.60863999999992</v>
      </c>
      <c r="K177" s="32"/>
      <c r="L177" s="191">
        <f>AD177</f>
        <v>4376.2265485714297</v>
      </c>
      <c r="M177" s="29"/>
      <c r="N177" s="194">
        <f>AA177</f>
        <v>460</v>
      </c>
      <c r="O177" s="191">
        <f>Y177</f>
        <v>0.000490000000000000036</v>
      </c>
      <c r="P177" s="187" t="str">
        <f>AG177</f>
        <v>ACA 921</v>
      </c>
      <c r="Q177" s="191">
        <f>AE177</f>
        <v>4953.03461714286004</v>
      </c>
      <c r="V177" s="177">
        <f>ROWS($B$177:B177)</f>
        <v>1</v>
      </c>
      <c r="W177" s="200">
        <f t="array" ref="W177">IFERROR(AVERAGE(IF(C177:F177&gt;1,C177:F177)),0)</f>
        <v>0</v>
      </c>
      <c r="X177" s="192">
        <f t="array" ref="X177">W177+(_xlfn.COUNTIFS($W$177:$W177,W177)-1)*0.00001</f>
        <v>0</v>
      </c>
      <c r="Y177" s="200">
        <f>LARGE($X$177:$X$226,V177)</f>
        <v>0.000490000000000000036</v>
      </c>
      <c r="Z177" s="202">
        <f>IF(Y177&lt;1,0,MATCH(Y177,$X$177:$X$226,0))</f>
        <v>0</v>
      </c>
      <c r="AA177" s="280">
        <f aca="1">INDEX($B$177:$B$226,Z177,1)</f>
        <v>460</v>
      </c>
      <c r="AB177" s="150"/>
      <c r="AC177" s="201">
        <f t="array" ref="AC177">IFERROR(AVERAGE(IF(H177:K177&gt;1,H177:K177)),0)</f>
        <v>4376.2265485714297</v>
      </c>
      <c r="AD177" s="189">
        <f t="array" ref="AD177">AC177+(_xlfn.COUNTIFS($AC$177:$AC177,AC177)-1)*0.00001</f>
        <v>4376.2265485714297</v>
      </c>
      <c r="AE177" s="189">
        <f>LARGE($AD$177:$AD$226,V177)</f>
        <v>4953.03461714286004</v>
      </c>
      <c r="AF177" s="279">
        <f>IF(AE177&lt;1,0,MATCH(AE177,$AD$177:$AD$226,0))</f>
        <v>5</v>
      </c>
      <c r="AG177" s="181" t="str">
        <f aca="1">INDEX($B$177:$B$226,AF177,1)</f>
        <v>ACA 921</v>
      </c>
    </row>
    <row r="178" spans="1:33" ht="15" customHeight="1">
      <c r="A178" s="27" t="n">
        <v>2</v>
      </c>
      <c r="B178" s="193">
        <f aca="1">INDEX(CV4SF,$A178,1)</f>
        <v>916</v>
      </c>
      <c r="C178" s="70"/>
      <c r="D178" s="28"/>
      <c r="E178" s="28"/>
      <c r="F178" s="32"/>
      <c r="G178" s="191">
        <f>X178</f>
        <v>0.00001</v>
      </c>
      <c r="H178" s="78" t="n">
        <v>4275.68365714285665</v>
      </c>
      <c r="I178" s="78" t="n">
        <v>5623.88112000000001</v>
      </c>
      <c r="J178" s="78" t="n">
        <v>4271.70580571428582</v>
      </c>
      <c r="K178" s="32"/>
      <c r="L178" s="191">
        <f>AD178</f>
        <v>4723.75686095237961</v>
      </c>
      <c r="M178" s="29"/>
      <c r="N178" s="194">
        <f>AA178</f>
        <v>916</v>
      </c>
      <c r="O178" s="191">
        <f>Y178</f>
        <v>0.000479999999999999982</v>
      </c>
      <c r="P178" s="187">
        <f>AG178</f>
        <v>916</v>
      </c>
      <c r="Q178" s="191">
        <f>AE178</f>
        <v>4723.75686095237961</v>
      </c>
      <c r="V178" s="177">
        <f>ROWS($B$177:B178)</f>
        <v>2</v>
      </c>
      <c r="W178" s="200">
        <f t="array" ref="W178">IFERROR(AVERAGE(IF(C178:F178&gt;1,C178:F178)),0)</f>
        <v>0</v>
      </c>
      <c r="X178" s="192">
        <f t="array" ref="X178">W178+(_xlfn.COUNTIFS($W$177:$W178,W178)-1)*0.00001</f>
        <v>0.00001</v>
      </c>
      <c r="Y178" s="200">
        <f>LARGE($X$177:$X$226,V178)</f>
        <v>0.000479999999999999982</v>
      </c>
      <c r="Z178" s="202">
        <f>IF(Y178&lt;1,0,MATCH(Y178,$X$177:$X$226,0))</f>
        <v>0</v>
      </c>
      <c r="AA178" s="280">
        <f aca="1">INDEX($B$177:$B$226,Z178,1)</f>
        <v>916</v>
      </c>
      <c r="AB178" s="150"/>
      <c r="AC178" s="201">
        <f t="array" ref="AC178">IFERROR(AVERAGE(IF(H178:K178&gt;1,H178:K178)),0)</f>
        <v>4723.75686095237961</v>
      </c>
      <c r="AD178" s="189">
        <f t="array" ref="AD178">AC178+(_xlfn.COUNTIFS($AC$177:$AC178,AC178)-1)*0.00001</f>
        <v>4723.75686095237961</v>
      </c>
      <c r="AE178" s="189">
        <f>LARGE($AD$177:$AD$226,V178)</f>
        <v>4723.75686095237961</v>
      </c>
      <c r="AF178" s="279">
        <f>IF(AE178&lt;1,0,MATCH(AE178,$AD$177:$AD$226,0))</f>
        <v>2</v>
      </c>
      <c r="AG178" s="280">
        <f aca="1">INDEX($B$177:$B$226,AF178,1)</f>
        <v>916</v>
      </c>
    </row>
    <row r="179" spans="1:33" ht="15" customHeight="1">
      <c r="A179" s="27" t="n">
        <v>3</v>
      </c>
      <c r="B179" s="193">
        <f aca="1">INDEX(CV4SF,$A179,1)</f>
        <v>920</v>
      </c>
      <c r="C179" s="70"/>
      <c r="D179" s="28"/>
      <c r="E179" s="28"/>
      <c r="F179" s="32"/>
      <c r="G179" s="191">
        <f>X179</f>
        <v>0.00002</v>
      </c>
      <c r="H179" s="78" t="n">
        <v>3742.05505142857191</v>
      </c>
      <c r="I179" s="78" t="n">
        <v>5543.0297371428569</v>
      </c>
      <c r="J179" s="78" t="n">
        <v>3192.04926857142846</v>
      </c>
      <c r="K179" s="32"/>
      <c r="L179" s="191">
        <f>AD179</f>
        <v>4159.0446857142897</v>
      </c>
      <c r="M179" s="29"/>
      <c r="N179" s="194">
        <f>AA179</f>
        <v>920</v>
      </c>
      <c r="O179" s="191">
        <f>Y179</f>
        <v>0.000469999999999999929</v>
      </c>
      <c r="P179" s="187" t="str">
        <f>AG179</f>
        <v>B PRETAL</v>
      </c>
      <c r="Q179" s="191">
        <f>AE179</f>
        <v>4566.21062857142988</v>
      </c>
      <c r="V179" s="177">
        <f>ROWS($B$177:B179)</f>
        <v>3</v>
      </c>
      <c r="W179" s="200">
        <f t="array" ref="W179">IFERROR(AVERAGE(IF(C179:F179&gt;1,C179:F179)),0)</f>
        <v>0</v>
      </c>
      <c r="X179" s="192">
        <f t="array" ref="X179">W179+(_xlfn.COUNTIFS($W$177:$W179,W179)-1)*0.00001</f>
        <v>0.00002</v>
      </c>
      <c r="Y179" s="200">
        <f>LARGE($X$177:$X$226,V179)</f>
        <v>0.000469999999999999929</v>
      </c>
      <c r="Z179" s="202">
        <f>IF(Y179&lt;1,0,MATCH(Y179,$X$177:$X$226,0))</f>
        <v>0</v>
      </c>
      <c r="AA179" s="280">
        <f aca="1">INDEX($B$177:$B$226,Z179,1)</f>
        <v>920</v>
      </c>
      <c r="AB179" s="150"/>
      <c r="AC179" s="201">
        <f t="array" ref="AC179">IFERROR(AVERAGE(IF(H179:K179&gt;1,H179:K179)),0)</f>
        <v>4159.0446857142897</v>
      </c>
      <c r="AD179" s="189">
        <f t="array" ref="AD179">AC179+(_xlfn.COUNTIFS($AC$177:$AC179,AC179)-1)*0.00001</f>
        <v>4159.0446857142897</v>
      </c>
      <c r="AE179" s="189">
        <f>LARGE($AD$177:$AD$226,V179)</f>
        <v>4566.21062857142988</v>
      </c>
      <c r="AF179" s="279">
        <f>IF(AE179&lt;1,0,MATCH(AE179,$AD$177:$AD$226,0))</f>
        <v>13</v>
      </c>
      <c r="AG179" s="181" t="str">
        <f aca="1">INDEX($B$177:$B$226,AF179,1)</f>
        <v>B PRETAL</v>
      </c>
    </row>
    <row r="180" spans="1:33" ht="15" customHeight="1">
      <c r="A180" s="27" t="n">
        <v>4</v>
      </c>
      <c r="B180" s="193" t="str">
        <f aca="1">INDEX(CV4SF,$A180,1)</f>
        <v>ACA 917</v>
      </c>
      <c r="C180" s="70"/>
      <c r="D180" s="28"/>
      <c r="E180" s="28"/>
      <c r="F180" s="32"/>
      <c r="G180" s="191">
        <f>X180</f>
        <v>0.00003</v>
      </c>
      <c r="H180" s="78" t="n">
        <v>3995.24022857142882</v>
      </c>
      <c r="I180" s="78" t="n">
        <v>4587.38443428571463</v>
      </c>
      <c r="J180" s="78" t="n">
        <v>3753.57349714285692</v>
      </c>
      <c r="K180" s="32"/>
      <c r="L180" s="191">
        <f>AD180</f>
        <v>4112.06605333333027</v>
      </c>
      <c r="M180" s="29"/>
      <c r="N180" s="194" t="str">
        <f>AA180</f>
        <v>ACA 917</v>
      </c>
      <c r="O180" s="191">
        <f>Y180</f>
        <v>0.000459999999999999964</v>
      </c>
      <c r="P180" s="187" t="str">
        <f>AG180</f>
        <v>BIOCERES 1008</v>
      </c>
      <c r="Q180" s="191">
        <f>AE180</f>
        <v>4518.53143238094981</v>
      </c>
      <c r="V180" s="177">
        <f>ROWS($B$177:B180)</f>
        <v>4</v>
      </c>
      <c r="W180" s="200">
        <f t="array" ref="W180">IFERROR(AVERAGE(IF(C180:F180&gt;1,C180:F180)),0)</f>
        <v>0</v>
      </c>
      <c r="X180" s="192">
        <f t="array" ref="X180">W180+(_xlfn.COUNTIFS($W$177:$W180,W180)-1)*0.00001</f>
        <v>0.00003</v>
      </c>
      <c r="Y180" s="200">
        <f>LARGE($X$177:$X$226,V180)</f>
        <v>0.000459999999999999964</v>
      </c>
      <c r="Z180" s="202">
        <f>IF(Y180&lt;1,0,MATCH(Y180,$X$177:$X$226,0))</f>
        <v>0</v>
      </c>
      <c r="AA180" s="181" t="str">
        <f aca="1">INDEX($B$177:$B$226,Z180,1)</f>
        <v>ACA 917</v>
      </c>
      <c r="AB180" s="150"/>
      <c r="AC180" s="201">
        <f t="array" ref="AC180">IFERROR(AVERAGE(IF(H180:K180&gt;1,H180:K180)),0)</f>
        <v>4112.06605333333027</v>
      </c>
      <c r="AD180" s="189">
        <f t="array" ref="AD180">AC180+(_xlfn.COUNTIFS($AC$177:$AC180,AC180)-1)*0.00001</f>
        <v>4112.06605333333027</v>
      </c>
      <c r="AE180" s="189">
        <f>LARGE($AD$177:$AD$226,V180)</f>
        <v>4518.53143238094981</v>
      </c>
      <c r="AF180" s="279">
        <f>IF(AE180&lt;1,0,MATCH(AE180,$AD$177:$AD$226,0))</f>
        <v>7</v>
      </c>
      <c r="AG180" s="181" t="str">
        <f aca="1">INDEX($B$177:$B$226,AF180,1)</f>
        <v>BIOCERES 1008</v>
      </c>
    </row>
    <row r="181" spans="1:33" ht="15" customHeight="1">
      <c r="A181" s="27" t="n">
        <v>5</v>
      </c>
      <c r="B181" s="193" t="str">
        <f aca="1">INDEX(CV4SF,$A181,1)</f>
        <v>ACA 921</v>
      </c>
      <c r="C181" s="70"/>
      <c r="D181" s="28"/>
      <c r="E181" s="28"/>
      <c r="F181" s="32"/>
      <c r="G181" s="191">
        <f>X181</f>
        <v>0.00004</v>
      </c>
      <c r="H181" s="78" t="n">
        <v>4175.85167999999976</v>
      </c>
      <c r="I181" s="78" t="n">
        <v>5159.76685714285668</v>
      </c>
      <c r="J181" s="78" t="n">
        <v>5523.48531428571368</v>
      </c>
      <c r="K181" s="32"/>
      <c r="L181" s="191">
        <f>AD181</f>
        <v>4953.03461714286004</v>
      </c>
      <c r="M181" s="29"/>
      <c r="N181" s="194" t="str">
        <f>AA181</f>
        <v>ACA 921</v>
      </c>
      <c r="O181" s="191">
        <f>Y181</f>
        <v>0.00045</v>
      </c>
      <c r="P181" s="187" t="str">
        <f>AG181</f>
        <v>ALERCE</v>
      </c>
      <c r="Q181" s="191">
        <f>AE181</f>
        <v>4452.69314285713972</v>
      </c>
      <c r="V181" s="177">
        <f>ROWS($B$177:B181)</f>
        <v>5</v>
      </c>
      <c r="W181" s="200">
        <f t="array" ref="W181">IFERROR(AVERAGE(IF(C181:F181&gt;1,C181:F181)),0)</f>
        <v>0</v>
      </c>
      <c r="X181" s="192">
        <f t="array" ref="X181">W181+(_xlfn.COUNTIFS($W$177:$W181,W181)-1)*0.00001</f>
        <v>0.00004</v>
      </c>
      <c r="Y181" s="200">
        <f>LARGE($X$177:$X$226,V181)</f>
        <v>0.00045</v>
      </c>
      <c r="Z181" s="202">
        <f>IF(Y181&lt;1,0,MATCH(Y181,$X$177:$X$226,0))</f>
        <v>0</v>
      </c>
      <c r="AA181" s="181" t="str">
        <f aca="1">INDEX($B$177:$B$226,Z181,1)</f>
        <v>ACA 921</v>
      </c>
      <c r="AB181" s="150"/>
      <c r="AC181" s="201">
        <f t="array" ref="AC181">IFERROR(AVERAGE(IF(H181:K181&gt;1,H181:K181)),0)</f>
        <v>4953.03461714286004</v>
      </c>
      <c r="AD181" s="189">
        <f t="array" ref="AD181">AC181+(_xlfn.COUNTIFS($AC$177:$AC181,AC181)-1)*0.00001</f>
        <v>4953.03461714286004</v>
      </c>
      <c r="AE181" s="189">
        <f>LARGE($AD$177:$AD$226,V181)</f>
        <v>4452.69314285713972</v>
      </c>
      <c r="AF181" s="279">
        <f>IF(AE181&lt;1,0,MATCH(AE181,$AD$177:$AD$226,0))</f>
        <v>15</v>
      </c>
      <c r="AG181" s="181" t="str">
        <f aca="1">INDEX($B$177:$B$226,AF181,1)</f>
        <v>ALERCE</v>
      </c>
    </row>
    <row r="182" spans="1:33" ht="15" customHeight="1">
      <c r="A182" s="27" t="n">
        <v>6</v>
      </c>
      <c r="B182" s="193" t="str">
        <f aca="1">INDEX(CV4SF,$A182,1)</f>
        <v>ALAMO</v>
      </c>
      <c r="C182" s="70"/>
      <c r="D182" s="28"/>
      <c r="E182" s="28"/>
      <c r="F182" s="32"/>
      <c r="G182" s="191">
        <f>X182</f>
        <v>0.00005</v>
      </c>
      <c r="H182" s="78" t="n">
        <v>4165.52299428571405</v>
      </c>
      <c r="I182" s="78" t="n">
        <v>4436.71963428571325</v>
      </c>
      <c r="J182" s="78" t="n">
        <v>3818.31572571428569</v>
      </c>
      <c r="K182" s="32"/>
      <c r="L182" s="191">
        <f>AD182</f>
        <v>4140.18611809524009</v>
      </c>
      <c r="M182" s="29"/>
      <c r="N182" s="194" t="str">
        <f>AA182</f>
        <v>ALAMO</v>
      </c>
      <c r="O182" s="191">
        <f>Y182</f>
        <v>0.000440000000000000036</v>
      </c>
      <c r="P182" s="187">
        <f>AG182</f>
        <v>460</v>
      </c>
      <c r="Q182" s="191">
        <f>AE182</f>
        <v>4376.2265485714297</v>
      </c>
      <c r="V182" s="177">
        <f>ROWS($B$177:B182)</f>
        <v>6</v>
      </c>
      <c r="W182" s="200">
        <f t="array" ref="W182">IFERROR(AVERAGE(IF(C182:F182&gt;1,C182:F182)),0)</f>
        <v>0</v>
      </c>
      <c r="X182" s="192">
        <f t="array" ref="X182">W182+(_xlfn.COUNTIFS($W$177:$W182,W182)-1)*0.00001</f>
        <v>0.00005</v>
      </c>
      <c r="Y182" s="200">
        <f>LARGE($X$177:$X$226,V182)</f>
        <v>0.000440000000000000036</v>
      </c>
      <c r="Z182" s="202">
        <f>IF(Y182&lt;1,0,MATCH(Y182,$X$177:$X$226,0))</f>
        <v>0</v>
      </c>
      <c r="AA182" s="181" t="str">
        <f aca="1">INDEX($B$177:$B$226,Z182,1)</f>
        <v>ALAMO</v>
      </c>
      <c r="AB182" s="150"/>
      <c r="AC182" s="201">
        <f t="array" ref="AC182">IFERROR(AVERAGE(IF(H182:K182&gt;1,H182:K182)),0)</f>
        <v>4140.18611809524009</v>
      </c>
      <c r="AD182" s="189">
        <f t="array" ref="AD182">AC182+(_xlfn.COUNTIFS($AC$177:$AC182,AC182)-1)*0.00001</f>
        <v>4140.18611809524009</v>
      </c>
      <c r="AE182" s="189">
        <f>LARGE($AD$177:$AD$226,V182)</f>
        <v>4376.2265485714297</v>
      </c>
      <c r="AF182" s="279">
        <f>IF(AE182&lt;1,0,MATCH(AE182,$AD$177:$AD$226,0))</f>
        <v>1</v>
      </c>
      <c r="AG182" s="280">
        <f aca="1">INDEX($B$177:$B$226,AF182,1)</f>
        <v>460</v>
      </c>
    </row>
    <row r="183" spans="1:33" ht="15" customHeight="1">
      <c r="A183" s="27" t="n">
        <v>7</v>
      </c>
      <c r="B183" s="193" t="str">
        <f aca="1">INDEX(CV4SF,$A183,1)</f>
        <v>BIOCERES 1008</v>
      </c>
      <c r="C183" s="70"/>
      <c r="D183" s="28"/>
      <c r="E183" s="28"/>
      <c r="F183" s="32"/>
      <c r="G183" s="191">
        <f>X183</f>
        <v>0.00006</v>
      </c>
      <c r="H183" s="78" t="n">
        <v>4501.47657142857133</v>
      </c>
      <c r="I183" s="78" t="n">
        <v>4599.35884571428505</v>
      </c>
      <c r="J183" s="78" t="n">
        <v>4454.75888000000032</v>
      </c>
      <c r="K183" s="32"/>
      <c r="L183" s="191">
        <f>AD183</f>
        <v>4518.53143238094981</v>
      </c>
      <c r="M183" s="29"/>
      <c r="N183" s="194" t="str">
        <f>AA183</f>
        <v>BIOCERES 1008</v>
      </c>
      <c r="O183" s="191">
        <f>Y183</f>
        <v>0.000429999999999999893</v>
      </c>
      <c r="P183" s="187" t="str">
        <f>AG183</f>
        <v>TBIO AUDAZ</v>
      </c>
      <c r="Q183" s="191">
        <f>AE183</f>
        <v>4347.33401142857019</v>
      </c>
      <c r="V183" s="177">
        <f>ROWS($B$177:B183)</f>
        <v>7</v>
      </c>
      <c r="W183" s="200">
        <f t="array" ref="W183">IFERROR(AVERAGE(IF(C183:F183&gt;1,C183:F183)),0)</f>
        <v>0</v>
      </c>
      <c r="X183" s="192">
        <f t="array" ref="X183">W183+(_xlfn.COUNTIFS($W$177:$W183,W183)-1)*0.00001</f>
        <v>0.00006</v>
      </c>
      <c r="Y183" s="200">
        <f>LARGE($X$177:$X$226,V183)</f>
        <v>0.000429999999999999893</v>
      </c>
      <c r="Z183" s="202">
        <f>IF(Y183&lt;1,0,MATCH(Y183,$X$177:$X$226,0))</f>
        <v>0</v>
      </c>
      <c r="AA183" s="181" t="str">
        <f aca="1">INDEX($B$177:$B$226,Z183,1)</f>
        <v>BIOCERES 1008</v>
      </c>
      <c r="AB183" s="150"/>
      <c r="AC183" s="201">
        <f t="array" ref="AC183">IFERROR(AVERAGE(IF(H183:K183&gt;1,H183:K183)),0)</f>
        <v>4518.53143238094981</v>
      </c>
      <c r="AD183" s="189">
        <f t="array" ref="AD183">AC183+(_xlfn.COUNTIFS($AC$177:$AC183,AC183)-1)*0.00001</f>
        <v>4518.53143238094981</v>
      </c>
      <c r="AE183" s="189">
        <f>LARGE($AD$177:$AD$226,V183)</f>
        <v>4347.33401142857019</v>
      </c>
      <c r="AF183" s="279">
        <f>IF(AE183&lt;1,0,MATCH(AE183,$AD$177:$AD$226,0))</f>
        <v>18</v>
      </c>
      <c r="AG183" s="181" t="str">
        <f aca="1">INDEX($B$177:$B$226,AF183,1)</f>
        <v>TBIO AUDAZ</v>
      </c>
    </row>
    <row r="184" spans="1:33" ht="15" customHeight="1">
      <c r="A184" s="27" t="n">
        <v>8</v>
      </c>
      <c r="B184" s="193" t="str">
        <f aca="1">INDEX(CV4SF,$A184,1)</f>
        <v>BIOINTA 1006</v>
      </c>
      <c r="C184" s="70"/>
      <c r="D184" s="28"/>
      <c r="E184" s="28"/>
      <c r="F184" s="32"/>
      <c r="G184" s="191">
        <f>X184</f>
        <v>0.00007</v>
      </c>
      <c r="H184" s="78" t="n">
        <v>3575.03758857142839</v>
      </c>
      <c r="I184" s="78" t="n">
        <v>4367.72662857142859</v>
      </c>
      <c r="J184" s="78" t="n">
        <v>3773.73077714285682</v>
      </c>
      <c r="K184" s="32"/>
      <c r="L184" s="191">
        <f>AD184</f>
        <v>3905.49833142857005</v>
      </c>
      <c r="M184" s="29"/>
      <c r="N184" s="194" t="str">
        <f>AA184</f>
        <v>BIOINTA 1006</v>
      </c>
      <c r="O184" s="191">
        <f>Y184</f>
        <v>0.000420000000000000107</v>
      </c>
      <c r="P184" s="187" t="str">
        <f>AG184</f>
        <v>B 525</v>
      </c>
      <c r="Q184" s="191">
        <f>AE184</f>
        <v>4294.44852571428964</v>
      </c>
      <c r="V184" s="177">
        <f>ROWS($B$177:B184)</f>
        <v>8</v>
      </c>
      <c r="W184" s="200">
        <f t="array" ref="W184">IFERROR(AVERAGE(IF(C184:F184&gt;1,C184:F184)),0)</f>
        <v>0</v>
      </c>
      <c r="X184" s="192">
        <f t="array" ref="X184">W184+(_xlfn.COUNTIFS($W$177:$W184,W184)-1)*0.00001</f>
        <v>0.00007</v>
      </c>
      <c r="Y184" s="200">
        <f>LARGE($X$177:$X$226,V184)</f>
        <v>0.000420000000000000107</v>
      </c>
      <c r="Z184" s="202">
        <f>IF(Y184&lt;1,0,MATCH(Y184,$X$177:$X$226,0))</f>
        <v>0</v>
      </c>
      <c r="AA184" s="181" t="str">
        <f aca="1">INDEX($B$177:$B$226,Z184,1)</f>
        <v>BIOINTA 1006</v>
      </c>
      <c r="AB184" s="150"/>
      <c r="AC184" s="201">
        <f t="array" ref="AC184">IFERROR(AVERAGE(IF(H184:K184&gt;1,H184:K184)),0)</f>
        <v>3905.49833142857005</v>
      </c>
      <c r="AD184" s="189">
        <f t="array" ref="AD184">AC184+(_xlfn.COUNTIFS($AC$177:$AC184,AC184)-1)*0.00001</f>
        <v>3905.49833142857005</v>
      </c>
      <c r="AE184" s="189">
        <f>LARGE($AD$177:$AD$226,V184)</f>
        <v>4294.44852571428964</v>
      </c>
      <c r="AF184" s="279">
        <f>IF(AE184&lt;1,0,MATCH(AE184,$AD$177:$AD$226,0))</f>
        <v>25</v>
      </c>
      <c r="AG184" s="181" t="str">
        <f aca="1">INDEX($B$177:$B$226,AF184,1)</f>
        <v>B 525</v>
      </c>
    </row>
    <row r="185" spans="1:33" ht="15" customHeight="1">
      <c r="A185" s="27" t="n">
        <v>9</v>
      </c>
      <c r="B185" s="193" t="str">
        <f aca="1">INDEX(CV4SF,$A185,1)</f>
        <v>GINGKO</v>
      </c>
      <c r="C185" s="70"/>
      <c r="D185" s="28"/>
      <c r="E185" s="28"/>
      <c r="F185" s="32"/>
      <c r="G185" s="191">
        <f>X185</f>
        <v>0.00008</v>
      </c>
      <c r="H185" s="78" t="n">
        <v>4228.22400000000016</v>
      </c>
      <c r="I185" s="78" t="n">
        <v>4533.32879999999932</v>
      </c>
      <c r="J185" s="78" t="n">
        <v>3983.94241142857118</v>
      </c>
      <c r="K185" s="32"/>
      <c r="L185" s="191">
        <f>AD185</f>
        <v>4248.49840380951991</v>
      </c>
      <c r="M185" s="29"/>
      <c r="N185" s="194" t="str">
        <f>AA185</f>
        <v>GINGKO</v>
      </c>
      <c r="O185" s="191">
        <f>Y185</f>
        <v>0.000409999999999999964</v>
      </c>
      <c r="P185" s="187" t="str">
        <f>AG185</f>
        <v>IS TORDO</v>
      </c>
      <c r="Q185" s="191">
        <f>AE185</f>
        <v>4266.33390857142967</v>
      </c>
      <c r="V185" s="177">
        <f>ROWS($B$177:B185)</f>
        <v>9</v>
      </c>
      <c r="W185" s="200">
        <f t="array" ref="W185">IFERROR(AVERAGE(IF(C185:F185&gt;1,C185:F185)),0)</f>
        <v>0</v>
      </c>
      <c r="X185" s="192">
        <f t="array" ref="X185">W185+(_xlfn.COUNTIFS($W$177:$W185,W185)-1)*0.00001</f>
        <v>0.00008</v>
      </c>
      <c r="Y185" s="200">
        <f>LARGE($X$177:$X$226,V185)</f>
        <v>0.000409999999999999964</v>
      </c>
      <c r="Z185" s="202">
        <f>IF(Y185&lt;1,0,MATCH(Y185,$X$177:$X$226,0))</f>
        <v>0</v>
      </c>
      <c r="AA185" s="181" t="str">
        <f aca="1">INDEX($B$177:$B$226,Z185,1)</f>
        <v>GINGKO</v>
      </c>
      <c r="AB185" s="150"/>
      <c r="AC185" s="201">
        <f t="array" ref="AC185">IFERROR(AVERAGE(IF(H185:K185&gt;1,H185:K185)),0)</f>
        <v>4248.49840380951991</v>
      </c>
      <c r="AD185" s="189">
        <f t="array" ref="AD185">AC185+(_xlfn.COUNTIFS($AC$177:$AC185,AC185)-1)*0.00001</f>
        <v>4248.49840380951991</v>
      </c>
      <c r="AE185" s="189">
        <f>LARGE($AD$177:$AD$226,V185)</f>
        <v>4266.33390857142967</v>
      </c>
      <c r="AF185" s="279">
        <f>IF(AE185&lt;1,0,MATCH(AE185,$AD$177:$AD$226,0))</f>
        <v>20</v>
      </c>
      <c r="AG185" s="181" t="str">
        <f aca="1">INDEX($B$177:$B$226,AF185,1)</f>
        <v>IS TORDO</v>
      </c>
    </row>
    <row r="186" spans="1:33" ht="15" customHeight="1">
      <c r="A186" s="27" t="n">
        <v>10</v>
      </c>
      <c r="B186" s="193" t="str">
        <f aca="1">INDEX(CV4SF,$A186,1)</f>
        <v>B AMANCAY</v>
      </c>
      <c r="C186" s="70"/>
      <c r="D186" s="28"/>
      <c r="E186" s="28"/>
      <c r="F186" s="32"/>
      <c r="G186" s="191">
        <f>X186</f>
        <v>0.0000900000000000000178</v>
      </c>
      <c r="H186" s="78" t="n">
        <v>2891.9208685714284</v>
      </c>
      <c r="I186" s="78" t="n">
        <v>4240.71648000000005</v>
      </c>
      <c r="J186" s="78" t="n">
        <v>3836.85996571428495</v>
      </c>
      <c r="K186" s="32"/>
      <c r="L186" s="191">
        <f>AD186</f>
        <v>3656.49910476190007</v>
      </c>
      <c r="M186" s="29"/>
      <c r="N186" s="194" t="str">
        <f>AA186</f>
        <v>B AMANCAY</v>
      </c>
      <c r="O186" s="191">
        <f>Y186</f>
        <v>0.0004</v>
      </c>
      <c r="P186" s="187" t="str">
        <f>AG186</f>
        <v>GINGKO</v>
      </c>
      <c r="Q186" s="191">
        <f>AE186</f>
        <v>4248.49840380951991</v>
      </c>
      <c r="V186" s="177">
        <f>ROWS($B$177:B186)</f>
        <v>10</v>
      </c>
      <c r="W186" s="200">
        <f t="array" ref="W186">IFERROR(AVERAGE(IF(C186:F186&gt;1,C186:F186)),0)</f>
        <v>0</v>
      </c>
      <c r="X186" s="192">
        <f t="array" ref="X186">W186+(_xlfn.COUNTIFS($W$177:$W186,W186)-1)*0.00001</f>
        <v>0.0000900000000000000178</v>
      </c>
      <c r="Y186" s="200">
        <f>LARGE($X$177:$X$226,V186)</f>
        <v>0.0004</v>
      </c>
      <c r="Z186" s="202">
        <f>IF(Y186&lt;1,0,MATCH(Y186,$X$177:$X$226,0))</f>
        <v>0</v>
      </c>
      <c r="AA186" s="181" t="str">
        <f aca="1">INDEX($B$177:$B$226,Z186,1)</f>
        <v>B AMANCAY</v>
      </c>
      <c r="AB186" s="150"/>
      <c r="AC186" s="201">
        <f t="array" ref="AC186">IFERROR(AVERAGE(IF(H186:K186&gt;1,H186:K186)),0)</f>
        <v>3656.49910476190007</v>
      </c>
      <c r="AD186" s="189">
        <f t="array" ref="AD186">AC186+(_xlfn.COUNTIFS($AC$177:$AC186,AC186)-1)*0.00001</f>
        <v>3656.49910476190007</v>
      </c>
      <c r="AE186" s="189">
        <f>LARGE($AD$177:$AD$226,V186)</f>
        <v>4248.49840380951991</v>
      </c>
      <c r="AF186" s="279">
        <f>IF(AE186&lt;1,0,MATCH(AE186,$AD$177:$AD$226,0))</f>
        <v>9</v>
      </c>
      <c r="AG186" s="181" t="str">
        <f aca="1">INDEX($B$177:$B$226,AF186,1)</f>
        <v>GINGKO</v>
      </c>
    </row>
    <row r="187" spans="1:33" ht="15" customHeight="1">
      <c r="A187" s="27" t="n">
        <v>11</v>
      </c>
      <c r="B187" s="193" t="str">
        <f aca="1">INDEX(CV4SF,$A187,1)</f>
        <v>B FULGOR</v>
      </c>
      <c r="C187" s="70"/>
      <c r="D187" s="28"/>
      <c r="E187" s="28"/>
      <c r="F187" s="32"/>
      <c r="G187" s="191">
        <f>X187</f>
        <v>0.0001</v>
      </c>
      <c r="H187" s="78" t="n">
        <v>3673.46734857142883</v>
      </c>
      <c r="I187" s="78" t="n">
        <v>5119.81837714285757</v>
      </c>
      <c r="J187" s="78" t="n">
        <v>3501.25775999999951</v>
      </c>
      <c r="K187" s="32"/>
      <c r="L187" s="191">
        <f>AD187</f>
        <v>4098.1811619047603</v>
      </c>
      <c r="M187" s="29"/>
      <c r="N187" s="194" t="str">
        <f>AA187</f>
        <v>B FULGOR</v>
      </c>
      <c r="O187" s="191">
        <f>Y187</f>
        <v>0.000390000000000000036</v>
      </c>
      <c r="P187" s="187" t="str">
        <f>AG187</f>
        <v>CEIBO</v>
      </c>
      <c r="Q187" s="191">
        <f>AE187</f>
        <v>4233.26250285714013</v>
      </c>
      <c r="V187" s="177">
        <f>ROWS($B$177:B187)</f>
        <v>11</v>
      </c>
      <c r="W187" s="200">
        <f t="array" ref="W187">IFERROR(AVERAGE(IF(C187:F187&gt;1,C187:F187)),0)</f>
        <v>0</v>
      </c>
      <c r="X187" s="192">
        <f t="array" ref="X187">W187+(_xlfn.COUNTIFS($W$177:$W187,W187)-1)*0.00001</f>
        <v>0.0001</v>
      </c>
      <c r="Y187" s="200">
        <f>LARGE($X$177:$X$226,V187)</f>
        <v>0.000390000000000000036</v>
      </c>
      <c r="Z187" s="202">
        <f>IF(Y187&lt;1,0,MATCH(Y187,$X$177:$X$226,0))</f>
        <v>0</v>
      </c>
      <c r="AA187" s="181" t="str">
        <f aca="1">INDEX($B$177:$B$226,Z187,1)</f>
        <v>B FULGOR</v>
      </c>
      <c r="AB187" s="150"/>
      <c r="AC187" s="201">
        <f t="array" ref="AC187">IFERROR(AVERAGE(IF(H187:K187&gt;1,H187:K187)),0)</f>
        <v>4098.1811619047603</v>
      </c>
      <c r="AD187" s="189">
        <f t="array" ref="AD187">AC187+(_xlfn.COUNTIFS($AC$177:$AC187,AC187)-1)*0.00001</f>
        <v>4098.1811619047603</v>
      </c>
      <c r="AE187" s="189">
        <f>LARGE($AD$177:$AD$226,V187)</f>
        <v>4233.26250285714013</v>
      </c>
      <c r="AF187" s="279">
        <f>IF(AE187&lt;1,0,MATCH(AE187,$AD$177:$AD$226,0))</f>
        <v>17</v>
      </c>
      <c r="AG187" s="181" t="str">
        <f aca="1">INDEX($B$177:$B$226,AF187,1)</f>
        <v>CEIBO</v>
      </c>
    </row>
    <row r="188" spans="1:33" ht="15" customHeight="1">
      <c r="A188" s="27" t="n">
        <v>12</v>
      </c>
      <c r="B188" s="193" t="str">
        <f aca="1">INDEX(CV4SF,$A188,1)</f>
        <v>B MUTISIA</v>
      </c>
      <c r="C188" s="70"/>
      <c r="D188" s="28"/>
      <c r="E188" s="28"/>
      <c r="F188" s="32"/>
      <c r="G188" s="191">
        <f>X188</f>
        <v>0.000110000000000000009</v>
      </c>
      <c r="H188" s="78" t="n">
        <v>2459.990594285714</v>
      </c>
      <c r="I188" s="78" t="n">
        <v>4714.52369142857242</v>
      </c>
      <c r="J188" s="78" t="n">
        <v>4267.401097142857</v>
      </c>
      <c r="K188" s="32"/>
      <c r="L188" s="191">
        <f>AD188</f>
        <v>3813.97179428572008</v>
      </c>
      <c r="M188" s="29"/>
      <c r="N188" s="194" t="str">
        <f>AA188</f>
        <v>B MUTISIA</v>
      </c>
      <c r="O188" s="191">
        <f>Y188</f>
        <v>0.000380000000000000071</v>
      </c>
      <c r="P188" s="187">
        <f>AG188</f>
        <v>920</v>
      </c>
      <c r="Q188" s="191">
        <f>AE188</f>
        <v>4159.0446857142897</v>
      </c>
      <c r="V188" s="177">
        <f>ROWS($B$177:B188)</f>
        <v>12</v>
      </c>
      <c r="W188" s="200">
        <f t="array" ref="W188">IFERROR(AVERAGE(IF(C188:F188&gt;1,C188:F188)),0)</f>
        <v>0</v>
      </c>
      <c r="X188" s="192">
        <f t="array" ref="X188">W188+(_xlfn.COUNTIFS($W$177:$W188,W188)-1)*0.00001</f>
        <v>0.000110000000000000009</v>
      </c>
      <c r="Y188" s="200">
        <f>LARGE($X$177:$X$226,V188)</f>
        <v>0.000380000000000000071</v>
      </c>
      <c r="Z188" s="202">
        <f>IF(Y188&lt;1,0,MATCH(Y188,$X$177:$X$226,0))</f>
        <v>0</v>
      </c>
      <c r="AA188" s="181" t="str">
        <f aca="1">INDEX($B$177:$B$226,Z188,1)</f>
        <v>B MUTISIA</v>
      </c>
      <c r="AB188" s="150"/>
      <c r="AC188" s="201">
        <f t="array" ref="AC188">IFERROR(AVERAGE(IF(H188:K188&gt;1,H188:K188)),0)</f>
        <v>3813.97179428572008</v>
      </c>
      <c r="AD188" s="189">
        <f t="array" ref="AD188">AC188+(_xlfn.COUNTIFS($AC$177:$AC188,AC188)-1)*0.00001</f>
        <v>3813.97179428572008</v>
      </c>
      <c r="AE188" s="189">
        <f>LARGE($AD$177:$AD$226,V188)</f>
        <v>4159.0446857142897</v>
      </c>
      <c r="AF188" s="279">
        <f>IF(AE188&lt;1,0,MATCH(AE188,$AD$177:$AD$226,0))</f>
        <v>3</v>
      </c>
      <c r="AG188" s="280">
        <f aca="1">INDEX($B$177:$B$226,AF188,1)</f>
        <v>920</v>
      </c>
    </row>
    <row r="189" spans="1:33" ht="15" customHeight="1">
      <c r="A189" s="27" t="n">
        <v>13</v>
      </c>
      <c r="B189" s="193" t="str">
        <f aca="1">INDEX(CV4SF,$A189,1)</f>
        <v>B PRETAL</v>
      </c>
      <c r="C189" s="70"/>
      <c r="D189" s="28"/>
      <c r="E189" s="28"/>
      <c r="F189" s="32"/>
      <c r="G189" s="191">
        <f>X189</f>
        <v>0.000119999999999999996</v>
      </c>
      <c r="H189" s="78" t="n">
        <v>4092.55867428571401</v>
      </c>
      <c r="I189" s="78" t="n">
        <v>6202.83337142856999</v>
      </c>
      <c r="J189" s="78" t="n">
        <v>3403.23984000000019</v>
      </c>
      <c r="K189" s="32"/>
      <c r="L189" s="191">
        <f>AD189</f>
        <v>4566.21062857142988</v>
      </c>
      <c r="M189" s="29"/>
      <c r="N189" s="194" t="str">
        <f>AA189</f>
        <v>B PRETAL</v>
      </c>
      <c r="O189" s="191">
        <f>Y189</f>
        <v>0.000370000000000000062</v>
      </c>
      <c r="P189" s="187" t="str">
        <f>AG189</f>
        <v>ALAMO</v>
      </c>
      <c r="Q189" s="191">
        <f>AE189</f>
        <v>4140.18611809524009</v>
      </c>
      <c r="V189" s="177">
        <f>ROWS($B$177:B189)</f>
        <v>13</v>
      </c>
      <c r="W189" s="200">
        <f t="array" ref="W189">IFERROR(AVERAGE(IF(C189:F189&gt;1,C189:F189)),0)</f>
        <v>0</v>
      </c>
      <c r="X189" s="192">
        <f t="array" ref="X189">W189+(_xlfn.COUNTIFS($W$177:$W189,W189)-1)*0.00001</f>
        <v>0.000119999999999999996</v>
      </c>
      <c r="Y189" s="200">
        <f>LARGE($X$177:$X$226,V189)</f>
        <v>0.000370000000000000062</v>
      </c>
      <c r="Z189" s="202">
        <f>IF(Y189&lt;1,0,MATCH(Y189,$X$177:$X$226,0))</f>
        <v>0</v>
      </c>
      <c r="AA189" s="181" t="str">
        <f aca="1">INDEX($B$177:$B$226,Z189,1)</f>
        <v>B PRETAL</v>
      </c>
      <c r="AB189" s="150"/>
      <c r="AC189" s="201">
        <f t="array" ref="AC189">IFERROR(AVERAGE(IF(H189:K189&gt;1,H189:K189)),0)</f>
        <v>4566.21062857142988</v>
      </c>
      <c r="AD189" s="189">
        <f t="array" ref="AD189">AC189+(_xlfn.COUNTIFS($AC$177:$AC189,AC189)-1)*0.00001</f>
        <v>4566.21062857142988</v>
      </c>
      <c r="AE189" s="189">
        <f>LARGE($AD$177:$AD$226,V189)</f>
        <v>4140.18611809524009</v>
      </c>
      <c r="AF189" s="279">
        <f>IF(AE189&lt;1,0,MATCH(AE189,$AD$177:$AD$226,0))</f>
        <v>6</v>
      </c>
      <c r="AG189" s="181" t="str">
        <f aca="1">INDEX($B$177:$B$226,AF189,1)</f>
        <v>ALAMO</v>
      </c>
    </row>
    <row r="190" spans="1:33" ht="15" customHeight="1">
      <c r="A190" s="27" t="n">
        <v>14</v>
      </c>
      <c r="B190" s="193" t="str">
        <f aca="1">INDEX(CV4SF,$A190,1)</f>
        <v>B SAETA</v>
      </c>
      <c r="C190" s="70"/>
      <c r="D190" s="28"/>
      <c r="E190" s="28"/>
      <c r="F190" s="32"/>
      <c r="G190" s="191">
        <f>X190</f>
        <v>0.000130000000000000004</v>
      </c>
      <c r="H190" s="78" t="n">
        <v>3937.37343999999985</v>
      </c>
      <c r="I190" s="78" t="n">
        <v>4667.73899428571349</v>
      </c>
      <c r="J190" s="78" t="n">
        <v>3691.78605714285686</v>
      </c>
      <c r="K190" s="32"/>
      <c r="L190" s="191">
        <f>AD190</f>
        <v>4098.96616380952037</v>
      </c>
      <c r="M190" s="29"/>
      <c r="N190" s="194" t="str">
        <f>AA190</f>
        <v>B SAETA</v>
      </c>
      <c r="O190" s="191">
        <f>Y190</f>
        <v>0.000360000000000000053</v>
      </c>
      <c r="P190" s="187" t="str">
        <f>AG190</f>
        <v>ACA 917</v>
      </c>
      <c r="Q190" s="191">
        <f>AE190</f>
        <v>4112.06605333333027</v>
      </c>
      <c r="V190" s="177">
        <f>ROWS($B$177:B190)</f>
        <v>14</v>
      </c>
      <c r="W190" s="200">
        <f t="array" ref="W190">IFERROR(AVERAGE(IF(C190:F190&gt;1,C190:F190)),0)</f>
        <v>0</v>
      </c>
      <c r="X190" s="192">
        <f t="array" ref="X190">W190+(_xlfn.COUNTIFS($W$177:$W190,W190)-1)*0.00001</f>
        <v>0.000130000000000000004</v>
      </c>
      <c r="Y190" s="200">
        <f>LARGE($X$177:$X$226,V190)</f>
        <v>0.000360000000000000053</v>
      </c>
      <c r="Z190" s="202">
        <f>IF(Y190&lt;1,0,MATCH(Y190,$X$177:$X$226,0))</f>
        <v>0</v>
      </c>
      <c r="AA190" s="181" t="str">
        <f aca="1">INDEX($B$177:$B$226,Z190,1)</f>
        <v>B SAETA</v>
      </c>
      <c r="AB190" s="150"/>
      <c r="AC190" s="201">
        <f t="array" ref="AC190">IFERROR(AVERAGE(IF(H190:K190&gt;1,H190:K190)),0)</f>
        <v>4098.96616380952037</v>
      </c>
      <c r="AD190" s="189">
        <f t="array" ref="AD190">AC190+(_xlfn.COUNTIFS($AC$177:$AC190,AC190)-1)*0.00001</f>
        <v>4098.96616380952037</v>
      </c>
      <c r="AE190" s="189">
        <f>LARGE($AD$177:$AD$226,V190)</f>
        <v>4112.06605333333027</v>
      </c>
      <c r="AF190" s="279">
        <f>IF(AE190&lt;1,0,MATCH(AE190,$AD$177:$AD$226,0))</f>
        <v>4</v>
      </c>
      <c r="AG190" s="181" t="str">
        <f aca="1">INDEX($B$177:$B$226,AF190,1)</f>
        <v>ACA 917</v>
      </c>
    </row>
    <row r="191" spans="1:33" ht="15" customHeight="1">
      <c r="A191" s="27" t="n">
        <v>15</v>
      </c>
      <c r="B191" s="193" t="str">
        <f aca="1">INDEX(CV4SF,$A191,1)</f>
        <v>ALERCE</v>
      </c>
      <c r="C191" s="70"/>
      <c r="D191" s="28"/>
      <c r="E191" s="28"/>
      <c r="F191" s="32"/>
      <c r="G191" s="191">
        <f>X191</f>
        <v>0.000139999999999999991</v>
      </c>
      <c r="H191" s="78" t="n">
        <v>3950.98703999999998</v>
      </c>
      <c r="I191" s="78" t="n">
        <v>5601.68588571428518</v>
      </c>
      <c r="J191" s="78" t="n">
        <v>3805.4065028571431</v>
      </c>
      <c r="K191" s="32"/>
      <c r="L191" s="191">
        <f>AD191</f>
        <v>4452.69314285713972</v>
      </c>
      <c r="M191" s="29"/>
      <c r="N191" s="194" t="str">
        <f>AA191</f>
        <v>ALERCE</v>
      </c>
      <c r="O191" s="191">
        <f>Y191</f>
        <v>0.000350000000000000044</v>
      </c>
      <c r="P191" s="187" t="str">
        <f>AG191</f>
        <v>B SAETA</v>
      </c>
      <c r="Q191" s="191">
        <f>AE191</f>
        <v>4098.96616380952037</v>
      </c>
      <c r="V191" s="177">
        <f>ROWS($B$177:B191)</f>
        <v>15</v>
      </c>
      <c r="W191" s="200">
        <f t="array" ref="W191">IFERROR(AVERAGE(IF(C191:F191&gt;1,C191:F191)),0)</f>
        <v>0</v>
      </c>
      <c r="X191" s="192">
        <f t="array" ref="X191">W191+(_xlfn.COUNTIFS($W$177:$W191,W191)-1)*0.00001</f>
        <v>0.000139999999999999991</v>
      </c>
      <c r="Y191" s="200">
        <f>LARGE($X$177:$X$226,V191)</f>
        <v>0.000350000000000000044</v>
      </c>
      <c r="Z191" s="202">
        <f>IF(Y191&lt;1,0,MATCH(Y191,$X$177:$X$226,0))</f>
        <v>0</v>
      </c>
      <c r="AA191" s="181" t="str">
        <f aca="1">INDEX($B$177:$B$226,Z191,1)</f>
        <v>ALERCE</v>
      </c>
      <c r="AB191" s="150"/>
      <c r="AC191" s="201">
        <f t="array" ref="AC191">IFERROR(AVERAGE(IF(H191:K191&gt;1,H191:K191)),0)</f>
        <v>4452.69314285713972</v>
      </c>
      <c r="AD191" s="189">
        <f t="array" ref="AD191">AC191+(_xlfn.COUNTIFS($AC$177:$AC191,AC191)-1)*0.00001</f>
        <v>4452.69314285713972</v>
      </c>
      <c r="AE191" s="189">
        <f>LARGE($AD$177:$AD$226,V191)</f>
        <v>4098.96616380952037</v>
      </c>
      <c r="AF191" s="279">
        <f>IF(AE191&lt;1,0,MATCH(AE191,$AD$177:$AD$226,0))</f>
        <v>14</v>
      </c>
      <c r="AG191" s="181" t="str">
        <f aca="1">INDEX($B$177:$B$226,AF191,1)</f>
        <v>B SAETA</v>
      </c>
    </row>
    <row r="192" spans="1:33" ht="15" customHeight="1">
      <c r="A192" s="27" t="n">
        <v>16</v>
      </c>
      <c r="B192" s="193" t="str">
        <f aca="1">INDEX(CV4SF,$A192,1)</f>
        <v>AROMO</v>
      </c>
      <c r="C192" s="70"/>
      <c r="D192" s="28"/>
      <c r="E192" s="28"/>
      <c r="F192" s="32"/>
      <c r="G192" s="191">
        <f>X192</f>
        <v>0.000149999999999999956</v>
      </c>
      <c r="H192" s="78" t="n">
        <v>3989.90592000000015</v>
      </c>
      <c r="I192" s="78" t="n">
        <v>5108.43067428571339</v>
      </c>
      <c r="J192" s="78" t="n">
        <v>3067.11629714285664</v>
      </c>
      <c r="K192" s="32"/>
      <c r="L192" s="191">
        <f>AD192</f>
        <v>4055.15096380951991</v>
      </c>
      <c r="M192" s="29"/>
      <c r="N192" s="194" t="str">
        <f>AA192</f>
        <v>AROMO</v>
      </c>
      <c r="O192" s="191">
        <f>Y192</f>
        <v>0.000340000000000000036</v>
      </c>
      <c r="P192" s="187" t="str">
        <f>AG192</f>
        <v>B FULGOR</v>
      </c>
      <c r="Q192" s="191">
        <f>AE192</f>
        <v>4098.1811619047603</v>
      </c>
      <c r="V192" s="177">
        <f>ROWS($B$177:B192)</f>
        <v>16</v>
      </c>
      <c r="W192" s="200">
        <f t="array" ref="W192">IFERROR(AVERAGE(IF(C192:F192&gt;1,C192:F192)),0)</f>
        <v>0</v>
      </c>
      <c r="X192" s="192">
        <f t="array" ref="X192">W192+(_xlfn.COUNTIFS($W$177:$W192,W192)-1)*0.00001</f>
        <v>0.000149999999999999956</v>
      </c>
      <c r="Y192" s="200">
        <f>LARGE($X$177:$X$226,V192)</f>
        <v>0.000340000000000000036</v>
      </c>
      <c r="Z192" s="202">
        <f>IF(Y192&lt;1,0,MATCH(Y192,$X$177:$X$226,0))</f>
        <v>0</v>
      </c>
      <c r="AA192" s="181" t="str">
        <f aca="1">INDEX($B$177:$B$226,Z192,1)</f>
        <v>AROMO</v>
      </c>
      <c r="AB192" s="150"/>
      <c r="AC192" s="201">
        <f t="array" ref="AC192">IFERROR(AVERAGE(IF(H192:K192&gt;1,H192:K192)),0)</f>
        <v>4055.15096380951991</v>
      </c>
      <c r="AD192" s="189">
        <f t="array" ref="AD192">AC192+(_xlfn.COUNTIFS($AC$177:$AC192,AC192)-1)*0.00001</f>
        <v>4055.15096380951991</v>
      </c>
      <c r="AE192" s="189">
        <f>LARGE($AD$177:$AD$226,V192)</f>
        <v>4098.1811619047603</v>
      </c>
      <c r="AF192" s="279">
        <f>IF(AE192&lt;1,0,MATCH(AE192,$AD$177:$AD$226,0))</f>
        <v>11</v>
      </c>
      <c r="AG192" s="181" t="str">
        <f aca="1">INDEX($B$177:$B$226,AF192,1)</f>
        <v>B FULGOR</v>
      </c>
    </row>
    <row r="193" spans="1:33" ht="15" customHeight="1">
      <c r="A193" s="27" t="n">
        <v>17</v>
      </c>
      <c r="B193" s="193" t="str">
        <f aca="1">INDEX(CV4SF,$A193,1)</f>
        <v>CEIBO</v>
      </c>
      <c r="C193" s="70"/>
      <c r="D193" s="28"/>
      <c r="E193" s="28"/>
      <c r="F193" s="32"/>
      <c r="G193" s="191">
        <f>X193</f>
        <v>0.000160000000000000009</v>
      </c>
      <c r="H193" s="78" t="n">
        <v>3591.81189714285665</v>
      </c>
      <c r="I193" s="78" t="n">
        <v>5207.77726857142807</v>
      </c>
      <c r="J193" s="78" t="n">
        <v>3900.19834285714342</v>
      </c>
      <c r="K193" s="32"/>
      <c r="L193" s="191">
        <f>AD193</f>
        <v>4233.26250285714013</v>
      </c>
      <c r="M193" s="29"/>
      <c r="N193" s="194" t="str">
        <f>AA193</f>
        <v>CEIBO</v>
      </c>
      <c r="O193" s="191">
        <f>Y193</f>
        <v>0.000330000000000000027</v>
      </c>
      <c r="P193" s="187" t="str">
        <f>AG193</f>
        <v>AROMO</v>
      </c>
      <c r="Q193" s="191">
        <f>AE193</f>
        <v>4055.15096380951991</v>
      </c>
      <c r="V193" s="177">
        <f>ROWS($B$177:B193)</f>
        <v>17</v>
      </c>
      <c r="W193" s="200">
        <f t="array" ref="W193">IFERROR(AVERAGE(IF(C193:F193&gt;1,C193:F193)),0)</f>
        <v>0</v>
      </c>
      <c r="X193" s="192">
        <f t="array" ref="X193">W193+(_xlfn.COUNTIFS($W$177:$W193,W193)-1)*0.00001</f>
        <v>0.000160000000000000009</v>
      </c>
      <c r="Y193" s="200">
        <f>LARGE($X$177:$X$226,V193)</f>
        <v>0.000330000000000000027</v>
      </c>
      <c r="Z193" s="202">
        <f>IF(Y193&lt;1,0,MATCH(Y193,$X$177:$X$226,0))</f>
        <v>0</v>
      </c>
      <c r="AA193" s="181" t="str">
        <f aca="1">INDEX($B$177:$B$226,Z193,1)</f>
        <v>CEIBO</v>
      </c>
      <c r="AB193" s="150"/>
      <c r="AC193" s="201">
        <f t="array" ref="AC193">IFERROR(AVERAGE(IF(H193:K193&gt;1,H193:K193)),0)</f>
        <v>4233.26250285714013</v>
      </c>
      <c r="AD193" s="189">
        <f t="array" ref="AD193">AC193+(_xlfn.COUNTIFS($AC$177:$AC193,AC193)-1)*0.00001</f>
        <v>4233.26250285714013</v>
      </c>
      <c r="AE193" s="189">
        <f>LARGE($AD$177:$AD$226,V193)</f>
        <v>4055.15096380951991</v>
      </c>
      <c r="AF193" s="279">
        <f>IF(AE193&lt;1,0,MATCH(AE193,$AD$177:$AD$226,0))</f>
        <v>16</v>
      </c>
      <c r="AG193" s="181" t="str">
        <f aca="1">INDEX($B$177:$B$226,AF193,1)</f>
        <v>AROMO</v>
      </c>
    </row>
    <row r="194" spans="1:33" ht="15" customHeight="1">
      <c r="A194" s="27" t="n">
        <v>18</v>
      </c>
      <c r="B194" s="193" t="str">
        <f aca="1">INDEX(CV4SF,$A194,1)</f>
        <v>TBIO AUDAZ</v>
      </c>
      <c r="C194" s="70"/>
      <c r="D194" s="28"/>
      <c r="E194" s="28"/>
      <c r="F194" s="32"/>
      <c r="G194" s="191">
        <f>X194</f>
        <v>0.000170000000000000018</v>
      </c>
      <c r="H194" s="78" t="n">
        <v>4326.01965714285689</v>
      </c>
      <c r="I194" s="78" t="n">
        <v>5219.1241142857134</v>
      </c>
      <c r="J194" s="78" t="n">
        <v>3496.85826285714256</v>
      </c>
      <c r="K194" s="32"/>
      <c r="L194" s="191">
        <f>AD194</f>
        <v>4347.33401142857019</v>
      </c>
      <c r="M194" s="29"/>
      <c r="N194" s="194" t="str">
        <f>AA194</f>
        <v>TBIO AUDAZ</v>
      </c>
      <c r="O194" s="191">
        <f>Y194</f>
        <v>0.000320000000000000018</v>
      </c>
      <c r="P194" s="187" t="str">
        <f>AG194</f>
        <v>IS HORNERO</v>
      </c>
      <c r="Q194" s="191">
        <f>AE194</f>
        <v>4034.46526476191002</v>
      </c>
      <c r="V194" s="177">
        <f>ROWS($B$177:B194)</f>
        <v>18</v>
      </c>
      <c r="W194" s="200">
        <f t="array" ref="W194">IFERROR(AVERAGE(IF(C194:F194&gt;1,C194:F194)),0)</f>
        <v>0</v>
      </c>
      <c r="X194" s="192">
        <f t="array" ref="X194">W194+(_xlfn.COUNTIFS($W$177:$W194,W194)-1)*0.00001</f>
        <v>0.000170000000000000018</v>
      </c>
      <c r="Y194" s="200">
        <f>LARGE($X$177:$X$226,V194)</f>
        <v>0.000320000000000000018</v>
      </c>
      <c r="Z194" s="202">
        <f>IF(Y194&lt;1,0,MATCH(Y194,$X$177:$X$226,0))</f>
        <v>0</v>
      </c>
      <c r="AA194" s="181" t="str">
        <f aca="1">INDEX($B$177:$B$226,Z194,1)</f>
        <v>TBIO AUDAZ</v>
      </c>
      <c r="AB194" s="150"/>
      <c r="AC194" s="201">
        <f t="array" ref="AC194">IFERROR(AVERAGE(IF(H194:K194&gt;1,H194:K194)),0)</f>
        <v>4347.33401142857019</v>
      </c>
      <c r="AD194" s="189">
        <f t="array" ref="AD194">AC194+(_xlfn.COUNTIFS($AC$177:$AC194,AC194)-1)*0.00001</f>
        <v>4347.33401142857019</v>
      </c>
      <c r="AE194" s="189">
        <f>LARGE($AD$177:$AD$226,V194)</f>
        <v>4034.46526476191002</v>
      </c>
      <c r="AF194" s="279">
        <f>IF(AE194&lt;1,0,MATCH(AE194,$AD$177:$AD$226,0))</f>
        <v>19</v>
      </c>
      <c r="AG194" s="181" t="str">
        <f aca="1">INDEX($B$177:$B$226,AF194,1)</f>
        <v>IS HORNERO</v>
      </c>
    </row>
    <row r="195" spans="1:33" ht="15" customHeight="1">
      <c r="A195" s="27" t="n">
        <v>19</v>
      </c>
      <c r="B195" s="193" t="str">
        <f aca="1">INDEX(CV4SF,$A195,1)</f>
        <v>IS HORNERO</v>
      </c>
      <c r="C195" s="70"/>
      <c r="D195" s="28"/>
      <c r="E195" s="28"/>
      <c r="F195" s="32"/>
      <c r="G195" s="191">
        <f>X195</f>
        <v>0.000180000000000000036</v>
      </c>
      <c r="H195" s="78" t="n">
        <v>3698.73504000000003</v>
      </c>
      <c r="I195" s="78" t="n">
        <v>4433.8694400000004</v>
      </c>
      <c r="J195" s="78" t="n">
        <v>3970.79131428571372</v>
      </c>
      <c r="K195" s="32"/>
      <c r="L195" s="191">
        <f>AD195</f>
        <v>4034.46526476191002</v>
      </c>
      <c r="M195" s="29"/>
      <c r="N195" s="194" t="str">
        <f>AA195</f>
        <v>IS HORNERO</v>
      </c>
      <c r="O195" s="191">
        <f>Y195</f>
        <v>0.000310000000000000009</v>
      </c>
      <c r="P195" s="187" t="str">
        <f>AG195</f>
        <v>B 450</v>
      </c>
      <c r="Q195" s="191">
        <f>AE195</f>
        <v>4017.77212571428981</v>
      </c>
      <c r="V195" s="177">
        <f>ROWS($B$177:B195)</f>
        <v>19</v>
      </c>
      <c r="W195" s="200">
        <f t="array" ref="W195">IFERROR(AVERAGE(IF(C195:F195&gt;1,C195:F195)),0)</f>
        <v>0</v>
      </c>
      <c r="X195" s="192">
        <f t="array" ref="X195">W195+(_xlfn.COUNTIFS($W$177:$W195,W195)-1)*0.00001</f>
        <v>0.000180000000000000036</v>
      </c>
      <c r="Y195" s="200">
        <f>LARGE($X$177:$X$226,V195)</f>
        <v>0.000310000000000000009</v>
      </c>
      <c r="Z195" s="202">
        <f>IF(Y195&lt;1,0,MATCH(Y195,$X$177:$X$226,0))</f>
        <v>0</v>
      </c>
      <c r="AA195" s="181" t="str">
        <f aca="1">INDEX($B$177:$B$226,Z195,1)</f>
        <v>IS HORNERO</v>
      </c>
      <c r="AB195" s="150"/>
      <c r="AC195" s="201">
        <f t="array" ref="AC195">IFERROR(AVERAGE(IF(H195:K195&gt;1,H195:K195)),0)</f>
        <v>4034.46526476191002</v>
      </c>
      <c r="AD195" s="189">
        <f t="array" ref="AD195">AC195+(_xlfn.COUNTIFS($AC$177:$AC195,AC195)-1)*0.00001</f>
        <v>4034.46526476191002</v>
      </c>
      <c r="AE195" s="189">
        <f>LARGE($AD$177:$AD$226,V195)</f>
        <v>4017.77212571428981</v>
      </c>
      <c r="AF195" s="279">
        <f>IF(AE195&lt;1,0,MATCH(AE195,$AD$177:$AD$226,0))</f>
        <v>24</v>
      </c>
      <c r="AG195" s="181" t="str">
        <f aca="1">INDEX($B$177:$B$226,AF195,1)</f>
        <v>B 450</v>
      </c>
    </row>
    <row r="196" spans="1:33" ht="15" customHeight="1">
      <c r="A196" s="27" t="n">
        <v>20</v>
      </c>
      <c r="B196" s="193" t="str">
        <f aca="1">INDEX(CV4SF,$A196,1)</f>
        <v>IS TORDO</v>
      </c>
      <c r="C196" s="70"/>
      <c r="D196" s="28"/>
      <c r="E196" s="28"/>
      <c r="F196" s="32"/>
      <c r="G196" s="191">
        <f>X196</f>
        <v>0.000190000000000000036</v>
      </c>
      <c r="H196" s="78" t="n">
        <v>3806.8430400000002</v>
      </c>
      <c r="I196" s="78" t="n">
        <v>5473.20651428571455</v>
      </c>
      <c r="J196" s="78" t="n">
        <v>3518.95217142857109</v>
      </c>
      <c r="K196" s="32"/>
      <c r="L196" s="191">
        <f>AD196</f>
        <v>4266.33390857142967</v>
      </c>
      <c r="M196" s="29"/>
      <c r="N196" s="194" t="str">
        <f>AA196</f>
        <v>IS TORDO</v>
      </c>
      <c r="O196" s="191">
        <f>Y196</f>
        <v>0.000299999999999999911</v>
      </c>
      <c r="P196" s="187" t="str">
        <f>AG196</f>
        <v>KLEIN NUTRIA</v>
      </c>
      <c r="Q196" s="191">
        <f>AE196</f>
        <v>3994.21171809524003</v>
      </c>
      <c r="V196" s="177">
        <f>ROWS($B$177:B196)</f>
        <v>20</v>
      </c>
      <c r="W196" s="200">
        <f t="array" ref="W196">IFERROR(AVERAGE(IF(C196:F196&gt;1,C196:F196)),0)</f>
        <v>0</v>
      </c>
      <c r="X196" s="192">
        <f t="array" ref="X196">W196+(_xlfn.COUNTIFS($W$177:$W196,W196)-1)*0.00001</f>
        <v>0.000190000000000000036</v>
      </c>
      <c r="Y196" s="200">
        <f>LARGE($X$177:$X$226,V196)</f>
        <v>0.000299999999999999911</v>
      </c>
      <c r="Z196" s="202">
        <f>IF(Y196&lt;1,0,MATCH(Y196,$X$177:$X$226,0))</f>
        <v>0</v>
      </c>
      <c r="AA196" s="181" t="str">
        <f aca="1">INDEX($B$177:$B$226,Z196,1)</f>
        <v>IS TORDO</v>
      </c>
      <c r="AB196" s="150"/>
      <c r="AC196" s="201">
        <f t="array" ref="AC196">IFERROR(AVERAGE(IF(H196:K196&gt;1,H196:K196)),0)</f>
        <v>4266.33390857142967</v>
      </c>
      <c r="AD196" s="189">
        <f t="array" ref="AD196">AC196+(_xlfn.COUNTIFS($AC$177:$AC196,AC196)-1)*0.00001</f>
        <v>4266.33390857142967</v>
      </c>
      <c r="AE196" s="189">
        <f>LARGE($AD$177:$AD$226,V196)</f>
        <v>3994.21171809524003</v>
      </c>
      <c r="AF196" s="279">
        <f>IF(AE196&lt;1,0,MATCH(AE196,$AD$177:$AD$226,0))</f>
        <v>21</v>
      </c>
      <c r="AG196" s="181" t="str">
        <f aca="1">INDEX($B$177:$B$226,AF196,1)</f>
        <v>KLEIN NUTRIA</v>
      </c>
    </row>
    <row r="197" spans="1:33" ht="15" customHeight="1">
      <c r="A197" s="27" t="n">
        <v>21</v>
      </c>
      <c r="B197" s="193" t="str">
        <f aca="1">INDEX(CV4SF,$A197,1)</f>
        <v>KLEIN NUTRIA</v>
      </c>
      <c r="C197" s="70"/>
      <c r="D197" s="28"/>
      <c r="E197" s="28"/>
      <c r="F197" s="32"/>
      <c r="G197" s="191">
        <f>X197</f>
        <v>0.0002</v>
      </c>
      <c r="H197" s="78" t="n">
        <v>4319.05760000000009</v>
      </c>
      <c r="I197" s="78" t="n">
        <v>4682.24818285714355</v>
      </c>
      <c r="J197" s="78" t="n">
        <v>2981.32937142857099</v>
      </c>
      <c r="K197" s="32"/>
      <c r="L197" s="191">
        <f>AD197</f>
        <v>3994.21171809524003</v>
      </c>
      <c r="M197" s="29"/>
      <c r="N197" s="194" t="str">
        <f>AA197</f>
        <v>KLEIN NUTRIA</v>
      </c>
      <c r="O197" s="191">
        <f>Y197</f>
        <v>0.00029</v>
      </c>
      <c r="P197" s="187" t="str">
        <f>AG197</f>
        <v>MS INTA  817</v>
      </c>
      <c r="Q197" s="191">
        <f>AE197</f>
        <v>3973.22531047618986</v>
      </c>
      <c r="V197" s="177">
        <f>ROWS($B$177:B197)</f>
        <v>21</v>
      </c>
      <c r="W197" s="200">
        <f t="array" ref="W197">IFERROR(AVERAGE(IF(C197:F197&gt;1,C197:F197)),0)</f>
        <v>0</v>
      </c>
      <c r="X197" s="192">
        <f t="array" ref="X197">W197+(_xlfn.COUNTIFS($W$177:$W197,W197)-1)*0.00001</f>
        <v>0.0002</v>
      </c>
      <c r="Y197" s="200">
        <f>LARGE($X$177:$X$226,V197)</f>
        <v>0.00029</v>
      </c>
      <c r="Z197" s="202">
        <f>IF(Y197&lt;1,0,MATCH(Y197,$X$177:$X$226,0))</f>
        <v>0</v>
      </c>
      <c r="AA197" s="181" t="str">
        <f aca="1">INDEX($B$177:$B$226,Z197,1)</f>
        <v>KLEIN NUTRIA</v>
      </c>
      <c r="AB197" s="150"/>
      <c r="AC197" s="201">
        <f t="array" ref="AC197">IFERROR(AVERAGE(IF(H197:K197&gt;1,H197:K197)),0)</f>
        <v>3994.21171809524003</v>
      </c>
      <c r="AD197" s="189">
        <f t="array" ref="AD197">AC197+(_xlfn.COUNTIFS($AC$177:$AC197,AC197)-1)*0.00001</f>
        <v>3994.21171809524003</v>
      </c>
      <c r="AE197" s="189">
        <f>LARGE($AD$177:$AD$226,V197)</f>
        <v>3973.22531047618986</v>
      </c>
      <c r="AF197" s="279">
        <f>IF(AE197&lt;1,0,MATCH(AE197,$AD$177:$AD$226,0))</f>
        <v>23</v>
      </c>
      <c r="AG197" s="181" t="str">
        <f aca="1">INDEX($B$177:$B$226,AF197,1)</f>
        <v>MS INTA  817</v>
      </c>
    </row>
    <row r="198" spans="1:33" ht="15" customHeight="1">
      <c r="A198" s="27" t="n">
        <v>22</v>
      </c>
      <c r="B198" s="193" t="str">
        <f aca="1">INDEX(CV4SF,$A198,1)</f>
        <v>LG ZAINO</v>
      </c>
      <c r="C198" s="70"/>
      <c r="D198" s="28"/>
      <c r="E198" s="28"/>
      <c r="F198" s="32"/>
      <c r="G198" s="191">
        <f>X198</f>
        <v>0.000210000000000000053</v>
      </c>
      <c r="H198" s="78" t="n">
        <v>4218.63074285714356</v>
      </c>
      <c r="I198" s="78" t="n">
        <v>4657.10633142857114</v>
      </c>
      <c r="J198" s="78" t="n">
        <v>2740.81971428571433</v>
      </c>
      <c r="K198" s="32"/>
      <c r="L198" s="191">
        <f>AD198</f>
        <v>3872.18559619047983</v>
      </c>
      <c r="M198" s="29"/>
      <c r="N198" s="194" t="str">
        <f>AA198</f>
        <v>LG ZAINO</v>
      </c>
      <c r="O198" s="191">
        <f>Y198</f>
        <v>0.000279999999999999982</v>
      </c>
      <c r="P198" s="187" t="str">
        <f>AG198</f>
        <v>BIOINTA 1006</v>
      </c>
      <c r="Q198" s="191">
        <f>AE198</f>
        <v>3905.49833142857005</v>
      </c>
      <c r="V198" s="177">
        <f>ROWS($B$177:B198)</f>
        <v>22</v>
      </c>
      <c r="W198" s="200">
        <f t="array" ref="W198">IFERROR(AVERAGE(IF(C198:F198&gt;1,C198:F198)),0)</f>
        <v>0</v>
      </c>
      <c r="X198" s="192">
        <f t="array" ref="X198">W198+(_xlfn.COUNTIFS($W$177:$W198,W198)-1)*0.00001</f>
        <v>0.000210000000000000053</v>
      </c>
      <c r="Y198" s="200">
        <f>LARGE($X$177:$X$226,V198)</f>
        <v>0.000279999999999999982</v>
      </c>
      <c r="Z198" s="202">
        <f>IF(Y198&lt;1,0,MATCH(Y198,$X$177:$X$226,0))</f>
        <v>0</v>
      </c>
      <c r="AA198" s="181" t="str">
        <f aca="1">INDEX($B$177:$B$226,Z198,1)</f>
        <v>LG ZAINO</v>
      </c>
      <c r="AB198" s="150"/>
      <c r="AC198" s="201">
        <f t="array" ref="AC198">IFERROR(AVERAGE(IF(H198:K198&gt;1,H198:K198)),0)</f>
        <v>3872.18559619047983</v>
      </c>
      <c r="AD198" s="189">
        <f t="array" ref="AD198">AC198+(_xlfn.COUNTIFS($AC$177:$AC198,AC198)-1)*0.00001</f>
        <v>3872.18559619047983</v>
      </c>
      <c r="AE198" s="189">
        <f>LARGE($AD$177:$AD$226,V198)</f>
        <v>3905.49833142857005</v>
      </c>
      <c r="AF198" s="279">
        <f>IF(AE198&lt;1,0,MATCH(AE198,$AD$177:$AD$226,0))</f>
        <v>8</v>
      </c>
      <c r="AG198" s="181" t="str">
        <f aca="1">INDEX($B$177:$B$226,AF198,1)</f>
        <v>BIOINTA 1006</v>
      </c>
    </row>
    <row r="199" spans="1:33" ht="15" customHeight="1">
      <c r="A199" s="27" t="n">
        <v>23</v>
      </c>
      <c r="B199" s="193" t="str">
        <f aca="1">INDEX(CV4SF,$A199,1)</f>
        <v>MS INTA  817</v>
      </c>
      <c r="C199" s="70"/>
      <c r="D199" s="28"/>
      <c r="E199" s="28"/>
      <c r="F199" s="32"/>
      <c r="G199" s="191">
        <f>X199</f>
        <v>0.000220000000000000018</v>
      </c>
      <c r="H199" s="78" t="n">
        <v>4316.78921142857052</v>
      </c>
      <c r="I199" s="78" t="n">
        <v>4973.29158857142829</v>
      </c>
      <c r="J199" s="78" t="n">
        <v>2629.59513142857122</v>
      </c>
      <c r="K199" s="32"/>
      <c r="L199" s="191">
        <f>AD199</f>
        <v>3973.22531047618986</v>
      </c>
      <c r="M199" s="29"/>
      <c r="N199" s="194" t="str">
        <f>AA199</f>
        <v>MS INTA  817</v>
      </c>
      <c r="O199" s="191">
        <f>Y199</f>
        <v>0.000270000000000000018</v>
      </c>
      <c r="P199" s="187" t="str">
        <f>AG199</f>
        <v>LG ZAINO</v>
      </c>
      <c r="Q199" s="191">
        <f>AE199</f>
        <v>3872.18559619047983</v>
      </c>
      <c r="V199" s="177">
        <f>ROWS($B$177:B199)</f>
        <v>23</v>
      </c>
      <c r="W199" s="200">
        <f t="array" ref="W199">IFERROR(AVERAGE(IF(C199:F199&gt;1,C199:F199)),0)</f>
        <v>0</v>
      </c>
      <c r="X199" s="192">
        <f t="array" ref="X199">W199+(_xlfn.COUNTIFS($W$177:$W199,W199)-1)*0.00001</f>
        <v>0.000220000000000000018</v>
      </c>
      <c r="Y199" s="200">
        <f>LARGE($X$177:$X$226,V199)</f>
        <v>0.000270000000000000018</v>
      </c>
      <c r="Z199" s="202">
        <f>IF(Y199&lt;1,0,MATCH(Y199,$X$177:$X$226,0))</f>
        <v>0</v>
      </c>
      <c r="AA199" s="181" t="str">
        <f aca="1">INDEX($B$177:$B$226,Z199,1)</f>
        <v>MS INTA  817</v>
      </c>
      <c r="AB199" s="150"/>
      <c r="AC199" s="201">
        <f t="array" ref="AC199">IFERROR(AVERAGE(IF(H199:K199&gt;1,H199:K199)),0)</f>
        <v>3973.22531047618986</v>
      </c>
      <c r="AD199" s="189">
        <f t="array" ref="AD199">AC199+(_xlfn.COUNTIFS($AC$177:$AC199,AC199)-1)*0.00001</f>
        <v>3973.22531047618986</v>
      </c>
      <c r="AE199" s="189">
        <f>LARGE($AD$177:$AD$226,V199)</f>
        <v>3872.18559619047983</v>
      </c>
      <c r="AF199" s="279">
        <f>IF(AE199&lt;1,0,MATCH(AE199,$AD$177:$AD$226,0))</f>
        <v>22</v>
      </c>
      <c r="AG199" s="181" t="str">
        <f aca="1">INDEX($B$177:$B$226,AF199,1)</f>
        <v>LG ZAINO</v>
      </c>
    </row>
    <row r="200" spans="1:33" ht="15" customHeight="1">
      <c r="A200" s="27" t="n">
        <v>24</v>
      </c>
      <c r="B200" s="193" t="str">
        <f aca="1">INDEX(CV4SF,$A200,1)</f>
        <v>B 450</v>
      </c>
      <c r="C200" s="70"/>
      <c r="D200" s="28"/>
      <c r="E200" s="28"/>
      <c r="F200" s="32"/>
      <c r="G200" s="191">
        <f>X200</f>
        <v>0.000229999999999999982</v>
      </c>
      <c r="H200" s="78" t="n">
        <v>4077.52978285714244</v>
      </c>
      <c r="I200" s="78" t="n">
        <v>4429.54511999999977</v>
      </c>
      <c r="J200" s="78" t="n">
        <v>3546.24147428571405</v>
      </c>
      <c r="K200" s="32"/>
      <c r="L200" s="191">
        <f>AD200</f>
        <v>4017.77212571428981</v>
      </c>
      <c r="M200" s="29"/>
      <c r="N200" s="194" t="str">
        <f>AA200</f>
        <v>B 450</v>
      </c>
      <c r="O200" s="191">
        <f>Y200</f>
        <v>0.000260000000000000009</v>
      </c>
      <c r="P200" s="187" t="str">
        <f>AG200</f>
        <v>B MUTISIA</v>
      </c>
      <c r="Q200" s="191">
        <f>AE200</f>
        <v>3813.97179428572008</v>
      </c>
      <c r="V200" s="177">
        <f>ROWS($B$177:B200)</f>
        <v>24</v>
      </c>
      <c r="W200" s="200">
        <f t="array" ref="W200">IFERROR(AVERAGE(IF(C200:F200&gt;1,C200:F200)),0)</f>
        <v>0</v>
      </c>
      <c r="X200" s="192">
        <f t="array" ref="X200">W200+(_xlfn.COUNTIFS($W$177:$W200,W200)-1)*0.00001</f>
        <v>0.000229999999999999982</v>
      </c>
      <c r="Y200" s="200">
        <f>LARGE($X$177:$X$226,V200)</f>
        <v>0.000260000000000000009</v>
      </c>
      <c r="Z200" s="202">
        <f>IF(Y200&lt;1,0,MATCH(Y200,$X$177:$X$226,0))</f>
        <v>0</v>
      </c>
      <c r="AA200" s="181" t="str">
        <f aca="1">INDEX($B$177:$B$226,Z200,1)</f>
        <v>B 450</v>
      </c>
      <c r="AB200" s="150"/>
      <c r="AC200" s="201">
        <f t="array" ref="AC200">IFERROR(AVERAGE(IF(H200:K200&gt;1,H200:K200)),0)</f>
        <v>4017.77212571428981</v>
      </c>
      <c r="AD200" s="189">
        <f t="array" ref="AD200">AC200+(_xlfn.COUNTIFS($AC$177:$AC200,AC200)-1)*0.00001</f>
        <v>4017.77212571428981</v>
      </c>
      <c r="AE200" s="189">
        <f>LARGE($AD$177:$AD$226,V200)</f>
        <v>3813.97179428572008</v>
      </c>
      <c r="AF200" s="279">
        <f>IF(AE200&lt;1,0,MATCH(AE200,$AD$177:$AD$226,0))</f>
        <v>12</v>
      </c>
      <c r="AG200" s="181" t="str">
        <f aca="1">INDEX($B$177:$B$226,AF200,1)</f>
        <v>B MUTISIA</v>
      </c>
    </row>
    <row r="201" spans="1:33" ht="15" customHeight="1">
      <c r="A201" s="27" t="n">
        <v>25</v>
      </c>
      <c r="B201" s="193" t="str">
        <f aca="1">INDEX(CV4SF,$A201,1)</f>
        <v>B 525</v>
      </c>
      <c r="C201" s="70"/>
      <c r="D201" s="28"/>
      <c r="E201" s="28"/>
      <c r="F201" s="32"/>
      <c r="G201" s="191">
        <f>X201</f>
        <v>0.000239999999999999991</v>
      </c>
      <c r="H201" s="78" t="n">
        <v>4122.86159999999927</v>
      </c>
      <c r="I201" s="78" t="n">
        <v>4795.44534857142844</v>
      </c>
      <c r="J201" s="78" t="n">
        <v>3965.03862857142894</v>
      </c>
      <c r="K201" s="32"/>
      <c r="L201" s="191">
        <f>AD201</f>
        <v>4294.44852571428964</v>
      </c>
      <c r="M201" s="29"/>
      <c r="N201" s="194" t="str">
        <f>AA201</f>
        <v>B 525</v>
      </c>
      <c r="O201" s="191">
        <f>Y201</f>
        <v>0.00025</v>
      </c>
      <c r="P201" s="187" t="str">
        <f>AG201</f>
        <v>B AMANCAY</v>
      </c>
      <c r="Q201" s="191">
        <f>AE201</f>
        <v>3656.49910476190007</v>
      </c>
      <c r="V201" s="177">
        <f>ROWS($B$177:B201)</f>
        <v>25</v>
      </c>
      <c r="W201" s="200">
        <f t="array" ref="W201">IFERROR(AVERAGE(IF(C201:F201&gt;1,C201:F201)),0)</f>
        <v>0</v>
      </c>
      <c r="X201" s="192">
        <f t="array" ref="X201">W201+(_xlfn.COUNTIFS($W$177:$W201,W201)-1)*0.00001</f>
        <v>0.000239999999999999991</v>
      </c>
      <c r="Y201" s="200">
        <f>LARGE($X$177:$X$226,V201)</f>
        <v>0.00025</v>
      </c>
      <c r="Z201" s="202">
        <f>IF(Y201&lt;1,0,MATCH(Y201,$X$177:$X$226,0))</f>
        <v>0</v>
      </c>
      <c r="AA201" s="181" t="str">
        <f aca="1">INDEX($B$177:$B$226,Z201,1)</f>
        <v>B 525</v>
      </c>
      <c r="AB201" s="150"/>
      <c r="AC201" s="201">
        <f t="array" ref="AC201">IFERROR(AVERAGE(IF(H201:K201&gt;1,H201:K201)),0)</f>
        <v>4294.44852571428964</v>
      </c>
      <c r="AD201" s="189">
        <f t="array" ref="AD201">AC201+(_xlfn.COUNTIFS($AC$177:$AC201,AC201)-1)*0.00001</f>
        <v>4294.44852571428964</v>
      </c>
      <c r="AE201" s="189">
        <f>LARGE($AD$177:$AD$226,V201)</f>
        <v>3656.49910476190007</v>
      </c>
      <c r="AF201" s="279">
        <f>IF(AE201&lt;1,0,MATCH(AE201,$AD$177:$AD$226,0))</f>
        <v>10</v>
      </c>
      <c r="AG201" s="181" t="str">
        <f aca="1">INDEX($B$177:$B$226,AF201,1)</f>
        <v>B AMANCAY</v>
      </c>
    </row>
    <row r="202" spans="1:33" ht="15" customHeight="1">
      <c r="A202" s="27" t="n">
        <v>26</v>
      </c>
      <c r="B202" s="193">
        <f aca="1">INDEX(CV4SF,$A202,1)</f>
        <v>0</v>
      </c>
      <c r="C202" s="234"/>
      <c r="D202" s="28"/>
      <c r="E202" s="28"/>
      <c r="F202" s="32"/>
      <c r="G202" s="191">
        <f>X202</f>
        <v>0.00025</v>
      </c>
      <c r="H202" s="234"/>
      <c r="I202" s="234"/>
      <c r="J202" s="234"/>
      <c r="K202" s="32"/>
      <c r="L202" s="191">
        <f>AD202</f>
        <v>0</v>
      </c>
      <c r="M202" s="29"/>
      <c r="N202" s="194">
        <f>AA202</f>
        <v>0</v>
      </c>
      <c r="O202" s="191">
        <f>Y202</f>
        <v>0.000239999999999999991</v>
      </c>
      <c r="P202" s="187">
        <f>AG202</f>
        <v>0</v>
      </c>
      <c r="Q202" s="191">
        <f>AE202</f>
        <v>0.000239999999999999991</v>
      </c>
      <c r="V202" s="177">
        <f>ROWS($B$177:B202)</f>
        <v>26</v>
      </c>
      <c r="W202" s="200">
        <f t="array" ref="W202">IFERROR(AVERAGE(IF(C202:F202&gt;1,C202:F202)),0)</f>
        <v>0</v>
      </c>
      <c r="X202" s="192">
        <f t="array" ref="X202">W202+(_xlfn.COUNTIFS($W$177:$W202,W202)-1)*0.00001</f>
        <v>0.00025</v>
      </c>
      <c r="Y202" s="200">
        <f>LARGE($X$177:$X$226,V202)</f>
        <v>0.000239999999999999991</v>
      </c>
      <c r="Z202" s="202">
        <f>IF(Y202&lt;1,0,MATCH(Y202,$X$177:$X$226,0))</f>
        <v>0</v>
      </c>
      <c r="AA202" s="280">
        <f aca="1">INDEX($B$177:$B$226,Z202,1)</f>
        <v>0</v>
      </c>
      <c r="AB202" s="150"/>
      <c r="AC202" s="201">
        <f t="array" ref="AC202">IFERROR(AVERAGE(IF(H202:K202&gt;1,H202:K202)),0)</f>
        <v>0</v>
      </c>
      <c r="AD202" s="189">
        <f t="array" ref="AD202">AC202+(_xlfn.COUNTIFS($AC$177:$AC202,AC202)-1)*0.00001</f>
        <v>0</v>
      </c>
      <c r="AE202" s="189">
        <f>LARGE($AD$177:$AD$226,V202)</f>
        <v>0.000239999999999999991</v>
      </c>
      <c r="AF202" s="202">
        <f>IF(AE202&lt;1,0,MATCH(AE202,$AD$177:$AD$226,0))</f>
        <v>0</v>
      </c>
      <c r="AG202" s="280">
        <f aca="1">INDEX($B$177:$B$226,AF202,1)</f>
        <v>0</v>
      </c>
    </row>
    <row r="203" spans="1:33" ht="15" customHeight="1">
      <c r="A203" s="27" t="n">
        <v>27</v>
      </c>
      <c r="B203" s="193">
        <f aca="1">INDEX(CV4SF,$A203,1)</f>
        <v>0</v>
      </c>
      <c r="C203" s="234"/>
      <c r="D203" s="28"/>
      <c r="E203" s="28"/>
      <c r="F203" s="32"/>
      <c r="G203" s="191">
        <f>X203</f>
        <v>0.000260000000000000009</v>
      </c>
      <c r="H203" s="234"/>
      <c r="I203" s="234"/>
      <c r="J203" s="234"/>
      <c r="K203" s="32"/>
      <c r="L203" s="191">
        <f>AD203</f>
        <v>0.00001</v>
      </c>
      <c r="M203" s="29"/>
      <c r="N203" s="194">
        <f>AA203</f>
        <v>0</v>
      </c>
      <c r="O203" s="191">
        <f>Y203</f>
        <v>0.000229999999999999982</v>
      </c>
      <c r="P203" s="187">
        <f>AG203</f>
        <v>0</v>
      </c>
      <c r="Q203" s="191">
        <f>AE203</f>
        <v>0.000229999999999999982</v>
      </c>
      <c r="V203" s="177">
        <f>ROWS($B$177:B203)</f>
        <v>27</v>
      </c>
      <c r="W203" s="200">
        <f t="array" ref="W203">IFERROR(AVERAGE(IF(C203:F203&gt;1,C203:F203)),0)</f>
        <v>0</v>
      </c>
      <c r="X203" s="192">
        <f t="array" ref="X203">W203+(_xlfn.COUNTIFS($W$177:$W203,W203)-1)*0.00001</f>
        <v>0.000260000000000000009</v>
      </c>
      <c r="Y203" s="200">
        <f>LARGE($X$177:$X$226,V203)</f>
        <v>0.000229999999999999982</v>
      </c>
      <c r="Z203" s="202">
        <f>IF(Y203&lt;1,0,MATCH(Y203,$X$177:$X$226,0))</f>
        <v>0</v>
      </c>
      <c r="AA203" s="280">
        <f aca="1">INDEX($B$177:$B$226,Z203,1)</f>
        <v>0</v>
      </c>
      <c r="AB203" s="150"/>
      <c r="AC203" s="201">
        <f t="array" ref="AC203">IFERROR(AVERAGE(IF(H203:K203&gt;1,H203:K203)),0)</f>
        <v>0</v>
      </c>
      <c r="AD203" s="189">
        <f t="array" ref="AD203">AC203+(_xlfn.COUNTIFS($AC$177:$AC203,AC203)-1)*0.00001</f>
        <v>0.00001</v>
      </c>
      <c r="AE203" s="189">
        <f>LARGE($AD$177:$AD$226,V203)</f>
        <v>0.000229999999999999982</v>
      </c>
      <c r="AF203" s="202">
        <f>IF(AE203&lt;1,0,MATCH(AE203,$AD$177:$AD$226,0))</f>
        <v>0</v>
      </c>
      <c r="AG203" s="280">
        <f aca="1">INDEX($B$177:$B$226,AF203,1)</f>
        <v>0</v>
      </c>
    </row>
    <row r="204" spans="1:33" ht="15" customHeight="1">
      <c r="A204" s="27" t="n">
        <v>28</v>
      </c>
      <c r="B204" s="193">
        <f aca="1">INDEX(CV4SF,$A204,1)</f>
        <v>0</v>
      </c>
      <c r="C204" s="234"/>
      <c r="D204" s="28"/>
      <c r="E204" s="28"/>
      <c r="F204" s="32"/>
      <c r="G204" s="191">
        <f>X204</f>
        <v>0.000270000000000000018</v>
      </c>
      <c r="H204" s="234"/>
      <c r="I204" s="234"/>
      <c r="J204" s="234"/>
      <c r="K204" s="32"/>
      <c r="L204" s="191">
        <f>AD204</f>
        <v>0.00002</v>
      </c>
      <c r="M204" s="29"/>
      <c r="N204" s="194">
        <f>AA204</f>
        <v>0</v>
      </c>
      <c r="O204" s="191">
        <f>Y204</f>
        <v>0.000220000000000000018</v>
      </c>
      <c r="P204" s="187">
        <f>AG204</f>
        <v>0</v>
      </c>
      <c r="Q204" s="191">
        <f>AE204</f>
        <v>0.000220000000000000018</v>
      </c>
      <c r="V204" s="177">
        <f>ROWS($B$177:B204)</f>
        <v>28</v>
      </c>
      <c r="W204" s="200">
        <f t="array" ref="W204">IFERROR(AVERAGE(IF(C204:F204&gt;1,C204:F204)),0)</f>
        <v>0</v>
      </c>
      <c r="X204" s="192">
        <f t="array" ref="X204">W204+(_xlfn.COUNTIFS($W$177:$W204,W204)-1)*0.00001</f>
        <v>0.000270000000000000018</v>
      </c>
      <c r="Y204" s="200">
        <f>LARGE($X$177:$X$226,V204)</f>
        <v>0.000220000000000000018</v>
      </c>
      <c r="Z204" s="202">
        <f>IF(Y204&lt;1,0,MATCH(Y204,$X$177:$X$226,0))</f>
        <v>0</v>
      </c>
      <c r="AA204" s="280">
        <f aca="1">INDEX($B$177:$B$226,Z204,1)</f>
        <v>0</v>
      </c>
      <c r="AB204" s="150"/>
      <c r="AC204" s="201">
        <f t="array" ref="AC204">IFERROR(AVERAGE(IF(H204:K204&gt;1,H204:K204)),0)</f>
        <v>0</v>
      </c>
      <c r="AD204" s="189">
        <f t="array" ref="AD204">AC204+(_xlfn.COUNTIFS($AC$177:$AC204,AC204)-1)*0.00001</f>
        <v>0.00002</v>
      </c>
      <c r="AE204" s="189">
        <f>LARGE($AD$177:$AD$226,V204)</f>
        <v>0.000220000000000000018</v>
      </c>
      <c r="AF204" s="202">
        <f>IF(AE204&lt;1,0,MATCH(AE204,$AD$177:$AD$226,0))</f>
        <v>0</v>
      </c>
      <c r="AG204" s="280">
        <f aca="1">INDEX($B$177:$B$226,AF204,1)</f>
        <v>0</v>
      </c>
    </row>
    <row r="205" spans="1:33" ht="15" customHeight="1">
      <c r="A205" s="27" t="n">
        <v>29</v>
      </c>
      <c r="B205" s="193">
        <f aca="1">INDEX(CV4SF,$A205,1)</f>
        <v>0</v>
      </c>
      <c r="C205" s="234"/>
      <c r="D205" s="28"/>
      <c r="E205" s="28"/>
      <c r="F205" s="32"/>
      <c r="G205" s="191">
        <f>X205</f>
        <v>0.000279999999999999982</v>
      </c>
      <c r="H205" s="234"/>
      <c r="I205" s="234"/>
      <c r="J205" s="234"/>
      <c r="K205" s="32"/>
      <c r="L205" s="191">
        <f>AD205</f>
        <v>0.00003</v>
      </c>
      <c r="M205" s="29"/>
      <c r="N205" s="194">
        <f>AA205</f>
        <v>0</v>
      </c>
      <c r="O205" s="191">
        <f>Y205</f>
        <v>0.000210000000000000053</v>
      </c>
      <c r="P205" s="187">
        <f>AG205</f>
        <v>0</v>
      </c>
      <c r="Q205" s="191">
        <f>AE205</f>
        <v>0.000210000000000000053</v>
      </c>
      <c r="V205" s="177">
        <f>ROWS($B$177:B205)</f>
        <v>29</v>
      </c>
      <c r="W205" s="200">
        <f t="array" ref="W205">IFERROR(AVERAGE(IF(C205:F205&gt;1,C205:F205)),0)</f>
        <v>0</v>
      </c>
      <c r="X205" s="192">
        <f t="array" ref="X205">W205+(_xlfn.COUNTIFS($W$177:$W205,W205)-1)*0.00001</f>
        <v>0.000279999999999999982</v>
      </c>
      <c r="Y205" s="200">
        <f>LARGE($X$177:$X$226,V205)</f>
        <v>0.000210000000000000053</v>
      </c>
      <c r="Z205" s="202">
        <f>IF(Y205&lt;1,0,MATCH(Y205,$X$177:$X$226,0))</f>
        <v>0</v>
      </c>
      <c r="AA205" s="280">
        <f aca="1">INDEX($B$177:$B$226,Z205,1)</f>
        <v>0</v>
      </c>
      <c r="AB205" s="150"/>
      <c r="AC205" s="201">
        <f t="array" ref="AC205">IFERROR(AVERAGE(IF(H205:K205&gt;1,H205:K205)),0)</f>
        <v>0</v>
      </c>
      <c r="AD205" s="189">
        <f t="array" ref="AD205">AC205+(_xlfn.COUNTIFS($AC$177:$AC205,AC205)-1)*0.00001</f>
        <v>0.00003</v>
      </c>
      <c r="AE205" s="189">
        <f>LARGE($AD$177:$AD$226,V205)</f>
        <v>0.000210000000000000053</v>
      </c>
      <c r="AF205" s="202">
        <f>IF(AE205&lt;1,0,MATCH(AE205,$AD$177:$AD$226,0))</f>
        <v>0</v>
      </c>
      <c r="AG205" s="280">
        <f aca="1">INDEX($B$177:$B$226,AF205,1)</f>
        <v>0</v>
      </c>
    </row>
    <row r="206" spans="1:33" ht="15" customHeight="1">
      <c r="A206" s="27" t="n">
        <v>30</v>
      </c>
      <c r="B206" s="193">
        <f aca="1">INDEX(CV4SF,$A206,1)</f>
        <v>0</v>
      </c>
      <c r="C206" s="234"/>
      <c r="D206" s="28"/>
      <c r="E206" s="28"/>
      <c r="F206" s="32"/>
      <c r="G206" s="191">
        <f>X206</f>
        <v>0.00029</v>
      </c>
      <c r="H206" s="234"/>
      <c r="I206" s="234"/>
      <c r="J206" s="234"/>
      <c r="K206" s="32"/>
      <c r="L206" s="191">
        <f>AD206</f>
        <v>0.00004</v>
      </c>
      <c r="M206" s="29"/>
      <c r="N206" s="194">
        <f>AA206</f>
        <v>0</v>
      </c>
      <c r="O206" s="191">
        <f>Y206</f>
        <v>0.0002</v>
      </c>
      <c r="P206" s="187">
        <f>AG206</f>
        <v>0</v>
      </c>
      <c r="Q206" s="191">
        <f>AE206</f>
        <v>0.0002</v>
      </c>
      <c r="V206" s="177">
        <f>ROWS($B$177:B206)</f>
        <v>30</v>
      </c>
      <c r="W206" s="200">
        <f t="array" ref="W206">IFERROR(AVERAGE(IF(C206:F206&gt;1,C206:F206)),0)</f>
        <v>0</v>
      </c>
      <c r="X206" s="192">
        <f t="array" ref="X206">W206+(_xlfn.COUNTIFS($W$177:$W206,W206)-1)*0.00001</f>
        <v>0.00029</v>
      </c>
      <c r="Y206" s="200">
        <f>LARGE($X$177:$X$226,V206)</f>
        <v>0.0002</v>
      </c>
      <c r="Z206" s="202">
        <f>IF(Y206&lt;1,0,MATCH(Y206,$X$177:$X$226,0))</f>
        <v>0</v>
      </c>
      <c r="AA206" s="280">
        <f aca="1">INDEX($B$177:$B$226,Z206,1)</f>
        <v>0</v>
      </c>
      <c r="AB206" s="150"/>
      <c r="AC206" s="201">
        <f t="array" ref="AC206">IFERROR(AVERAGE(IF(H206:K206&gt;1,H206:K206)),0)</f>
        <v>0</v>
      </c>
      <c r="AD206" s="189">
        <f t="array" ref="AD206">AC206+(_xlfn.COUNTIFS($AC$177:$AC206,AC206)-1)*0.00001</f>
        <v>0.00004</v>
      </c>
      <c r="AE206" s="189">
        <f>LARGE($AD$177:$AD$226,V206)</f>
        <v>0.0002</v>
      </c>
      <c r="AF206" s="202">
        <f>IF(AE206&lt;1,0,MATCH(AE206,$AD$177:$AD$226,0))</f>
        <v>0</v>
      </c>
      <c r="AG206" s="280">
        <f aca="1">INDEX($B$177:$B$226,AF206,1)</f>
        <v>0</v>
      </c>
    </row>
    <row r="207" spans="1:33" ht="15" customHeight="1">
      <c r="A207" s="27" t="n">
        <v>31</v>
      </c>
      <c r="B207" s="193">
        <f aca="1">INDEX(CV4SF,$A207,1)</f>
        <v>0</v>
      </c>
      <c r="C207" s="28"/>
      <c r="D207" s="28"/>
      <c r="E207" s="28"/>
      <c r="F207" s="32"/>
      <c r="G207" s="191">
        <f>X207</f>
        <v>0.000299999999999999911</v>
      </c>
      <c r="H207" s="28"/>
      <c r="I207" s="28"/>
      <c r="J207" s="28"/>
      <c r="K207" s="32"/>
      <c r="L207" s="191">
        <f>AD207</f>
        <v>0.00005</v>
      </c>
      <c r="M207" s="29"/>
      <c r="N207" s="194">
        <f>AA207</f>
        <v>0</v>
      </c>
      <c r="O207" s="191">
        <f>Y207</f>
        <v>0.000190000000000000036</v>
      </c>
      <c r="P207" s="187">
        <f>AG207</f>
        <v>0</v>
      </c>
      <c r="Q207" s="191">
        <f>AE207</f>
        <v>0.000190000000000000036</v>
      </c>
      <c r="V207" s="177">
        <f>ROWS($B$177:B207)</f>
        <v>31</v>
      </c>
      <c r="W207" s="200">
        <f t="array" ref="W207">IFERROR(AVERAGE(IF(C207:F207&gt;1,C207:F207)),0)</f>
        <v>0</v>
      </c>
      <c r="X207" s="192">
        <f t="array" ref="X207">W207+(_xlfn.COUNTIFS($W$177:$W207,W207)-1)*0.00001</f>
        <v>0.000299999999999999911</v>
      </c>
      <c r="Y207" s="200">
        <f>LARGE($X$177:$X$226,V207)</f>
        <v>0.000190000000000000036</v>
      </c>
      <c r="Z207" s="202">
        <f>IF(Y207&lt;1,0,MATCH(Y207,$X$177:$X$226,0))</f>
        <v>0</v>
      </c>
      <c r="AA207" s="280">
        <f aca="1">INDEX($B$177:$B$226,Z207,1)</f>
        <v>0</v>
      </c>
      <c r="AB207" s="150"/>
      <c r="AC207" s="201">
        <f t="array" ref="AC207">IFERROR(AVERAGE(IF(H207:K207&gt;1,H207:K207)),0)</f>
        <v>0</v>
      </c>
      <c r="AD207" s="189">
        <f t="array" ref="AD207">AC207+(_xlfn.COUNTIFS($AC$177:$AC207,AC207)-1)*0.00001</f>
        <v>0.00005</v>
      </c>
      <c r="AE207" s="189">
        <f>LARGE($AD$177:$AD$226,V207)</f>
        <v>0.000190000000000000036</v>
      </c>
      <c r="AF207" s="202">
        <f>IF(AE207&lt;1,0,MATCH(AE207,$AD$177:$AD$226,0))</f>
        <v>0</v>
      </c>
      <c r="AG207" s="280">
        <f aca="1">INDEX($B$177:$B$226,AF207,1)</f>
        <v>0</v>
      </c>
    </row>
    <row r="208" spans="1:33" ht="15" customHeight="1">
      <c r="A208" s="27" t="n">
        <v>32</v>
      </c>
      <c r="B208" s="193">
        <f aca="1">INDEX(CV4SF,$A208,1)</f>
        <v>0</v>
      </c>
      <c r="C208" s="28"/>
      <c r="D208" s="28"/>
      <c r="E208" s="28"/>
      <c r="F208" s="32"/>
      <c r="G208" s="191">
        <f>X208</f>
        <v>0.000310000000000000009</v>
      </c>
      <c r="H208" s="28"/>
      <c r="I208" s="28"/>
      <c r="J208" s="28"/>
      <c r="K208" s="32"/>
      <c r="L208" s="191">
        <f>AD208</f>
        <v>0.00006</v>
      </c>
      <c r="M208" s="29"/>
      <c r="N208" s="194">
        <f>AA208</f>
        <v>0</v>
      </c>
      <c r="O208" s="191">
        <f>Y208</f>
        <v>0.000180000000000000036</v>
      </c>
      <c r="P208" s="187">
        <f>AG208</f>
        <v>0</v>
      </c>
      <c r="Q208" s="191">
        <f>AE208</f>
        <v>0.000180000000000000036</v>
      </c>
      <c r="V208" s="177">
        <f>ROWS($B$177:B208)</f>
        <v>32</v>
      </c>
      <c r="W208" s="200">
        <f t="array" ref="W208">IFERROR(AVERAGE(IF(C208:F208&gt;1,C208:F208)),0)</f>
        <v>0</v>
      </c>
      <c r="X208" s="192">
        <f t="array" ref="X208">W208+(_xlfn.COUNTIFS($W$177:$W208,W208)-1)*0.00001</f>
        <v>0.000310000000000000009</v>
      </c>
      <c r="Y208" s="200">
        <f>LARGE($X$177:$X$226,V208)</f>
        <v>0.000180000000000000036</v>
      </c>
      <c r="Z208" s="202">
        <f>IF(Y208&lt;1,0,MATCH(Y208,$X$177:$X$226,0))</f>
        <v>0</v>
      </c>
      <c r="AA208" s="280">
        <f aca="1">INDEX($B$177:$B$226,Z208,1)</f>
        <v>0</v>
      </c>
      <c r="AB208" s="150"/>
      <c r="AC208" s="201">
        <f t="array" ref="AC208">IFERROR(AVERAGE(IF(H208:K208&gt;1,H208:K208)),0)</f>
        <v>0</v>
      </c>
      <c r="AD208" s="189">
        <f t="array" ref="AD208">AC208+(_xlfn.COUNTIFS($AC$177:$AC208,AC208)-1)*0.00001</f>
        <v>0.00006</v>
      </c>
      <c r="AE208" s="189">
        <f>LARGE($AD$177:$AD$226,V208)</f>
        <v>0.000180000000000000036</v>
      </c>
      <c r="AF208" s="202">
        <f>IF(AE208&lt;1,0,MATCH(AE208,$AD$177:$AD$226,0))</f>
        <v>0</v>
      </c>
      <c r="AG208" s="280">
        <f aca="1">INDEX($B$177:$B$226,AF208,1)</f>
        <v>0</v>
      </c>
    </row>
    <row r="209" spans="1:33" ht="15" customHeight="1">
      <c r="A209" s="27" t="n">
        <v>33</v>
      </c>
      <c r="B209" s="193">
        <f aca="1">INDEX(CV4SF,$A209,1)</f>
        <v>0</v>
      </c>
      <c r="C209" s="28"/>
      <c r="D209" s="28"/>
      <c r="E209" s="28"/>
      <c r="F209" s="32"/>
      <c r="G209" s="191">
        <f>X209</f>
        <v>0.000320000000000000018</v>
      </c>
      <c r="H209" s="28"/>
      <c r="I209" s="28"/>
      <c r="J209" s="28"/>
      <c r="K209" s="32"/>
      <c r="L209" s="191">
        <f>AD209</f>
        <v>0.00007</v>
      </c>
      <c r="M209" s="29"/>
      <c r="N209" s="194">
        <f>AA209</f>
        <v>0</v>
      </c>
      <c r="O209" s="191">
        <f>Y209</f>
        <v>0.000170000000000000018</v>
      </c>
      <c r="P209" s="187">
        <f>AG209</f>
        <v>0</v>
      </c>
      <c r="Q209" s="191">
        <f>AE209</f>
        <v>0.000170000000000000018</v>
      </c>
      <c r="V209" s="177">
        <f>ROWS($B$177:B209)</f>
        <v>33</v>
      </c>
      <c r="W209" s="200">
        <f t="array" ref="W209">IFERROR(AVERAGE(IF(C209:F209&gt;1,C209:F209)),0)</f>
        <v>0</v>
      </c>
      <c r="X209" s="192">
        <f t="array" ref="X209">W209+(_xlfn.COUNTIFS($W$177:$W209,W209)-1)*0.00001</f>
        <v>0.000320000000000000018</v>
      </c>
      <c r="Y209" s="200">
        <f>LARGE($X$177:$X$226,V209)</f>
        <v>0.000170000000000000018</v>
      </c>
      <c r="Z209" s="202">
        <f>IF(Y209&lt;1,0,MATCH(Y209,$X$177:$X$226,0))</f>
        <v>0</v>
      </c>
      <c r="AA209" s="280">
        <f aca="1">INDEX($B$177:$B$226,Z209,1)</f>
        <v>0</v>
      </c>
      <c r="AB209" s="150"/>
      <c r="AC209" s="201">
        <f t="array" ref="AC209">IFERROR(AVERAGE(IF(H209:K209&gt;1,H209:K209)),0)</f>
        <v>0</v>
      </c>
      <c r="AD209" s="189">
        <f t="array" ref="AD209">AC209+(_xlfn.COUNTIFS($AC$177:$AC209,AC209)-1)*0.00001</f>
        <v>0.00007</v>
      </c>
      <c r="AE209" s="189">
        <f>LARGE($AD$177:$AD$226,V209)</f>
        <v>0.000170000000000000018</v>
      </c>
      <c r="AF209" s="202">
        <f>IF(AE209&lt;1,0,MATCH(AE209,$AD$177:$AD$226,0))</f>
        <v>0</v>
      </c>
      <c r="AG209" s="280">
        <f aca="1">INDEX($B$177:$B$226,AF209,1)</f>
        <v>0</v>
      </c>
    </row>
    <row r="210" spans="1:33" ht="15" customHeight="1">
      <c r="A210" s="27" t="n">
        <v>34</v>
      </c>
      <c r="B210" s="193">
        <f aca="1">INDEX(CV4SF,$A210,1)</f>
        <v>0</v>
      </c>
      <c r="C210" s="28"/>
      <c r="D210" s="28"/>
      <c r="E210" s="28"/>
      <c r="F210" s="32"/>
      <c r="G210" s="191">
        <f>X210</f>
        <v>0.000330000000000000027</v>
      </c>
      <c r="H210" s="28"/>
      <c r="I210" s="28"/>
      <c r="J210" s="28"/>
      <c r="K210" s="32"/>
      <c r="L210" s="191">
        <f>AD210</f>
        <v>0.00008</v>
      </c>
      <c r="M210" s="29"/>
      <c r="N210" s="194">
        <f>AA210</f>
        <v>0</v>
      </c>
      <c r="O210" s="191">
        <f>Y210</f>
        <v>0.000160000000000000009</v>
      </c>
      <c r="P210" s="187">
        <f>AG210</f>
        <v>0</v>
      </c>
      <c r="Q210" s="191">
        <f>AE210</f>
        <v>0.000160000000000000009</v>
      </c>
      <c r="V210" s="177">
        <f>ROWS($B$177:B210)</f>
        <v>34</v>
      </c>
      <c r="W210" s="200">
        <f t="array" ref="W210">IFERROR(AVERAGE(IF(C210:F210&gt;1,C210:F210)),0)</f>
        <v>0</v>
      </c>
      <c r="X210" s="192">
        <f t="array" ref="X210">W210+(_xlfn.COUNTIFS($W$177:$W210,W210)-1)*0.00001</f>
        <v>0.000330000000000000027</v>
      </c>
      <c r="Y210" s="200">
        <f>LARGE($X$177:$X$226,V210)</f>
        <v>0.000160000000000000009</v>
      </c>
      <c r="Z210" s="202">
        <f>IF(Y210&lt;1,0,MATCH(Y210,$X$177:$X$226,0))</f>
        <v>0</v>
      </c>
      <c r="AA210" s="280">
        <f aca="1">INDEX($B$177:$B$226,Z210,1)</f>
        <v>0</v>
      </c>
      <c r="AB210" s="150"/>
      <c r="AC210" s="201">
        <f t="array" ref="AC210">IFERROR(AVERAGE(IF(H210:K210&gt;1,H210:K210)),0)</f>
        <v>0</v>
      </c>
      <c r="AD210" s="189">
        <f t="array" ref="AD210">AC210+(_xlfn.COUNTIFS($AC$177:$AC210,AC210)-1)*0.00001</f>
        <v>0.00008</v>
      </c>
      <c r="AE210" s="189">
        <f>LARGE($AD$177:$AD$226,V210)</f>
        <v>0.000160000000000000009</v>
      </c>
      <c r="AF210" s="202">
        <f>IF(AE210&lt;1,0,MATCH(AE210,$AD$177:$AD$226,0))</f>
        <v>0</v>
      </c>
      <c r="AG210" s="280">
        <f aca="1">INDEX($B$177:$B$226,AF210,1)</f>
        <v>0</v>
      </c>
    </row>
    <row r="211" spans="1:33" ht="15" customHeight="1">
      <c r="A211" s="27" t="n">
        <v>35</v>
      </c>
      <c r="B211" s="193">
        <f aca="1">INDEX(CV4SF,$A211,1)</f>
        <v>0</v>
      </c>
      <c r="C211" s="28"/>
      <c r="D211" s="28"/>
      <c r="E211" s="28"/>
      <c r="F211" s="32"/>
      <c r="G211" s="191">
        <f>X211</f>
        <v>0.000340000000000000036</v>
      </c>
      <c r="H211" s="28"/>
      <c r="I211" s="28"/>
      <c r="J211" s="28"/>
      <c r="K211" s="32"/>
      <c r="L211" s="191">
        <f>AD211</f>
        <v>0.0000900000000000000178</v>
      </c>
      <c r="M211" s="29"/>
      <c r="N211" s="194">
        <f>AA211</f>
        <v>0</v>
      </c>
      <c r="O211" s="191">
        <f>Y211</f>
        <v>0.000149999999999999956</v>
      </c>
      <c r="P211" s="187">
        <f>AG211</f>
        <v>0</v>
      </c>
      <c r="Q211" s="191">
        <f>AE211</f>
        <v>0.000149999999999999956</v>
      </c>
      <c r="V211" s="177">
        <f>ROWS($B$177:B211)</f>
        <v>35</v>
      </c>
      <c r="W211" s="200">
        <f t="array" ref="W211">IFERROR(AVERAGE(IF(C211:F211&gt;1,C211:F211)),0)</f>
        <v>0</v>
      </c>
      <c r="X211" s="192">
        <f t="array" ref="X211">W211+(_xlfn.COUNTIFS($W$177:$W211,W211)-1)*0.00001</f>
        <v>0.000340000000000000036</v>
      </c>
      <c r="Y211" s="200">
        <f>LARGE($X$177:$X$226,V211)</f>
        <v>0.000149999999999999956</v>
      </c>
      <c r="Z211" s="202">
        <f>IF(Y211&lt;1,0,MATCH(Y211,$X$177:$X$226,0))</f>
        <v>0</v>
      </c>
      <c r="AA211" s="280">
        <f aca="1">INDEX($B$177:$B$226,Z211,1)</f>
        <v>0</v>
      </c>
      <c r="AB211" s="150"/>
      <c r="AC211" s="201">
        <f t="array" ref="AC211">IFERROR(AVERAGE(IF(H211:K211&gt;1,H211:K211)),0)</f>
        <v>0</v>
      </c>
      <c r="AD211" s="189">
        <f t="array" ref="AD211">AC211+(_xlfn.COUNTIFS($AC$177:$AC211,AC211)-1)*0.00001</f>
        <v>0.0000900000000000000178</v>
      </c>
      <c r="AE211" s="189">
        <f>LARGE($AD$177:$AD$226,V211)</f>
        <v>0.000149999999999999956</v>
      </c>
      <c r="AF211" s="202">
        <f>IF(AE211&lt;1,0,MATCH(AE211,$AD$177:$AD$226,0))</f>
        <v>0</v>
      </c>
      <c r="AG211" s="280">
        <f aca="1">INDEX($B$177:$B$226,AF211,1)</f>
        <v>0</v>
      </c>
    </row>
    <row r="212" spans="1:33" ht="15" customHeight="1">
      <c r="A212" s="27" t="n">
        <v>36</v>
      </c>
      <c r="B212" s="193">
        <f aca="1">INDEX(CV4SF,$A212,1)</f>
        <v>0</v>
      </c>
      <c r="C212" s="28"/>
      <c r="D212" s="28"/>
      <c r="E212" s="28"/>
      <c r="F212" s="32"/>
      <c r="G212" s="191">
        <f>X212</f>
        <v>0.000350000000000000044</v>
      </c>
      <c r="H212" s="28"/>
      <c r="I212" s="28"/>
      <c r="J212" s="28"/>
      <c r="K212" s="32"/>
      <c r="L212" s="191">
        <f>AD212</f>
        <v>0.0001</v>
      </c>
      <c r="M212" s="29"/>
      <c r="N212" s="194">
        <f>AA212</f>
        <v>0</v>
      </c>
      <c r="O212" s="191">
        <f>Y212</f>
        <v>0.000139999999999999991</v>
      </c>
      <c r="P212" s="187">
        <f>AG212</f>
        <v>0</v>
      </c>
      <c r="Q212" s="191">
        <f>AE212</f>
        <v>0.000139999999999999991</v>
      </c>
      <c r="V212" s="177">
        <f>ROWS($B$177:B212)</f>
        <v>36</v>
      </c>
      <c r="W212" s="200">
        <f t="array" ref="W212">IFERROR(AVERAGE(IF(C212:F212&gt;1,C212:F212)),0)</f>
        <v>0</v>
      </c>
      <c r="X212" s="192">
        <f t="array" ref="X212">W212+(_xlfn.COUNTIFS($W$177:$W212,W212)-1)*0.00001</f>
        <v>0.000350000000000000044</v>
      </c>
      <c r="Y212" s="200">
        <f>LARGE($X$177:$X$226,V212)</f>
        <v>0.000139999999999999991</v>
      </c>
      <c r="Z212" s="202">
        <f>IF(Y212&lt;1,0,MATCH(Y212,$X$177:$X$226,0))</f>
        <v>0</v>
      </c>
      <c r="AA212" s="280">
        <f aca="1">INDEX($B$177:$B$226,Z212,1)</f>
        <v>0</v>
      </c>
      <c r="AB212" s="150"/>
      <c r="AC212" s="201">
        <f t="array" ref="AC212">IFERROR(AVERAGE(IF(H212:K212&gt;1,H212:K212)),0)</f>
        <v>0</v>
      </c>
      <c r="AD212" s="189">
        <f t="array" ref="AD212">AC212+(_xlfn.COUNTIFS($AC$177:$AC212,AC212)-1)*0.00001</f>
        <v>0.0001</v>
      </c>
      <c r="AE212" s="189">
        <f>LARGE($AD$177:$AD$226,V212)</f>
        <v>0.000139999999999999991</v>
      </c>
      <c r="AF212" s="202">
        <f>IF(AE212&lt;1,0,MATCH(AE212,$AD$177:$AD$226,0))</f>
        <v>0</v>
      </c>
      <c r="AG212" s="280">
        <f aca="1">INDEX($B$177:$B$226,AF212,1)</f>
        <v>0</v>
      </c>
    </row>
    <row r="213" spans="1:33" ht="15" customHeight="1">
      <c r="A213" s="27" t="n">
        <v>37</v>
      </c>
      <c r="B213" s="193">
        <f aca="1">INDEX(CV4SF,$A213,1)</f>
        <v>0</v>
      </c>
      <c r="C213" s="28"/>
      <c r="D213" s="28"/>
      <c r="E213" s="28"/>
      <c r="F213" s="32"/>
      <c r="G213" s="191">
        <f>X213</f>
        <v>0.000360000000000000053</v>
      </c>
      <c r="H213" s="28"/>
      <c r="I213" s="28"/>
      <c r="J213" s="28"/>
      <c r="K213" s="32"/>
      <c r="L213" s="191">
        <f>AD213</f>
        <v>0.000110000000000000009</v>
      </c>
      <c r="M213" s="29"/>
      <c r="N213" s="194">
        <f>AA213</f>
        <v>0</v>
      </c>
      <c r="O213" s="191">
        <f>Y213</f>
        <v>0.000130000000000000004</v>
      </c>
      <c r="P213" s="187">
        <f>AG213</f>
        <v>0</v>
      </c>
      <c r="Q213" s="191">
        <f>AE213</f>
        <v>0.000130000000000000004</v>
      </c>
      <c r="V213" s="177">
        <f>ROWS($B$177:B213)</f>
        <v>37</v>
      </c>
      <c r="W213" s="200">
        <f t="array" ref="W213">IFERROR(AVERAGE(IF(C213:F213&gt;1,C213:F213)),0)</f>
        <v>0</v>
      </c>
      <c r="X213" s="192">
        <f t="array" ref="X213">W213+(_xlfn.COUNTIFS($W$177:$W213,W213)-1)*0.00001</f>
        <v>0.000360000000000000053</v>
      </c>
      <c r="Y213" s="200">
        <f>LARGE($X$177:$X$226,V213)</f>
        <v>0.000130000000000000004</v>
      </c>
      <c r="Z213" s="202">
        <f>IF(Y213&lt;1,0,MATCH(Y213,$X$177:$X$226,0))</f>
        <v>0</v>
      </c>
      <c r="AA213" s="280">
        <f aca="1">INDEX($B$177:$B$226,Z213,1)</f>
        <v>0</v>
      </c>
      <c r="AB213" s="150"/>
      <c r="AC213" s="201">
        <f t="array" ref="AC213">IFERROR(AVERAGE(IF(H213:K213&gt;1,H213:K213)),0)</f>
        <v>0</v>
      </c>
      <c r="AD213" s="189">
        <f t="array" ref="AD213">AC213+(_xlfn.COUNTIFS($AC$177:$AC213,AC213)-1)*0.00001</f>
        <v>0.000110000000000000009</v>
      </c>
      <c r="AE213" s="189">
        <f>LARGE($AD$177:$AD$226,V213)</f>
        <v>0.000130000000000000004</v>
      </c>
      <c r="AF213" s="202">
        <f>IF(AE213&lt;1,0,MATCH(AE213,$AD$177:$AD$226,0))</f>
        <v>0</v>
      </c>
      <c r="AG213" s="280">
        <f aca="1">INDEX($B$177:$B$226,AF213,1)</f>
        <v>0</v>
      </c>
    </row>
    <row r="214" spans="1:33" ht="15" customHeight="1">
      <c r="A214" s="27" t="n">
        <v>38</v>
      </c>
      <c r="B214" s="193">
        <f aca="1">INDEX(CV4SF,$A214,1)</f>
        <v>0</v>
      </c>
      <c r="C214" s="28"/>
      <c r="D214" s="28"/>
      <c r="E214" s="28"/>
      <c r="F214" s="32"/>
      <c r="G214" s="191">
        <f>X214</f>
        <v>0.000370000000000000062</v>
      </c>
      <c r="H214" s="28"/>
      <c r="I214" s="28"/>
      <c r="J214" s="28"/>
      <c r="K214" s="32"/>
      <c r="L214" s="191">
        <f>AD214</f>
        <v>0.000119999999999999996</v>
      </c>
      <c r="M214" s="29"/>
      <c r="N214" s="194">
        <f>AA214</f>
        <v>0</v>
      </c>
      <c r="O214" s="191">
        <f>Y214</f>
        <v>0.000119999999999999996</v>
      </c>
      <c r="P214" s="187">
        <f>AG214</f>
        <v>0</v>
      </c>
      <c r="Q214" s="191">
        <f>AE214</f>
        <v>0.000119999999999999996</v>
      </c>
      <c r="V214" s="177">
        <f>ROWS($B$177:B214)</f>
        <v>38</v>
      </c>
      <c r="W214" s="200">
        <f t="array" ref="W214">IFERROR(AVERAGE(IF(C214:F214&gt;1,C214:F214)),0)</f>
        <v>0</v>
      </c>
      <c r="X214" s="192">
        <f t="array" ref="X214">W214+(_xlfn.COUNTIFS($W$177:$W214,W214)-1)*0.00001</f>
        <v>0.000370000000000000062</v>
      </c>
      <c r="Y214" s="200">
        <f>LARGE($X$177:$X$226,V214)</f>
        <v>0.000119999999999999996</v>
      </c>
      <c r="Z214" s="202">
        <f>IF(Y214&lt;1,0,MATCH(Y214,$X$177:$X$226,0))</f>
        <v>0</v>
      </c>
      <c r="AA214" s="280">
        <f aca="1">INDEX($B$177:$B$226,Z214,1)</f>
        <v>0</v>
      </c>
      <c r="AB214" s="150"/>
      <c r="AC214" s="201">
        <f t="array" ref="AC214">IFERROR(AVERAGE(IF(H214:K214&gt;1,H214:K214)),0)</f>
        <v>0</v>
      </c>
      <c r="AD214" s="189">
        <f t="array" ref="AD214">AC214+(_xlfn.COUNTIFS($AC$177:$AC214,AC214)-1)*0.00001</f>
        <v>0.000119999999999999996</v>
      </c>
      <c r="AE214" s="189">
        <f>LARGE($AD$177:$AD$226,V214)</f>
        <v>0.000119999999999999996</v>
      </c>
      <c r="AF214" s="202">
        <f>IF(AE214&lt;1,0,MATCH(AE214,$AD$177:$AD$226,0))</f>
        <v>0</v>
      </c>
      <c r="AG214" s="280">
        <f aca="1">INDEX($B$177:$B$226,AF214,1)</f>
        <v>0</v>
      </c>
    </row>
    <row r="215" spans="1:33" ht="15" customHeight="1">
      <c r="A215" s="27" t="n">
        <v>39</v>
      </c>
      <c r="B215" s="193">
        <f aca="1">INDEX(CV4SF,$A215,1)</f>
        <v>0</v>
      </c>
      <c r="C215" s="28"/>
      <c r="D215" s="28"/>
      <c r="E215" s="28"/>
      <c r="F215" s="32"/>
      <c r="G215" s="191">
        <f>X215</f>
        <v>0.000380000000000000071</v>
      </c>
      <c r="H215" s="28"/>
      <c r="I215" s="28"/>
      <c r="J215" s="28"/>
      <c r="K215" s="32"/>
      <c r="L215" s="191">
        <f>AD215</f>
        <v>0.000130000000000000004</v>
      </c>
      <c r="M215" s="29"/>
      <c r="N215" s="194">
        <f>AA215</f>
        <v>0</v>
      </c>
      <c r="O215" s="191">
        <f>Y215</f>
        <v>0.000110000000000000009</v>
      </c>
      <c r="P215" s="187">
        <f>AG215</f>
        <v>0</v>
      </c>
      <c r="Q215" s="191">
        <f>AE215</f>
        <v>0.000110000000000000009</v>
      </c>
      <c r="V215" s="177">
        <f>ROWS($B$177:B215)</f>
        <v>39</v>
      </c>
      <c r="W215" s="200">
        <f t="array" ref="W215">IFERROR(AVERAGE(IF(C215:F215&gt;1,C215:F215)),0)</f>
        <v>0</v>
      </c>
      <c r="X215" s="192">
        <f t="array" ref="X215">W215+(_xlfn.COUNTIFS($W$177:$W215,W215)-1)*0.00001</f>
        <v>0.000380000000000000071</v>
      </c>
      <c r="Y215" s="200">
        <f>LARGE($X$177:$X$226,V215)</f>
        <v>0.000110000000000000009</v>
      </c>
      <c r="Z215" s="202">
        <f>IF(Y215&lt;1,0,MATCH(Y215,$X$177:$X$226,0))</f>
        <v>0</v>
      </c>
      <c r="AA215" s="280">
        <f aca="1">INDEX($B$177:$B$226,Z215,1)</f>
        <v>0</v>
      </c>
      <c r="AB215" s="150"/>
      <c r="AC215" s="201">
        <f t="array" ref="AC215">IFERROR(AVERAGE(IF(H215:K215&gt;1,H215:K215)),0)</f>
        <v>0</v>
      </c>
      <c r="AD215" s="189">
        <f t="array" ref="AD215">AC215+(_xlfn.COUNTIFS($AC$177:$AC215,AC215)-1)*0.00001</f>
        <v>0.000130000000000000004</v>
      </c>
      <c r="AE215" s="189">
        <f>LARGE($AD$177:$AD$226,V215)</f>
        <v>0.000110000000000000009</v>
      </c>
      <c r="AF215" s="202">
        <f>IF(AE215&lt;1,0,MATCH(AE215,$AD$177:$AD$226,0))</f>
        <v>0</v>
      </c>
      <c r="AG215" s="280">
        <f aca="1">INDEX($B$177:$B$226,AF215,1)</f>
        <v>0</v>
      </c>
    </row>
    <row r="216" spans="1:33" ht="15" customHeight="1">
      <c r="A216" s="27" t="n">
        <v>40</v>
      </c>
      <c r="B216" s="193">
        <f aca="1">INDEX(CV4SF,$A216,1)</f>
        <v>0</v>
      </c>
      <c r="C216" s="28"/>
      <c r="D216" s="28"/>
      <c r="E216" s="28"/>
      <c r="F216" s="32"/>
      <c r="G216" s="191">
        <f>X216</f>
        <v>0.000390000000000000036</v>
      </c>
      <c r="H216" s="28"/>
      <c r="I216" s="28"/>
      <c r="J216" s="28"/>
      <c r="K216" s="32"/>
      <c r="L216" s="191">
        <f>AD216</f>
        <v>0.000139999999999999991</v>
      </c>
      <c r="M216" s="29"/>
      <c r="N216" s="194">
        <f>AA216</f>
        <v>0</v>
      </c>
      <c r="O216" s="191">
        <f>Y216</f>
        <v>0.0001</v>
      </c>
      <c r="P216" s="187">
        <f>AG216</f>
        <v>0</v>
      </c>
      <c r="Q216" s="191">
        <f>AE216</f>
        <v>0.0001</v>
      </c>
      <c r="V216" s="177">
        <f>ROWS($B$177:B216)</f>
        <v>40</v>
      </c>
      <c r="W216" s="200">
        <f t="array" ref="W216">IFERROR(AVERAGE(IF(C216:F216&gt;1,C216:F216)),0)</f>
        <v>0</v>
      </c>
      <c r="X216" s="192">
        <f t="array" ref="X216">W216+(_xlfn.COUNTIFS($W$177:$W216,W216)-1)*0.00001</f>
        <v>0.000390000000000000036</v>
      </c>
      <c r="Y216" s="200">
        <f>LARGE($X$177:$X$226,V216)</f>
        <v>0.0001</v>
      </c>
      <c r="Z216" s="202">
        <f>IF(Y216&lt;1,0,MATCH(Y216,$X$177:$X$226,0))</f>
        <v>0</v>
      </c>
      <c r="AA216" s="280">
        <f aca="1">INDEX($B$177:$B$226,Z216,1)</f>
        <v>0</v>
      </c>
      <c r="AB216" s="150"/>
      <c r="AC216" s="201">
        <f t="array" ref="AC216">IFERROR(AVERAGE(IF(H216:K216&gt;1,H216:K216)),0)</f>
        <v>0</v>
      </c>
      <c r="AD216" s="189">
        <f t="array" ref="AD216">AC216+(_xlfn.COUNTIFS($AC$177:$AC216,AC216)-1)*0.00001</f>
        <v>0.000139999999999999991</v>
      </c>
      <c r="AE216" s="189">
        <f>LARGE($AD$177:$AD$226,V216)</f>
        <v>0.0001</v>
      </c>
      <c r="AF216" s="202">
        <f>IF(AE216&lt;1,0,MATCH(AE216,$AD$177:$AD$226,0))</f>
        <v>0</v>
      </c>
      <c r="AG216" s="280">
        <f aca="1">INDEX($B$177:$B$226,AF216,1)</f>
        <v>0</v>
      </c>
    </row>
    <row r="217" spans="1:33" ht="15" customHeight="1">
      <c r="A217" s="27" t="n">
        <v>41</v>
      </c>
      <c r="B217" s="193">
        <f aca="1">INDEX(CV4SF,$A217,1)</f>
        <v>0</v>
      </c>
      <c r="C217" s="28"/>
      <c r="D217" s="28"/>
      <c r="E217" s="28"/>
      <c r="F217" s="28"/>
      <c r="G217" s="191">
        <f>X217</f>
        <v>0.0004</v>
      </c>
      <c r="H217" s="28"/>
      <c r="I217" s="28"/>
      <c r="J217" s="28"/>
      <c r="K217" s="34"/>
      <c r="L217" s="191">
        <f>AD217</f>
        <v>0.000149999999999999956</v>
      </c>
      <c r="M217" s="29"/>
      <c r="N217" s="194">
        <f>AA217</f>
        <v>0</v>
      </c>
      <c r="O217" s="191">
        <f>Y217</f>
        <v>0.0000900000000000000178</v>
      </c>
      <c r="P217" s="187">
        <f>AG217</f>
        <v>0</v>
      </c>
      <c r="Q217" s="191">
        <f>AE217</f>
        <v>0.0000900000000000000178</v>
      </c>
      <c r="V217" s="177">
        <f>ROWS($B$177:B217)</f>
        <v>41</v>
      </c>
      <c r="W217" s="200">
        <f t="array" ref="W217">IFERROR(AVERAGE(IF(C217:F217&gt;1,C217:F217)),0)</f>
        <v>0</v>
      </c>
      <c r="X217" s="192">
        <f t="array" ref="X217">W217+(_xlfn.COUNTIFS($W$177:$W217,W217)-1)*0.00001</f>
        <v>0.0004</v>
      </c>
      <c r="Y217" s="200">
        <f>LARGE($X$177:$X$226,V217)</f>
        <v>0.0000900000000000000178</v>
      </c>
      <c r="Z217" s="202">
        <f>IF(Y217&lt;1,0,MATCH(Y217,$X$177:$X$226,0))</f>
        <v>0</v>
      </c>
      <c r="AA217" s="280">
        <f aca="1">INDEX($B$177:$B$226,Z217,1)</f>
        <v>0</v>
      </c>
      <c r="AB217" s="150"/>
      <c r="AC217" s="201">
        <f t="array" ref="AC217">IFERROR(AVERAGE(IF(H217:K217&gt;1,H217:K217)),0)</f>
        <v>0</v>
      </c>
      <c r="AD217" s="189">
        <f t="array" ref="AD217">AC217+(_xlfn.COUNTIFS($AC$177:$AC217,AC217)-1)*0.00001</f>
        <v>0.000149999999999999956</v>
      </c>
      <c r="AE217" s="189">
        <f>LARGE($AD$177:$AD$226,V217)</f>
        <v>0.0000900000000000000178</v>
      </c>
      <c r="AF217" s="202">
        <f>IF(AE217&lt;1,0,MATCH(AE217,$AD$177:$AD$226,0))</f>
        <v>0</v>
      </c>
      <c r="AG217" s="280">
        <f aca="1">INDEX($B$177:$B$226,AF217,1)</f>
        <v>0</v>
      </c>
    </row>
    <row r="218" spans="1:33" ht="15" customHeight="1">
      <c r="A218" s="27" t="n">
        <v>42</v>
      </c>
      <c r="B218" s="193">
        <f aca="1">INDEX(CV4SF,$A218,1)</f>
        <v>0</v>
      </c>
      <c r="C218" s="28"/>
      <c r="D218" s="28"/>
      <c r="E218" s="28"/>
      <c r="F218" s="28"/>
      <c r="G218" s="191">
        <f>X218</f>
        <v>0.000409999999999999964</v>
      </c>
      <c r="H218" s="28"/>
      <c r="I218" s="28"/>
      <c r="J218" s="28"/>
      <c r="K218" s="34"/>
      <c r="L218" s="191">
        <f>AD218</f>
        <v>0.000160000000000000009</v>
      </c>
      <c r="M218" s="29"/>
      <c r="N218" s="194">
        <f>AA218</f>
        <v>0</v>
      </c>
      <c r="O218" s="191">
        <f>Y218</f>
        <v>0.00008</v>
      </c>
      <c r="P218" s="187">
        <f>AG218</f>
        <v>0</v>
      </c>
      <c r="Q218" s="191">
        <f>AE218</f>
        <v>0.00008</v>
      </c>
      <c r="V218" s="177">
        <f>ROWS($B$177:B218)</f>
        <v>42</v>
      </c>
      <c r="W218" s="200">
        <f t="array" ref="W218">IFERROR(AVERAGE(IF(C218:F218&gt;1,C218:F218)),0)</f>
        <v>0</v>
      </c>
      <c r="X218" s="192">
        <f t="array" ref="X218">W218+(_xlfn.COUNTIFS($W$177:$W218,W218)-1)*0.00001</f>
        <v>0.000409999999999999964</v>
      </c>
      <c r="Y218" s="200">
        <f>LARGE($X$177:$X$226,V218)</f>
        <v>0.00008</v>
      </c>
      <c r="Z218" s="202">
        <f>IF(Y218&lt;1,0,MATCH(Y218,$X$177:$X$226,0))</f>
        <v>0</v>
      </c>
      <c r="AA218" s="280">
        <f aca="1">INDEX($B$177:$B$226,Z218,1)</f>
        <v>0</v>
      </c>
      <c r="AB218" s="150"/>
      <c r="AC218" s="201">
        <f t="array" ref="AC218">IFERROR(AVERAGE(IF(H218:K218&gt;1,H218:K218)),0)</f>
        <v>0</v>
      </c>
      <c r="AD218" s="189">
        <f t="array" ref="AD218">AC218+(_xlfn.COUNTIFS($AC$177:$AC218,AC218)-1)*0.00001</f>
        <v>0.000160000000000000009</v>
      </c>
      <c r="AE218" s="189">
        <f>LARGE($AD$177:$AD$226,V218)</f>
        <v>0.00008</v>
      </c>
      <c r="AF218" s="202">
        <f>IF(AE218&lt;1,0,MATCH(AE218,$AD$177:$AD$226,0))</f>
        <v>0</v>
      </c>
      <c r="AG218" s="280">
        <f aca="1">INDEX($B$177:$B$226,AF218,1)</f>
        <v>0</v>
      </c>
    </row>
    <row r="219" spans="1:33" ht="15" customHeight="1">
      <c r="A219" s="27" t="n">
        <v>43</v>
      </c>
      <c r="B219" s="193">
        <f aca="1">INDEX(CV4SF,$A219,1)</f>
        <v>0</v>
      </c>
      <c r="C219" s="28"/>
      <c r="D219" s="28"/>
      <c r="E219" s="28"/>
      <c r="F219" s="28"/>
      <c r="G219" s="191">
        <f>X219</f>
        <v>0.000420000000000000107</v>
      </c>
      <c r="H219" s="28"/>
      <c r="I219" s="28"/>
      <c r="J219" s="28"/>
      <c r="K219" s="34"/>
      <c r="L219" s="191">
        <f>AD219</f>
        <v>0.000170000000000000018</v>
      </c>
      <c r="M219" s="29"/>
      <c r="N219" s="194">
        <f>AA219</f>
        <v>0</v>
      </c>
      <c r="O219" s="191">
        <f>Y219</f>
        <v>0.00007</v>
      </c>
      <c r="P219" s="187">
        <f>AG219</f>
        <v>0</v>
      </c>
      <c r="Q219" s="191">
        <f>AE219</f>
        <v>0.00007</v>
      </c>
      <c r="V219" s="177">
        <f>ROWS($B$177:B219)</f>
        <v>43</v>
      </c>
      <c r="W219" s="200">
        <f t="array" ref="W219">IFERROR(AVERAGE(IF(C219:F219&gt;1,C219:F219)),0)</f>
        <v>0</v>
      </c>
      <c r="X219" s="192">
        <f t="array" ref="X219">W219+(_xlfn.COUNTIFS($W$177:$W219,W219)-1)*0.00001</f>
        <v>0.000420000000000000107</v>
      </c>
      <c r="Y219" s="200">
        <f>LARGE($X$177:$X$226,V219)</f>
        <v>0.00007</v>
      </c>
      <c r="Z219" s="202">
        <f>IF(Y219&lt;1,0,MATCH(Y219,$X$177:$X$226,0))</f>
        <v>0</v>
      </c>
      <c r="AA219" s="280">
        <f aca="1">INDEX($B$177:$B$226,Z219,1)</f>
        <v>0</v>
      </c>
      <c r="AB219" s="150"/>
      <c r="AC219" s="201">
        <f t="array" ref="AC219">IFERROR(AVERAGE(IF(H219:K219&gt;1,H219:K219)),0)</f>
        <v>0</v>
      </c>
      <c r="AD219" s="189">
        <f t="array" ref="AD219">AC219+(_xlfn.COUNTIFS($AC$177:$AC219,AC219)-1)*0.00001</f>
        <v>0.000170000000000000018</v>
      </c>
      <c r="AE219" s="189">
        <f>LARGE($AD$177:$AD$226,V219)</f>
        <v>0.00007</v>
      </c>
      <c r="AF219" s="202">
        <f>IF(AE219&lt;1,0,MATCH(AE219,$AD$177:$AD$226,0))</f>
        <v>0</v>
      </c>
      <c r="AG219" s="280">
        <f aca="1">INDEX($B$177:$B$226,AF219,1)</f>
        <v>0</v>
      </c>
    </row>
    <row r="220" spans="1:33" ht="15" customHeight="1">
      <c r="A220" s="27" t="n">
        <v>44</v>
      </c>
      <c r="B220" s="193">
        <f aca="1">INDEX(CV4SF,$A220,1)</f>
        <v>0</v>
      </c>
      <c r="C220" s="28"/>
      <c r="D220" s="28"/>
      <c r="E220" s="28"/>
      <c r="F220" s="28"/>
      <c r="G220" s="191">
        <f>X220</f>
        <v>0.000429999999999999893</v>
      </c>
      <c r="H220" s="28"/>
      <c r="I220" s="28"/>
      <c r="J220" s="28"/>
      <c r="K220" s="34"/>
      <c r="L220" s="191">
        <f>AD220</f>
        <v>0.000180000000000000036</v>
      </c>
      <c r="M220" s="29"/>
      <c r="N220" s="194">
        <f>AA220</f>
        <v>0</v>
      </c>
      <c r="O220" s="191">
        <f>Y220</f>
        <v>0.00006</v>
      </c>
      <c r="P220" s="187">
        <f>AG220</f>
        <v>0</v>
      </c>
      <c r="Q220" s="191">
        <f>AE220</f>
        <v>0.00006</v>
      </c>
      <c r="V220" s="177">
        <f>ROWS($B$177:B220)</f>
        <v>44</v>
      </c>
      <c r="W220" s="200">
        <f t="array" ref="W220">IFERROR(AVERAGE(IF(C220:F220&gt;1,C220:F220)),0)</f>
        <v>0</v>
      </c>
      <c r="X220" s="192">
        <f t="array" ref="X220">W220+(_xlfn.COUNTIFS($W$177:$W220,W220)-1)*0.00001</f>
        <v>0.000429999999999999893</v>
      </c>
      <c r="Y220" s="200">
        <f>LARGE($X$177:$X$226,V220)</f>
        <v>0.00006</v>
      </c>
      <c r="Z220" s="202">
        <f>IF(Y220&lt;1,0,MATCH(Y220,$X$177:$X$226,0))</f>
        <v>0</v>
      </c>
      <c r="AA220" s="280">
        <f aca="1">INDEX($B$177:$B$226,Z220,1)</f>
        <v>0</v>
      </c>
      <c r="AB220" s="150"/>
      <c r="AC220" s="201">
        <f t="array" ref="AC220">IFERROR(AVERAGE(IF(H220:K220&gt;1,H220:K220)),0)</f>
        <v>0</v>
      </c>
      <c r="AD220" s="189">
        <f t="array" ref="AD220">AC220+(_xlfn.COUNTIFS($AC$177:$AC220,AC220)-1)*0.00001</f>
        <v>0.000180000000000000036</v>
      </c>
      <c r="AE220" s="189">
        <f>LARGE($AD$177:$AD$226,V220)</f>
        <v>0.00006</v>
      </c>
      <c r="AF220" s="202">
        <f>IF(AE220&lt;1,0,MATCH(AE220,$AD$177:$AD$226,0))</f>
        <v>0</v>
      </c>
      <c r="AG220" s="280">
        <f aca="1">INDEX($B$177:$B$226,AF220,1)</f>
        <v>0</v>
      </c>
    </row>
    <row r="221" spans="1:33" ht="15" customHeight="1">
      <c r="A221" s="27" t="n">
        <v>45</v>
      </c>
      <c r="B221" s="193">
        <f aca="1">INDEX(CV4SF,$A221,1)</f>
        <v>0</v>
      </c>
      <c r="C221" s="28"/>
      <c r="D221" s="28"/>
      <c r="E221" s="28"/>
      <c r="F221" s="28"/>
      <c r="G221" s="191">
        <f>X221</f>
        <v>0.000440000000000000036</v>
      </c>
      <c r="H221" s="28"/>
      <c r="I221" s="28"/>
      <c r="J221" s="28"/>
      <c r="K221" s="34"/>
      <c r="L221" s="191">
        <f>AD221</f>
        <v>0.000190000000000000036</v>
      </c>
      <c r="M221" s="29"/>
      <c r="N221" s="194">
        <f>AA221</f>
        <v>0</v>
      </c>
      <c r="O221" s="191">
        <f>Y221</f>
        <v>0.00005</v>
      </c>
      <c r="P221" s="187">
        <f>AG221</f>
        <v>0</v>
      </c>
      <c r="Q221" s="191">
        <f>AE221</f>
        <v>0.00005</v>
      </c>
      <c r="V221" s="177">
        <f>ROWS($B$177:B221)</f>
        <v>45</v>
      </c>
      <c r="W221" s="200">
        <f t="array" ref="W221">IFERROR(AVERAGE(IF(C221:F221&gt;1,C221:F221)),0)</f>
        <v>0</v>
      </c>
      <c r="X221" s="192">
        <f t="array" ref="X221">W221+(_xlfn.COUNTIFS($W$177:$W221,W221)-1)*0.00001</f>
        <v>0.000440000000000000036</v>
      </c>
      <c r="Y221" s="200">
        <f>LARGE($X$177:$X$226,V221)</f>
        <v>0.00005</v>
      </c>
      <c r="Z221" s="202">
        <f>IF(Y221&lt;1,0,MATCH(Y221,$X$177:$X$226,0))</f>
        <v>0</v>
      </c>
      <c r="AA221" s="280">
        <f aca="1">INDEX($B$177:$B$226,Z221,1)</f>
        <v>0</v>
      </c>
      <c r="AB221" s="150"/>
      <c r="AC221" s="201">
        <f t="array" ref="AC221">IFERROR(AVERAGE(IF(H221:K221&gt;1,H221:K221)),0)</f>
        <v>0</v>
      </c>
      <c r="AD221" s="189">
        <f t="array" ref="AD221">AC221+(_xlfn.COUNTIFS($AC$177:$AC221,AC221)-1)*0.00001</f>
        <v>0.000190000000000000036</v>
      </c>
      <c r="AE221" s="189">
        <f>LARGE($AD$177:$AD$226,V221)</f>
        <v>0.00005</v>
      </c>
      <c r="AF221" s="202">
        <f>IF(AE221&lt;1,0,MATCH(AE221,$AD$177:$AD$226,0))</f>
        <v>0</v>
      </c>
      <c r="AG221" s="280">
        <f aca="1">INDEX($B$177:$B$226,AF221,1)</f>
        <v>0</v>
      </c>
    </row>
    <row r="222" spans="1:33" ht="15" customHeight="1">
      <c r="A222" s="27" t="n">
        <v>46</v>
      </c>
      <c r="B222" s="193">
        <f aca="1">INDEX(CV4SF,$A222,1)</f>
        <v>0</v>
      </c>
      <c r="C222" s="28"/>
      <c r="D222" s="28"/>
      <c r="E222" s="28"/>
      <c r="F222" s="28"/>
      <c r="G222" s="191">
        <f>X222</f>
        <v>0.00045</v>
      </c>
      <c r="H222" s="28"/>
      <c r="I222" s="28"/>
      <c r="J222" s="28"/>
      <c r="K222" s="34"/>
      <c r="L222" s="191">
        <f>AD222</f>
        <v>0.0002</v>
      </c>
      <c r="M222" s="29"/>
      <c r="N222" s="194">
        <f>AA222</f>
        <v>0</v>
      </c>
      <c r="O222" s="191">
        <f>Y222</f>
        <v>0.00004</v>
      </c>
      <c r="P222" s="187">
        <f>AG222</f>
        <v>0</v>
      </c>
      <c r="Q222" s="191">
        <f>AE222</f>
        <v>0.00004</v>
      </c>
      <c r="V222" s="177">
        <f>ROWS($B$177:B222)</f>
        <v>46</v>
      </c>
      <c r="W222" s="200">
        <f t="array" ref="W222">IFERROR(AVERAGE(IF(C222:F222&gt;1,C222:F222)),0)</f>
        <v>0</v>
      </c>
      <c r="X222" s="192">
        <f t="array" ref="X222">W222+(_xlfn.COUNTIFS($W$177:$W222,W222)-1)*0.00001</f>
        <v>0.00045</v>
      </c>
      <c r="Y222" s="200">
        <f>LARGE($X$177:$X$226,V222)</f>
        <v>0.00004</v>
      </c>
      <c r="Z222" s="202">
        <f>IF(Y222&lt;1,0,MATCH(Y222,$X$177:$X$226,0))</f>
        <v>0</v>
      </c>
      <c r="AA222" s="280">
        <f aca="1">INDEX($B$177:$B$226,Z222,1)</f>
        <v>0</v>
      </c>
      <c r="AB222" s="150"/>
      <c r="AC222" s="201">
        <f t="array" ref="AC222">IFERROR(AVERAGE(IF(H222:K222&gt;1,H222:K222)),0)</f>
        <v>0</v>
      </c>
      <c r="AD222" s="189">
        <f t="array" ref="AD222">AC222+(_xlfn.COUNTIFS($AC$177:$AC222,AC222)-1)*0.00001</f>
        <v>0.0002</v>
      </c>
      <c r="AE222" s="189">
        <f>LARGE($AD$177:$AD$226,V222)</f>
        <v>0.00004</v>
      </c>
      <c r="AF222" s="202">
        <f>IF(AE222&lt;1,0,MATCH(AE222,$AD$177:$AD$226,0))</f>
        <v>0</v>
      </c>
      <c r="AG222" s="280">
        <f aca="1">INDEX($B$177:$B$226,AF222,1)</f>
        <v>0</v>
      </c>
    </row>
    <row r="223" spans="1:33" ht="15" customHeight="1">
      <c r="A223" s="27" t="n">
        <v>47</v>
      </c>
      <c r="B223" s="193">
        <f aca="1">INDEX(CV4SF,$A223,1)</f>
        <v>0</v>
      </c>
      <c r="C223" s="28"/>
      <c r="D223" s="28"/>
      <c r="E223" s="28"/>
      <c r="F223" s="28"/>
      <c r="G223" s="191">
        <f>X223</f>
        <v>0.000459999999999999964</v>
      </c>
      <c r="H223" s="28"/>
      <c r="I223" s="28"/>
      <c r="J223" s="28"/>
      <c r="K223" s="34"/>
      <c r="L223" s="191">
        <f>AD223</f>
        <v>0.000210000000000000053</v>
      </c>
      <c r="M223" s="29"/>
      <c r="N223" s="194">
        <f>AA223</f>
        <v>0</v>
      </c>
      <c r="O223" s="191">
        <f>Y223</f>
        <v>0.00003</v>
      </c>
      <c r="P223" s="187">
        <f>AG223</f>
        <v>0</v>
      </c>
      <c r="Q223" s="191">
        <f>AE223</f>
        <v>0.00003</v>
      </c>
      <c r="V223" s="177">
        <f>ROWS($B$177:B223)</f>
        <v>47</v>
      </c>
      <c r="W223" s="200">
        <f t="array" ref="W223">IFERROR(AVERAGE(IF(C223:F223&gt;1,C223:F223)),0)</f>
        <v>0</v>
      </c>
      <c r="X223" s="192">
        <f t="array" ref="X223">W223+(_xlfn.COUNTIFS($W$177:$W223,W223)-1)*0.00001</f>
        <v>0.000459999999999999964</v>
      </c>
      <c r="Y223" s="200">
        <f>LARGE($X$177:$X$226,V223)</f>
        <v>0.00003</v>
      </c>
      <c r="Z223" s="202">
        <f>IF(Y223&lt;1,0,MATCH(Y223,$X$177:$X$226,0))</f>
        <v>0</v>
      </c>
      <c r="AA223" s="280">
        <f aca="1">INDEX($B$177:$B$226,Z223,1)</f>
        <v>0</v>
      </c>
      <c r="AB223" s="150"/>
      <c r="AC223" s="201">
        <f t="array" ref="AC223">IFERROR(AVERAGE(IF(H223:K223&gt;1,H223:K223)),0)</f>
        <v>0</v>
      </c>
      <c r="AD223" s="189">
        <f t="array" ref="AD223">AC223+(_xlfn.COUNTIFS($AC$177:$AC223,AC223)-1)*0.00001</f>
        <v>0.000210000000000000053</v>
      </c>
      <c r="AE223" s="189">
        <f>LARGE($AD$177:$AD$226,V223)</f>
        <v>0.00003</v>
      </c>
      <c r="AF223" s="202">
        <f>IF(AE223&lt;1,0,MATCH(AE223,$AD$177:$AD$226,0))</f>
        <v>0</v>
      </c>
      <c r="AG223" s="280">
        <f aca="1">INDEX($B$177:$B$226,AF223,1)</f>
        <v>0</v>
      </c>
    </row>
    <row r="224" spans="1:33" ht="15" customHeight="1">
      <c r="A224" s="27" t="n">
        <v>48</v>
      </c>
      <c r="B224" s="193">
        <f aca="1">INDEX(CV4SF,$A224,1)</f>
        <v>0</v>
      </c>
      <c r="C224" s="28"/>
      <c r="D224" s="28"/>
      <c r="E224" s="28"/>
      <c r="F224" s="28"/>
      <c r="G224" s="191">
        <f>X224</f>
        <v>0.000469999999999999929</v>
      </c>
      <c r="H224" s="28"/>
      <c r="I224" s="28"/>
      <c r="J224" s="28"/>
      <c r="K224" s="34"/>
      <c r="L224" s="191">
        <f>AD224</f>
        <v>0.000220000000000000018</v>
      </c>
      <c r="M224" s="29"/>
      <c r="N224" s="194">
        <f>AA224</f>
        <v>0</v>
      </c>
      <c r="O224" s="191">
        <f>Y224</f>
        <v>0.00002</v>
      </c>
      <c r="P224" s="187">
        <f>AG224</f>
        <v>0</v>
      </c>
      <c r="Q224" s="191">
        <f>AE224</f>
        <v>0.00002</v>
      </c>
      <c r="V224" s="177">
        <f>ROWS($B$177:B224)</f>
        <v>48</v>
      </c>
      <c r="W224" s="200">
        <f t="array" ref="W224">IFERROR(AVERAGE(IF(C224:F224&gt;1,C224:F224)),0)</f>
        <v>0</v>
      </c>
      <c r="X224" s="192">
        <f t="array" ref="X224">W224+(_xlfn.COUNTIFS($W$177:$W224,W224)-1)*0.00001</f>
        <v>0.000469999999999999929</v>
      </c>
      <c r="Y224" s="200">
        <f>LARGE($X$177:$X$226,V224)</f>
        <v>0.00002</v>
      </c>
      <c r="Z224" s="202">
        <f>IF(Y224&lt;1,0,MATCH(Y224,$X$177:$X$226,0))</f>
        <v>0</v>
      </c>
      <c r="AA224" s="280">
        <f aca="1">INDEX($B$177:$B$226,Z224,1)</f>
        <v>0</v>
      </c>
      <c r="AB224" s="150"/>
      <c r="AC224" s="201">
        <f t="array" ref="AC224">IFERROR(AVERAGE(IF(H224:K224&gt;1,H224:K224)),0)</f>
        <v>0</v>
      </c>
      <c r="AD224" s="189">
        <f t="array" ref="AD224">AC224+(_xlfn.COUNTIFS($AC$177:$AC224,AC224)-1)*0.00001</f>
        <v>0.000220000000000000018</v>
      </c>
      <c r="AE224" s="189">
        <f>LARGE($AD$177:$AD$226,V224)</f>
        <v>0.00002</v>
      </c>
      <c r="AF224" s="202">
        <f>IF(AE224&lt;1,0,MATCH(AE224,$AD$177:$AD$226,0))</f>
        <v>0</v>
      </c>
      <c r="AG224" s="280">
        <f aca="1">INDEX($B$177:$B$226,AF224,1)</f>
        <v>0</v>
      </c>
    </row>
    <row r="225" spans="1:33" ht="15" customHeight="1">
      <c r="A225" s="27" t="n">
        <v>49</v>
      </c>
      <c r="B225" s="193">
        <f aca="1">INDEX(CV4SF,$A225,1)</f>
        <v>0</v>
      </c>
      <c r="C225" s="28"/>
      <c r="D225" s="28"/>
      <c r="E225" s="28"/>
      <c r="F225" s="28"/>
      <c r="G225" s="191">
        <f>X225</f>
        <v>0.000479999999999999982</v>
      </c>
      <c r="H225" s="28"/>
      <c r="I225" s="28"/>
      <c r="J225" s="28"/>
      <c r="K225" s="34"/>
      <c r="L225" s="191">
        <f>AD225</f>
        <v>0.000229999999999999982</v>
      </c>
      <c r="M225" s="29"/>
      <c r="N225" s="194">
        <f>AA225</f>
        <v>0</v>
      </c>
      <c r="O225" s="191">
        <f>Y225</f>
        <v>0.00001</v>
      </c>
      <c r="P225" s="187">
        <f>AG225</f>
        <v>0</v>
      </c>
      <c r="Q225" s="191">
        <f>AE225</f>
        <v>0.00001</v>
      </c>
      <c r="V225" s="177">
        <f>ROWS($B$177:B225)</f>
        <v>49</v>
      </c>
      <c r="W225" s="200">
        <f t="array" ref="W225">IFERROR(AVERAGE(IF(C225:F225&gt;1,C225:F225)),0)</f>
        <v>0</v>
      </c>
      <c r="X225" s="192">
        <f t="array" ref="X225">W225+(_xlfn.COUNTIFS($W$177:$W225,W225)-1)*0.00001</f>
        <v>0.000479999999999999982</v>
      </c>
      <c r="Y225" s="200">
        <f>LARGE($X$177:$X$226,V225)</f>
        <v>0.00001</v>
      </c>
      <c r="Z225" s="202">
        <f>IF(Y225&lt;1,0,MATCH(Y225,$X$177:$X$226,0))</f>
        <v>0</v>
      </c>
      <c r="AA225" s="280">
        <f aca="1">INDEX($B$177:$B$226,Z225,1)</f>
        <v>0</v>
      </c>
      <c r="AB225" s="150"/>
      <c r="AC225" s="201">
        <f t="array" ref="AC225">IFERROR(AVERAGE(IF(H225:K225&gt;1,H225:K225)),0)</f>
        <v>0</v>
      </c>
      <c r="AD225" s="189">
        <f t="array" ref="AD225">AC225+(_xlfn.COUNTIFS($AC$177:$AC225,AC225)-1)*0.00001</f>
        <v>0.000229999999999999982</v>
      </c>
      <c r="AE225" s="189">
        <f>LARGE($AD$177:$AD$226,V225)</f>
        <v>0.00001</v>
      </c>
      <c r="AF225" s="202">
        <f>IF(AE225&lt;1,0,MATCH(AE225,$AD$177:$AD$226,0))</f>
        <v>0</v>
      </c>
      <c r="AG225" s="280">
        <f aca="1">INDEX($B$177:$B$226,AF225,1)</f>
        <v>0</v>
      </c>
    </row>
    <row r="226" spans="1:33" ht="15" customHeight="1">
      <c r="A226" s="27" t="n">
        <v>50</v>
      </c>
      <c r="B226" s="193">
        <f aca="1">INDEX(CV4SF,$A226,1)</f>
        <v>0</v>
      </c>
      <c r="C226" s="28"/>
      <c r="D226" s="28"/>
      <c r="E226" s="28"/>
      <c r="F226" s="28"/>
      <c r="G226" s="191">
        <f>X226</f>
        <v>0.000490000000000000036</v>
      </c>
      <c r="H226" s="28"/>
      <c r="I226" s="28"/>
      <c r="J226" s="28"/>
      <c r="K226" s="34"/>
      <c r="L226" s="191">
        <f>AD226</f>
        <v>0.000239999999999999991</v>
      </c>
      <c r="M226" s="29"/>
      <c r="N226" s="194">
        <f>AA226</f>
        <v>0</v>
      </c>
      <c r="O226" s="191">
        <f>Y226</f>
        <v>0</v>
      </c>
      <c r="P226" s="187">
        <f>AG226</f>
        <v>0</v>
      </c>
      <c r="Q226" s="191">
        <f>AE226</f>
        <v>0</v>
      </c>
      <c r="V226" s="177">
        <f>ROWS($B$177:B226)</f>
        <v>50</v>
      </c>
      <c r="W226" s="200">
        <f t="array" ref="W226">IFERROR(AVERAGE(IF(C226:F226&gt;1,C226:F226)),0)</f>
        <v>0</v>
      </c>
      <c r="X226" s="192">
        <f t="array" ref="X226">W226+(_xlfn.COUNTIFS($W$177:$W226,W226)-1)*0.00001</f>
        <v>0.000490000000000000036</v>
      </c>
      <c r="Y226" s="200">
        <f>LARGE($X$177:$X$226,V226)</f>
        <v>0</v>
      </c>
      <c r="Z226" s="202">
        <f>IF(Y226&lt;1,0,MATCH(Y226,$X$177:$X$226,0))</f>
        <v>0</v>
      </c>
      <c r="AA226" s="280">
        <f aca="1">INDEX($B$177:$B$226,Z226,1)</f>
        <v>0</v>
      </c>
      <c r="AB226" s="150"/>
      <c r="AC226" s="201">
        <f t="array" ref="AC226">IFERROR(AVERAGE(IF(H226:K226&gt;1,H226:K226)),0)</f>
        <v>0</v>
      </c>
      <c r="AD226" s="189">
        <f t="array" ref="AD226">AC226+(_xlfn.COUNTIFS($AC$177:$AC226,AC226)-1)*0.00001</f>
        <v>0.000239999999999999991</v>
      </c>
      <c r="AE226" s="189">
        <f>LARGE($AD$177:$AD$226,V226)</f>
        <v>0</v>
      </c>
      <c r="AF226" s="202">
        <f>IF(AE226&lt;1,0,MATCH(AE226,$AD$177:$AD$226,0))</f>
        <v>0</v>
      </c>
      <c r="AG226" s="280">
        <f aca="1">INDEX($B$177:$B$226,AF226,1)</f>
        <v>0</v>
      </c>
    </row>
    <row r="227" spans="8:24" ht="15" customHeight="1">
      <c r="H227" s="59"/>
      <c r="I227" s="59"/>
      <c r="J227" s="59"/>
      <c r="K227" s="59"/>
      <c r="O227" s="60"/>
      <c r="P227" s="9"/>
      <c r="Q227" s="60"/>
      <c r="X227" s="11"/>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dimension ref="A1:H72"/>
  <sheetViews>
    <sheetView view="normal" zoomScale="80" workbookViewId="0">
      <pane ySplit="5" topLeftCell="A6" activePane="bottomLeft" state="frozen"/>
      <selection pane="bottomLeft" activeCell="J20" sqref="J20"/>
    </sheetView>
  </sheetViews>
  <sheetFormatPr baseColWidth="10" defaultColWidth="11.437500" defaultRowHeight="13.50" customHeight="1"/>
  <cols>
    <col min="1" max="1" width="11.437500" style="7"/>
    <col min="2" max="2" width="35.660714" customWidth="1" style="7"/>
    <col min="3" max="3" width="20.660714" customWidth="1" style="11"/>
    <col min="4" max="4" width="35.660714" customWidth="1" style="7"/>
    <col min="5" max="5" width="20.660714" customWidth="1" style="11"/>
    <col min="6" max="7" width="11.437500" style="7"/>
    <col min="8" max="8" width="25.660714" customWidth="1" style="7"/>
    <col min="9" max="16384" width="11.437500" style="7"/>
  </cols>
  <sheetData>
    <row r="1" spans="1:1" ht="13.50" customHeight="1">
      <c r="A1" s="36" t="s">
        <v>287</v>
      </c>
    </row>
    <row r="2" spans="1:1" ht="13.50" customHeight="1">
      <c r="A2" s="292" t="s">
        <v>115</v>
      </c>
    </row>
    <row r="3" spans="1:8" ht="13.50" customHeight="1">
      <c r="A3" s="144"/>
      <c r="G3" s="260" t="s">
        <v>288</v>
      </c>
      <c r="H3" s="260"/>
    </row>
    <row r="4" spans="2:7" ht="13.50" customHeight="1">
      <c r="B4" s="14" t="str">
        <f>Fechas!$C$4</f>
        <v>1º ÉPOCA: CICLO LARGO SIN FUNGICIDA</v>
      </c>
      <c r="C4" s="15"/>
      <c r="D4" s="16" t="str">
        <f>Fechas!$K$4</f>
        <v>1º ÉPOCA: CICLO LARGO CON FUNGICIDA</v>
      </c>
      <c r="E4" s="18"/>
      <c r="G4" s="7" t="s">
        <v>116</v>
      </c>
    </row>
    <row r="5" spans="2:7" ht="13.50" customHeight="1">
      <c r="B5" s="309" t="s">
        <v>281</v>
      </c>
      <c r="C5" s="115"/>
      <c r="D5" s="309" t="s">
        <v>281</v>
      </c>
      <c r="E5" s="147"/>
      <c r="G5" s="7" t="s">
        <v>281</v>
      </c>
    </row>
    <row r="6" spans="2:8" ht="13.50" customHeight="1">
      <c r="B6" s="190" t="s">
        <v>289</v>
      </c>
      <c r="C6" s="191">
        <f aca="1" t="array" ref="C6">COUNT(IF(INDEX(RTO1SF_ORD,0,2)&gt;1,INDEX(RTO1SF_ORD,0,2)))</f>
        <v>0</v>
      </c>
      <c r="D6" s="190" t="s">
        <v>289</v>
      </c>
      <c r="E6" s="191">
        <f aca="1" t="array" ref="E6">COUNT(IF(INDEX(RTO1CF_ORD,0,2)&gt;1,INDEX(RTO1CF_ORD,0,2)))</f>
        <v>29</v>
      </c>
      <c r="G6" s="7" t="s">
        <v>289</v>
      </c>
      <c r="H6" s="158" t="n">
        <v>29</v>
      </c>
    </row>
    <row r="7" spans="2:8" ht="13.50" customHeight="1">
      <c r="B7" s="310" t="s">
        <v>290</v>
      </c>
      <c r="C7" s="188" t="str">
        <f aca="1" t="array" ref="C7">IF(C6=0,"sd",AVERAGE(IF(INDEX(RTO1SF_ORD,0,2)&gt;1,INDEX(RTO1SF_ORD,0,2))))</f>
        <v>sd</v>
      </c>
      <c r="D7" s="310" t="s">
        <v>290</v>
      </c>
      <c r="E7" s="188">
        <f aca="1" t="array" ref="E7">IF(E6=0,"sd",AVERAGE(IF(INDEX(RTO1CF_ORD,0,2)&gt;1,INDEX(RTO1CF_ORD,0,2))))</f>
        <v>6293.15358029556955</v>
      </c>
      <c r="G7" s="7" t="s">
        <v>290</v>
      </c>
      <c r="H7" s="158" t="n">
        <v>5692.08256788177277</v>
      </c>
    </row>
    <row r="8" spans="2:8" ht="13.50" customHeight="1">
      <c r="B8" s="310" t="s">
        <v>291</v>
      </c>
      <c r="C8" s="188" t="str">
        <f aca="1" t="array" ref="C8">IF(C6=0,"sd",_xlfn.STDEV.S(IF(INDEX(RTO1SF_ORD,0,2)&gt;1,INDEX(RTO1SF_ORD,0,2))))</f>
        <v>sd</v>
      </c>
      <c r="D8" s="310" t="s">
        <v>291</v>
      </c>
      <c r="E8" s="188">
        <f aca="1" t="array" ref="E8">IF(E6=0,"sd",_xlfn.STDEV.S(IF(INDEX(RTO1CF_ORD,0,2)&gt;1,INDEX(RTO1CF_ORD,0,2))))</f>
        <v>554.05940453350297</v>
      </c>
      <c r="G8" s="7" t="s">
        <v>291</v>
      </c>
      <c r="H8" s="158" t="n">
        <v>945.566362195496026</v>
      </c>
    </row>
    <row r="9" spans="2:8" ht="13.50" customHeight="1">
      <c r="B9" s="310" t="s">
        <v>292</v>
      </c>
      <c r="C9" s="188" t="str">
        <f>IF(C6=0,"sd",C8/C7*100)</f>
        <v>sd</v>
      </c>
      <c r="D9" s="310" t="s">
        <v>292</v>
      </c>
      <c r="E9" s="188">
        <f>IF(E6=0,"sd",E8/E7*100)</f>
        <v>8.80416149811300031</v>
      </c>
      <c r="G9" s="7" t="s">
        <v>292</v>
      </c>
      <c r="H9" s="158" t="n">
        <v>16.6119579419132535</v>
      </c>
    </row>
    <row r="10" spans="2:8" ht="13.50" customHeight="1">
      <c r="B10" s="190" t="s">
        <v>293</v>
      </c>
      <c r="C10" s="188" t="str">
        <f aca="1" t="array" ref="C10">IF(C6=0,"sd",MAX(IF(INDEX(RTO1SF_ORD,0,2)&gt;1,INDEX(RTO1SF_ORD,0,2))))</f>
        <v>sd</v>
      </c>
      <c r="D10" s="190" t="s">
        <v>293</v>
      </c>
      <c r="E10" s="188">
        <f aca="1" t="array" ref="E10">IF(E6=0,"sd",MAX(IF(INDEX(RTO1CF_ORD,0,2)&gt;1,INDEX(RTO1CF_ORD,0,2))))</f>
        <v>7506.7231695238097</v>
      </c>
      <c r="G10" s="7" t="s">
        <v>293</v>
      </c>
      <c r="H10" s="158" t="n">
        <v>7240.51981714285739</v>
      </c>
    </row>
    <row r="11" spans="2:8" ht="13.50" customHeight="1">
      <c r="B11" s="190" t="s">
        <v>294</v>
      </c>
      <c r="C11" s="188" t="str">
        <f aca="1" t="array" ref="C11">IF(C6=0,"sd",MIN(IF(INDEX(RTO1SF_ORD,0,2)&gt;1,INDEX(RTO1SF_ORD,0,2))))</f>
        <v>sd</v>
      </c>
      <c r="D11" s="190" t="s">
        <v>294</v>
      </c>
      <c r="E11" s="188">
        <f aca="1" t="array" ref="E11">IF(E6=0,"sd",MIN(IF(INDEX(RTO1CF_ORD,0,2)&gt;1,INDEX(RTO1CF_ORD,0,2))))</f>
        <v>5001.88396190476033</v>
      </c>
      <c r="G11" s="7" t="s">
        <v>294</v>
      </c>
      <c r="H11" s="158" t="n">
        <v>3621.11137142857115</v>
      </c>
    </row>
    <row r="12" spans="2:8" ht="13.50" customHeight="1">
      <c r="B12" s="190" t="s">
        <v>295</v>
      </c>
      <c r="C12" s="188" t="str">
        <f aca="1" t="array" ref="C12">IF(C6=0,"sd",QUARTILE(IF(INDEX(RTO1SF_ORD,0,2)&gt;1,INDEX(RTO1SF_ORD,0,2)),1))</f>
        <v>sd</v>
      </c>
      <c r="D12" s="190" t="s">
        <v>295</v>
      </c>
      <c r="E12" s="188">
        <f aca="1" t="array" ref="E12">IF(E6=0,"sd",QUARTILE(IF(INDEX(RTO1CF_ORD,0,2)&gt;1,INDEX(RTO1CF_ORD,0,2)),1))</f>
        <v>5955.16336380951998</v>
      </c>
      <c r="G12" s="7" t="s">
        <v>295</v>
      </c>
      <c r="H12" s="158" t="n">
        <v>5313.47142857142808</v>
      </c>
    </row>
    <row r="13" spans="2:8" ht="13.50" customHeight="1">
      <c r="B13" s="190" t="s">
        <v>296</v>
      </c>
      <c r="C13" s="188" t="str">
        <f aca="1" t="array" ref="C13">IF(C6=0,"sd",IF(C6=0,"sd",MEDIAN(IF(INDEX(RTO1SF_ORD,0,2)&gt;1,INDEX(RTO1SF_ORD,0,2)))))</f>
        <v>sd</v>
      </c>
      <c r="D13" s="190" t="s">
        <v>296</v>
      </c>
      <c r="E13" s="188">
        <f aca="1" t="array" ref="E13">IF(E6=0,"sd",IF(E6=0,"sd",MEDIAN(IF(INDEX(RTO1CF_ORD,0,2)&gt;1,INDEX(RTO1CF_ORD,0,2)))))</f>
        <v>6358.39067809524022</v>
      </c>
      <c r="G13" s="7" t="s">
        <v>296</v>
      </c>
      <c r="H13" s="158" t="n">
        <v>5834.31501714285696</v>
      </c>
    </row>
    <row r="14" spans="2:8" ht="13.50" customHeight="1">
      <c r="B14" s="190" t="s">
        <v>297</v>
      </c>
      <c r="C14" s="188" t="str">
        <f aca="1" t="array" ref="C14">IF(C6=0,"sd",QUARTILE(IF(INDEX(RTO1SF_ORD,0,2)&gt;1,INDEX(RTO1SF_ORD,0,2)),3))</f>
        <v>sd</v>
      </c>
      <c r="D14" s="190" t="s">
        <v>297</v>
      </c>
      <c r="E14" s="188">
        <f aca="1">IF(E6=0,"sd",QUARTILE(IF(INDEX(RTO1CF_ORD,0,2)&gt;1,INDEX(RTO1CF_ORD,0,2)),3))</f>
        <v>6435.87502380952992</v>
      </c>
      <c r="G14" s="7" t="s">
        <v>297</v>
      </c>
      <c r="H14" s="158" t="n">
        <v>6134.69999999999982</v>
      </c>
    </row>
    <row r="15" spans="2:8" ht="13.50" customHeight="1">
      <c r="B15" s="310" t="s">
        <v>298</v>
      </c>
      <c r="C15" s="192"/>
      <c r="D15" s="310" t="s">
        <v>298</v>
      </c>
      <c r="E15" s="188"/>
      <c r="G15" s="7" t="s">
        <v>298</v>
      </c>
      <c r="H15" s="158"/>
    </row>
    <row r="16" spans="2:8" ht="13.50" customHeight="1">
      <c r="B16" s="171" t="str">
        <f>Fechas!$G$5</f>
        <v>Días Siembra-Espigazón</v>
      </c>
      <c r="C16" s="188">
        <f aca="1">IFERROR(_xlfn.AVERAGEIFS(INDEX(CV1SF,0,COLUMNS(Fechas!$C$5:G$5)),INDEX(CV1SF,0,COLUMNS(Fechas!$C$5:G$5)),"&gt;1"),"sd")</f>
        <v>141.517241379310008</v>
      </c>
      <c r="D16" s="171" t="str">
        <f>Fechas!$O$5</f>
        <v>Días Siembra-Espigazón</v>
      </c>
      <c r="E16" s="188" t="str">
        <f aca="1">IFERROR(_xlfn.AVERAGEIFS(INDEX(CV1CF,0,COLUMNS(Fechas!$K$5:O$5)),INDEX(CV1CF,0,COLUMNS(Fechas!$K$5:O$5)),"&gt;1"),"sd")</f>
        <v>sd</v>
      </c>
      <c r="G16" s="7" t="s">
        <v>124</v>
      </c>
      <c r="H16" s="158" t="n">
        <v>141.517241379310349</v>
      </c>
    </row>
    <row r="17" spans="2:8" ht="13.50" customHeight="1">
      <c r="B17" s="171" t="str">
        <f>Fechas!$H$5</f>
        <v>Días Espigazón-Madurez</v>
      </c>
      <c r="C17" s="188">
        <f aca="1">IFERROR(_xlfn.AVERAGEIFS(INDEX(CV1SF,0,COLUMNS(Fechas!$C$5:H$5)),INDEX(CV1SF,0,COLUMNS(Fechas!$C$5:H$5)),"&gt;1"),"sd")</f>
        <v>398.310344827585993</v>
      </c>
      <c r="D17" s="171" t="str">
        <f>Fechas!$P$5</f>
        <v>Días Espigazón-Madurez</v>
      </c>
      <c r="E17" s="188" t="str">
        <f aca="1">IFERROR(_xlfn.AVERAGEIFS(INDEX(CV1CF,0,COLUMNS(Fechas!$K$5:P$5)),INDEX(CV1CF,0,COLUMNS(Fechas!$K$5:P$5)),"&gt;1"),"sd")</f>
        <v>sd</v>
      </c>
      <c r="G17" s="7" t="s">
        <v>125</v>
      </c>
      <c r="H17" s="158" t="n">
        <v>398.310344827586221</v>
      </c>
    </row>
    <row r="18" spans="2:8" ht="13.50" customHeight="1">
      <c r="B18" s="190" t="str">
        <f>Fechas!$I$5</f>
        <v>Días Siembra-Madurez</v>
      </c>
      <c r="C18" s="188">
        <f aca="1">IFERROR(_xlfn.AVERAGEIFS(INDEX(CV1SF,0,COLUMNS(Fechas!$C$5:I$5)),INDEX(CV1SF,0,COLUMNS(Fechas!$C$5:I$5)),"&gt;1"),"sd")</f>
        <v>539.827586206896967</v>
      </c>
      <c r="D18" s="190" t="str">
        <f>Fechas!$Q$5</f>
        <v>Días Siembra-Madurez</v>
      </c>
      <c r="E18" s="188" t="str">
        <f aca="1">IFERROR(_xlfn.AVERAGEIFS(INDEX(CV1CF,0,COLUMNS(Fechas!$K$5:Q$5)),INDEX(CV1CF,0,COLUMNS(Fechas!$K$5:Q$5)),"&gt;1"),"sd")</f>
        <v>sd</v>
      </c>
      <c r="G18" s="7" t="s">
        <v>126</v>
      </c>
      <c r="H18" s="158" t="n">
        <v>539.827586206896513</v>
      </c>
    </row>
    <row r="19" spans="2:4" ht="13.50" customHeight="1">
      <c r="B19" s="9"/>
      <c r="D19" s="9"/>
    </row>
    <row r="20" spans="2:4" ht="13.50" customHeight="1">
      <c r="B20" s="9"/>
      <c r="D20" s="9"/>
    </row>
    <row r="21" spans="2:4" ht="13.50" customHeight="1">
      <c r="B21" s="9"/>
      <c r="D21" s="9"/>
    </row>
    <row r="22" spans="2:7" ht="13.50" customHeight="1">
      <c r="B22" s="157" t="str">
        <f>Fechas!$C$59</f>
        <v>2º ÉPOCA: CICLOS LARGOS E INTERMEDIOS SIN FUNG.</v>
      </c>
      <c r="C22" s="40"/>
      <c r="D22" s="155" t="str">
        <f>Fechas!$K$59</f>
        <v>2º ÉPOCA: CICLOS LARGOS E INTERMEDIOS CON FUNG.</v>
      </c>
      <c r="E22" s="42"/>
      <c r="G22" s="7" t="s">
        <v>156</v>
      </c>
    </row>
    <row r="23" spans="2:7" ht="13.50" customHeight="1">
      <c r="B23" s="308" t="s">
        <v>281</v>
      </c>
      <c r="C23" s="7"/>
      <c r="D23" s="309" t="s">
        <v>281</v>
      </c>
      <c r="E23" s="147"/>
      <c r="G23" s="7" t="s">
        <v>281</v>
      </c>
    </row>
    <row r="24" spans="2:8" ht="13.50" customHeight="1">
      <c r="B24" s="190" t="s">
        <v>289</v>
      </c>
      <c r="C24" s="191">
        <f aca="1" t="array" ref="C24">COUNT(IF(INDEX(RTO2SF_ORD,0,2)&gt;1,INDEX(RTO2SF_ORD,0,2)))</f>
        <v>0</v>
      </c>
      <c r="D24" s="190" t="s">
        <v>289</v>
      </c>
      <c r="E24" s="191">
        <f aca="1" t="array" ref="E24">COUNT(IF(INDEX(RTO2CF_ORD,0,2)&gt;1,INDEX(RTO2CF_ORD,0,2)))</f>
        <v>48</v>
      </c>
      <c r="G24" s="7" t="s">
        <v>289</v>
      </c>
      <c r="H24" s="158" t="n">
        <v>48</v>
      </c>
    </row>
    <row r="25" spans="2:8" ht="13.50" customHeight="1">
      <c r="B25" s="310" t="s">
        <v>290</v>
      </c>
      <c r="C25" s="188" t="str">
        <f aca="1" t="array" ref="C25">IF(C24=0,"sd",AVERAGE(IF(INDEX(RTO2SF_ORD,0,2)&gt;1,INDEX(RTO2SF_ORD,0,2))))</f>
        <v>sd</v>
      </c>
      <c r="D25" s="310" t="s">
        <v>290</v>
      </c>
      <c r="E25" s="188">
        <f aca="1" t="array" ref="E25">IF(E24=0,"sd",AVERAGE(IF(INDEX(RTO2CF_ORD,0,2)&gt;1,INDEX(RTO2CF_ORD,0,2))))</f>
        <v>4596.25049103175024</v>
      </c>
      <c r="G25" s="7" t="s">
        <v>290</v>
      </c>
      <c r="H25" s="158" t="n">
        <v>4209.98898047618877</v>
      </c>
    </row>
    <row r="26" spans="2:8" ht="13.50" customHeight="1">
      <c r="B26" s="310" t="s">
        <v>291</v>
      </c>
      <c r="C26" s="188" t="str">
        <f aca="1" t="array" ref="C26">IF(C24=0,"sd",_xlfn.STDEV.S(IF(INDEX(RTO2SF_ORD,0,2)&gt;1,INDEX(RTO2SF_ORD,0,2))))</f>
        <v>sd</v>
      </c>
      <c r="D26" s="310" t="s">
        <v>291</v>
      </c>
      <c r="E26" s="188">
        <f aca="1" t="array" ref="E26">IF(E24=0,"sd",_xlfn.STDEV.S(IF(INDEX(RTO2CF_ORD,0,2)&gt;1,INDEX(RTO2CF_ORD,0,2))))</f>
        <v>447.562199100994974</v>
      </c>
      <c r="G26" s="7" t="s">
        <v>291</v>
      </c>
      <c r="H26" s="158" t="n">
        <v>783.495442066818214</v>
      </c>
    </row>
    <row r="27" spans="2:8" ht="13.50" customHeight="1">
      <c r="B27" s="310" t="s">
        <v>292</v>
      </c>
      <c r="C27" s="188" t="str">
        <f>IF(C24=0,"sd",C26/C25*100)</f>
        <v>sd</v>
      </c>
      <c r="D27" s="310" t="s">
        <v>292</v>
      </c>
      <c r="E27" s="188">
        <f>IF(E24=0,"sd",E26/E25*100)</f>
        <v>9.7375502047653999</v>
      </c>
      <c r="G27" s="7" t="s">
        <v>292</v>
      </c>
      <c r="H27" s="158" t="n">
        <v>18.6103917539992629</v>
      </c>
    </row>
    <row r="28" spans="2:8" ht="13.50" customHeight="1">
      <c r="B28" s="190" t="s">
        <v>293</v>
      </c>
      <c r="C28" s="188" t="str">
        <f aca="1" t="array" ref="C28">IF(C24=0,"sd",MAX(IF(INDEX(RTO2SF_ORD,0,2)&gt;1,INDEX(RTO2SF_ORD,0,2))))</f>
        <v>sd</v>
      </c>
      <c r="D28" s="190" t="s">
        <v>293</v>
      </c>
      <c r="E28" s="188">
        <f aca="1" t="array" ref="E28">IF(E24=0,"sd",MAX(IF(INDEX(RTO2CF_ORD,0,2)&gt;1,INDEX(RTO2CF_ORD,0,2))))</f>
        <v>5570.95586666666986</v>
      </c>
      <c r="G28" s="7" t="s">
        <v>293</v>
      </c>
      <c r="H28" s="158" t="n">
        <v>5731.89106285714297</v>
      </c>
    </row>
    <row r="29" spans="2:8" ht="13.50" customHeight="1">
      <c r="B29" s="190" t="s">
        <v>294</v>
      </c>
      <c r="C29" s="188" t="str">
        <f aca="1" t="array" ref="C29">IF(C24=0,"sd",MIN(IF(INDEX(RTO2SF_ORD,0,2)&gt;1,INDEX(RTO2SF_ORD,0,2))))</f>
        <v>sd</v>
      </c>
      <c r="D29" s="190" t="s">
        <v>294</v>
      </c>
      <c r="E29" s="188">
        <f aca="1" t="array" ref="E29">IF(E24=0,"sd",MIN(IF(INDEX(RTO2CF_ORD,0,2)&gt;1,INDEX(RTO2CF_ORD,0,2))))</f>
        <v>3622.9602933333299</v>
      </c>
      <c r="G29" s="7" t="s">
        <v>294</v>
      </c>
      <c r="H29" s="158" t="n">
        <v>2070.30987428571461</v>
      </c>
    </row>
    <row r="30" spans="2:8" ht="13.50" customHeight="1">
      <c r="B30" s="190" t="s">
        <v>295</v>
      </c>
      <c r="C30" s="188" t="str">
        <f aca="1" t="array" ref="C30">IF(C24=0,"sd",QUARTILE(IF(INDEX(RTO2SF_ORD,0,2)&gt;1,INDEX(RTO2SF_ORD,0,2)),1))</f>
        <v>sd</v>
      </c>
      <c r="D30" s="190" t="s">
        <v>295</v>
      </c>
      <c r="E30" s="188">
        <f aca="1" t="array" ref="E30">IF(E24=0,"sd",QUARTILE(IF(INDEX(RTO2CF_ORD,0,2)&gt;1,INDEX(RTO2CF_ORD,0,2)),1))</f>
        <v>4317.09196285714006</v>
      </c>
      <c r="G30" s="7" t="s">
        <v>295</v>
      </c>
      <c r="H30" s="158" t="n">
        <v>3700.30517999999984</v>
      </c>
    </row>
    <row r="31" spans="2:8" ht="13.50" customHeight="1">
      <c r="B31" s="190" t="s">
        <v>296</v>
      </c>
      <c r="C31" s="188" t="str">
        <f aca="1" t="array" ref="C31">IF(C24=0,"sd",IF(C24=0,"sd",MEDIAN(IF(INDEX(RTO2SF_ORD,0,2)&gt;1,INDEX(RTO2SF_ORD,0,2)))))</f>
        <v>sd</v>
      </c>
      <c r="D31" s="190" t="s">
        <v>296</v>
      </c>
      <c r="E31" s="188">
        <f aca="1" t="array" ref="E31">IF(E24=0,"sd",IF(E24=0,"sd",MEDIAN(IF(INDEX(RTO2CF_ORD,0,2)&gt;1,INDEX(RTO2CF_ORD,0,2)))))</f>
        <v>4627.28143428572002</v>
      </c>
      <c r="G31" s="7" t="s">
        <v>296</v>
      </c>
      <c r="H31" s="158" t="n">
        <v>4138.02450285714349</v>
      </c>
    </row>
    <row r="32" spans="2:8" ht="13.50" customHeight="1">
      <c r="B32" s="190" t="s">
        <v>297</v>
      </c>
      <c r="C32" s="188" t="str">
        <f aca="1" t="array" ref="C32">IF(C24=0,"sd",QUARTILE(IF(INDEX(RTO2SF_ORD,0,2)&gt;1,INDEX(RTO2SF_ORD,0,2)),3))</f>
        <v>sd</v>
      </c>
      <c r="D32" s="190" t="s">
        <v>297</v>
      </c>
      <c r="E32" s="188">
        <f aca="1" t="array" ref="E32">IF(E24=0,"sd",QUARTILE(IF(INDEX(RTO2CF_ORD,0,2)&gt;1,INDEX(RTO2CF_ORD,0,2)),3))</f>
        <v>4882.87527619047978</v>
      </c>
      <c r="G32" s="7" t="s">
        <v>297</v>
      </c>
      <c r="H32" s="158" t="n">
        <v>4821.02232857142826</v>
      </c>
    </row>
    <row r="33" spans="2:8" ht="13.50" customHeight="1">
      <c r="B33" s="310" t="s">
        <v>298</v>
      </c>
      <c r="C33" s="151"/>
      <c r="D33" s="310" t="s">
        <v>298</v>
      </c>
      <c r="E33" s="159"/>
      <c r="G33" s="7" t="s">
        <v>298</v>
      </c>
      <c r="H33" s="158"/>
    </row>
    <row r="34" spans="2:8" ht="13.50" customHeight="1">
      <c r="B34" s="171" t="str">
        <f>Fechas!$G$60</f>
        <v>Días Siembra-Espigazón</v>
      </c>
      <c r="C34" s="188">
        <f aca="1">IFERROR(_xlfn.AVERAGEIFS(INDEX(CV2SF,0,COLUMNS(Fechas!$C$5:G$5)),INDEX(CV2SF,0,COLUMNS(Fechas!$C$5:G$5)),"&gt;1"),"sd")</f>
        <v>123.791666666666998</v>
      </c>
      <c r="D34" s="171" t="str">
        <f>Fechas!$O$60</f>
        <v>Días Siembra-Espigazón</v>
      </c>
      <c r="E34" s="188" t="str">
        <f aca="1">IFERROR(_xlfn.AVERAGEIFS(INDEX(CV2CF,0,COLUMNS(Fechas!$K$5:O$5)),INDEX(CV2CF,0,COLUMNS(Fechas!$K$5:O$5)),"&gt;1"),"sd")</f>
        <v>sd</v>
      </c>
      <c r="G34" s="7" t="s">
        <v>124</v>
      </c>
      <c r="H34" s="158" t="n">
        <v>123.791666666666686</v>
      </c>
    </row>
    <row r="35" spans="2:8" ht="13.50" customHeight="1">
      <c r="B35" s="171" t="str">
        <f>Fechas!$H$60</f>
        <v>Días Espigazón-Madurez</v>
      </c>
      <c r="C35" s="188">
        <f aca="1">IFERROR(_xlfn.AVERAGEIFS(INDEX(CV2SF,0,COLUMNS(Fechas!$C$5:H$5)),INDEX(CV2SF,0,COLUMNS(Fechas!$C$5:H$5)),"&gt;1"),"sd")</f>
        <v>32.4166666666666998</v>
      </c>
      <c r="D35" s="171" t="str">
        <f>Fechas!$P$60</f>
        <v>Días Espigazón-Madurez</v>
      </c>
      <c r="E35" s="188" t="str">
        <f aca="1">IFERROR(_xlfn.AVERAGEIFS(INDEX(CV2CF,0,COLUMNS(Fechas!$K$5:P$5)),INDEX(CV2CF,0,COLUMNS(Fechas!$K$5:P$5)),"&gt;1"),"sd")</f>
        <v>sd</v>
      </c>
      <c r="G35" s="7" t="s">
        <v>125</v>
      </c>
      <c r="H35" s="158" t="n">
        <v>32.4166666666666643</v>
      </c>
    </row>
    <row r="36" spans="2:8" ht="13.50" customHeight="1">
      <c r="B36" s="190" t="str">
        <f>Fechas!$I$60</f>
        <v>Días Siembra-Madurez</v>
      </c>
      <c r="C36" s="188">
        <f aca="1">IFERROR(_xlfn.AVERAGEIFS(INDEX(CV2SF,0,COLUMNS(Fechas!$C$5:I$5)),INDEX(CV2SF,0,COLUMNS(Fechas!$C$5:I$5)),"&gt;1"),"sd")</f>
        <v>156.208333333333002</v>
      </c>
      <c r="D36" s="190" t="str">
        <f>Fechas!$Q$60</f>
        <v>Días Siembra-Madurez</v>
      </c>
      <c r="E36" s="188" t="str">
        <f aca="1">IFERROR(_xlfn.AVERAGEIFS(INDEX(CV2CF,0,COLUMNS(Fechas!$K$5:Q$5)),INDEX(CV2CF,0,COLUMNS(Fechas!$K$5:Q$5)),"&gt;1"),"sd")</f>
        <v>sd</v>
      </c>
      <c r="G36" s="7" t="s">
        <v>126</v>
      </c>
      <c r="H36" s="158" t="n">
        <v>156.208333333333343</v>
      </c>
    </row>
    <row r="37" spans="2:4" ht="13.50" customHeight="1">
      <c r="B37" s="9"/>
      <c r="D37" s="9"/>
    </row>
    <row r="38" spans="2:4" ht="13.50" customHeight="1">
      <c r="B38" s="9"/>
      <c r="D38" s="9"/>
    </row>
    <row r="39" spans="2:4" ht="13.50" customHeight="1">
      <c r="B39" s="9"/>
      <c r="D39" s="9"/>
    </row>
    <row r="40" spans="2:7" ht="13.50" customHeight="1">
      <c r="B40" s="45" t="str">
        <f>Fechas!$C$114</f>
        <v>3º ÉPOCA: CICLOS CORTOS E INTERMEDIOS SIN FUNG.</v>
      </c>
      <c r="C40" s="46"/>
      <c r="D40" s="49" t="str">
        <f>Fechas!$K$114</f>
        <v>3º ÉPOCA: CICLOS CORTOS E INTERMEDIOS CON FUNG.</v>
      </c>
      <c r="E40" s="50"/>
      <c r="G40" s="7" t="s">
        <v>178</v>
      </c>
    </row>
    <row r="41" spans="2:7" ht="13.50" customHeight="1">
      <c r="B41" s="308" t="s">
        <v>281</v>
      </c>
      <c r="C41" s="7"/>
      <c r="D41" s="309" t="s">
        <v>281</v>
      </c>
      <c r="E41" s="147"/>
      <c r="G41" s="7" t="s">
        <v>281</v>
      </c>
    </row>
    <row r="42" spans="2:8" ht="13.50" customHeight="1">
      <c r="B42" s="190" t="s">
        <v>289</v>
      </c>
      <c r="C42" s="191">
        <f aca="1" t="array" ref="C42">COUNT(IF(INDEX(RTO3SF_ORD,0,2)&gt;1,INDEX(RTO3SF_ORD,0,2)))</f>
        <v>0</v>
      </c>
      <c r="D42" s="190" t="s">
        <v>289</v>
      </c>
      <c r="E42" s="191">
        <f aca="1" t="array" ref="E42">COUNT(IF(INDEX(RTO3CF_ORD,0,2)&gt;1,INDEX(RTO3CF_ORD,0,2)))</f>
        <v>44</v>
      </c>
      <c r="G42" s="7" t="s">
        <v>289</v>
      </c>
      <c r="H42" s="158" t="n">
        <v>44</v>
      </c>
    </row>
    <row r="43" spans="2:8" ht="13.50" customHeight="1">
      <c r="B43" s="310" t="s">
        <v>290</v>
      </c>
      <c r="C43" s="188" t="str">
        <f aca="1" t="array" ref="C43">IF(C42=0,"sd",AVERAGE(IF(INDEX(RTO3SF_ORD,0,2)&gt;1,INDEX(RTO3SF_ORD,0,2))))</f>
        <v>sd</v>
      </c>
      <c r="D43" s="310" t="s">
        <v>290</v>
      </c>
      <c r="E43" s="188">
        <f aca="1" t="array" ref="E43">IF(E42=0,"sd",AVERAGE(IF(INDEX(RTO3CF_ORD,0,2)&gt;1,INDEX(RTO3CF_ORD,0,2))))</f>
        <v>3767.26403238095008</v>
      </c>
      <c r="G43" s="7" t="s">
        <v>290</v>
      </c>
      <c r="H43" s="158" t="n">
        <v>3851.37219999999843</v>
      </c>
    </row>
    <row r="44" spans="2:8" ht="13.50" customHeight="1">
      <c r="B44" s="310" t="s">
        <v>291</v>
      </c>
      <c r="C44" s="188" t="str">
        <f aca="1" t="array" ref="C44">IF(C42=0,"sd",_xlfn.STDEV.S(IF(INDEX(RTO3SF_ORD,0,2)&gt;1,INDEX(RTO3SF_ORD,0,2))))</f>
        <v>sd</v>
      </c>
      <c r="D44" s="310" t="s">
        <v>291</v>
      </c>
      <c r="E44" s="188">
        <f aca="1" t="array" ref="E44">IF(E42=0,"sd",_xlfn.STDEV.S(IF(INDEX(RTO3CF_ORD,0,2)&gt;1,INDEX(RTO3CF_ORD,0,2))))</f>
        <v>562.328754449434996</v>
      </c>
      <c r="G44" s="7" t="s">
        <v>291</v>
      </c>
      <c r="H44" s="158" t="n">
        <v>617.197709830434519</v>
      </c>
    </row>
    <row r="45" spans="2:8" ht="13.50" customHeight="1">
      <c r="B45" s="310" t="s">
        <v>292</v>
      </c>
      <c r="C45" s="188" t="str">
        <f>IF(C42=0,"sd",C44/C43*100)</f>
        <v>sd</v>
      </c>
      <c r="D45" s="310" t="s">
        <v>292</v>
      </c>
      <c r="E45" s="188">
        <f>IF(E42=0,"sd",E44/E43*100)</f>
        <v>14.9267147090308008</v>
      </c>
      <c r="G45" s="7" t="s">
        <v>292</v>
      </c>
      <c r="H45" s="158" t="n">
        <v>16.0253976447780033</v>
      </c>
    </row>
    <row r="46" spans="2:8" ht="13.50" customHeight="1">
      <c r="B46" s="190" t="s">
        <v>293</v>
      </c>
      <c r="C46" s="188" t="str">
        <f aca="1" t="array" ref="C46">IF(C42=0,"sd",MAX(IF(INDEX(RTO3SF_ORD,0,2)&gt;1,INDEX(RTO3SF_ORD,0,2))))</f>
        <v>sd</v>
      </c>
      <c r="D46" s="190" t="s">
        <v>293</v>
      </c>
      <c r="E46" s="188">
        <f aca="1" t="array" ref="E46">IF(E42=0,"sd",MAX(IF(INDEX(RTO3CF_ORD,0,2)&gt;1,INDEX(RTO3CF_ORD,0,2))))</f>
        <v>5033.23119619047975</v>
      </c>
      <c r="G46" s="7" t="s">
        <v>293</v>
      </c>
      <c r="H46" s="158" t="n">
        <v>4931.63201142856997</v>
      </c>
    </row>
    <row r="47" spans="2:8" ht="13.50" customHeight="1">
      <c r="B47" s="190" t="s">
        <v>294</v>
      </c>
      <c r="C47" s="188" t="str">
        <f aca="1" t="array" ref="C47">IF(C42=0,"sd",MIN(IF(INDEX(RTO3SF_ORD,0,2)&gt;1,INDEX(RTO3SF_ORD,0,2))))</f>
        <v>sd</v>
      </c>
      <c r="D47" s="190" t="s">
        <v>294</v>
      </c>
      <c r="E47" s="188">
        <f aca="1" t="array" ref="E47">IF(E42=0,"sd",MIN(IF(INDEX(RTO3CF_ORD,0,2)&gt;1,INDEX(RTO3CF_ORD,0,2))))</f>
        <v>2730.50846095238012</v>
      </c>
      <c r="G47" s="7" t="s">
        <v>294</v>
      </c>
      <c r="H47" s="158" t="n">
        <v>2530.91696000000002</v>
      </c>
    </row>
    <row r="48" spans="2:8" ht="13.50" customHeight="1">
      <c r="B48" s="190" t="s">
        <v>295</v>
      </c>
      <c r="C48" s="188" t="str">
        <f aca="1" t="array" ref="C48">IF(C42=0,"sd",QUARTILE(IF(INDEX(RTO3SF_ORD,0,2)&gt;1,INDEX(RTO3SF_ORD,0,2)),1))</f>
        <v>sd</v>
      </c>
      <c r="D48" s="190" t="s">
        <v>295</v>
      </c>
      <c r="E48" s="188">
        <f aca="1" t="array" ref="E48">IF(E42=0,"sd",QUARTILE(IF(INDEX(RTO3CF_ORD,0,2)&gt;1,INDEX(RTO3CF_ORD,0,2)),1))</f>
        <v>3333.06020666667018</v>
      </c>
      <c r="G48" s="7" t="s">
        <v>295</v>
      </c>
      <c r="H48" s="158" t="n">
        <v>3379.92920571428567</v>
      </c>
    </row>
    <row r="49" spans="2:8" ht="13.50" customHeight="1">
      <c r="B49" s="190" t="s">
        <v>296</v>
      </c>
      <c r="C49" s="188" t="str">
        <f aca="1" t="array" ref="C49">IF(C42=0,"sd",IF(C42=0,"sd",MEDIAN(IF(INDEX(RTO3SF_ORD,0,2)&gt;1,INDEX(RTO3SF_ORD,0,2)))))</f>
        <v>sd</v>
      </c>
      <c r="D49" s="190" t="s">
        <v>296</v>
      </c>
      <c r="E49" s="188">
        <f aca="1" t="array" ref="E49">IF(E42=0,"sd",IF(E42=0,"sd",MEDIAN(IF(INDEX(RTO3CF_ORD,0,2)&gt;1,INDEX(RTO3CF_ORD,0,2)))))</f>
        <v>3770.8247447619101</v>
      </c>
      <c r="G49" s="7" t="s">
        <v>296</v>
      </c>
      <c r="H49" s="158" t="n">
        <v>3873.88062285714295</v>
      </c>
    </row>
    <row r="50" spans="2:8" ht="13.50" customHeight="1">
      <c r="B50" s="190" t="s">
        <v>297</v>
      </c>
      <c r="C50" s="188" t="str">
        <f aca="1" t="array" ref="C50">IF(C42=0,"sd",QUARTILE(IF(INDEX(RTO3SF_ORD,0,2)&gt;1,INDEX(RTO3SF_ORD,0,2)),3))</f>
        <v>sd</v>
      </c>
      <c r="D50" s="190" t="s">
        <v>297</v>
      </c>
      <c r="E50" s="188">
        <f aca="1" t="array" ref="E50">IF(E42=0,"sd",QUARTILE(IF(INDEX(RTO3CF_ORD,0,2)&gt;1,INDEX(RTO3CF_ORD,0,2)),3))</f>
        <v>4106.38173523810019</v>
      </c>
      <c r="G50" s="7" t="s">
        <v>297</v>
      </c>
      <c r="H50" s="158" t="n">
        <v>4320.75848285714437</v>
      </c>
    </row>
    <row r="51" spans="2:8" ht="13.50" customHeight="1">
      <c r="B51" s="310" t="s">
        <v>298</v>
      </c>
      <c r="C51" s="151"/>
      <c r="D51" s="310" t="s">
        <v>298</v>
      </c>
      <c r="E51" s="159"/>
      <c r="G51" s="7" t="s">
        <v>298</v>
      </c>
      <c r="H51" s="158"/>
    </row>
    <row r="52" spans="2:8" ht="13.50" customHeight="1">
      <c r="B52" s="171" t="str">
        <f>Fechas!$G$115</f>
        <v>Días Siembra-Espigazón</v>
      </c>
      <c r="C52" s="188">
        <f aca="1">IFERROR(_xlfn.AVERAGEIFS(INDEX(CV3SF,0,COLUMNS(Fechas!$C$5:G$5)),INDEX(CV3SF,0,COLUMNS(Fechas!$C$5:G$5)),"&gt;1"),"sd")</f>
        <v>103.25</v>
      </c>
      <c r="D52" s="171" t="str">
        <f>Fechas!$O$115</f>
        <v>Días Siembra-Espigazón</v>
      </c>
      <c r="E52" s="188" t="str">
        <f aca="1">IFERROR(_xlfn.AVERAGEIFS(INDEX(CV2CF,0,COLUMNS(Fechas!$K$5:O$5)),INDEX(CV2CF,0,COLUMNS(Fechas!$K$5:O$5)),"&gt;1"),"sd")</f>
        <v>sd</v>
      </c>
      <c r="G52" s="7" t="s">
        <v>124</v>
      </c>
      <c r="H52" s="158" t="n">
        <v>103.25</v>
      </c>
    </row>
    <row r="53" spans="2:8" ht="13.50" customHeight="1">
      <c r="B53" s="171" t="str">
        <f>Fechas!$H$115</f>
        <v>Días Espigazón-Madurez</v>
      </c>
      <c r="C53" s="188">
        <f aca="1">IFERROR(_xlfn.AVERAGEIFS(INDEX(CV3SF,0,COLUMNS(Fechas!$C$5:H$5)),INDEX(CV3SF,0,COLUMNS(Fechas!$C$5:H$5)),"&gt;1"),"sd")</f>
        <v>36.3636363636364024</v>
      </c>
      <c r="D53" s="171" t="str">
        <f>Fechas!$P$115</f>
        <v>Días Espigazón-Madurez</v>
      </c>
      <c r="E53" s="188" t="str">
        <f aca="1">IFERROR(_xlfn.AVERAGEIFS(INDEX(CV2CF,0,COLUMNS(Fechas!$K$5:P$5)),INDEX(CV2CF,0,COLUMNS(Fechas!$K$5:P$5)),"&gt;1"),"sd")</f>
        <v>sd</v>
      </c>
      <c r="G53" s="7" t="s">
        <v>125</v>
      </c>
      <c r="H53" s="158" t="n">
        <v>36.3636363636363669</v>
      </c>
    </row>
    <row r="54" spans="2:8" ht="13.50" customHeight="1">
      <c r="B54" s="190" t="str">
        <f>Fechas!$I$115</f>
        <v>Días Siembra-Madurez</v>
      </c>
      <c r="C54" s="188">
        <f aca="1">IFERROR(_xlfn.AVERAGEIFS(INDEX(CV3SF,0,COLUMNS(Fechas!$C$5:I$5)),INDEX(CV3SF,0,COLUMNS(Fechas!$C$5:I$5)),"&gt;1"),"sd")</f>
        <v>139.613636363636004</v>
      </c>
      <c r="D54" s="190" t="str">
        <f>Fechas!$Q$115</f>
        <v>Días Siembra-Madurez</v>
      </c>
      <c r="E54" s="188" t="str">
        <f aca="1">IFERROR(_xlfn.AVERAGEIFS(INDEX(CV2CF,0,COLUMNS(Fechas!$K$5:Q$5)),INDEX(CV2CF,0,COLUMNS(Fechas!$K$5:Q$5)),"&gt;1"),"sd")</f>
        <v>sd</v>
      </c>
      <c r="G54" s="7" t="s">
        <v>126</v>
      </c>
      <c r="H54" s="158" t="n">
        <v>139.613636363636374</v>
      </c>
    </row>
    <row r="55" spans="2:5" ht="13.50" customHeight="1">
      <c r="B55" s="156"/>
      <c r="C55" s="154"/>
      <c r="D55" s="156"/>
      <c r="E55" s="154"/>
    </row>
    <row r="56" spans="2:5" ht="13.50" customHeight="1">
      <c r="B56" s="156"/>
      <c r="C56" s="154"/>
      <c r="D56" s="156"/>
      <c r="E56" s="154"/>
    </row>
    <row r="57" spans="2:4" ht="13.50" customHeight="1">
      <c r="B57" s="9"/>
      <c r="D57" s="9"/>
    </row>
    <row r="58" spans="2:7" ht="13.50" customHeight="1">
      <c r="B58" s="53" t="str">
        <f>Fechas!$C$169</f>
        <v>4º ÉPOCA: CICLOS CORTOS SIN FUNGICIDA</v>
      </c>
      <c r="C58" s="54"/>
      <c r="D58" s="56" t="str">
        <f>Fechas!$K$169</f>
        <v>4º ÉPOCA: CICLOS CORTOS CON FUNGICIDA</v>
      </c>
      <c r="E58" s="141"/>
      <c r="G58" s="7" t="s">
        <v>202</v>
      </c>
    </row>
    <row r="59" spans="2:7" ht="13.50" customHeight="1">
      <c r="B59" s="308" t="s">
        <v>281</v>
      </c>
      <c r="C59" s="7"/>
      <c r="D59" s="309" t="s">
        <v>281</v>
      </c>
      <c r="E59" s="147"/>
      <c r="G59" s="7" t="s">
        <v>281</v>
      </c>
    </row>
    <row r="60" spans="2:8" ht="13.50" customHeight="1">
      <c r="B60" s="190" t="s">
        <v>289</v>
      </c>
      <c r="C60" s="191">
        <f aca="1" t="array" ref="C60">COUNT(IF(INDEX(RTO4SF_ORD,0,2)&gt;1,INDEX(RTO4SF_ORD,0,2)))</f>
        <v>0</v>
      </c>
      <c r="D60" s="190" t="s">
        <v>289</v>
      </c>
      <c r="E60" s="191">
        <f aca="1" t="array" ref="E60">COUNT(IF(INDEX(RTO4CF_ORD,0,2)&gt;1,INDEX(RTO4CF_ORD,0,2)))</f>
        <v>25</v>
      </c>
      <c r="G60" s="7" t="s">
        <v>289</v>
      </c>
      <c r="H60" s="158" t="n">
        <v>25</v>
      </c>
    </row>
    <row r="61" spans="2:8" ht="13.50" customHeight="1">
      <c r="B61" s="310" t="s">
        <v>290</v>
      </c>
      <c r="C61" s="188" t="str">
        <f aca="1" t="array" ref="C61">IF(C60=0,"sd",AVERAGE(IF(INDEX(RTO4SF_ORD,0,2)&gt;1,INDEX(RTO4SF_ORD,0,2))))</f>
        <v>sd</v>
      </c>
      <c r="D61" s="310" t="s">
        <v>290</v>
      </c>
      <c r="E61" s="188">
        <f aca="1" t="array" ref="E61">IF(E60=0,"sd",AVERAGE(IF(INDEX(RTO4CF_ORD,0,2)&gt;1,INDEX(RTO4CF_ORD,0,2))))</f>
        <v>4196.47019900952</v>
      </c>
      <c r="G61" s="7" t="s">
        <v>290</v>
      </c>
      <c r="H61" s="158" t="n">
        <v>3648.067476114285</v>
      </c>
    </row>
    <row r="62" spans="2:8" ht="13.50" customHeight="1">
      <c r="B62" s="310" t="s">
        <v>291</v>
      </c>
      <c r="C62" s="188" t="str">
        <f aca="1" t="array" ref="C62">IF(C60=0,"sd",_xlfn.STDEV.S(IF(INDEX(RTO4SF_ORD,0,2)&gt;1,INDEX(RTO4SF_ORD,0,2))))</f>
        <v>sd</v>
      </c>
      <c r="D62" s="310" t="s">
        <v>291</v>
      </c>
      <c r="E62" s="188">
        <f aca="1" t="array" ref="E62">IF(E60=0,"sd",_xlfn.STDEV.S(IF(INDEX(RTO4CF_ORD,0,2)&gt;1,INDEX(RTO4CF_ORD,0,2))))</f>
        <v>292.800553402818025</v>
      </c>
      <c r="G62" s="7" t="s">
        <v>291</v>
      </c>
      <c r="H62" s="158" t="n">
        <v>685.660493931911901</v>
      </c>
    </row>
    <row r="63" spans="2:8" ht="13.50" customHeight="1">
      <c r="B63" s="310" t="s">
        <v>292</v>
      </c>
      <c r="C63" s="188" t="str">
        <f>IF(C60=0,"sd",C62/C61*100)</f>
        <v>sd</v>
      </c>
      <c r="D63" s="310" t="s">
        <v>292</v>
      </c>
      <c r="E63" s="188">
        <f>IF(E60=0,"sd",E62/E61*100)</f>
        <v>6.97730567637360011</v>
      </c>
      <c r="G63" s="7" t="s">
        <v>292</v>
      </c>
      <c r="H63" s="158" t="n">
        <v>18.7951702763524118</v>
      </c>
    </row>
    <row r="64" spans="2:8" ht="13.50" customHeight="1">
      <c r="B64" s="190" t="s">
        <v>293</v>
      </c>
      <c r="C64" s="188" t="str">
        <f aca="1" t="array" ref="C64">IF(C60=0,"sd",MAX(IF(INDEX(RTO4SF_ORD,0,2)&gt;1,INDEX(RTO4SF_ORD,0,2))))</f>
        <v>sd</v>
      </c>
      <c r="D64" s="190" t="s">
        <v>293</v>
      </c>
      <c r="E64" s="188">
        <f aca="1" t="array" ref="E64">IF(E60=0,"sd",MAX(IF(INDEX(RTO4CF_ORD,0,2)&gt;1,INDEX(RTO4CF_ORD,0,2))))</f>
        <v>4953.03461714286004</v>
      </c>
      <c r="G64" s="7" t="s">
        <v>293</v>
      </c>
      <c r="H64" s="158" t="n">
        <v>4791.98719999999958</v>
      </c>
    </row>
    <row r="65" spans="2:8" ht="13.50" customHeight="1">
      <c r="B65" s="190" t="s">
        <v>294</v>
      </c>
      <c r="C65" s="188" t="str">
        <f aca="1" t="array" ref="C65">IF(C60=0,"sd",MIN(IF(INDEX(RTO4SF_ORD,0,2)&gt;1,INDEX(RTO4SF_ORD,0,2))))</f>
        <v>sd</v>
      </c>
      <c r="D65" s="190" t="s">
        <v>294</v>
      </c>
      <c r="E65" s="188">
        <f aca="1" t="array" ref="E65">IF(E60=0,"sd",MIN(IF(INDEX(RTO4CF_ORD,0,2)&gt;1,INDEX(RTO4CF_ORD,0,2))))</f>
        <v>3656.49910476190007</v>
      </c>
      <c r="G65" s="7" t="s">
        <v>294</v>
      </c>
      <c r="H65" s="158" t="n">
        <v>2247.22457142857138</v>
      </c>
    </row>
    <row r="66" spans="2:8" ht="13.50" customHeight="1">
      <c r="B66" s="190" t="s">
        <v>295</v>
      </c>
      <c r="C66" s="188" t="str">
        <f aca="1" t="array" ref="C66">IF(C60=0,"sd",QUARTILE(IF(INDEX(RTO4SF_ORD,0,2)&gt;1,INDEX(RTO4SF_ORD,0,2)),1))</f>
        <v>sd</v>
      </c>
      <c r="D66" s="190" t="s">
        <v>295</v>
      </c>
      <c r="E66" s="188">
        <f aca="1" t="array" ref="E66">IF(E60=0,"sd",QUARTILE(IF(INDEX(RTO4CF_ORD,0,2)&gt;1,INDEX(RTO4CF_ORD,0,2)),1))</f>
        <v>4017.77212571428981</v>
      </c>
      <c r="G66" s="7" t="s">
        <v>295</v>
      </c>
      <c r="H66" s="158" t="n">
        <v>3154.47377142857113</v>
      </c>
    </row>
    <row r="67" spans="2:8" ht="13.50" customHeight="1">
      <c r="B67" s="190" t="s">
        <v>296</v>
      </c>
      <c r="C67" s="188" t="str">
        <f aca="1" t="array" ref="C67">IF(C60=0,"sd",IF(C60=0,"sd",MEDIAN(IF(INDEX(RTO4SF_ORD,0,2)&gt;1,INDEX(RTO4SF_ORD,0,2)))))</f>
        <v>sd</v>
      </c>
      <c r="D67" s="190" t="s">
        <v>296</v>
      </c>
      <c r="E67" s="188">
        <f aca="1" t="array" ref="E67">IF(E60=0,"sd",IF(E60=0,"sd",MEDIAN(IF(INDEX(RTO4CF_ORD,0,2)&gt;1,INDEX(RTO4CF_ORD,0,2)))))</f>
        <v>4140.18611809524009</v>
      </c>
      <c r="G67" s="7" t="s">
        <v>296</v>
      </c>
      <c r="H67" s="158" t="n">
        <v>3756.39264000000003</v>
      </c>
    </row>
    <row r="68" spans="2:8" ht="13.50" customHeight="1">
      <c r="B68" s="190" t="s">
        <v>297</v>
      </c>
      <c r="C68" s="188" t="str">
        <f aca="1" t="array" ref="C68">IF(C60=0,"sd",QUARTILE(IF(INDEX(RTO4SF_ORD,0,2)&gt;1,INDEX(RTO4SF_ORD,0,2)),3))</f>
        <v>sd</v>
      </c>
      <c r="D68" s="190" t="s">
        <v>297</v>
      </c>
      <c r="E68" s="188">
        <f aca="1" t="array" ref="E68">IF(E60=0,"sd",QUARTILE(IF(INDEX(RTO4CF_ORD,0,2)&gt;1,INDEX(RTO4CF_ORD,0,2)),3))</f>
        <v>4347.33401142857019</v>
      </c>
      <c r="G68" s="7" t="s">
        <v>297</v>
      </c>
      <c r="H68" s="158" t="n">
        <v>4090.1791542857145</v>
      </c>
    </row>
    <row r="69" spans="2:8" ht="13.50" customHeight="1">
      <c r="B69" s="310" t="s">
        <v>298</v>
      </c>
      <c r="C69" s="151"/>
      <c r="D69" s="310" t="s">
        <v>298</v>
      </c>
      <c r="E69" s="159"/>
      <c r="G69" s="7" t="s">
        <v>298</v>
      </c>
      <c r="H69" s="158"/>
    </row>
    <row r="70" spans="2:8" ht="13.50" customHeight="1">
      <c r="B70" s="171" t="str">
        <f>Fechas!$G$170</f>
        <v>Días Siembra-Espigazón</v>
      </c>
      <c r="C70" s="188">
        <f aca="1">IFERROR(_xlfn.AVERAGEIFS(INDEX(CV4SF,0,COLUMNS(Fechas!$C$5:G$5)),INDEX(CV4SF,0,COLUMNS(Fechas!$C$5:G$5)),"&gt;1"),"sd")</f>
        <v>87.3199999999999932</v>
      </c>
      <c r="D70" s="171" t="str">
        <f>Fechas!$O$170</f>
        <v>Días Siembra-Espigazón</v>
      </c>
      <c r="E70" s="188" t="str">
        <f aca="1">IFERROR(_xlfn.AVERAGEIFS(INDEX(CV2CF,0,COLUMNS(Fechas!$K$5:O$5)),INDEX(CV2CF,0,COLUMNS(Fechas!$K$5:O$5)),"&gt;1"),"sd")</f>
        <v>sd</v>
      </c>
      <c r="G70" s="7" t="s">
        <v>124</v>
      </c>
      <c r="H70" s="158" t="n">
        <v>87.3199999999999932</v>
      </c>
    </row>
    <row r="71" spans="2:8" ht="13.50" customHeight="1">
      <c r="B71" s="171" t="str">
        <f>Fechas!$H$170</f>
        <v>Días Espigazón-Madurez</v>
      </c>
      <c r="C71" s="188" t="str">
        <f aca="1">IFERROR(_xlfn.AVERAGEIFS(INDEX(CV4SF,0,COLUMNS(Fechas!$C$5:H$5)),INDEX(CV4SF,0,COLUMNS(Fechas!$C$5:H$5)),"&gt;1"),"sd")</f>
        <v>sd</v>
      </c>
      <c r="D71" s="171" t="str">
        <f>Fechas!$P$170</f>
        <v>Días Espigazón-Madurez</v>
      </c>
      <c r="E71" s="188" t="str">
        <f aca="1">IFERROR(_xlfn.AVERAGEIFS(INDEX(CV2CF,0,COLUMNS(Fechas!$K$5:P$5)),INDEX(CV2CF,0,COLUMNS(Fechas!$K$5:P$5)),"&gt;1"),"sd")</f>
        <v>sd</v>
      </c>
      <c r="G71" s="7" t="s">
        <v>125</v>
      </c>
      <c r="H71" s="158" t="s">
        <v>299</v>
      </c>
    </row>
    <row r="72" spans="2:8" ht="13.50" customHeight="1">
      <c r="B72" s="190" t="str">
        <f>Fechas!$I$170</f>
        <v>Días Siembra-Madurez</v>
      </c>
      <c r="C72" s="188" t="str">
        <f aca="1">IFERROR(_xlfn.AVERAGEIFS(INDEX(CV4SF,0,COLUMNS(Fechas!$C$5:I$5)),INDEX(CV4SF,0,COLUMNS(Fechas!$C$5:I$5)),"&gt;1"),"sd")</f>
        <v>sd</v>
      </c>
      <c r="D72" s="190" t="str">
        <f>Fechas!$Q$170</f>
        <v>Días Siembra-Madurez</v>
      </c>
      <c r="E72" s="188" t="str">
        <f aca="1">IFERROR(_xlfn.AVERAGEIFS(INDEX(CV2CF,0,COLUMNS(Fechas!$K$5:Q$5)),INDEX(CV2CF,0,COLUMNS(Fechas!$K$5:Q$5)),"&gt;1"),"sd")</f>
        <v>sd</v>
      </c>
      <c r="G72" s="7" t="s">
        <v>126</v>
      </c>
      <c r="H72" s="158" t="s">
        <v>299</v>
      </c>
    </row>
  </sheetData>
  <printOptions>
    <extLst>
      <ext uri="smNativeData">
        <pm:pageFlags xmlns:pm="smNativeData" id="1681911335" printRowHead="0" printColHead="0" printHeadLine="0" printFootLine="0" autoHeightHeader="0" autoHeightFooter="0" fitToPageBoth="0"/>
      </ext>
    </extLst>
  </printOptions>
  <pageMargins left="0.750000" right="0.750000" top="1.000000" bottom="1.000000" header="0.000000" footer="0.000000"/>
  <pageSetup paperSize="9" fitToWidth="0" fitToHeight="1" orientation="landscape"/>
  <headerFooter>
    <extLst>
      <ext uri="smNativeData">
        <pm:header xmlns:pm="smNativeData" id="1681911335" l="56" r="56" t="56" b="56" borderId="0" fillId="0" vertical="0"/>
        <pm:footer xmlns:pm="smNativeData" id="1681911335" l="56" r="56" t="56" b="56" borderId="0" fillId="0" vertical="2"/>
        <pm:paperBin xmlns:pm="smNativeData" id="1681911335" Id="0" type="0" value="0"/>
        <pm:paperBin xmlns:pm="smNativeData" id="1681911335" Id="1" type="0" value="0"/>
      </ext>
    </extLst>
  </headerFooter>
  <extLst>
    <ext uri="smNativeData">
      <pm:sheetPrefs xmlns:pm="smNativeData" day="1681911335"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dc:creator>
  <cp:keywords/>
  <dc:description/>
  <cp:lastModifiedBy>AHMBB</cp:lastModifiedBy>
  <cp:revision>0</cp:revision>
  <cp:lastPrinted>2021-03-23T18:32:07Z</cp:lastPrinted>
  <dcterms:created xsi:type="dcterms:W3CDTF">2006-12-27T14:29:51Z</dcterms:created>
  <dcterms:modified xsi:type="dcterms:W3CDTF">2023-04-19T13:35:35Z</dcterms:modified>
</cp:coreProperties>
</file>