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6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7.xml" ContentType="application/vnd.openxmlformats-officedocument.drawing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8.xml" ContentType="application/vnd.openxmlformats-officedocument.drawing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9.xml" ContentType="application/vnd.openxmlformats-officedocument.drawing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10.xml" ContentType="application/vnd.openxmlformats-officedocument.drawing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11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drawings/drawing12.xml" ContentType="application/vnd.openxmlformats-officedocument.drawing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13.xml" ContentType="application/vnd.openxmlformats-officedocument.drawing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14.xml" ContentType="application/vnd.openxmlformats-officedocument.drawing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15.xml" ContentType="application/vnd.openxmlformats-officedocument.drawing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16.xml" ContentType="application/vnd.openxmlformats-officedocument.drawing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drawings/drawing17.xml" ContentType="application/vnd.openxmlformats-officedocument.drawing+xml"/>
  <Override PartName="/xl/charts/chart34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charts/chart35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36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18.xml" ContentType="application/vnd.openxmlformats-officedocument.drawing+xml"/>
  <Override PartName="/xl/charts/chart37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charts/chart38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drawings/drawing19.xml" ContentType="application/vnd.openxmlformats-officedocument.drawing+xml"/>
  <Override PartName="/xl/charts/chart39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charts/chart40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drawings/drawing20.xml" ContentType="application/vnd.openxmlformats-officedocument.drawing+xml"/>
  <Override PartName="/xl/charts/chart41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drawings/drawing21.xml" ContentType="application/vnd.openxmlformats-officedocument.drawing+xml"/>
  <Override PartName="/xl/charts/chart42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7"/>
  <workbookPr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8_{B66611A9-72D5-4A16-9894-671C7091B05A}" xr6:coauthVersionLast="47" xr6:coauthVersionMax="47" xr10:uidLastSave="{00000000-0000-0000-0000-000000000000}"/>
  <bookViews>
    <workbookView xWindow="-120" yWindow="-120" windowWidth="24240" windowHeight="13140" tabRatio="919" firstSheet="2" activeTab="2" xr2:uid="{00000000-000D-0000-FFFF-FFFF00000000}"/>
  </bookViews>
  <sheets>
    <sheet name="Datos" sheetId="9" state="hidden" r:id="rId1"/>
    <sheet name="INDICE" sheetId="61" r:id="rId2"/>
    <sheet name="1.2." sheetId="2" r:id="rId3"/>
    <sheet name="2.1." sheetId="41" r:id="rId4"/>
    <sheet name="2.2." sheetId="42" r:id="rId5"/>
    <sheet name="2.3." sheetId="43" r:id="rId6"/>
    <sheet name="2.4." sheetId="44" r:id="rId7"/>
    <sheet name="3.1." sheetId="45" r:id="rId8"/>
    <sheet name="3.2." sheetId="46" r:id="rId9"/>
    <sheet name="3.3." sheetId="47" r:id="rId10"/>
    <sheet name="3.4." sheetId="48" r:id="rId11"/>
    <sheet name="4.1." sheetId="50" r:id="rId12"/>
    <sheet name="4.2." sheetId="51" r:id="rId13"/>
    <sheet name="4.3." sheetId="52" r:id="rId14"/>
    <sheet name="5.1." sheetId="53" r:id="rId15"/>
    <sheet name="5.2." sheetId="54" r:id="rId16"/>
    <sheet name="5.3." sheetId="55" r:id="rId17"/>
    <sheet name="6.1." sheetId="56" r:id="rId18"/>
    <sheet name="6.2." sheetId="57" r:id="rId19"/>
    <sheet name="6.3." sheetId="58" r:id="rId20"/>
    <sheet name="6.4." sheetId="59" r:id="rId21"/>
    <sheet name="8." sheetId="60" r:id="rId22"/>
  </sheets>
  <definedNames>
    <definedName name="_xlnm._FilterDatabase" localSheetId="0" hidden="1">Datos!$A$1116:$C$1441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9" i="51" l="1"/>
  <c r="F15" i="59"/>
  <c r="F14" i="59"/>
  <c r="F13" i="59"/>
  <c r="F12" i="59"/>
  <c r="F11" i="59"/>
  <c r="F10" i="59"/>
  <c r="D14" i="58"/>
  <c r="D13" i="58"/>
  <c r="D12" i="58"/>
  <c r="D11" i="58"/>
  <c r="D10" i="58"/>
  <c r="D14" i="57"/>
  <c r="D13" i="57"/>
  <c r="D12" i="57"/>
  <c r="D11" i="57"/>
  <c r="D10" i="57"/>
  <c r="D36" i="56"/>
  <c r="D35" i="56"/>
  <c r="D34" i="56"/>
  <c r="D14" i="56"/>
  <c r="D13" i="56"/>
  <c r="D12" i="56"/>
  <c r="D11" i="56"/>
  <c r="D10" i="56"/>
  <c r="F38" i="55"/>
  <c r="F37" i="55"/>
  <c r="D12" i="55"/>
  <c r="D11" i="55"/>
  <c r="D10" i="55"/>
  <c r="F54" i="54"/>
  <c r="E54" i="54"/>
  <c r="D54" i="54"/>
  <c r="C54" i="54"/>
  <c r="F53" i="54"/>
  <c r="E53" i="54"/>
  <c r="D53" i="54"/>
  <c r="C53" i="54"/>
  <c r="F52" i="54"/>
  <c r="E52" i="54"/>
  <c r="D52" i="54"/>
  <c r="C52" i="54"/>
  <c r="F51" i="54"/>
  <c r="E51" i="54"/>
  <c r="D51" i="54"/>
  <c r="C51" i="54"/>
  <c r="F50" i="54"/>
  <c r="E50" i="54"/>
  <c r="D50" i="54"/>
  <c r="C50" i="54"/>
  <c r="F49" i="54"/>
  <c r="E49" i="54"/>
  <c r="D49" i="54"/>
  <c r="C49" i="54"/>
  <c r="F48" i="54"/>
  <c r="E48" i="54"/>
  <c r="D48" i="54"/>
  <c r="C48" i="54"/>
  <c r="F47" i="54"/>
  <c r="E47" i="54"/>
  <c r="D47" i="54"/>
  <c r="C47" i="54"/>
  <c r="F46" i="54"/>
  <c r="E46" i="54"/>
  <c r="D46" i="54"/>
  <c r="C46" i="54"/>
  <c r="F45" i="54"/>
  <c r="E45" i="54"/>
  <c r="D45" i="54"/>
  <c r="C45" i="54"/>
  <c r="F44" i="54"/>
  <c r="E44" i="54"/>
  <c r="D44" i="54"/>
  <c r="C44" i="54"/>
  <c r="F43" i="54"/>
  <c r="E43" i="54"/>
  <c r="D43" i="54"/>
  <c r="C43" i="54"/>
  <c r="F42" i="54"/>
  <c r="E42" i="54"/>
  <c r="D42" i="54"/>
  <c r="C42" i="54"/>
  <c r="F41" i="54"/>
  <c r="E41" i="54"/>
  <c r="D41" i="54"/>
  <c r="C41" i="54"/>
  <c r="F34" i="54"/>
  <c r="F33" i="54"/>
  <c r="F32" i="54"/>
  <c r="F31" i="54"/>
  <c r="F30" i="54"/>
  <c r="F29" i="54"/>
  <c r="F28" i="54"/>
  <c r="F27" i="54"/>
  <c r="F21" i="54"/>
  <c r="E21" i="54"/>
  <c r="D21" i="54"/>
  <c r="C21" i="54"/>
  <c r="F20" i="54"/>
  <c r="E20" i="54"/>
  <c r="D20" i="54"/>
  <c r="C20" i="54"/>
  <c r="F19" i="54"/>
  <c r="E19" i="54"/>
  <c r="D19" i="54"/>
  <c r="C19" i="54"/>
  <c r="F18" i="54"/>
  <c r="E18" i="54"/>
  <c r="D18" i="54"/>
  <c r="C18" i="54"/>
  <c r="F17" i="54"/>
  <c r="E17" i="54"/>
  <c r="D17" i="54"/>
  <c r="C17" i="54"/>
  <c r="F16" i="54"/>
  <c r="E16" i="54"/>
  <c r="D16" i="54"/>
  <c r="C16" i="54"/>
  <c r="F15" i="54"/>
  <c r="E15" i="54"/>
  <c r="D15" i="54"/>
  <c r="C15" i="54"/>
  <c r="F14" i="54"/>
  <c r="E14" i="54"/>
  <c r="D14" i="54"/>
  <c r="C14" i="54"/>
  <c r="F13" i="54"/>
  <c r="E13" i="54"/>
  <c r="D13" i="54"/>
  <c r="C13" i="54"/>
  <c r="F12" i="54"/>
  <c r="E12" i="54"/>
  <c r="D12" i="54"/>
  <c r="C12" i="54"/>
  <c r="F11" i="54"/>
  <c r="E11" i="54"/>
  <c r="D11" i="54"/>
  <c r="C11" i="54"/>
  <c r="F42" i="53"/>
  <c r="F41" i="53"/>
  <c r="F40" i="53"/>
  <c r="F39" i="53"/>
  <c r="F38" i="53"/>
  <c r="F37" i="53"/>
  <c r="F36" i="53"/>
  <c r="D15" i="53"/>
  <c r="D14" i="53"/>
  <c r="D13" i="53"/>
  <c r="D12" i="53"/>
  <c r="D11" i="53"/>
  <c r="D10" i="53"/>
  <c r="F14" i="52"/>
  <c r="F13" i="52"/>
  <c r="F12" i="52"/>
  <c r="F11" i="52"/>
  <c r="F10" i="52"/>
  <c r="F43" i="51"/>
  <c r="F42" i="51"/>
  <c r="F41" i="51"/>
  <c r="F40" i="51"/>
  <c r="F34" i="51"/>
  <c r="F33" i="51"/>
  <c r="F32" i="51"/>
  <c r="F31" i="51"/>
  <c r="F30" i="51"/>
  <c r="F24" i="51"/>
  <c r="F23" i="51"/>
  <c r="F22" i="51"/>
  <c r="F21" i="51"/>
  <c r="F20" i="51"/>
  <c r="F14" i="51"/>
  <c r="F13" i="51"/>
  <c r="F12" i="51"/>
  <c r="F11" i="51"/>
  <c r="F10" i="51"/>
  <c r="F13" i="50"/>
  <c r="F12" i="50"/>
  <c r="F11" i="50"/>
  <c r="F10" i="50"/>
  <c r="F75" i="48"/>
  <c r="F74" i="48"/>
  <c r="F73" i="48"/>
  <c r="F72" i="48"/>
  <c r="F71" i="48"/>
  <c r="F70" i="48"/>
  <c r="F69" i="48"/>
  <c r="F63" i="48"/>
  <c r="F62" i="48"/>
  <c r="F61" i="48"/>
  <c r="F60" i="48"/>
  <c r="D39" i="48"/>
  <c r="D38" i="48"/>
  <c r="D37" i="48"/>
  <c r="D36" i="48"/>
  <c r="D12" i="48"/>
  <c r="D11" i="48"/>
  <c r="D10" i="48"/>
  <c r="F60" i="47"/>
  <c r="F59" i="47"/>
  <c r="F58" i="47"/>
  <c r="F57" i="47"/>
  <c r="F56" i="47"/>
  <c r="F55" i="47"/>
  <c r="F54" i="47"/>
  <c r="F53" i="47"/>
  <c r="F52" i="47"/>
  <c r="F51" i="47"/>
  <c r="F50" i="47"/>
  <c r="F49" i="47"/>
  <c r="F48" i="47"/>
  <c r="F42" i="47"/>
  <c r="F41" i="47"/>
  <c r="F40" i="47"/>
  <c r="F39" i="47"/>
  <c r="F38" i="47"/>
  <c r="F37" i="47"/>
  <c r="F36" i="47"/>
  <c r="F35" i="47"/>
  <c r="F34" i="47"/>
  <c r="F33" i="47"/>
  <c r="F27" i="47"/>
  <c r="F26" i="47"/>
  <c r="F25" i="47"/>
  <c r="F24" i="47"/>
  <c r="F23" i="47"/>
  <c r="F22" i="47"/>
  <c r="F21" i="47"/>
  <c r="F20" i="47"/>
  <c r="F14" i="47"/>
  <c r="F13" i="47"/>
  <c r="F12" i="47"/>
  <c r="F11" i="47"/>
  <c r="F10" i="47"/>
  <c r="F65" i="46"/>
  <c r="F64" i="46"/>
  <c r="F63" i="46"/>
  <c r="F62" i="46"/>
  <c r="F61" i="46"/>
  <c r="F60" i="46"/>
  <c r="D39" i="46"/>
  <c r="D38" i="46"/>
  <c r="D37" i="46"/>
  <c r="D36" i="46"/>
  <c r="D13" i="46"/>
  <c r="D12" i="46"/>
  <c r="D11" i="46"/>
  <c r="D10" i="43"/>
  <c r="D13" i="41"/>
  <c r="D12" i="41"/>
  <c r="D11" i="41"/>
  <c r="D10" i="41"/>
  <c r="D62" i="2"/>
  <c r="D10" i="46"/>
  <c r="D47" i="44"/>
  <c r="D46" i="44"/>
  <c r="D45" i="44"/>
  <c r="D21" i="44"/>
  <c r="D20" i="44"/>
  <c r="D19" i="44"/>
  <c r="F13" i="44"/>
  <c r="F12" i="44"/>
  <c r="F11" i="44"/>
  <c r="F10" i="44"/>
  <c r="D117" i="43"/>
  <c r="D116" i="43"/>
  <c r="D115" i="43"/>
  <c r="D114" i="43"/>
  <c r="D113" i="43"/>
  <c r="D90" i="43"/>
  <c r="D89" i="43"/>
  <c r="D88" i="43"/>
  <c r="D87" i="43"/>
  <c r="F81" i="43"/>
  <c r="F80" i="43"/>
  <c r="F79" i="43"/>
  <c r="F78" i="43"/>
  <c r="F77" i="43"/>
  <c r="F76" i="43"/>
  <c r="F75" i="43"/>
  <c r="F74" i="43"/>
  <c r="D52" i="43"/>
  <c r="D51" i="43"/>
  <c r="D50" i="43"/>
  <c r="D49" i="43"/>
  <c r="D48" i="43"/>
  <c r="F42" i="43"/>
  <c r="F41" i="43"/>
  <c r="F40" i="43"/>
  <c r="F39" i="43"/>
  <c r="F38" i="43"/>
  <c r="F37" i="43"/>
  <c r="F36" i="43"/>
  <c r="D12" i="43"/>
  <c r="D11" i="43"/>
  <c r="D68" i="2"/>
  <c r="D67" i="2"/>
  <c r="D66" i="2"/>
  <c r="D65" i="2"/>
  <c r="D64" i="2"/>
  <c r="D63" i="2"/>
  <c r="D41" i="2"/>
  <c r="D40" i="2"/>
  <c r="D39" i="2"/>
  <c r="D38" i="2"/>
  <c r="D37" i="2"/>
  <c r="D36" i="2"/>
  <c r="D13" i="2"/>
  <c r="D12" i="2"/>
  <c r="D11" i="2"/>
  <c r="D10" i="2"/>
  <c r="F29" i="45" l="1"/>
  <c r="F28" i="45"/>
  <c r="F27" i="45"/>
  <c r="F26" i="45"/>
  <c r="F25" i="45"/>
  <c r="F24" i="45"/>
  <c r="F23" i="45"/>
  <c r="F17" i="45"/>
  <c r="F16" i="45"/>
  <c r="F15" i="45"/>
  <c r="F14" i="45"/>
  <c r="F13" i="45"/>
  <c r="F12" i="45"/>
  <c r="F54" i="42" l="1"/>
  <c r="F53" i="42"/>
  <c r="F52" i="42"/>
  <c r="F51" i="42"/>
  <c r="F50" i="42"/>
  <c r="F49" i="42"/>
  <c r="F48" i="42"/>
  <c r="F42" i="42"/>
  <c r="F41" i="42"/>
  <c r="F40" i="42"/>
  <c r="F39" i="42"/>
  <c r="F38" i="42"/>
  <c r="F37" i="42"/>
  <c r="F36" i="42"/>
  <c r="D14" i="42"/>
  <c r="D13" i="42"/>
  <c r="D12" i="42"/>
  <c r="D11" i="42"/>
  <c r="D10" i="42"/>
  <c r="F36" i="55" l="1"/>
  <c r="B863" i="9"/>
  <c r="C863" i="9" s="1"/>
  <c r="D863" i="9" s="1"/>
  <c r="E863" i="9" s="1"/>
  <c r="F863" i="9" s="1"/>
  <c r="G863" i="9" s="1"/>
  <c r="H863" i="9" s="1"/>
  <c r="I863" i="9" s="1"/>
  <c r="J863" i="9" s="1"/>
  <c r="K863" i="9" s="1"/>
  <c r="L863" i="9" s="1"/>
  <c r="M863" i="9" s="1"/>
  <c r="N863" i="9" s="1"/>
  <c r="B103" i="9"/>
  <c r="C103" i="9" s="1"/>
  <c r="D103" i="9" s="1"/>
  <c r="E103" i="9" s="1"/>
  <c r="F103" i="9" s="1"/>
  <c r="G103" i="9" s="1"/>
  <c r="H103" i="9" s="1"/>
  <c r="I103" i="9" s="1"/>
  <c r="J103" i="9" s="1"/>
  <c r="K103" i="9" s="1"/>
  <c r="L103" i="9" s="1"/>
  <c r="M103" i="9" s="1"/>
  <c r="N103" i="9" s="1"/>
  <c r="O103" i="9" s="1"/>
  <c r="P103" i="9" s="1"/>
  <c r="Q103" i="9" s="1"/>
  <c r="R103" i="9" s="1"/>
  <c r="S103" i="9" s="1"/>
  <c r="B205" i="9"/>
  <c r="C205" i="9" s="1"/>
  <c r="D205" i="9" s="1"/>
  <c r="E205" i="9" s="1"/>
  <c r="F205" i="9" s="1"/>
  <c r="G205" i="9" s="1"/>
  <c r="H205" i="9" s="1"/>
  <c r="I205" i="9" s="1"/>
  <c r="J205" i="9" s="1"/>
  <c r="K205" i="9" s="1"/>
  <c r="L205" i="9" s="1"/>
  <c r="M205" i="9" s="1"/>
  <c r="N205" i="9" s="1"/>
  <c r="O205" i="9" s="1"/>
  <c r="P205" i="9" s="1"/>
  <c r="Q205" i="9" s="1"/>
  <c r="R205" i="9" s="1"/>
  <c r="S205" i="9" s="1"/>
  <c r="T205" i="9" s="1"/>
  <c r="U205" i="9" s="1"/>
  <c r="B332" i="9"/>
  <c r="C332" i="9" s="1"/>
  <c r="D332" i="9" s="1"/>
  <c r="E332" i="9" s="1"/>
  <c r="F332" i="9" s="1"/>
  <c r="G332" i="9" s="1"/>
  <c r="H332" i="9" s="1"/>
  <c r="I332" i="9" s="1"/>
  <c r="J332" i="9" s="1"/>
  <c r="K332" i="9" s="1"/>
  <c r="L332" i="9" s="1"/>
  <c r="M332" i="9" s="1"/>
  <c r="N332" i="9" s="1"/>
  <c r="B484" i="9"/>
  <c r="C484" i="9" s="1"/>
  <c r="D484" i="9" s="1"/>
  <c r="E484" i="9" s="1"/>
  <c r="F484" i="9" s="1"/>
  <c r="G484" i="9" s="1"/>
  <c r="B661" i="9"/>
  <c r="C661" i="9" s="1"/>
  <c r="D661" i="9" s="1"/>
  <c r="E661" i="9" s="1"/>
  <c r="F661" i="9" s="1"/>
  <c r="G661" i="9" s="1"/>
  <c r="B26" i="9"/>
  <c r="C26" i="9" s="1"/>
  <c r="D26" i="9" s="1"/>
  <c r="E26" i="9" s="1"/>
  <c r="F26" i="9" s="1"/>
  <c r="G26" i="9" s="1"/>
  <c r="H26" i="9" s="1"/>
  <c r="I26" i="9" s="1"/>
  <c r="J26" i="9" s="1"/>
  <c r="K26" i="9" s="1"/>
  <c r="L26" i="9" s="1"/>
  <c r="M26" i="9" s="1"/>
  <c r="N26" i="9" s="1"/>
  <c r="H484" i="9" l="1"/>
  <c r="I484" i="9" s="1"/>
  <c r="J484" i="9" s="1"/>
  <c r="K484" i="9" s="1"/>
  <c r="L484" i="9" s="1"/>
  <c r="M484" i="9" s="1"/>
  <c r="N484" i="9" s="1"/>
  <c r="O484" i="9" s="1"/>
  <c r="P484" i="9" s="1"/>
  <c r="Q484" i="9" s="1"/>
  <c r="H661" i="9"/>
  <c r="I661" i="9" s="1"/>
  <c r="J661" i="9" s="1"/>
  <c r="K661" i="9" s="1"/>
  <c r="L661" i="9" s="1"/>
  <c r="M661" i="9" s="1"/>
  <c r="N661" i="9" s="1"/>
</calcChain>
</file>

<file path=xl/sharedStrings.xml><?xml version="1.0" encoding="utf-8"?>
<sst xmlns="http://schemas.openxmlformats.org/spreadsheetml/2006/main" count="9272" uniqueCount="882">
  <si>
    <t>Buenos Aires</t>
  </si>
  <si>
    <t>Catamarca</t>
  </si>
  <si>
    <t>Chaco</t>
  </si>
  <si>
    <t>Chubut</t>
  </si>
  <si>
    <t>Ciudad Autónoma de Buenos Aires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</si>
  <si>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</si>
  <si>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</si>
  <si>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</si>
  <si>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</si>
  <si>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</si>
  <si>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</si>
  <si>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</si>
  <si>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</si>
  <si>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</si>
  <si>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</si>
  <si>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</si>
  <si>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</si>
  <si>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</si>
  <si>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</si>
  <si>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</si>
  <si>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</si>
  <si>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</si>
  <si>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</si>
  <si>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</si>
  <si>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Total País</t>
  </si>
  <si>
    <t>3 CATEGORÍAS</t>
  </si>
  <si>
    <t>2.3.1.</t>
  </si>
  <si>
    <t>Total</t>
  </si>
  <si>
    <t>2.4.2.</t>
  </si>
  <si>
    <t>2.4.3.</t>
  </si>
  <si>
    <t>3.4.1</t>
  </si>
  <si>
    <t>5.3.1.</t>
  </si>
  <si>
    <t>5.3.2.</t>
  </si>
  <si>
    <t>6.1.2.</t>
  </si>
  <si>
    <t>Buenos Aires1</t>
  </si>
  <si>
    <t>Sí</t>
  </si>
  <si>
    <t xml:space="preserve">Contaban con estudiantes en esa situación </t>
  </si>
  <si>
    <t>Sí, contaban</t>
  </si>
  <si>
    <t>[Reuniones de área o materias afines] ¿Qué tipo de instancias de trabajo colectivo se generaron en su escuela?</t>
  </si>
  <si>
    <t>Propio</t>
  </si>
  <si>
    <t>Buenos Aires2</t>
  </si>
  <si>
    <t>No</t>
  </si>
  <si>
    <t xml:space="preserve">No contaban con estudiantes en esa situación </t>
  </si>
  <si>
    <t>No, no contaban</t>
  </si>
  <si>
    <t>[Capacitaciones virtuales] ¿Qué tipo de instancias de trabajo colectivo se generaron en su escuela?</t>
  </si>
  <si>
    <t>Compartido</t>
  </si>
  <si>
    <t>Buenos Aires3</t>
  </si>
  <si>
    <t>[Lectura de textos u otros materiales] ¿Qué tipo de instancias de trabajo colectivo se generaron en su escuela?</t>
  </si>
  <si>
    <t>Catamarca1</t>
  </si>
  <si>
    <t>Catamarca2</t>
  </si>
  <si>
    <t>Catamarca3</t>
  </si>
  <si>
    <t>Chaco1</t>
  </si>
  <si>
    <t>Chaco2</t>
  </si>
  <si>
    <t>Chaco3</t>
  </si>
  <si>
    <t>Chubut1</t>
  </si>
  <si>
    <t>Chubut2</t>
  </si>
  <si>
    <t>Chubut3</t>
  </si>
  <si>
    <t>Ciudad Autónoma de Buenos Aires1</t>
  </si>
  <si>
    <t>Ciudad Autónoma de Buenos Aires2</t>
  </si>
  <si>
    <t>Ciudad Autónoma de Buenos Aires3</t>
  </si>
  <si>
    <t>Córdoba1</t>
  </si>
  <si>
    <t>Córdoba2</t>
  </si>
  <si>
    <t>Córdoba3</t>
  </si>
  <si>
    <t>Corrientes1</t>
  </si>
  <si>
    <t>Corrientes2</t>
  </si>
  <si>
    <t>Corrientes3</t>
  </si>
  <si>
    <t>Entre Ríos1</t>
  </si>
  <si>
    <t>Entre Ríos2</t>
  </si>
  <si>
    <t>Entre Ríos3</t>
  </si>
  <si>
    <t>Formosa1</t>
  </si>
  <si>
    <t>Formosa2</t>
  </si>
  <si>
    <t>Formosa3</t>
  </si>
  <si>
    <t>Jujuy1</t>
  </si>
  <si>
    <t>Jujuy2</t>
  </si>
  <si>
    <t>Jujuy3</t>
  </si>
  <si>
    <t>La Pampa1</t>
  </si>
  <si>
    <t>La Pampa2</t>
  </si>
  <si>
    <t>La Pampa3</t>
  </si>
  <si>
    <t>La Rioja1</t>
  </si>
  <si>
    <t>La Rioja2</t>
  </si>
  <si>
    <t>La Rioja3</t>
  </si>
  <si>
    <t>Mendoza1</t>
  </si>
  <si>
    <t>Mendoza2</t>
  </si>
  <si>
    <t>Mendoza3</t>
  </si>
  <si>
    <t>Misiones1</t>
  </si>
  <si>
    <t>Misiones2</t>
  </si>
  <si>
    <t>Misiones3</t>
  </si>
  <si>
    <t>Neuquén1</t>
  </si>
  <si>
    <t>Neuquén2</t>
  </si>
  <si>
    <t>Neuquén3</t>
  </si>
  <si>
    <t>Río Negro1</t>
  </si>
  <si>
    <t>Río Negro2</t>
  </si>
  <si>
    <t>Río Negro3</t>
  </si>
  <si>
    <t>Salta1</t>
  </si>
  <si>
    <t>Salta2</t>
  </si>
  <si>
    <t>Salta3</t>
  </si>
  <si>
    <t>San Juan1</t>
  </si>
  <si>
    <t>San Juan2</t>
  </si>
  <si>
    <t>San Juan3</t>
  </si>
  <si>
    <t>San Luis1</t>
  </si>
  <si>
    <t>San Luis2</t>
  </si>
  <si>
    <t>San Luis3</t>
  </si>
  <si>
    <t>Santa Cruz1</t>
  </si>
  <si>
    <t>Santa Cruz2</t>
  </si>
  <si>
    <t>Santa Cruz3</t>
  </si>
  <si>
    <t>Santa Fe1</t>
  </si>
  <si>
    <t>Santa Fe2</t>
  </si>
  <si>
    <t>Santa Fe3</t>
  </si>
  <si>
    <t>Santiago del Estero1</t>
  </si>
  <si>
    <t>Santiago del Estero2</t>
  </si>
  <si>
    <t>Santiago del Estero3</t>
  </si>
  <si>
    <t>Tierra del Fuego1</t>
  </si>
  <si>
    <t>Tierra del Fuego2</t>
  </si>
  <si>
    <t>Tierra del Fuego3</t>
  </si>
  <si>
    <t>Tucumán1</t>
  </si>
  <si>
    <t>Tucumán2</t>
  </si>
  <si>
    <t>Tucumán3</t>
  </si>
  <si>
    <t>Total País1</t>
  </si>
  <si>
    <t>Total País2</t>
  </si>
  <si>
    <t>Total País3</t>
  </si>
  <si>
    <t>4 CATEGORÍAS</t>
  </si>
  <si>
    <t>1.2.1.</t>
  </si>
  <si>
    <t>2.1.1</t>
  </si>
  <si>
    <t>2.3.5</t>
  </si>
  <si>
    <t>2.4.1</t>
  </si>
  <si>
    <t>3.2.1</t>
  </si>
  <si>
    <t>3.2.2.</t>
  </si>
  <si>
    <t>3.4.2.</t>
  </si>
  <si>
    <t>3.4.3.</t>
  </si>
  <si>
    <t>4.1.1.</t>
  </si>
  <si>
    <t>4.2.4</t>
  </si>
  <si>
    <t>Alternar entre la asistencia presencial y el trabajo virtual</t>
  </si>
  <si>
    <t>2 horas o menos</t>
  </si>
  <si>
    <t>Hasta 20 estudiantes</t>
  </si>
  <si>
    <t>La situación fue diversa, algunas/os estudiantes contaban con los contenidos mínimos requeridos y otras/os no contaban c</t>
  </si>
  <si>
    <t>se debe a la pandemia y a la suspensión de las clases presenciales</t>
  </si>
  <si>
    <t>No me resultó posible, pero hubiese sido necesario</t>
  </si>
  <si>
    <t>[Modificaciones con relación a las estrategias didácticas para abordar los contenidos curriculares ] ¿Qué tipo de adecuaciones realizó para favorecer su inclusión educativa?</t>
  </si>
  <si>
    <t>[De manera general en los encuentros presenciales con el grupo] Luego de que las y los estudiantes realizan las tareas propuestas, ¿desarrolla actividades pedagógicas de retroalimentación?</t>
  </si>
  <si>
    <t>[tengo en cuenta las orientaciones brindadas por la escuela] En la elaboración de las propuestas de evaluación para el ciclo lectivo actual…</t>
  </si>
  <si>
    <t>Asistencia/concurrencia presencial sin trabajo virtual</t>
  </si>
  <si>
    <t>De 3 a 4 horas</t>
  </si>
  <si>
    <t>De 21 a 40 estudiantes</t>
  </si>
  <si>
    <t>Las/os estudiantes contaban con los contenidos mínimos requeridos según prescripciones curriculares</t>
  </si>
  <si>
    <t>es habitual, pero se profundizó por la suspensión de clases presenciales</t>
  </si>
  <si>
    <t>No lo consideré necesario, participaron sin dificultades en las actividades que propuse para el grupo</t>
  </si>
  <si>
    <t>[Modificaciones del contenido curricular en relación con el grupo de pares a través de lo propuesto en el Proyecto Pedagógico Individual.] ¿Qué tipo de adecuaciones realizó para favorecer su inclusión educativa?</t>
  </si>
  <si>
    <t>[De manera individual a las/os estudiantes con mayores dificultades en la resolución de la actividad] Luego de que las y los estudiantes realizan las tareas propuestas, ¿desarrolla actividades pedagógicas de retroalimentación?</t>
  </si>
  <si>
    <t>[selecciono los contenidos que considero mínimos y fundamentales] En la elaboración de las propuestas de evaluación para el ciclo lectivo actual…</t>
  </si>
  <si>
    <t>3 o mas</t>
  </si>
  <si>
    <t>Trabajo virtual sin asistencia presencial</t>
  </si>
  <si>
    <t>5 horas o más</t>
  </si>
  <si>
    <t>Mas de 40 estudiantes</t>
  </si>
  <si>
    <t>Las/os estudiantes no contaban con los contenidos mínimos requeridos según prescripciones curriculares</t>
  </si>
  <si>
    <t>es habitual, las/os estudiantes no suelen tener los contenidos previos requeridos</t>
  </si>
  <si>
    <t>Sí, realicé adecuaciones en la propuesta para favorecer su inclusión educativa</t>
  </si>
  <si>
    <t>[Adecuaciones para la accesibilidad en distintos modos, medios y formatos aumentativos o alternativos de comunicación (texto plano, braille, subtítulos, lengua de señas, lenguaje sencillo, pictogramas, etc.)] ¿Qué tipo de adecuaciones realizó para favorece</t>
  </si>
  <si>
    <t>[De manera grupal] Luego de que las y los estudiantes realizan las tareas propuestas, ¿desarrolla actividades pedagógicas de retroalimentación?</t>
  </si>
  <si>
    <t>[me baso en los contenidos priorizados en los documentos jurisdiccionales ] En la elaboración de las propuestas de evaluación para el ciclo lectivo actual…</t>
  </si>
  <si>
    <t>Buenos Aires4</t>
  </si>
  <si>
    <t>[Otro] ¿Qué tipo de adecuaciones realizó para favorecer su inclusión educativa?</t>
  </si>
  <si>
    <t>[De manera individual a todas/os las/os estudiantes] Luego de que las y los estudiantes realizan las tareas propuestas, ¿desarrolla actividades pedagógicas de retroalimentación?</t>
  </si>
  <si>
    <t>[recurro a los parámetros o criterios que solía utilizar antes de la pandemia] En la elaboración de las propuestas de evaluación para el ciclo lectivo actual…</t>
  </si>
  <si>
    <t>Catamarca4</t>
  </si>
  <si>
    <t>Chaco4</t>
  </si>
  <si>
    <t>Chubut4</t>
  </si>
  <si>
    <t>Ciudad Autónoma de Buenos Aires4</t>
  </si>
  <si>
    <t>Córdoba4</t>
  </si>
  <si>
    <t>Corrientes4</t>
  </si>
  <si>
    <t>Entre Ríos4</t>
  </si>
  <si>
    <t>Formosa4</t>
  </si>
  <si>
    <t>Jujuy4</t>
  </si>
  <si>
    <t>La Pampa4</t>
  </si>
  <si>
    <t>La Rioja4</t>
  </si>
  <si>
    <t>Mendoza4</t>
  </si>
  <si>
    <t>Misiones4</t>
  </si>
  <si>
    <t>Neuquén4</t>
  </si>
  <si>
    <t>Río Negro4</t>
  </si>
  <si>
    <t>Salta4</t>
  </si>
  <si>
    <t>San Juan4</t>
  </si>
  <si>
    <t>San Luis4</t>
  </si>
  <si>
    <t>Santa Cruz4</t>
  </si>
  <si>
    <t>Santa Fe4</t>
  </si>
  <si>
    <t>Santiago del Estero4</t>
  </si>
  <si>
    <t>Tierra del Fuego4</t>
  </si>
  <si>
    <t>Tucumán4</t>
  </si>
  <si>
    <t>Total País4</t>
  </si>
  <si>
    <t>5 CATEGORÍAS</t>
  </si>
  <si>
    <t>2.2.1</t>
  </si>
  <si>
    <t>2.3.3.</t>
  </si>
  <si>
    <t>2.3.6.</t>
  </si>
  <si>
    <t>3.3.1.</t>
  </si>
  <si>
    <t>4.2.1.</t>
  </si>
  <si>
    <t>4.2.3.</t>
  </si>
  <si>
    <t>4.3.1.</t>
  </si>
  <si>
    <t>6.1.1.</t>
  </si>
  <si>
    <t>6.2.1.</t>
  </si>
  <si>
    <t>6.3.1.</t>
  </si>
  <si>
    <t>Se organizaron actividades con todos/as los/as estudiantes del mismo grado/sección</t>
  </si>
  <si>
    <t>Dos</t>
  </si>
  <si>
    <t>Dictado de clases presenciales</t>
  </si>
  <si>
    <t>[Se realizó una priorización de aprendizajes para el año en curso, que responde a las formas de organización escolar y a la necesidad de acompañar el retorno a las clases presenciales] ¿Cuáles de las siguientes actividades forman o formaron parte de su act</t>
  </si>
  <si>
    <t>[Se definen a partir de los acuerdos nacionales y jurisdiccionales ] En el ciclo lectivo actual, ¿cómo se definen las instancias de evaluación con calificación en su grado/sección?</t>
  </si>
  <si>
    <t>individuales</t>
  </si>
  <si>
    <t>[Diseño actividades complementarias para reforzar los contenidos evaluados  ] ¿Qué actividades implementa para acompañar a las y los estudiantes que tuvieron dificultades en las evaluaciones aplicadas en su grado/sección?</t>
  </si>
  <si>
    <t>Sí, en mi hogar</t>
  </si>
  <si>
    <t>realiza las tareas en espacios comunes del hogar</t>
  </si>
  <si>
    <t>Se organizaron actividades con grupos/agrupamientos de estudiantes del mismo grado/sección</t>
  </si>
  <si>
    <t>Tres</t>
  </si>
  <si>
    <t>Modalidad presencial suspendida</t>
  </si>
  <si>
    <t>[Se diagnosticaron los aprendizajes logrados y pendientes en el ciclo 2020] ¿Cuáles de las siguientes actividades forman o formaron parte de su actual propuesta de enseñanza en el grado/sección por el cual es encuestada/o?</t>
  </si>
  <si>
    <t>[La/s define la institución para todos los grados/secciones] En el ciclo lectivo actual, ¿cómo se definen las instancias de evaluación con calificación en su grado/sección?</t>
  </si>
  <si>
    <t>grupales</t>
  </si>
  <si>
    <t>[Planifico momentos particulares dedicados al apoyo y refuerzo de aprendizajes] ¿Qué actividades implementa para acompañar a las y los estudiantes que tuvieron dificultades en las evaluaciones aplicadas en su grado/sección?</t>
  </si>
  <si>
    <t>Sí, en la escuela</t>
  </si>
  <si>
    <t>dispone de un espacio específico compartido con otras/os miembros del hogar</t>
  </si>
  <si>
    <t>Se organizaron actividades con grupos/agrupamientos de estudiantes de distintos grados/secciones del mismo año</t>
  </si>
  <si>
    <t>Cuatro</t>
  </si>
  <si>
    <t>No hay dictado de clases presenciales por problemas de salud o personales del/la docente</t>
  </si>
  <si>
    <t>[Se enseñaron los aprendizajes pendientes del año anterior] ¿Cuáles de las siguientes actividades forman o formaron parte de su actual propuesta de enseñanza en el grado/sección por el cual es encuestada/o?</t>
  </si>
  <si>
    <t>[Se definen a través de acuerdos entre las/los docentes de cada grado/sección ] En el ciclo lectivo actual, ¿cómo se definen las instancias de evaluación con calificación en su grado/sección?</t>
  </si>
  <si>
    <t>en parejas</t>
  </si>
  <si>
    <t>[Recurro al trabajo colaborativo entre estudiantes o explicaciones entre pares ] ¿Qué actividades implementa para acompañar a las y los estudiantes que tuvieron dificultades en las evaluaciones aplicadas en su grado/sección?</t>
  </si>
  <si>
    <t>No, es un problema aún no resuelto</t>
  </si>
  <si>
    <t>Si, en otro lugar (que no es ni la escuela ni el hogar)</t>
  </si>
  <si>
    <t>dispone de un espacio específico no compartido con otras/os miembros del hogar</t>
  </si>
  <si>
    <t>Otra forma de organización</t>
  </si>
  <si>
    <t>Cinco o más</t>
  </si>
  <si>
    <t>Otros</t>
  </si>
  <si>
    <t>[Se priorizó el vínculo con las/os estudiantes y el acompañamiento en el retorno a clases presenciales por sobre la propuesta de enseñanza] ¿Cuáles de las siguientes actividades forman o formaron parte de su actual propuesta de enseñanza en el grado/secció</t>
  </si>
  <si>
    <t>[Se definen a través de acuerdos dentro de cada coordinación de ciclo  ] En el ciclo lectivo actual, ¿cómo se definen las instancias de evaluación con calificación en su grado/sección?</t>
  </si>
  <si>
    <t>combinación de las anteriores</t>
  </si>
  <si>
    <t>[Aplico evaluaciones recuperatorias ] ¿Qué actividades implementa para acompañar a las y los estudiantes que tuvieron dificultades en las evaluaciones aplicadas en su grado/sección?</t>
  </si>
  <si>
    <t>Sí, en otro lugar (que no es ni la escuela ni el hogar)</t>
  </si>
  <si>
    <t>realiza las tareas fuera del hogar</t>
  </si>
  <si>
    <t>Buenos Aires5</t>
  </si>
  <si>
    <t>[Se implementó el diseño de enseñanza elaborado antes de la emergencia sanitaria] ¿Cuáles de las siguientes actividades forman o formaron parte de su actual propuesta de enseñanza en el grado/sección por el cual es encuestada/o?</t>
  </si>
  <si>
    <t>[Se definen de manera individual por cada docente] En el ciclo lectivo actual, ¿cómo se definen las instancias de evaluación con calificación en su grado/sección?</t>
  </si>
  <si>
    <t>[No realizo actividades de este tipo] ¿Qué actividades implementa para acompañar a las y los estudiantes que tuvieron dificultades en las evaluaciones aplicadas en su grado/sección?</t>
  </si>
  <si>
    <t>Catamarca5</t>
  </si>
  <si>
    <t>Chaco5</t>
  </si>
  <si>
    <t>Chubut5</t>
  </si>
  <si>
    <t>Ciudad Autónoma de Buenos Aires5</t>
  </si>
  <si>
    <t>Córdoba5</t>
  </si>
  <si>
    <t>Corrientes5</t>
  </si>
  <si>
    <t>Entre Ríos5</t>
  </si>
  <si>
    <t>Formosa5</t>
  </si>
  <si>
    <t>Jujuy5</t>
  </si>
  <si>
    <t>La Pampa5</t>
  </si>
  <si>
    <t>La Rioja5</t>
  </si>
  <si>
    <t>Mendoza5</t>
  </si>
  <si>
    <t>Misiones5</t>
  </si>
  <si>
    <t>Neuquén5</t>
  </si>
  <si>
    <t>Río Negro5</t>
  </si>
  <si>
    <t>Salta5</t>
  </si>
  <si>
    <t>San Juan5</t>
  </si>
  <si>
    <t>San Luis5</t>
  </si>
  <si>
    <t>Santa Cruz5</t>
  </si>
  <si>
    <t>Santa Fe5</t>
  </si>
  <si>
    <t>Santiago del Estero5</t>
  </si>
  <si>
    <t>Tierra del Fuego5</t>
  </si>
  <si>
    <t>Tucumán5</t>
  </si>
  <si>
    <t>Total País5</t>
  </si>
  <si>
    <t>6 CATEGORÍAS</t>
  </si>
  <si>
    <t>1.2.2.</t>
  </si>
  <si>
    <t>3.1.1.</t>
  </si>
  <si>
    <t>3.2.3.</t>
  </si>
  <si>
    <t>4.2.2.</t>
  </si>
  <si>
    <t>5.1.1</t>
  </si>
  <si>
    <t>6.4.1.</t>
  </si>
  <si>
    <t>[el equipo de conducción de la institución] Para diseñar la propuesta de enseñanza del ciclo lectivo 2021 recibí pautas, lineamientos, orientaciones y/o trabajé con...</t>
  </si>
  <si>
    <t>Implemento la misma propuesta de enseñanza con cada uno de los grupos/agrupamientos en los que se encuentra dividido el</t>
  </si>
  <si>
    <t>[Observación directa del quehacer de las/os estudiantes cuando fue posible] ¿Cuáles de los siguientes instrumentos/estrategias de evaluación utilizó durante el ciclo lectivo 2021 en su grado/sección?</t>
  </si>
  <si>
    <t>Aumentó considerablemente</t>
  </si>
  <si>
    <t>[Mayor uso de las nuevas tecnologías para la enseñanza] Para finalizar, ¿cuáles son para ud. los principales cambios en sus prácticas de enseñanza que considera positivo sostener en contextos de pospandemia?</t>
  </si>
  <si>
    <t>[otras/os docentes de la escuela] Para diseñar la propuesta de enseñanza del ciclo lectivo 2021 recibí pautas, lineamientos, orientaciones y/o trabajé con...</t>
  </si>
  <si>
    <t>Implemento distintas propuestas de enseñanza, ya sean virtuales o presenciales, con cada uno de los grupos/agrupamientos</t>
  </si>
  <si>
    <t>[Presentación de trabajos individuales] ¿Cuáles de los siguientes instrumentos/estrategias de evaluación utilizó durante el ciclo lectivo 2021 en su grado/sección?</t>
  </si>
  <si>
    <t>Aumentó un poco</t>
  </si>
  <si>
    <t>[Combinación de actividades para realizar en distintos soportes (virtual, impreso, etc.)] Para finalizar, ¿cuáles son para ud. los principales cambios en sus prácticas de enseñanza que considera positivo sostener en contextos de pospandemia?</t>
  </si>
  <si>
    <t>[los documentos de orientación elaborados por la jurisdicción] Para diseñar la propuesta de enseñanza del ciclo lectivo 2021 recibí pautas, lineamientos, orientaciones y/o trabajé con...</t>
  </si>
  <si>
    <t>Implemento la misma propuesta de enseñanza, alternando clases presenciales y virtuales, con cada uno de los grupos/agrup</t>
  </si>
  <si>
    <t>[Evaluaciones orales ] ¿Cuáles de los siguientes instrumentos/estrategias de evaluación utilizó durante el ciclo lectivo 2021 en su grado/sección?</t>
  </si>
  <si>
    <t>Se mantuvo igual</t>
  </si>
  <si>
    <t>[Asistencia alternada a la escuela ] Para finalizar, ¿cuáles son para ud. los principales cambios en sus prácticas de enseñanza que considera positivo sostener en contextos de pospandemia?</t>
  </si>
  <si>
    <t>[materiales didácticos propios previos a la pandemia ] Para diseñar la propuesta de enseñanza del ciclo lectivo 2021 recibí pautas, lineamientos, orientaciones y/o trabajé con...</t>
  </si>
  <si>
    <t>Implemento la propuesta de enseñanza de forma virtual y utilizo los encuentros presenciales para la discusión de dudas o</t>
  </si>
  <si>
    <t>[Evaluaciones escritas de respuesta abierta ] ¿Cuáles de los siguientes instrumentos/estrategias de evaluación utilizó durante el ciclo lectivo 2021 en su grado/sección?</t>
  </si>
  <si>
    <t>Disminuyó un poco</t>
  </si>
  <si>
    <t>[Aumento de devoluciones de carácter formativo] Para finalizar, ¿cuáles son para ud. los principales cambios en sus prácticas de enseñanza que considera positivo sostener en contextos de pospandemia?</t>
  </si>
  <si>
    <t>5 o mas</t>
  </si>
  <si>
    <t>[las orientaciones que se ofrecían en sitios web, conversatorios, etc. ] Para diseñar la propuesta de enseñanza del ciclo lectivo 2021 recibí pautas, lineamientos, orientaciones y/o trabajé con...</t>
  </si>
  <si>
    <t>[Presentación de trabajos colaborativos ] ¿Cuáles de los siguientes instrumentos/estrategias de evaluación utilizó durante el ciclo lectivo 2021 en su grado/sección?</t>
  </si>
  <si>
    <t>Disminuyó considerablemente</t>
  </si>
  <si>
    <t>[Grupos/agrupamientos para diferentes actividades que involucran estudiantes de distintas secciones del mismo al escolar. ] Para finalizar, ¿cuáles son para ud. los principales cambios en sus prácticas de enseñanza que considera positivo sostener en contex</t>
  </si>
  <si>
    <t>Buenos Aires6</t>
  </si>
  <si>
    <t>[asesores pedagógicos, director/a de estudios, etc. ] Para diseñar la propuesta de enseñanza del ciclo lectivo 2021 recibí pautas, lineamientos, orientaciones y/o trabajé con...</t>
  </si>
  <si>
    <t>[Evaluaciones escritas de respuesta cerrada ] ¿Cuáles de los siguientes instrumentos/estrategias de evaluación utilizó durante el ciclo lectivo 2021 en su grado/sección?</t>
  </si>
  <si>
    <t>[No encuentro nada positivo para sostener en contextos educativos de pospandemia ] Para finalizar, ¿cuáles son para ud. los principales cambios en sus prácticas de enseñanza que considera positivo sostener en contextos de pospandemia?</t>
  </si>
  <si>
    <t>Catamarca6</t>
  </si>
  <si>
    <t>Chaco6</t>
  </si>
  <si>
    <t>Chubut6</t>
  </si>
  <si>
    <t>Ciudad Autónoma de Buenos Aires6</t>
  </si>
  <si>
    <t>Córdoba6</t>
  </si>
  <si>
    <t>Corrientes6</t>
  </si>
  <si>
    <t>Entre Ríos6</t>
  </si>
  <si>
    <t>Formosa6</t>
  </si>
  <si>
    <t>Jujuy6</t>
  </si>
  <si>
    <t>La Pampa6</t>
  </si>
  <si>
    <t>La Rioja6</t>
  </si>
  <si>
    <t>Mendoza6</t>
  </si>
  <si>
    <t>Misiones6</t>
  </si>
  <si>
    <t>Neuquén6</t>
  </si>
  <si>
    <t>Río Negro6</t>
  </si>
  <si>
    <t>Salta6</t>
  </si>
  <si>
    <t>San Juan6</t>
  </si>
  <si>
    <t>San Luis6</t>
  </si>
  <si>
    <t>Santa Cruz6</t>
  </si>
  <si>
    <t>Santa Fe6</t>
  </si>
  <si>
    <t>Santiago del Estero6</t>
  </si>
  <si>
    <t>Tierra del Fuego6</t>
  </si>
  <si>
    <t>Tucumán6</t>
  </si>
  <si>
    <t>Total País6</t>
  </si>
  <si>
    <t>7 CATEGORÍAS</t>
  </si>
  <si>
    <t>1.2.3.</t>
  </si>
  <si>
    <t>2.2.2.</t>
  </si>
  <si>
    <t>2.2.3.</t>
  </si>
  <si>
    <t>2.3.2</t>
  </si>
  <si>
    <t>3.1.2.</t>
  </si>
  <si>
    <t>3.4.4.</t>
  </si>
  <si>
    <t>5.1.2.</t>
  </si>
  <si>
    <t>1 a 20 estudiantes</t>
  </si>
  <si>
    <t>Se organizaron grupos/agrupamientos de estudiantes según niveles de desempeño</t>
  </si>
  <si>
    <t>Todos/as los/as estudiantes resuelven actividades que complementan lo trabajado en las clases presenciales.</t>
  </si>
  <si>
    <t>acordamos criterios entre los/as docentes de cada grado/sección con la coordinación del equipo directivo</t>
  </si>
  <si>
    <t>[Docente integrador/acompañante/de apoyo pedagógico ] Para la adecuación de la propuesta, ¿con cuáles de los siguientes actores consultó/trabajó en conjunto?</t>
  </si>
  <si>
    <t>[El tiempo dedicado al diseño y organización de la propuesta educativa (búsqueda de recursos, preparación de materiales/clases, virtualización de los contenidos)] Con respecto a su trabajo cotidiano, ¿cuáles fueron los aspectos que más se modificaron en la</t>
  </si>
  <si>
    <t>21 a 40 estudiantes</t>
  </si>
  <si>
    <t>Se organizaron grupos/agrupamientos de estudiantes por orden alfabético</t>
  </si>
  <si>
    <t>Todos/as los/as estudiantes asisten a clases virtuales sincrónicas que complementan lo trabajado en clases presenciales.</t>
  </si>
  <si>
    <t>Se organizaron grupos de estudiantes de manera aleatoria</t>
  </si>
  <si>
    <t>acordamos criterios entre los/as docentes de cada ciclo</t>
  </si>
  <si>
    <t>[Equipo directivo de la institución ] Para la adecuación de la propuesta, ¿con cuáles de los siguientes actores consultó/trabajó en conjunto?</t>
  </si>
  <si>
    <t>[Los criterios para seleccionar, organizar y secuenciar los contenidos ] Con respecto a su trabajo cotidiano, ¿cuáles fueron los aspectos que más se modificaron en la situación actual en comparación con el período prepandemia?</t>
  </si>
  <si>
    <t>41 a 60 estudiantes</t>
  </si>
  <si>
    <t>Se organizaron según grupos/agrupamientos de estudiantes que existían previamente en la escuela</t>
  </si>
  <si>
    <t>Solo los/as estudiantes que se encuentran exceptuados de concurrir a la escuela realizan actividades virtuales.</t>
  </si>
  <si>
    <t>acordamos criterios entre los/as docentes de cada grado/sección</t>
  </si>
  <si>
    <t>[Equipo de apoyo a la integración escolar ] Para la adecuación de la propuesta, ¿con cuáles de los siguientes actores consultó/trabajó en conjunto?</t>
  </si>
  <si>
    <t>[Las estrategias para el seguimiento de los aprendizajes de los/as estudiantes ] Con respecto a su trabajo cotidiano, ¿cuáles fueron los aspectos que más se modificaron en la situación actual en comparación con el período prepandemia?</t>
  </si>
  <si>
    <t>61 a 80 estudiantes</t>
  </si>
  <si>
    <t>Se organizaron según posibilidades de conectividad de las/os estudiantes</t>
  </si>
  <si>
    <t>Se ofrecen actividades virtuales para estudiantes que requieren acompañamiento en aspectos puntuales de su aprendizaje o</t>
  </si>
  <si>
    <t>realicé intercambios/consultas con docentes del mismo grado/sección a mi cargo</t>
  </si>
  <si>
    <t>[Familia de las/os estudiantes ] Para la adecuación de la propuesta, ¿con cuáles de los siguientes actores consultó/trabajó en conjunto?</t>
  </si>
  <si>
    <t>[El tipo de materiales y recursos utilizados en sus propuestas de enseñanza ] Con respecto a su trabajo cotidiano, ¿cuáles fueron los aspectos que más se modificaron en la situación actual en comparación con el período prepandemia?</t>
  </si>
  <si>
    <t>81 a 100 estudiantes</t>
  </si>
  <si>
    <t>Se ofrecen espacios virtuales de tutoría (resolver dudas, preparar exámenes) para estudiantes que concurren presencialme</t>
  </si>
  <si>
    <t>Se organizaron según posibilidades de asistencia de las/os estudiantes</t>
  </si>
  <si>
    <t>los criterios fueron establecidos de manera individual</t>
  </si>
  <si>
    <t>[Otros/as docentes de la institución  ] Para la adecuación de la propuesta, ¿con cuáles de los siguientes actores consultó/trabajó en conjunto?</t>
  </si>
  <si>
    <t>[El tipo de actividades que propone a las/os estudiantes] Con respecto a su trabajo cotidiano, ¿cuáles fueron los aspectos que más se modificaron en la situación actual en comparación con el período prepandemia?</t>
  </si>
  <si>
    <t>101 a 300 estudiantes</t>
  </si>
  <si>
    <t>Otros criterios de definición</t>
  </si>
  <si>
    <t>Otras características</t>
  </si>
  <si>
    <t>Otros criterios</t>
  </si>
  <si>
    <t>[Ninguno, desarrollé la adecuación por mi cuenta ] Para la adecuación de la propuesta, ¿con cuáles de los siguientes actores consultó/trabajó en conjunto?</t>
  </si>
  <si>
    <t>[El vínculo y la relación con las/os estudiantes] Con respecto a su trabajo cotidiano, ¿cuáles fueron los aspectos que más se modificaron en la situación actual en comparación con el período prepandemia?</t>
  </si>
  <si>
    <t>Buenos Aires7</t>
  </si>
  <si>
    <t>[Otro] Para la adecuación de la propuesta, ¿con cuáles de los siguientes actores consultó/trabajó en conjunto?</t>
  </si>
  <si>
    <t>[La modalidad y frecuencia con que realiza devoluciones individuales y/o grupales sobre las tareas/trabajos de las/os estudiantes ] Con respecto a su trabajo cotidiano, ¿cuáles fueron los aspectos que más se modificaron en la situación actual en comparació</t>
  </si>
  <si>
    <t>Catamarca7</t>
  </si>
  <si>
    <t>Chaco7</t>
  </si>
  <si>
    <t>Chubut7</t>
  </si>
  <si>
    <t>Ciudad Autónoma de Buenos Aires7</t>
  </si>
  <si>
    <t>Córdoba7</t>
  </si>
  <si>
    <t>Corrientes7</t>
  </si>
  <si>
    <t>Entre Ríos7</t>
  </si>
  <si>
    <t>Formosa7</t>
  </si>
  <si>
    <t>Jujuy7</t>
  </si>
  <si>
    <t>La Pampa7</t>
  </si>
  <si>
    <t>La Rioja7</t>
  </si>
  <si>
    <t>Mendoza7</t>
  </si>
  <si>
    <t>Misiones7</t>
  </si>
  <si>
    <t>Neuquén7</t>
  </si>
  <si>
    <t>Río Negro7</t>
  </si>
  <si>
    <t>Salta7</t>
  </si>
  <si>
    <t>San Juan7</t>
  </si>
  <si>
    <t>San Luis7</t>
  </si>
  <si>
    <t>Santa Cruz7</t>
  </si>
  <si>
    <t>Santa Fe7</t>
  </si>
  <si>
    <t>Santiago del Estero7</t>
  </si>
  <si>
    <t>Tierra del Fuego7</t>
  </si>
  <si>
    <t>Tucumán7</t>
  </si>
  <si>
    <t>Total País7</t>
  </si>
  <si>
    <t>8 CATEGORÍAS</t>
  </si>
  <si>
    <t>2.3.4.</t>
  </si>
  <si>
    <t>3.3.2.</t>
  </si>
  <si>
    <t>5.2.2.</t>
  </si>
  <si>
    <t>Los/as estudiantes asisten a la escuela todos los días, en semanas alternadas</t>
  </si>
  <si>
    <t>[Consulté los Núcleos de Aprendizaje Prioritarios ] En la planificación de su actual propuesta de enseñanza, ¿cuáles de las siguientes estrategias priorizó?</t>
  </si>
  <si>
    <t>[En la atención a necesidades y ritmos particulares de aprendizaje de cada estudiante ] ¿Dónde encontró las mayores dificultades al momento de planificar e implementar su actual propuesta educativa?</t>
  </si>
  <si>
    <t>Los/as estudiantes asisten a la escuela todos los días, todas las semanas</t>
  </si>
  <si>
    <t>[Revisé el Diseño Curricular de la Provincia/Jurisdicción] En la planificación de su actual propuesta de enseñanza, ¿cuáles de las siguientes estrategias priorizó?</t>
  </si>
  <si>
    <t>[En la combinación de presencialidad y virtualidad ] ¿Dónde encontró las mayores dificultades al momento de planificar e implementar su actual propuesta educativa?</t>
  </si>
  <si>
    <t>Los/as estudiantes asisten al menos 3 veces por semana, todas las semanas</t>
  </si>
  <si>
    <t>[Tomé como referencia las orientaciones de selección y priorización curricular de las autoridades ministeriales] En la planificación de su actual propuesta de enseñanza, ¿cuáles de las siguientes estrategias priorizó?</t>
  </si>
  <si>
    <t>[En los cambios imprevistos en la organización escolar por la situación epidemiológica (por ejemplo, definiciones ministeriales de aumento o reducción de la presencialidad, aislamiento de un grupo de estudiantes de manera indeterminada, etc.)] ¿Dónde encon</t>
  </si>
  <si>
    <t>Los/as estudiantes asisten al menos 3 veces por semana, en semanas alternadas</t>
  </si>
  <si>
    <t>[Tuve en cuenta la planificación y experiencia del año anterior  ] En la planificación de su actual propuesta de enseñanza, ¿cuáles de las siguientes estrategias priorizó?</t>
  </si>
  <si>
    <t>[En la comunicación y seguimiento de estudiantes ] ¿Dónde encontró las mayores dificultades al momento de planificar e implementar su actual propuesta educativa?</t>
  </si>
  <si>
    <t>Los/as estudiantes asisten a la escuela menos de 3 veces por semana, todas las semanas</t>
  </si>
  <si>
    <t>[Orienté la selección de contenidos a partir de materiales para la enseñanza que ofrecieron las autoridades ministeriales] En la planificación de su actual propuesta de enseñanza, ¿cuáles de las siguientes estrategias priorizó?</t>
  </si>
  <si>
    <t>[En la priorización y reorganización de contenidos y objetivos de aprendizaje] ¿Dónde encontró las mayores dificultades al momento de planificar e implementar su actual propuesta educativa?</t>
  </si>
  <si>
    <t>Los/as estudiantes asisten a la escuela menos de 3 veces por semana, en semanas alternadas</t>
  </si>
  <si>
    <t>[Me basé en el programa con el que venía trabajando en años anteriores] En la planificación de su actual propuesta de enseñanza, ¿cuáles de las siguientes estrategias priorizó?</t>
  </si>
  <si>
    <t>[En el diseño e implementación de las actividades de enseñanza] ¿Dónde encontró las mayores dificultades al momento de planificar e implementar su actual propuesta educativa?</t>
  </si>
  <si>
    <t>Otros formas de organización</t>
  </si>
  <si>
    <t>[Tomé como referencia el ordenamiento de temas que propone el libro de texto/cuadernillo/manual que estamos utilizando] En la planificación de su actual propuesta de enseñanza, ¿cuáles de las siguientes estrategias priorizó?</t>
  </si>
  <si>
    <t>[En la generación de criterios comunes a nivel de la escuela ] ¿Dónde encontró las mayores dificultades al momento de planificar e implementar su actual propuesta educativa?</t>
  </si>
  <si>
    <t>Buenos Aires8</t>
  </si>
  <si>
    <t>[Consulté las propuestas desarrolladas por otras/os docentes ] En la planificación de su actual propuesta de enseñanza, ¿cuáles de las siguientes estrategias priorizó?</t>
  </si>
  <si>
    <t>[No encontré dificultades] ¿Dónde encontró las mayores dificultades al momento de planificar e implementar su actual propuesta educativa?</t>
  </si>
  <si>
    <t>Catamarca8</t>
  </si>
  <si>
    <t>Chaco8</t>
  </si>
  <si>
    <t>Chubut8</t>
  </si>
  <si>
    <t>Ciudad Autónoma de Buenos Aires8</t>
  </si>
  <si>
    <t>Córdoba8</t>
  </si>
  <si>
    <t>Corrientes8</t>
  </si>
  <si>
    <t>Entre Ríos8</t>
  </si>
  <si>
    <t>Formosa8</t>
  </si>
  <si>
    <t>Jujuy8</t>
  </si>
  <si>
    <t>La Pampa8</t>
  </si>
  <si>
    <t>La Rioja8</t>
  </si>
  <si>
    <t>Mendoza8</t>
  </si>
  <si>
    <t>Misiones8</t>
  </si>
  <si>
    <t>Neuquén8</t>
  </si>
  <si>
    <t>Río Negro8</t>
  </si>
  <si>
    <t>Salta8</t>
  </si>
  <si>
    <t>San Juan8</t>
  </si>
  <si>
    <t>San Luis8</t>
  </si>
  <si>
    <t>Santa Cruz8</t>
  </si>
  <si>
    <t>Santa Fe8</t>
  </si>
  <si>
    <t>Santiago del Estero8</t>
  </si>
  <si>
    <t>Tierra del Fuego8</t>
  </si>
  <si>
    <t>Tucumán8</t>
  </si>
  <si>
    <t>Total País8</t>
  </si>
  <si>
    <t>10 CATEGORÍAS</t>
  </si>
  <si>
    <t>3.3.3.</t>
  </si>
  <si>
    <t>[Libros, libros de texto, manuales impresos o digitales.] ¿Cuáles han sido los recursos pedagógicos utilizados para desarrollar su propuesta de enseñanza durante el ciclo lectivo actual?</t>
  </si>
  <si>
    <t>[Actividades o cuadernillos de propia autoría que se preparan para imprimir o copiar y resolver.] ¿Cuáles han sido los recursos pedagógicos utilizados para desarrollar su propuesta de enseñanza durante el ciclo lectivo actual?</t>
  </si>
  <si>
    <t>[Podcasts o videos disponibles en la web (por ejemplo, en Youtube). ] ¿Cuáles han sido los recursos pedagógicos utilizados para desarrollar su propuesta de enseñanza durante el ciclo lectivo actual?</t>
  </si>
  <si>
    <t>[Cuadernos de la Serie Seguimos Educando elaborados por el Ministerio de Educación de la Nación o por el Ministerio de Educación de la jurisdicción.] ¿Cuáles han sido los recursos pedagógicos utilizados para desarrollar su propuesta de enseñanza durante el</t>
  </si>
  <si>
    <t>[Portales educativos o plataformas del Ministerio de Educación de la Nación (Educ.ar, seguimoseducando.gob.ar, Juana Manso, etc.) o portales educativos o plataformas de los Ministerios de educación provinciales.] ¿Cuáles han sido los recursos pedagógicos u</t>
  </si>
  <si>
    <t>[Clases en vivo por videoconferencias (Zoom, Google Hangouts, Meet, Skype, etc.) o de consulta a través de redes sociales (Facebook, Instagram, Tik Tok)] ¿Cuáles han sido los recursos pedagógicos utilizados para desarrollar su propuesta de enseñanza durant</t>
  </si>
  <si>
    <t>[Clases grabadas o de consulta (por ejemplo, a través de audios o videos enviados por WhatsApp, disponibles en las plataformas virtuales u otros sitios) ] ¿Cuáles han sido los recursos pedagógicos utilizados para desarrollar su propuesta de enseñanza duran</t>
  </si>
  <si>
    <t>[Portales educativos privados (gratuitos o pagos) (por ejemplo, Educatina, Aula 365, educarencasa.com, Google Classroom, etc.).] ¿Cuáles han sido los recursos pedagógicos utilizados para desarrollar su propuesta de enseñanza durante el ciclo lectivo actual</t>
  </si>
  <si>
    <t>Buenos Aires9</t>
  </si>
  <si>
    <t>[Programas de TV o radio en el marco de Seguimos Educando (Canal 7, Encuentro, Paka Paka, etc.) o programas de TV o radio provinciales o locales.] ¿Cuáles han sido los recursos pedagógicos utilizados para desarrollar su propuesta de enseñanza durante el ci</t>
  </si>
  <si>
    <t>Buenos Aires10</t>
  </si>
  <si>
    <t>[Otro] ¿Cuáles han sido los recursos pedagógicos utilizados para desarrollar su propuesta de enseñanza durante el ciclo lectivo actual?</t>
  </si>
  <si>
    <t>Catamarca9</t>
  </si>
  <si>
    <t>Catamarca10</t>
  </si>
  <si>
    <t>Chaco9</t>
  </si>
  <si>
    <t>Chaco10</t>
  </si>
  <si>
    <t>Chubut9</t>
  </si>
  <si>
    <t>Chubut10</t>
  </si>
  <si>
    <t>Ciudad Autónoma de Buenos Aires9</t>
  </si>
  <si>
    <t>Ciudad Autónoma de Buenos Aires10</t>
  </si>
  <si>
    <t>Córdoba9</t>
  </si>
  <si>
    <t>Córdoba10</t>
  </si>
  <si>
    <t>Corrientes9</t>
  </si>
  <si>
    <t>Corrientes10</t>
  </si>
  <si>
    <t>Entre Ríos9</t>
  </si>
  <si>
    <t>Entre Ríos10</t>
  </si>
  <si>
    <t>Formosa9</t>
  </si>
  <si>
    <t>Formosa10</t>
  </si>
  <si>
    <t>Jujuy9</t>
  </si>
  <si>
    <t>Jujuy10</t>
  </si>
  <si>
    <t>La Pampa9</t>
  </si>
  <si>
    <t>La Pampa10</t>
  </si>
  <si>
    <t>La Rioja9</t>
  </si>
  <si>
    <t>La Rioja10</t>
  </si>
  <si>
    <t>Mendoza9</t>
  </si>
  <si>
    <t>Mendoza10</t>
  </si>
  <si>
    <t>Misiones9</t>
  </si>
  <si>
    <t>Misiones10</t>
  </si>
  <si>
    <t>Neuquén9</t>
  </si>
  <si>
    <t>Neuquén10</t>
  </si>
  <si>
    <t>Río Negro9</t>
  </si>
  <si>
    <t>Río Negro10</t>
  </si>
  <si>
    <t>Salta9</t>
  </si>
  <si>
    <t>Salta10</t>
  </si>
  <si>
    <t>San Juan9</t>
  </si>
  <si>
    <t>San Juan10</t>
  </si>
  <si>
    <t>San Luis9</t>
  </si>
  <si>
    <t>San Luis10</t>
  </si>
  <si>
    <t>Santa Cruz9</t>
  </si>
  <si>
    <t>Santa Cruz10</t>
  </si>
  <si>
    <t>Santa Fe9</t>
  </si>
  <si>
    <t>Santa Fe10</t>
  </si>
  <si>
    <t>Santiago del Estero9</t>
  </si>
  <si>
    <t>Santiago del Estero10</t>
  </si>
  <si>
    <t>Tierra del Fuego9</t>
  </si>
  <si>
    <t>Tierra del Fuego10</t>
  </si>
  <si>
    <t>Tucumán9</t>
  </si>
  <si>
    <t>Tucumán10</t>
  </si>
  <si>
    <t>Total País9</t>
  </si>
  <si>
    <t>Total País10</t>
  </si>
  <si>
    <t>13 CATEGORÍAS</t>
  </si>
  <si>
    <t>3.3.4.</t>
  </si>
  <si>
    <t>[Resolver situaciones problemáticas] Del siguiente listado de actividades, indique cuáles forman parte de su actual propuesta de enseñanza en el grado/sección por el cual es encuestada/o.</t>
  </si>
  <si>
    <t>[Producir textos escritos] Del siguiente listado de actividades, indique cuáles forman parte de su actual propuesta de enseñanza en el grado/sección por el cual es encuestada/o.</t>
  </si>
  <si>
    <t>[Elaborar conclusiones a partir de información dada en diversos formatos (textos escritos, orales, material audiovisual)] Del siguiente listado de actividades, indique cuáles forman parte de su actual propuesta de enseñanza en el grado/sección por el cual</t>
  </si>
  <si>
    <t>[Identificar información explícita en textos escritos (extraer datos o ideas)] Del siguiente listado de actividades, indique cuáles forman parte de su actual propuesta de enseñanza en el grado/sección por el cual es encuestada/o.</t>
  </si>
  <si>
    <t>[Debates orales o escritos sobre temáticas específicas] Del siguiente listado de actividades, indique cuáles forman parte de su actual propuesta de enseñanza en el grado/sección por el cual es encuestada/o.</t>
  </si>
  <si>
    <t>[Resolver actividades cerradas de respuesta única o múltiple (de opción múltiple, verdadero/ falso, actividades de completamiento, actividades de correspondencia, cuestionarios, resolución de ejercicios)] Del siguiente listado de actividades, indique cuále</t>
  </si>
  <si>
    <t>[Realizar inferencias a partir de información dada en diversos formatos (textos escritos, orales, material audiovisual)] Del siguiente listado de actividades, indique cuáles forman parte de su actual propuesta de enseñanza en el grado/sección por el cual e</t>
  </si>
  <si>
    <t>[Establecer relaciones entre hechos, fenómenos, ideas, etc. ] Del siguiente listado de actividades, indique cuáles forman parte de su actual propuesta de enseñanza en el grado/sección por el cual es encuestada/o.</t>
  </si>
  <si>
    <t>[Clasificar/categorizar utilizando criterios propios o dados] Del siguiente listado de actividades, indique cuáles forman parte de su actual propuesta de enseñanza en el grado/sección por el cual es encuestada/o.</t>
  </si>
  <si>
    <t>[Prácticas experimentales] Del siguiente listado de actividades, indique cuáles forman parte de su actual propuesta de enseñanza en el grado/sección por el cual es encuestada/o.</t>
  </si>
  <si>
    <t>Buenos Aires11</t>
  </si>
  <si>
    <t>[Trabajo por proyectos intra o interdisciplinarios] Del siguiente listado de actividades, indique cuáles forman parte de su actual propuesta de enseñanza en el grado/sección por el cual es encuestada/o.</t>
  </si>
  <si>
    <t>Buenos Aires12</t>
  </si>
  <si>
    <t>[Diseñar recursos audiovisuales (presentaciones, videos, folletos, infografías, etc)] Del siguiente listado de actividades, indique cuáles forman parte de su actual propuesta de enseñanza en el grado/sección por el cual es encuestada/o.</t>
  </si>
  <si>
    <t>Buenos Aires13</t>
  </si>
  <si>
    <t>[Construir modelos (gráficos o concretos) ] Del siguiente listado de actividades, indique cuáles forman parte de su actual propuesta de enseñanza en el grado/sección por el cual es encuestada/o.</t>
  </si>
  <si>
    <t>Catamarca11</t>
  </si>
  <si>
    <t>Catamarca12</t>
  </si>
  <si>
    <t>Catamarca13</t>
  </si>
  <si>
    <t>Chaco11</t>
  </si>
  <si>
    <t>Chaco12</t>
  </si>
  <si>
    <t>Chaco13</t>
  </si>
  <si>
    <t>Chubut11</t>
  </si>
  <si>
    <t>Chubut12</t>
  </si>
  <si>
    <t>Chubut13</t>
  </si>
  <si>
    <t>Ciudad Autónoma de Buenos Aires11</t>
  </si>
  <si>
    <t>Ciudad Autónoma de Buenos Aires12</t>
  </si>
  <si>
    <t>Ciudad Autónoma de Buenos Aires13</t>
  </si>
  <si>
    <t>Córdoba11</t>
  </si>
  <si>
    <t>Córdoba12</t>
  </si>
  <si>
    <t>Córdoba13</t>
  </si>
  <si>
    <t>Corrientes11</t>
  </si>
  <si>
    <t>Corrientes12</t>
  </si>
  <si>
    <t>Corrientes13</t>
  </si>
  <si>
    <t>Entre Ríos11</t>
  </si>
  <si>
    <t>Entre Ríos12</t>
  </si>
  <si>
    <t>Entre Ríos13</t>
  </si>
  <si>
    <t>Formosa11</t>
  </si>
  <si>
    <t>Formosa12</t>
  </si>
  <si>
    <t>Formosa13</t>
  </si>
  <si>
    <t>Jujuy11</t>
  </si>
  <si>
    <t>Jujuy12</t>
  </si>
  <si>
    <t>Jujuy13</t>
  </si>
  <si>
    <t>La Pampa11</t>
  </si>
  <si>
    <t>La Pampa12</t>
  </si>
  <si>
    <t>La Pampa13</t>
  </si>
  <si>
    <t>La Rioja11</t>
  </si>
  <si>
    <t>La Rioja12</t>
  </si>
  <si>
    <t>La Rioja13</t>
  </si>
  <si>
    <t>Mendoza11</t>
  </si>
  <si>
    <t>Misiones12</t>
  </si>
  <si>
    <t>Misiones13</t>
  </si>
  <si>
    <t>Misiones11</t>
  </si>
  <si>
    <t>Neuquén11</t>
  </si>
  <si>
    <t>Neuquén12</t>
  </si>
  <si>
    <t>Neuquén13</t>
  </si>
  <si>
    <t>Río Negro11</t>
  </si>
  <si>
    <t>Río Negro12</t>
  </si>
  <si>
    <t>Río Negro13</t>
  </si>
  <si>
    <t>Salta11</t>
  </si>
  <si>
    <t>Salta12</t>
  </si>
  <si>
    <t>Salta13</t>
  </si>
  <si>
    <t>San Juan11</t>
  </si>
  <si>
    <t>San Juan12</t>
  </si>
  <si>
    <t>San Juan13</t>
  </si>
  <si>
    <t>San Luis11</t>
  </si>
  <si>
    <t>San Luis12</t>
  </si>
  <si>
    <t>San Luis13</t>
  </si>
  <si>
    <t>Santa Cruz11</t>
  </si>
  <si>
    <t>Santa Cruz12</t>
  </si>
  <si>
    <t>Santa Cruz13</t>
  </si>
  <si>
    <t>Santa Fe11</t>
  </si>
  <si>
    <t>Santa Fe12</t>
  </si>
  <si>
    <t>Santa Fe13</t>
  </si>
  <si>
    <t>Santiago del Estero11</t>
  </si>
  <si>
    <t>Santiago del Estero12</t>
  </si>
  <si>
    <t>Santiago del Estero13</t>
  </si>
  <si>
    <t>Tierra del Fuego11</t>
  </si>
  <si>
    <t>Tierra del Fuego12</t>
  </si>
  <si>
    <t>Tierra del Fuego13</t>
  </si>
  <si>
    <t>Tucumán11</t>
  </si>
  <si>
    <t>Tucumán12</t>
  </si>
  <si>
    <t>Tucumán13</t>
  </si>
  <si>
    <t>Total País11</t>
  </si>
  <si>
    <t>Total País12</t>
  </si>
  <si>
    <t>Total País13</t>
  </si>
  <si>
    <t>OTROS DATOS</t>
  </si>
  <si>
    <t>Jurisdicción</t>
  </si>
  <si>
    <t>5.2.1</t>
  </si>
  <si>
    <t>No tuve esta dificultad</t>
  </si>
  <si>
    <t>Impactó un poco</t>
  </si>
  <si>
    <t>Impactó mucho</t>
  </si>
  <si>
    <t>[Falta de acceso a recursos tecnológicos en los hogares de las/os estudiantes ] A partir del siguiente listado de dificultades que pudo haber tenido en el ciclo lectivo actual, ¿en qué grado considera que impactan en su actividad docente?</t>
  </si>
  <si>
    <t>[Dificultades de las/os estudiantes para sostener la vinculación con las clases virtuales ] A partir del siguiente listado de dificultades que pudo haber tenido en el ciclo lectivo actual, ¿en qué grado considera que impactan en su actividad docente?</t>
  </si>
  <si>
    <t>[Dificultades de las/os estudiantes para realizar las actividades propuestas debido a sus contextos familiares y/o locales] A partir del siguiente listado de dificultades que pudo haber tenido en el ciclo lectivo actual, ¿en qué grado considera que impacta</t>
  </si>
  <si>
    <t>[Dificultades de las/os estudiantes para realizar las actividades propuestas por vacancias en sus aprendizajes previos ] A partir del siguiente listado de dificultades que pudo haber tenido en el ciclo lectivo actual, ¿en qué grado considera que impactan e</t>
  </si>
  <si>
    <t>[Dificultades de las/os estudiantes para sostener la vinculación con las clases presenciales  ] A partir del siguiente listado de dificultades que pudo haber tenido en el ciclo lectivo actual, ¿en qué grado considera que impactan en su actividad docente?</t>
  </si>
  <si>
    <t>[Limitaciones en la conectividad a Internet] A partir del siguiente listado de dificultades que pudo haber tenido en el ciclo lectivo actual, ¿en qué grado considera que impactan en su actividad docente?</t>
  </si>
  <si>
    <t>[Limitaciones en el acceso a recursos electrónicos de uso personal (computadoras, software, celulares, etc.) ] A partir del siguiente listado de dificultades que pudo haber tenido en el ciclo lectivo actual, ¿en qué grado considera que impactan en su activ</t>
  </si>
  <si>
    <t>[Poca experiencia en el uso de recursos electrónicos y digitales con fines pedagógicos] A partir del siguiente listado de dificultades que pudo haber tenido en el ciclo lectivo actual, ¿en qué grado considera que impactan en su actividad docente?</t>
  </si>
  <si>
    <t>[Dificultad para organizar la propuesta de enseñanza en la modalidad de presencialidad mixta] A partir del siguiente listado de dificultades que pudo haber tenido en el ciclo lectivo actual, ¿en qué grado considera que impactan en su actividad docente?</t>
  </si>
  <si>
    <t>[Dificultades en las tareas laborales por el impacto emocional y físico de la pandemia por Covid-19 en mi estado de salud] A partir del siguiente listado de dificultades que pudo haber tenido en el ciclo lectivo actual, ¿en qué grado considera que impactan</t>
  </si>
  <si>
    <t>[Dificultades en la compatibilización de las tareas laborales con las domésticas/de cuidado (por ejemplo, por falta de tiempo o espacio en su casa). ] A partir del siguiente listado de dificultades que pudo haber tenido en el ciclo lectivo actual, ¿en qué</t>
  </si>
  <si>
    <t>5.2.3</t>
  </si>
  <si>
    <t>No tienen estas dificultades</t>
  </si>
  <si>
    <t>Impactan poco</t>
  </si>
  <si>
    <t>Impactan mucho</t>
  </si>
  <si>
    <t>[Limitaciones o falta de conectividad a Internet] A partir del siguiente listado de dificultades que pudieron tener las y los estudiantes durante el ciclo lectivo actual, ¿en qué grado considera que impactan en su actividad escolar?</t>
  </si>
  <si>
    <t>[Limitaciones en el acceso o falta de recursos electrónicos (computadoras, software, celulares etc.) para seguir las propuestas que continúan bajo la virtualidad ] A partir del siguiente listado de dificultades que pudieron tener las y los estudiantes dura</t>
  </si>
  <si>
    <t>[Ausencia de personas adultas que puedan acompañar a las/os estudiantes en el seguimiento de los estudios] A partir del siguiente listado de dificultades que pudieron tener las y los estudiantes durante el ciclo lectivo actual, ¿en qué grado considera que</t>
  </si>
  <si>
    <t>[Dificultades en la organización de los horarios familiares y disponibilidad de espacios para el estudio o para las actividades escolares] A partir del siguiente listado de dificultades que pudieron tener las y los estudiantes durante el ciclo lectivo actu</t>
  </si>
  <si>
    <t>[Dificultades socioeconómicas (alimentación, vivienda, etc.).] A partir del siguiente listado de dificultades que pudieron tener las y los estudiantes durante el ciclo lectivo actual, ¿en qué grado considera que impactan en su actividad escolar?</t>
  </si>
  <si>
    <t>[La actividad virtual requiere de capacidad para trabajar autónomamente que muchas/os estudiantes aún están en proceso de desarrollar ] A partir del siguiente listado de dificultades que pudieron tener las y los estudiantes durante el ciclo lectivo actual,</t>
  </si>
  <si>
    <t>[Falta/pérdida de comunicación entre pares o las dificultades para realizar intercambios y trabajos grupales] A partir del siguiente listado de dificultades que pudieron tener las y los estudiantes durante el ciclo lectivo actual, ¿en qué grado considera q</t>
  </si>
  <si>
    <t>[Problemas de salud (COVID19, dengue u otros) del estudiante y/o de sus familiares] A partir del siguiente listado de dificultades que pudieron tener las y los estudiantes durante el ciclo lectivo actual, ¿en qué grado considera que impactan en su activida</t>
  </si>
  <si>
    <t>[Falta de dominio en conocimientos previos para el desarrollo de su asignatura  ] A partir del siguiente listado de dificultades que pudieron tener las y los estudiantes durante el ciclo lectivo actual, ¿en qué grado considera que impactan en su actividad</t>
  </si>
  <si>
    <t>[Pérdida de comunicación con el/la docente] A partir del siguiente listado de dificultades que pudieron tener las y los estudiantes durante el ciclo lectivo actual, ¿en qué grado considera que impactan en su actividad escolar?</t>
  </si>
  <si>
    <t>[Dificultades en el traslado de las/os estudiantes para la asistencia presencial ] A partir del siguiente listado de dificultades que pudieron tener las y los estudiantes durante el ciclo lectivo actual, ¿en qué grado considera que impactan en su actividad</t>
  </si>
  <si>
    <t>[Situaciones de violencia en el hogar] A partir del siguiente listado de dificultades que pudieron tener las y los estudiantes durante el ciclo lectivo actual, ¿en qué grado considera que impactan en su actividad escolar?</t>
  </si>
  <si>
    <t>[Situaciones de salud mental de las/os estudiantes ] A partir del siguiente listado de dificultades que pudieron tener las y los estudiantes durante el ciclo lectivo actual, ¿en qué grado considera que impactan en su actividad escolar?</t>
  </si>
  <si>
    <t>Buenos Aires14</t>
  </si>
  <si>
    <t>[Estudiantes que tienen que trabajar] A partir del siguiente listado de dificultades que pudieron tener las y los estudiantes durante el ciclo lectivo actual, ¿en qué grado considera que impactan en su actividad escolar?</t>
  </si>
  <si>
    <t>Catamarca14</t>
  </si>
  <si>
    <t>Chaco14</t>
  </si>
  <si>
    <t>Chubut14</t>
  </si>
  <si>
    <t>Ciudad Autónoma de Buenos Aires14</t>
  </si>
  <si>
    <t>Córdoba14</t>
  </si>
  <si>
    <t>Corrientes14</t>
  </si>
  <si>
    <t>Entre Ríos14</t>
  </si>
  <si>
    <t>Formosa14</t>
  </si>
  <si>
    <t>Jujuy14</t>
  </si>
  <si>
    <t>La Pampa14</t>
  </si>
  <si>
    <t>La Rioja14</t>
  </si>
  <si>
    <t>Mendoza12</t>
  </si>
  <si>
    <t>Mendoza13</t>
  </si>
  <si>
    <t>Mendoza14</t>
  </si>
  <si>
    <t>Misiones14</t>
  </si>
  <si>
    <t>Neuquén14</t>
  </si>
  <si>
    <t>Río Negro14</t>
  </si>
  <si>
    <t>Salta14</t>
  </si>
  <si>
    <t>San Juan14</t>
  </si>
  <si>
    <t>San Luis14</t>
  </si>
  <si>
    <t>Santa Cruz14</t>
  </si>
  <si>
    <t>Santa Fe14</t>
  </si>
  <si>
    <t>Santiago del Estero14</t>
  </si>
  <si>
    <t>Tierra del Fuego14</t>
  </si>
  <si>
    <t>Tucumán14</t>
  </si>
  <si>
    <t>Total País14</t>
  </si>
  <si>
    <t>INDICE</t>
  </si>
  <si>
    <t>1.2. Cantidad de escuelas en las que trabaja, secciones y estudiantes a cargo</t>
  </si>
  <si>
    <t>Gráfico 1.2.1. Cantidad de escuelas en las que trabajan las y los docentes.</t>
  </si>
  <si>
    <t>Gráfico 1.2.2. Cantidad de grados/secciones a cargo.</t>
  </si>
  <si>
    <t>Gráfico 1.2.3. Cantidad de estudiantes a cargo.</t>
  </si>
  <si>
    <t>2. Características organizativas del trabajo y el grado sección a cargo en el contenido de la enseñanza</t>
  </si>
  <si>
    <t>Gráfico 2.1.1. Modalidad más frecuente de organización del trabajo en el grado/sección.</t>
  </si>
  <si>
    <t xml:space="preserve">Gráfico 2.2.1. Tipos de agrupamientos en las actividades virtuales. </t>
  </si>
  <si>
    <t>Tabla 2.2.2. Criterios utilizados para la definición de los agrupamientos virtuales.</t>
  </si>
  <si>
    <t>Tabla 2.2.3. Características de las actividades virtuales y participación de las y los estudiantes.</t>
  </si>
  <si>
    <t xml:space="preserve">Gráfico 2.3.1. Existencia de modos de organización de las y los estudiantes distintos a los que predominaban en prepandemia. </t>
  </si>
  <si>
    <t>Tabla 2.3.2. Criterios utilizados para la definición de los grupos/agrupamientos de estudiantes en pos de garantizar la presencialidad.</t>
  </si>
  <si>
    <t>Gráfico 2.3.3. Cantidad de agrupamientos de estudiantes en el grado/sección.</t>
  </si>
  <si>
    <t>Tabla 2.3.4. Formas en que se organizó la asistencia presencial de las y los estudiantes en 2021.</t>
  </si>
  <si>
    <t>Gráfico 2.3.5. Cantidad de hs diarias que las/os estudiantes asisten a la escuela (mientras la presencialidad está autorizada).</t>
  </si>
  <si>
    <t>Gráfico 2.3.6. Existencia de actividad presencial en la escuela al momento de responder.</t>
  </si>
  <si>
    <t>Tabla 2.4.1. Cantidad de estudiantes a cargo en el grado/sección por el cual es encuestado/a.</t>
  </si>
  <si>
    <t xml:space="preserve">Gráfico 2.4.2. Docentes que a septiembre de 2021 contaban con estudiantes que no pudieron sostener una asistencia regular. </t>
  </si>
  <si>
    <t xml:space="preserve">Gráfico 2.4.3. Estudiantes que en 2021 abandonaron la escuela. </t>
  </si>
  <si>
    <t>3. Aspectos didácticos de las propuestas de enseñanza</t>
  </si>
  <si>
    <t>Tabla 3.1.1.  Actores que intervienen en el diseño de la propuesta de enseñanza.</t>
  </si>
  <si>
    <t>Tabla 3.1.2. Modalidades de acuerdo de criterios entre actores en la elaboración de la propuesta de enseñanza.</t>
  </si>
  <si>
    <t>Gráfico 3.2.1. Situación de las y los estudiantes a inicios del ciclo lectivo 2021.</t>
  </si>
  <si>
    <t>Gráfico 3.2.2. Motivos de la falta de contenidos requeridos.</t>
  </si>
  <si>
    <t>Tabla 3.2.3. Tipo de implementación de las propuestas de enseñanza en el grado/sección.</t>
  </si>
  <si>
    <t>Tabla 3.3.1. Estrategias de priorización incluidas en la propuesta de enseñanza actual en el grado/sección.</t>
  </si>
  <si>
    <t>Tabla 3.3.2. Estrategias de planificación incluidas en la propuesta de enseñanza actual en el grado/sección.</t>
  </si>
  <si>
    <t xml:space="preserve">Tabla 3.3.3. Recursos pedagógicos utilizados para el desarrollo de la propuesta de enseñanza actual en el grado/sección. </t>
  </si>
  <si>
    <t>Tabla 3.3.4. Tipos de actividades que forman parte de la propuesta de enseñanza actual en el grado/sección.</t>
  </si>
  <si>
    <t xml:space="preserve">Gráfico 3.4.1. Docentes que contaban con estudiantes con proyectos de inclusión educativa, integración escolar o afines en el grado/sección. </t>
  </si>
  <si>
    <t>Gráfico 3.4.2. Estrategias de acompañamiento para las y los estudiantes con proyectos de inclusión en el grado/sección.</t>
  </si>
  <si>
    <t>Tabla 3.4.3. Tipos de adecuaciones realizadas para favorecer la inclusión educativa de las y los estudiantes en el grado/sección.</t>
  </si>
  <si>
    <t xml:space="preserve">Tabla 3.4.4. Actores que participaron en el trabajo conjunto respecto de la adecuación de la propuesta para estudiantes con proyectos de inclusión educativa en el grado/sección. </t>
  </si>
  <si>
    <t>4. Seguimiento de los aprendizajes durante el ciclo lectivo 2021</t>
  </si>
  <si>
    <t>Tabla 4.1.1. Actividades pedagógicas de retroalimentación en el grado/sección.</t>
  </si>
  <si>
    <t xml:space="preserve">Tabla 4.2.1. Modos de definición de las instancias de evaluación con calificación en el grado/sección. </t>
  </si>
  <si>
    <t>Tabla 4.2.2. Tipos de instrumentos /estrategias de evaluación en el grado/sección.</t>
  </si>
  <si>
    <t>Tabla 4.2.3. Carácter de las actividades de evaluación en el grado/sección.</t>
  </si>
  <si>
    <t>Tabla 4.2.4. Criterios para la elaboración de las propuestas de evaluación en el grado/sección para el ciclo lectivo actual.</t>
  </si>
  <si>
    <t>Tabla 4.3.1. Tipo de actividades para acompañar a las y los estudiantes que tuvieron dificultades en las evaluaciones aplicadas en el grado/sección.</t>
  </si>
  <si>
    <t>5. Condiciones de trabajo de las y los docentes durante el ciclo lectivo 2021</t>
  </si>
  <si>
    <t xml:space="preserve">Gráfico 5.1.1. Percepción sobre el caudal de trabajo y de tareas llevadas a cabo como docente en comparación con el período prepandemia. </t>
  </si>
  <si>
    <t>Tabla 5.1.2. Aspectos que se modificaron en la situación actual en comparación con el período anterior respecto del trabajo cotidiano de las y los docentes.</t>
  </si>
  <si>
    <t xml:space="preserve">Tabla 5.2.1. Niveles de impacto de las dificultades en la actividad docente. </t>
  </si>
  <si>
    <t>Tabla 5.2.2. Dificultades en la planificación e implementación de la propuesta educativa actual en el grado/sección.</t>
  </si>
  <si>
    <t>Tabla 5.2.3. Niveles de impacto de las dificultades de las y los estudiantes en la actividad escolar durante el ciclo lectivo actual.</t>
  </si>
  <si>
    <t xml:space="preserve">Gráfico 5.3.1. Organización de instancias de trabajo colectivo para alcanzar acuerdos, brindar apoyo o compartir saberes relativos a las nuevas modalidades de enseñanza. </t>
  </si>
  <si>
    <t xml:space="preserve">Tabla 5.3.2. Tipos de instancias de trabajo colectivo para alcanzar acuerdos, brindar apoyo o compartir saberes relativos a las nuevas modalidades de enseñanza. </t>
  </si>
  <si>
    <t>6. Recursos para la enseñanza durante el ciclo lectivo 2021</t>
  </si>
  <si>
    <t xml:space="preserve">Gráfico 6.1.1. Disponibilidad de equipamiento adecuado para el desarrollo de las tareas docentes. </t>
  </si>
  <si>
    <t xml:space="preserve">Gráfico 6.1.2. Tipo de equipamiento disponible para el desarrollo de las tareas docentes. </t>
  </si>
  <si>
    <t xml:space="preserve">Gráfico 6.2.1. Disponibilidad de conectividad adecuada para la planificación y el desarrollo de las tareas docentes. </t>
  </si>
  <si>
    <t xml:space="preserve">Gráfico 6.3.1. Disponibilidad de espacio/s físico/s adecuados para el desarrollo de las tareas docentes. </t>
  </si>
  <si>
    <t xml:space="preserve">Tabla 6.4.1. Aspectos que se modificaron en las prácticas de enseñanza y que se considera positivo sostener en contextos de pospandemia. </t>
  </si>
  <si>
    <t>8. Tasa de Participación</t>
  </si>
  <si>
    <t>Tabla 8.4.1: Tasa de participación por jurisdicción.</t>
  </si>
  <si>
    <t>Tabla 8.4.2: Cantidad de docentes y establecimientos participantes por jurisdicción.</t>
  </si>
  <si>
    <t>Seleccione la jurisdicción que desee consultar:</t>
  </si>
  <si>
    <t>Fuente: Encuesta a docentes de escuelas de nivel primario: ciclo lectivo 2021, SEIE | ME</t>
  </si>
  <si>
    <t>Total:</t>
  </si>
  <si>
    <t>Se ofrecen actividades virtuales para estudiantes que requieren acompañamiento en aspectos puntuales de su aprendizaje o que se encuentran en la modalidad de promoción acompañada.</t>
  </si>
  <si>
    <t>Se ofrecen espacios virtuales de tutoría (resolver dudas, preparar exámenes) para estudiantes que concurren presencialmente.</t>
  </si>
  <si>
    <t>Más de 40 estudiantes</t>
  </si>
  <si>
    <t>Gráfico 3.1.1.</t>
  </si>
  <si>
    <t>El equipo de conducción de la institución</t>
  </si>
  <si>
    <t>Otras/os docentes de la escuela</t>
  </si>
  <si>
    <t>Los documentos de orientación elaborados por la jurisdicción</t>
  </si>
  <si>
    <t xml:space="preserve">Materiales didácticos propios previos a la pandemia </t>
  </si>
  <si>
    <t xml:space="preserve">Las orientaciones que se ofrecían en sitios web, conversatorios, etc. </t>
  </si>
  <si>
    <t>Asesores pedagógicos, director/a de estudios, etc.</t>
  </si>
  <si>
    <t>Acordamos criterios entre los/as docentes de cada grado/sección con la coordinación del equipo directivo</t>
  </si>
  <si>
    <t>Acordamos criterios entre los/as docentes de cada ciclo</t>
  </si>
  <si>
    <t>Acordamos criterios entre los/as docentes de cada grado/sección</t>
  </si>
  <si>
    <t>Realicé intercambios/consultas con docentes del mismo grado/sección a mi cargo</t>
  </si>
  <si>
    <t>Los criterios fueron establecidos de manera individual</t>
  </si>
  <si>
    <t>La situación fue diversa, algunas/os estudiantes contaban con los contenidos mínimos requeridos y otras/os no contaban con ellos</t>
  </si>
  <si>
    <t>Se debe a la pandemia y a la suspensión de las clases presenciales</t>
  </si>
  <si>
    <t>Es habitual, pero se profundizó por la suspensión de clases presenciales</t>
  </si>
  <si>
    <t>Es habitual, las/os estudiantes no suelen tener los contenidos previos requeridos</t>
  </si>
  <si>
    <t>Se implementa la misma propuesta de enseñanza con cada uno de los grupos/agrupamientos en los que se encuentra dividido el grado/sección en la presencialidad</t>
  </si>
  <si>
    <t>Se implementan distintas propuestas de enseñanza, ya sean virtuales o presenciales, con cada uno de los grupos/agrupamientos en los que se encuentra dividido el grado/sección</t>
  </si>
  <si>
    <t xml:space="preserve">Se implementa la misma propuesta de enseñanza, alternando clases presenciales y virtuales, con cada uno de los grupos/agrupamientos en los que se encuentra dividido el grado/sección </t>
  </si>
  <si>
    <t xml:space="preserve">Se implementa la propuesta de enseñanza de forma virtual y utilizo los encuentros presenciales para la discusión de dudas o preguntas </t>
  </si>
  <si>
    <t>Otra</t>
  </si>
  <si>
    <t>Se realizó una priorización de aprendizajes para el año en curso, que responde a las formas de organización escolar y a la necesidad de acompañar el retorno a las clases presenciales</t>
  </si>
  <si>
    <t>Se diagnosticaron los aprendizajes logrados y pendientes en el ciclo 2020</t>
  </si>
  <si>
    <t>Se enseñaron los aprendizajes pendientes del año anterior</t>
  </si>
  <si>
    <t>Se priorizó el vínculo con las/os estudiantes y el acompañamiento en el retorno a clases presenciales por sobre la propuesta de enseñanza</t>
  </si>
  <si>
    <t>Se implementó el diseño de enseñanza elaborado antes de la emergencia sanitaria</t>
  </si>
  <si>
    <t>Se consultaron los Núcleos de Aprendizaje Prioritarios</t>
  </si>
  <si>
    <t>Se revisó el Diseño Curricular de la Provincia/Jurisdicción</t>
  </si>
  <si>
    <t>Se tomó como referencia las orientaciones de selección y priorización curricular de las autoridades ministeriales</t>
  </si>
  <si>
    <t>Tuve en cuenta la planificación y experiencia del año anterior</t>
  </si>
  <si>
    <t>Se orientó la selección de contenidos a partir de materiales para la enseñanza que ofrecieron las autoridades ministeriales</t>
  </si>
  <si>
    <t>Se basó en el programa con el que venía trabajando en años anteriores</t>
  </si>
  <si>
    <t>Se tomó como referencia el ordenamiento de temas que propone el libro de texto/cuadernillo/manual que estamos utilizando</t>
  </si>
  <si>
    <t>Se consultó las propuestas desarrolladas por otras/os docentes</t>
  </si>
  <si>
    <t>Libros, libros de texto, manuales impresos o digitales</t>
  </si>
  <si>
    <t>Actividades o cuadernillos de propia autoría que se preparan para imprimir o copiar y resolver</t>
  </si>
  <si>
    <t>Podcasts o videos disponibles en la web (por ejemplo, en Youtube)</t>
  </si>
  <si>
    <t>Cuadernos de la Serie Seguimos Educando elaborados por el Ministerio de Educación de la Nación o por el Ministerio de Educación de la jurisdicción</t>
  </si>
  <si>
    <t>Portales educativos o plataformas del Ministerio de Educación de la Nación (Educ.ar, seguimoseducando.gob.ar, Juana Manso, etc.) o portales educativos o plataformas de los Ministerios de educación provinciales</t>
  </si>
  <si>
    <t>Clases en vivo por videoconferencias (Zoom, Google Hangouts, Meet, Skype, etc.) o de consulta a través de redes sociales (Facebook, Instagram, Tik Tok)</t>
  </si>
  <si>
    <t>Clases grabadas o de consulta (por ejemplo, a través de audios o videos enviados por WhatsApp, disponibles en las plataformas virtuales u otros sitios)</t>
  </si>
  <si>
    <t>Portales educativos privados (gratuitos o pagos) (por ejemplo, Educatina, Aula 365, educarencasa.com, Google Classroom, etc.).</t>
  </si>
  <si>
    <t>Programas de TV o radio en el marco de Seguimos Educando (Canal 7, Encuentro, Paka Paka, etc.) o programas de TV o radio provinciales o locales</t>
  </si>
  <si>
    <t>Otro</t>
  </si>
  <si>
    <t>Resolver situaciones problemáticas</t>
  </si>
  <si>
    <t>Producir textos escritos</t>
  </si>
  <si>
    <t>Elaborar conclusiones a partir de información dada en diversos formatos (textos escritos, orales, material audiovisual)</t>
  </si>
  <si>
    <t>Identificar información explícita en textos escritos (extraer datos o ideas)</t>
  </si>
  <si>
    <t>Debates orales o escritos sobre temáticas específicas</t>
  </si>
  <si>
    <t>Resolver actividades cerradas de respuesta única o múltiple (de opción múltiple, verdadero/ falso, actividades de completamiento, actividades de correspondencia, cuestionarios, resolución de ejercicios)</t>
  </si>
  <si>
    <t>Realizar inferencias a partir de información dada en diversos formatos (textos escritos, orales, material audiovisual)</t>
  </si>
  <si>
    <t>Establecer relaciones entre hechos, fenómenos, ideas, etc.</t>
  </si>
  <si>
    <t>Clasificar/categorizar utilizando criterios propios o dados</t>
  </si>
  <si>
    <t>Prácticas experimentales</t>
  </si>
  <si>
    <t>Trabajo por proyectos intra o interdisciplinarios</t>
  </si>
  <si>
    <t>Diseñar recursos audiovisuales (presentaciones, videos, folletos, infografías, etc)</t>
  </si>
  <si>
    <t>Construir modelos (gráficos o concretos)</t>
  </si>
  <si>
    <t xml:space="preserve">No, no contaban </t>
  </si>
  <si>
    <t>Sí, se realizaron adecuaciones en la propuesta para favorecer su inclusión educativa</t>
  </si>
  <si>
    <t>No se consideró necesario, las/os estudiantes participaron sin dificultades en las actividades que se propusieron para el grupo</t>
  </si>
  <si>
    <t>No resultó posible, pero hubiese sido necesario</t>
  </si>
  <si>
    <t>Modificaciones con relación a las estrategias didácticas para abordar los contenidos curriculares</t>
  </si>
  <si>
    <t>Modificaciones del contenido curricular en relación con el grupo de pares a través de lo propuesto en el Proyecto Pedagógico Individual</t>
  </si>
  <si>
    <t>Adecuaciones para la accesibilidad en distintos modos, medios y formatos aumentativos o alternativos de comunicación (texto plano, braille, subtítulos, lengua de señas, lenguaje sencillo, pictogramas, etc.)</t>
  </si>
  <si>
    <t>Docente integrador/acompañante/de apoyo pedagógico</t>
  </si>
  <si>
    <t>Equipo directivo de la institución</t>
  </si>
  <si>
    <t>Equipo de apoyo a la integración escolar</t>
  </si>
  <si>
    <t>Familia de las/os estudiantes</t>
  </si>
  <si>
    <t>Otros/as docentes de la institución</t>
  </si>
  <si>
    <t>Ninguno, desarrollé la adecuación por mi cuenta</t>
  </si>
  <si>
    <t>De manera general en los encuentros presenciales con el grupo</t>
  </si>
  <si>
    <t>De manera individual a las/os estudiantes con mayores dificultades en la resolución de la actividad</t>
  </si>
  <si>
    <t>De manera grupal</t>
  </si>
  <si>
    <t>De manera individual a todas/os las/os estudiantes</t>
  </si>
  <si>
    <t>Se definen a partir de los acuerdos nacionales y jurisdiccionales</t>
  </si>
  <si>
    <t>La/s define la institución para todos los grados/secciones</t>
  </si>
  <si>
    <t>Se definen a través de acuerdos entre las/los docentes de cada grado/sección</t>
  </si>
  <si>
    <t>Se definen a través de acuerdos dentro de cada coordinación de ciclo</t>
  </si>
  <si>
    <t>Se definen de manera individual por cada docente</t>
  </si>
  <si>
    <t>Observación directa del quehacer de las/os estudiantes cuando fue posible</t>
  </si>
  <si>
    <t>Presentación de trabajos individuales</t>
  </si>
  <si>
    <t>Evaluaciones orales</t>
  </si>
  <si>
    <t>Evaluaciones escritas de respuesta abierta</t>
  </si>
  <si>
    <t>Presentación de trabajos colaborativos</t>
  </si>
  <si>
    <t>Evaluaciones escritas de respuesta cerrada</t>
  </si>
  <si>
    <t>Individuales</t>
  </si>
  <si>
    <t>Grupales</t>
  </si>
  <si>
    <t>En parejas</t>
  </si>
  <si>
    <t>Combinadas</t>
  </si>
  <si>
    <t>Tener en cuenta las orientaciones brindadas por la escuela</t>
  </si>
  <si>
    <t>Seleccionar los contenidos que considero mínimos y fundamentales</t>
  </si>
  <si>
    <t>Basarse en los contenidos priorizados en los documentos jurisdiccionales</t>
  </si>
  <si>
    <t>Recurrir a los parámetros o criterios que solía utilizar antes de la pandemia</t>
  </si>
  <si>
    <t xml:space="preserve">Diseño de actividades complementarias para reforzar los contenidos evaluados </t>
  </si>
  <si>
    <t>Planificación de momentos particulares dedicados al apoyo y refuerzo de aprendizajes</t>
  </si>
  <si>
    <t xml:space="preserve">Recurrir al trabajo colaborativo entre estudiantes o explicaciones entre pares </t>
  </si>
  <si>
    <t>Aplicación de evaluaciones recuperatorias</t>
  </si>
  <si>
    <t>No realizan actividades de este tipo</t>
  </si>
  <si>
    <t>El tiempo dedicado al diseño y organización de la propuesta educativa (búsqueda de recursos, preparación de materiales/clases, virtualización de los contenidos)</t>
  </si>
  <si>
    <t>Los criterios para seleccionar, organizar y secuenciar los contenidos</t>
  </si>
  <si>
    <t>Las estrategias para el seguimiento de los aprendizajes de los/as estudiantes</t>
  </si>
  <si>
    <t>El tipo de materiales y recursos utilizados en sus propuestas de enseñanza</t>
  </si>
  <si>
    <t>El tipo de actividades que propone a las/os estudiantes</t>
  </si>
  <si>
    <t>El vínculo y la relación con las/os estudiantes</t>
  </si>
  <si>
    <t>La modalidad y frecuencia con que realiza devoluciones individuales y/o grupales sobre las tareas/trabajos de las/os estudiantes</t>
  </si>
  <si>
    <t>Categorías</t>
  </si>
  <si>
    <t xml:space="preserve">Falta de acceso a recursos tecnológicos en los hogares de las/os estudiantes </t>
  </si>
  <si>
    <t>Dificultades de las/os estudiantes para sostener la vinculación con las clases virtuales</t>
  </si>
  <si>
    <t>Dificultades de las/os estudiantes para realizar las actividades propuestas debido a sus contextos familiares y/o locales</t>
  </si>
  <si>
    <t>Dificultades de las/os estudiantes para realizar las actividades propuestas por vacancias en sus aprendizajes previos</t>
  </si>
  <si>
    <t>Dificultades de las/os estudiantes para sostener la vinculación con las clases presenciales</t>
  </si>
  <si>
    <t>Limitaciones en la conectividad a Internet</t>
  </si>
  <si>
    <t>Limitaciones en el acceso a recursos electrónicos de uso personal (computadoras, software, celulares, etc.)</t>
  </si>
  <si>
    <t>Poca experiencia en el uso de recursos electrónicos y digitales con fines pedagógicos</t>
  </si>
  <si>
    <t>Dificultad para organizar la propuesta de enseñanza en la modalidad de presencialidad mixta</t>
  </si>
  <si>
    <t>Dificultades en las tareas laborales por el impacto emocional y físico de la pandemia por Covid-19 en mi estado de salud</t>
  </si>
  <si>
    <t>Dificultades en la compatibilización de las tareas laborales con las domésticas/de cuidado (por ejemplo, por falta de tiempo o espacio en su casa)</t>
  </si>
  <si>
    <t>En la atención a necesidades y ritmos particulares de aprendizaje de cada estudiante</t>
  </si>
  <si>
    <t>En la combinación de presencialidad y virtualidad</t>
  </si>
  <si>
    <t>En los cambios imprevistos en la organización escolar por la situación epidemiológica (por ejemplo, definiciones ministeriales de aumento o reducción de la presencialidad, aislamiento de un grupo de estudiantes de manera indeterminada, etc.)</t>
  </si>
  <si>
    <t>En la comunicación y seguimiento de estudiantes</t>
  </si>
  <si>
    <t>En la priorización y reorganización de contenidos y objetivos de aprendizaje</t>
  </si>
  <si>
    <t>En el diseño e implementación de las actividades de enseñanza</t>
  </si>
  <si>
    <t>En la generación de criterios comunes a nivel de la escuela</t>
  </si>
  <si>
    <t>No encontré dificultades</t>
  </si>
  <si>
    <t>Limitaciones o falta de conectividad a Internet</t>
  </si>
  <si>
    <t>Limitaciones en el acceso o falta de recursos electrónicos (computadoras, software, celulares etc.) para seguir las propuestas que continúan bajo la virtualidad</t>
  </si>
  <si>
    <t>Ausencia de personas adultas que puedan acompañar a las/os estudiantes en el seguimiento de los estudios</t>
  </si>
  <si>
    <t>Dificultades en la organización de los horarios familiares y disponibilidad de espacios para el estudio o para las actividades escolares</t>
  </si>
  <si>
    <t>Dificultades socioeconómicas (alimentación, vivienda, etc.)</t>
  </si>
  <si>
    <t>La actividad virtual requiere de capacidad para trabajar autónomamente que muchas/os estudiantes aún están en proceso de desarrollar</t>
  </si>
  <si>
    <t>Falta/pérdida de comunicación entre pares o las dificultades para realizar intercambios y trabajos grupales</t>
  </si>
  <si>
    <t>Problemas de salud (COVID19, dengue u otros) del estudiante y/o de sus familiares</t>
  </si>
  <si>
    <t>Falta de dominio en conocimientos previos para el desarrollo de su asignatura</t>
  </si>
  <si>
    <t>Pérdida de comunicación con el/la docente</t>
  </si>
  <si>
    <t>Dificultades en el traslado de las/os estudiantes para la asistencia presencial</t>
  </si>
  <si>
    <t>Situaciones de violencia en el hogar</t>
  </si>
  <si>
    <t>Situaciones de salud mental de las/os estudiantes</t>
  </si>
  <si>
    <t>Estudiantes que tienen que trabajar</t>
  </si>
  <si>
    <t>Reuniones de área o materias afines</t>
  </si>
  <si>
    <t>Capacitaciones virtuales</t>
  </si>
  <si>
    <t>Lectura de textos u otros materiales</t>
  </si>
  <si>
    <t xml:space="preserve"> Gráfico 6.1.1. Disponibilidad de equipamiento adecuado para el desarrollo de las tareas docentes. </t>
  </si>
  <si>
    <t>Sí, en el hogar</t>
  </si>
  <si>
    <t>Realiza las tareas en espacios comunes del hogar</t>
  </si>
  <si>
    <t>Dispone de un espacio específico compartido con otras/os miembros del hogar</t>
  </si>
  <si>
    <t>Dispone de un espacio específico no compartido con otras/os miembros del hogar</t>
  </si>
  <si>
    <t>Realiza las tareas fuera del hogar</t>
  </si>
  <si>
    <t>Mayor uso de las nuevas tecnologías para la enseñanza</t>
  </si>
  <si>
    <t>Combinación de actividades para realizar en distintos soportes (virtual, impreso, etc.)</t>
  </si>
  <si>
    <t>Asistencia alternada a la escuela</t>
  </si>
  <si>
    <t>Aumento de devoluciones de carácter formativo</t>
  </si>
  <si>
    <t>Grupos/agrupamientos para diferentes actividades que involucran estudiantes de distintas secciones del mismo año escolar</t>
  </si>
  <si>
    <t xml:space="preserve">No encuentro nada positivo para sostener en contextos educativos de pospandemia </t>
  </si>
  <si>
    <t>Tabla 8.4.1: Tasa de participación por jurisdicción</t>
  </si>
  <si>
    <t>Rio Negro</t>
  </si>
  <si>
    <t>Tucuman</t>
  </si>
  <si>
    <t>Tabla 8.4.2: Cantidad de docentes y establecimientos participantes por jurisdicción</t>
  </si>
  <si>
    <t>Docentes</t>
  </si>
  <si>
    <t>Establecimientos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</si>
</sst>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%"/>
  </numFmts>
  <fonts count="19">
    <font>
      <sz val="11"/>
      <color theme="1"/>
      <name val="Calibri"/>
      <family val="2"/>
      <scheme val="minor"/>
    </font>
    <font>
      <sz val="9"/>
      <color rgb="FF000000"/>
      <name val="Arial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Arial Nova Cond"/>
      <family val="2"/>
    </font>
    <font>
      <sz val="12"/>
      <color rgb="FFFF0000"/>
      <name val="Arial Nova Cond"/>
      <family val="2"/>
    </font>
    <font>
      <sz val="11"/>
      <color rgb="FF50535C"/>
      <name val="Arial Nova Cond"/>
      <family val="2"/>
    </font>
    <font>
      <sz val="11"/>
      <color theme="1"/>
      <name val="Arial Nova Cond"/>
      <family val="2"/>
    </font>
    <font>
      <sz val="9"/>
      <color rgb="FF50535C"/>
      <name val="Arial Nova Cond"/>
      <family val="2"/>
    </font>
    <font>
      <b/>
      <sz val="12"/>
      <color theme="1"/>
      <name val="Arial Nova Cond"/>
      <family val="2"/>
    </font>
    <font>
      <sz val="12"/>
      <color theme="1"/>
      <name val="Arial Nova Cond"/>
      <family val="2"/>
    </font>
    <font>
      <b/>
      <sz val="14"/>
      <color theme="0"/>
      <name val="Arial Nova Cond"/>
      <family val="2"/>
    </font>
    <font>
      <sz val="11"/>
      <color rgb="FF000000"/>
      <name val="Calibri"/>
      <family val="2"/>
      <scheme val="minor"/>
    </font>
    <font>
      <sz val="10"/>
      <color rgb="FF000000"/>
      <name val="Arial Nova Cond"/>
      <family val="2"/>
    </font>
    <font>
      <sz val="11"/>
      <color rgb="FF000000"/>
      <name val="Arial Nova Cond"/>
      <family val="2"/>
    </font>
    <font>
      <sz val="9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12"/>
      <color theme="2" tint="-0.749992370372631"/>
      <name val="Arial Nova Cond"/>
      <family val="2"/>
    </font>
    <font>
      <b/>
      <sz val="18"/>
      <color theme="0"/>
      <name val="Arial Nova Con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41BBED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theme="4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7">
    <xf numFmtId="0" fontId="0" fillId="0" borderId="0" xfId="0"/>
    <xf numFmtId="9" fontId="1" fillId="2" borderId="1" xfId="0" applyNumberFormat="1" applyFont="1" applyFill="1" applyBorder="1" applyAlignment="1">
      <alignment horizontal="center" vertical="center"/>
    </xf>
    <xf numFmtId="9" fontId="0" fillId="0" borderId="0" xfId="1" applyFont="1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0" fillId="0" borderId="11" xfId="0" applyBorder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horizontal="left" vertical="center"/>
    </xf>
    <xf numFmtId="0" fontId="3" fillId="5" borderId="0" xfId="0" applyFont="1" applyFill="1" applyAlignment="1">
      <alignment vertical="center"/>
    </xf>
    <xf numFmtId="0" fontId="0" fillId="6" borderId="3" xfId="0" applyFill="1" applyBorder="1" applyAlignment="1">
      <alignment vertical="center"/>
    </xf>
    <xf numFmtId="0" fontId="5" fillId="6" borderId="0" xfId="0" applyFont="1" applyFill="1" applyAlignment="1">
      <alignment horizontal="center" vertical="center"/>
    </xf>
    <xf numFmtId="0" fontId="0" fillId="6" borderId="11" xfId="0" applyFill="1" applyBorder="1" applyAlignment="1">
      <alignment vertical="center"/>
    </xf>
    <xf numFmtId="0" fontId="0" fillId="6" borderId="2" xfId="0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0" fillId="0" borderId="0" xfId="0" applyAlignment="1">
      <alignment horizontal="left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5" fillId="6" borderId="20" xfId="0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horizontal="center" vertical="center"/>
    </xf>
    <xf numFmtId="0" fontId="5" fillId="6" borderId="22" xfId="0" applyFont="1" applyFill="1" applyBorder="1" applyAlignment="1">
      <alignment horizontal="center" vertical="center"/>
    </xf>
    <xf numFmtId="0" fontId="5" fillId="6" borderId="2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wrapText="1"/>
    </xf>
    <xf numFmtId="0" fontId="0" fillId="0" borderId="0" xfId="0" applyAlignment="1">
      <alignment wrapText="1"/>
    </xf>
    <xf numFmtId="9" fontId="14" fillId="2" borderId="1" xfId="0" applyNumberFormat="1" applyFont="1" applyFill="1" applyBorder="1" applyAlignment="1">
      <alignment horizontal="center" vertical="center"/>
    </xf>
    <xf numFmtId="0" fontId="15" fillId="2" borderId="24" xfId="0" applyFont="1" applyFill="1" applyBorder="1" applyAlignment="1">
      <alignment wrapText="1"/>
    </xf>
    <xf numFmtId="0" fontId="0" fillId="2" borderId="24" xfId="0" applyFill="1" applyBorder="1"/>
    <xf numFmtId="0" fontId="12" fillId="2" borderId="24" xfId="0" applyFont="1" applyFill="1" applyBorder="1"/>
    <xf numFmtId="0" fontId="15" fillId="2" borderId="24" xfId="0" applyFont="1" applyFill="1" applyBorder="1"/>
    <xf numFmtId="0" fontId="15" fillId="2" borderId="25" xfId="0" applyFont="1" applyFill="1" applyBorder="1"/>
    <xf numFmtId="0" fontId="15" fillId="7" borderId="24" xfId="0" applyFont="1" applyFill="1" applyBorder="1" applyAlignment="1">
      <alignment wrapText="1"/>
    </xf>
    <xf numFmtId="0" fontId="0" fillId="2" borderId="24" xfId="0" applyFill="1" applyBorder="1" applyAlignment="1">
      <alignment wrapText="1"/>
    </xf>
    <xf numFmtId="9" fontId="0" fillId="0" borderId="0" xfId="0" applyNumberFormat="1"/>
    <xf numFmtId="0" fontId="4" fillId="4" borderId="17" xfId="0" applyFont="1" applyFill="1" applyBorder="1" applyAlignment="1">
      <alignment horizontal="lef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vertical="center"/>
    </xf>
    <xf numFmtId="0" fontId="1" fillId="2" borderId="24" xfId="0" applyFont="1" applyFill="1" applyBorder="1" applyAlignment="1">
      <alignment wrapText="1"/>
    </xf>
    <xf numFmtId="0" fontId="1" fillId="2" borderId="25" xfId="0" applyFont="1" applyFill="1" applyBorder="1" applyAlignment="1">
      <alignment wrapText="1"/>
    </xf>
    <xf numFmtId="0" fontId="0" fillId="0" borderId="6" xfId="0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1" fontId="0" fillId="0" borderId="0" xfId="1" applyNumberFormat="1" applyFont="1"/>
    <xf numFmtId="1" fontId="0" fillId="0" borderId="0" xfId="0" applyNumberFormat="1"/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9" fontId="14" fillId="2" borderId="1" xfId="0" applyNumberFormat="1" applyFont="1" applyFill="1" applyBorder="1" applyAlignment="1" applyProtection="1">
      <alignment horizontal="center" vertical="center"/>
      <protection hidden="1"/>
    </xf>
    <xf numFmtId="9" fontId="13" fillId="2" borderId="1" xfId="0" applyNumberFormat="1" applyFont="1" applyFill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0" fontId="17" fillId="8" borderId="1" xfId="0" applyFont="1" applyFill="1" applyBorder="1" applyAlignment="1">
      <alignment vertical="center" wrapText="1"/>
    </xf>
    <xf numFmtId="0" fontId="17" fillId="8" borderId="1" xfId="0" applyFont="1" applyFill="1" applyBorder="1" applyAlignment="1">
      <alignment vertical="center"/>
    </xf>
    <xf numFmtId="0" fontId="17" fillId="8" borderId="1" xfId="0" applyFont="1" applyFill="1" applyBorder="1" applyAlignment="1">
      <alignment wrapText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left" vertical="center"/>
    </xf>
    <xf numFmtId="0" fontId="18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left" vertical="center"/>
    </xf>
    <xf numFmtId="0" fontId="9" fillId="3" borderId="9" xfId="0" applyFont="1" applyFill="1" applyBorder="1" applyAlignment="1">
      <alignment horizontal="left" vertical="center"/>
    </xf>
    <xf numFmtId="0" fontId="9" fillId="3" borderId="10" xfId="0" applyFont="1" applyFill="1" applyBorder="1" applyAlignment="1">
      <alignment horizontal="left" vertical="center"/>
    </xf>
    <xf numFmtId="0" fontId="10" fillId="0" borderId="8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4" fillId="4" borderId="12" xfId="0" applyFont="1" applyFill="1" applyBorder="1" applyAlignment="1">
      <alignment horizontal="left" vertical="center" wrapText="1" indent="1"/>
    </xf>
    <xf numFmtId="0" fontId="4" fillId="4" borderId="13" xfId="0" applyFont="1" applyFill="1" applyBorder="1" applyAlignment="1">
      <alignment horizontal="left" vertical="center" wrapText="1" indent="1"/>
    </xf>
    <xf numFmtId="0" fontId="4" fillId="4" borderId="14" xfId="0" applyFont="1" applyFill="1" applyBorder="1" applyAlignment="1">
      <alignment horizontal="left" vertical="center" wrapText="1" indent="1"/>
    </xf>
    <xf numFmtId="0" fontId="4" fillId="4" borderId="17" xfId="0" applyFont="1" applyFill="1" applyBorder="1" applyAlignment="1">
      <alignment horizontal="left" vertical="center" wrapText="1" indent="1"/>
    </xf>
    <xf numFmtId="0" fontId="4" fillId="4" borderId="15" xfId="0" applyFont="1" applyFill="1" applyBorder="1" applyAlignment="1">
      <alignment horizontal="left" vertical="center" wrapText="1" indent="1"/>
    </xf>
    <xf numFmtId="0" fontId="4" fillId="4" borderId="16" xfId="0" applyFont="1" applyFill="1" applyBorder="1" applyAlignment="1">
      <alignment horizontal="left" vertical="center" wrapText="1" inden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 wrapText="1"/>
    </xf>
    <xf numFmtId="0" fontId="6" fillId="2" borderId="13" xfId="0" applyFont="1" applyFill="1" applyBorder="1" applyAlignment="1">
      <alignment horizontal="left" vertical="center" wrapText="1"/>
    </xf>
    <xf numFmtId="0" fontId="6" fillId="2" borderId="14" xfId="0" applyFont="1" applyFill="1" applyBorder="1" applyAlignment="1">
      <alignment horizontal="left" vertical="center" wrapText="1"/>
    </xf>
    <xf numFmtId="0" fontId="4" fillId="4" borderId="26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left" vertical="center"/>
    </xf>
    <xf numFmtId="0" fontId="4" fillId="4" borderId="12" xfId="0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left" vertical="center" wrapText="1"/>
    </xf>
    <xf numFmtId="0" fontId="4" fillId="4" borderId="14" xfId="0" applyFont="1" applyFill="1" applyBorder="1" applyAlignment="1">
      <alignment horizontal="left" vertical="center" wrapText="1"/>
    </xf>
    <xf numFmtId="0" fontId="4" fillId="4" borderId="17" xfId="0" applyFont="1" applyFill="1" applyBorder="1" applyAlignment="1">
      <alignment horizontal="left" vertical="center" wrapText="1"/>
    </xf>
    <xf numFmtId="0" fontId="4" fillId="4" borderId="15" xfId="0" applyFont="1" applyFill="1" applyBorder="1" applyAlignment="1">
      <alignment horizontal="left" vertical="center" wrapText="1"/>
    </xf>
    <xf numFmtId="0" fontId="4" fillId="4" borderId="16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2">
    <cellStyle name="Normal" xfId="0" builtinId="0"/>
    <cellStyle name="Porcentaje" xfId="1" builtinId="5"/>
  </cellStyles>
  <dxfs count="0"/>
  <tableStyles count="1" defaultTableStyle="TableStyleMedium2" defaultPivotStyle="PivotStyleMedium9">
    <tableStyle name="Invisible" pivot="0" table="0" count="0" xr9:uid="{00000000-0011-0000-FFFF-FFFF00000000}"/>
  </tableStyles>
  <colors>
    <mruColors>
      <color rgb="FF66FFFF"/>
      <color rgb="FF41BBED"/>
      <color rgb="FF6BCBF1"/>
      <color rgb="FF5053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F45-4AEB-8EA2-4AC1EF38C96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F45-4AEB-8EA2-4AC1EF38C96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F45-4AEB-8EA2-4AC1EF38C96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F45-4AEB-8EA2-4AC1EF38C96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F45-4AEB-8EA2-4AC1EF38C960}"/>
              </c:ext>
            </c:extLst>
          </c:dPt>
          <c:cat>
            <c:numRef>
              <c:f>INDICE!$C$7:$C$10</c:f>
              <c:numCache>
                <c:formatCode>General</c:formatCode>
                <c:ptCount val="4"/>
              </c:numCache>
            </c:numRef>
          </c:cat>
          <c:val>
            <c:numRef>
              <c:f>INDICE!$D$7:$D$10</c:f>
              <c:numCache>
                <c:formatCode>General</c:formatCode>
                <c:ptCount val="4"/>
              </c:numCache>
            </c:numRef>
          </c:val>
          <c:extLst>
            <c:ext xmlns:c16="http://schemas.microsoft.com/office/drawing/2014/chart" uri="{C3380CC4-5D6E-409C-BE32-E72D297353CC}">
              <c16:uniqueId val="{0000000A-DF45-4AEB-8EA2-4AC1EF38C9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2C6-48DE-AA1A-DCB97A93244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2C6-48DE-AA1A-DCB97A93244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2C6-48DE-AA1A-DCB97A93244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2C6-48DE-AA1A-DCB97A93244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2C6-48DE-AA1A-DCB97A932447}"/>
              </c:ext>
            </c:extLst>
          </c:dPt>
          <c:cat>
            <c:strRef>
              <c:f>'1.2.'!$C$10:$C$13</c:f>
              <c:strCache>
                <c:ptCount val="4"/>
                <c:pt idx="0">
                  <c:v>1</c:v>
                </c:pt>
                <c:pt idx="1">
                  <c:v>2</c:v>
                </c:pt>
                <c:pt idx="2">
                  <c:v>3 o mas</c:v>
                </c:pt>
                <c:pt idx="3">
                  <c:v>Total</c:v>
                </c:pt>
              </c:strCache>
            </c:strRef>
          </c:cat>
          <c:val>
            <c:numRef>
              <c:f>'1.2.'!$D$10:$D$13</c:f>
              <c:numCache>
                <c:formatCode>0%</c:formatCode>
                <c:ptCount val="4"/>
                <c:pt idx="0">
                  <c:v>0.72054394198732519</c:v>
                </c:pt>
                <c:pt idx="1">
                  <c:v>0.26808627007808433</c:v>
                </c:pt>
                <c:pt idx="2">
                  <c:v>1.1369787934585186E-2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97-40C0-B4BF-BD30AB91A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82-4004-9B06-A45859088BA7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82-4004-9B06-A45859088BA7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282-4004-9B06-A45859088BA7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282-4004-9B06-A45859088BA7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A282-4004-9B06-A45859088BA7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'1.2.'!$C$10:$C$12</c:f>
              <c:strCache>
                <c:ptCount val="3"/>
                <c:pt idx="0">
                  <c:v>1</c:v>
                </c:pt>
                <c:pt idx="1">
                  <c:v>2</c:v>
                </c:pt>
                <c:pt idx="2">
                  <c:v>3 o mas</c:v>
                </c:pt>
              </c:strCache>
            </c:strRef>
          </c:cat>
          <c:val>
            <c:numRef>
              <c:f>'1.2.'!$D$10:$D$12</c:f>
              <c:numCache>
                <c:formatCode>0%</c:formatCode>
                <c:ptCount val="3"/>
                <c:pt idx="0">
                  <c:v>0.72054394198732519</c:v>
                </c:pt>
                <c:pt idx="1">
                  <c:v>0.26808627007808433</c:v>
                </c:pt>
                <c:pt idx="2">
                  <c:v>1.1369787934585186E-2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282-4004-9B06-A45859088B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2972724074074074"/>
          <c:y val="0.74463434343434343"/>
          <c:w val="0.42662185185185186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E48-4DD9-8C99-B31FFF695633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E48-4DD9-8C99-B31FFF695633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E48-4DD9-8C99-B31FFF695633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E48-4DD9-8C99-B31FFF695633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E48-4DD9-8C99-B31FFF695633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'1.2.'!$C$36:$C$40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 o mas</c:v>
                </c:pt>
              </c:strCache>
            </c:strRef>
          </c:cat>
          <c:val>
            <c:numRef>
              <c:f>'1.2.'!$D$36:$D$40</c:f>
              <c:numCache>
                <c:formatCode>0%</c:formatCode>
                <c:ptCount val="5"/>
                <c:pt idx="0">
                  <c:v>0.4883321705776702</c:v>
                </c:pt>
                <c:pt idx="1">
                  <c:v>0.31612449561232642</c:v>
                </c:pt>
                <c:pt idx="2">
                  <c:v>9.2357968380149369E-2</c:v>
                </c:pt>
                <c:pt idx="3">
                  <c:v>5.1857581856780792E-2</c:v>
                </c:pt>
                <c:pt idx="4">
                  <c:v>5.1327783573069795E-2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E48-4DD9-8C99-B31FFF6956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2972724074074074"/>
          <c:y val="0.74463434343434343"/>
          <c:w val="0.42662185185185186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EDD-49F6-A95C-E9E5EBE11DFF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EDD-49F6-A95C-E9E5EBE11DFF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EDD-49F6-A95C-E9E5EBE11DFF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EDD-49F6-A95C-E9E5EBE11DFF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EDD-49F6-A95C-E9E5EBE11DFF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222-45C9-94FE-2BA999459FF6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'1.2.'!$C$62:$C$67</c:f>
              <c:strCache>
                <c:ptCount val="6"/>
                <c:pt idx="0">
                  <c:v>1 a 20 estudiantes</c:v>
                </c:pt>
                <c:pt idx="1">
                  <c:v>21 a 40 estudiantes</c:v>
                </c:pt>
                <c:pt idx="2">
                  <c:v>41 a 60 estudiantes</c:v>
                </c:pt>
                <c:pt idx="3">
                  <c:v>61 a 80 estudiantes</c:v>
                </c:pt>
                <c:pt idx="4">
                  <c:v>81 a 100 estudiantes</c:v>
                </c:pt>
                <c:pt idx="5">
                  <c:v>101 a 300 estudiantes</c:v>
                </c:pt>
              </c:strCache>
            </c:strRef>
          </c:cat>
          <c:val>
            <c:numRef>
              <c:f>'1.2.'!$D$62:$D$67</c:f>
              <c:numCache>
                <c:formatCode>0%</c:formatCode>
                <c:ptCount val="6"/>
                <c:pt idx="0">
                  <c:v>0.28250764309622317</c:v>
                </c:pt>
                <c:pt idx="1">
                  <c:v>0.38358946703011282</c:v>
                </c:pt>
                <c:pt idx="2">
                  <c:v>0.18229528687515301</c:v>
                </c:pt>
                <c:pt idx="3">
                  <c:v>7.070147607927485E-2</c:v>
                </c:pt>
                <c:pt idx="4">
                  <c:v>3.9474154789292268E-2</c:v>
                </c:pt>
                <c:pt idx="5">
                  <c:v>4.1431972129937253E-2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EDD-49F6-A95C-E9E5EBE11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CAE-4697-B9D5-164F34EAF89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CAE-4697-B9D5-164F34EAF89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CAE-4697-B9D5-164F34EAF89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CAE-4697-B9D5-164F34EAF89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CAE-4697-B9D5-164F34EAF89C}"/>
              </c:ext>
            </c:extLst>
          </c:dPt>
          <c:cat>
            <c:strRef>
              <c:f>'2.1.'!$C$10:$C$13</c:f>
              <c:strCache>
                <c:ptCount val="4"/>
                <c:pt idx="0">
                  <c:v>Alternar entre la asistencia presencial y el trabajo virtual</c:v>
                </c:pt>
                <c:pt idx="1">
                  <c:v>Asistencia/concurrencia presencial sin trabajo virtual</c:v>
                </c:pt>
                <c:pt idx="2">
                  <c:v>Trabajo virtual sin asistencia presencial</c:v>
                </c:pt>
                <c:pt idx="3">
                  <c:v>Total</c:v>
                </c:pt>
              </c:strCache>
            </c:strRef>
          </c:cat>
          <c:val>
            <c:numRef>
              <c:f>'2.1.'!$D$10:$D$13</c:f>
              <c:numCache>
                <c:formatCode>0%</c:formatCode>
                <c:ptCount val="4"/>
                <c:pt idx="0">
                  <c:v>0.76211453744493396</c:v>
                </c:pt>
                <c:pt idx="1">
                  <c:v>0.19703644373247897</c:v>
                </c:pt>
                <c:pt idx="2">
                  <c:v>4.0849018822587096E-2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CAE-4697-B9D5-164F34EAF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3B2-417E-B6D4-6E0BC5EE59B5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3B2-417E-B6D4-6E0BC5EE59B5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3B2-417E-B6D4-6E0BC5EE59B5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3B2-417E-B6D4-6E0BC5EE59B5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23B2-417E-B6D4-6E0BC5EE59B5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23B2-417E-B6D4-6E0BC5EE59B5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'2.1.'!$C$10:$C$12</c:f>
              <c:strCache>
                <c:ptCount val="3"/>
                <c:pt idx="0">
                  <c:v>Alternar entre la asistencia presencial y el trabajo virtual</c:v>
                </c:pt>
                <c:pt idx="1">
                  <c:v>Asistencia/concurrencia presencial sin trabajo virtual</c:v>
                </c:pt>
                <c:pt idx="2">
                  <c:v>Trabajo virtual sin asistencia presencial</c:v>
                </c:pt>
              </c:strCache>
            </c:strRef>
          </c:cat>
          <c:val>
            <c:numRef>
              <c:f>'2.1.'!$D$10:$D$12</c:f>
              <c:numCache>
                <c:formatCode>0%</c:formatCode>
                <c:ptCount val="3"/>
                <c:pt idx="0">
                  <c:v>0.76211453744493396</c:v>
                </c:pt>
                <c:pt idx="1">
                  <c:v>0.19703644373247897</c:v>
                </c:pt>
                <c:pt idx="2">
                  <c:v>4.0849018822587096E-2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3B2-417E-B6D4-6E0BC5EE59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636-42FC-B03D-E51E3C52BA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636-42FC-B03D-E51E3C52BA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636-42FC-B03D-E51E3C52BA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636-42FC-B03D-E51E3C52BA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7636-42FC-B03D-E51E3C52BA9D}"/>
              </c:ext>
            </c:extLst>
          </c:dPt>
          <c:cat>
            <c:strRef>
              <c:f>'2.2.'!$C$10:$C$13</c:f>
              <c:strCache>
                <c:ptCount val="4"/>
                <c:pt idx="0">
                  <c:v>Se organizaron actividades con todos/as los/as estudiantes del mismo grado/sección</c:v>
                </c:pt>
                <c:pt idx="1">
                  <c:v>Se organizaron actividades con grupos/agrupamientos de estudiantes del mismo grado/sección</c:v>
                </c:pt>
                <c:pt idx="2">
                  <c:v>Se organizaron actividades con grupos/agrupamientos de estudiantes de distintos grados/secciones del mismo año</c:v>
                </c:pt>
                <c:pt idx="3">
                  <c:v>Otra forma de organización</c:v>
                </c:pt>
              </c:strCache>
            </c:strRef>
          </c:cat>
          <c:val>
            <c:numRef>
              <c:f>'2.2.'!$D$10:$D$13</c:f>
              <c:numCache>
                <c:formatCode>0%</c:formatCode>
                <c:ptCount val="4"/>
                <c:pt idx="0">
                  <c:v>0.48410365453258597</c:v>
                </c:pt>
                <c:pt idx="1">
                  <c:v>0.4351493019276606</c:v>
                </c:pt>
                <c:pt idx="2">
                  <c:v>6.6304108558324193E-2</c:v>
                </c:pt>
                <c:pt idx="3">
                  <c:v>1.4442934981426701E-2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636-42FC-B03D-E51E3C52BA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406-4C87-B84A-E5A98AD179DC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406-4C87-B84A-E5A98AD179DC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406-4C87-B84A-E5A98AD179DC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406-4C87-B84A-E5A98AD179DC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406-4C87-B84A-E5A98AD179DC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406-4C87-B84A-E5A98AD179DC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'2.2.'!$C$10:$C$13</c:f>
              <c:strCache>
                <c:ptCount val="4"/>
                <c:pt idx="0">
                  <c:v>Se organizaron actividades con todos/as los/as estudiantes del mismo grado/sección</c:v>
                </c:pt>
                <c:pt idx="1">
                  <c:v>Se organizaron actividades con grupos/agrupamientos de estudiantes del mismo grado/sección</c:v>
                </c:pt>
                <c:pt idx="2">
                  <c:v>Se organizaron actividades con grupos/agrupamientos de estudiantes de distintos grados/secciones del mismo año</c:v>
                </c:pt>
                <c:pt idx="3">
                  <c:v>Otra forma de organización</c:v>
                </c:pt>
              </c:strCache>
            </c:strRef>
          </c:cat>
          <c:val>
            <c:numRef>
              <c:f>'2.2.'!$D$10:$D$13</c:f>
              <c:numCache>
                <c:formatCode>0%</c:formatCode>
                <c:ptCount val="4"/>
                <c:pt idx="0">
                  <c:v>0.48410365453258597</c:v>
                </c:pt>
                <c:pt idx="1">
                  <c:v>0.4351493019276606</c:v>
                </c:pt>
                <c:pt idx="2">
                  <c:v>6.6304108558324193E-2</c:v>
                </c:pt>
                <c:pt idx="3">
                  <c:v>1.4442934981426701E-2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406-4C87-B84A-E5A98AD179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D3E-469E-848C-EAB14FCE4CE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D3E-469E-848C-EAB14FCE4CE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D3E-469E-848C-EAB14FCE4CE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D3E-469E-848C-EAB14FCE4CE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D3E-469E-848C-EAB14FCE4CEC}"/>
              </c:ext>
            </c:extLst>
          </c:dPt>
          <c:cat>
            <c:strRef>
              <c:f>'2.3.'!$C$10:$C$13</c:f>
              <c:strCache>
                <c:ptCount val="3"/>
                <c:pt idx="0">
                  <c:v>Sí</c:v>
                </c:pt>
                <c:pt idx="1">
                  <c:v>No</c:v>
                </c:pt>
                <c:pt idx="2">
                  <c:v>Total:</c:v>
                </c:pt>
              </c:strCache>
            </c:strRef>
          </c:cat>
          <c:val>
            <c:numRef>
              <c:f>'2.3.'!$D$10:$D$13</c:f>
              <c:numCache>
                <c:formatCode>0%</c:formatCode>
                <c:ptCount val="4"/>
                <c:pt idx="0">
                  <c:v>0.73570571771291482</c:v>
                </c:pt>
                <c:pt idx="1">
                  <c:v>0.26429428228708518</c:v>
                </c:pt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D3E-469E-848C-EAB14FCE4C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849-4364-9041-7E0B1B77E30A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849-4364-9041-7E0B1B77E30A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849-4364-9041-7E0B1B77E30A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849-4364-9041-7E0B1B77E30A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849-4364-9041-7E0B1B77E30A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D849-4364-9041-7E0B1B77E30A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'2.3.'!$C$10:$C$11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'2.3.'!$D$10:$D$11</c:f>
              <c:numCache>
                <c:formatCode>0%</c:formatCode>
                <c:ptCount val="2"/>
                <c:pt idx="0">
                  <c:v>0.73570571771291482</c:v>
                </c:pt>
                <c:pt idx="1">
                  <c:v>0.26429428228708518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849-4364-9041-7E0B1B77E3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B32-49C7-8388-3943C64672E1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B32-49C7-8388-3943C64672E1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B32-49C7-8388-3943C64672E1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B32-49C7-8388-3943C64672E1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B32-49C7-8388-3943C64672E1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4B32-49C7-8388-3943C64672E1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'2.3.'!$C$48:$C$51</c:f>
              <c:strCache>
                <c:ptCount val="4"/>
                <c:pt idx="0">
                  <c:v>Dos</c:v>
                </c:pt>
                <c:pt idx="1">
                  <c:v>Tres</c:v>
                </c:pt>
                <c:pt idx="2">
                  <c:v>Cuatro</c:v>
                </c:pt>
                <c:pt idx="3">
                  <c:v>Cinco o más</c:v>
                </c:pt>
              </c:strCache>
            </c:strRef>
          </c:cat>
          <c:val>
            <c:numRef>
              <c:f>'2.3.'!$D$48:$D$51</c:f>
              <c:numCache>
                <c:formatCode>0%</c:formatCode>
                <c:ptCount val="4"/>
                <c:pt idx="0">
                  <c:v>0.88970388481390927</c:v>
                </c:pt>
                <c:pt idx="1">
                  <c:v>5.0801412659603369E-2</c:v>
                </c:pt>
                <c:pt idx="2">
                  <c:v>3.2871502309155122E-2</c:v>
                </c:pt>
                <c:pt idx="3">
                  <c:v>2.6623200217332242E-2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4B32-49C7-8388-3943C64672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5A0-4E76-9797-30A58A42268C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5A0-4E76-9797-30A58A42268C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5A0-4E76-9797-30A58A42268C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5A0-4E76-9797-30A58A42268C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5A0-4E76-9797-30A58A42268C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5A0-4E76-9797-30A58A42268C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'2.3.'!$C$87:$C$89</c:f>
              <c:strCache>
                <c:ptCount val="3"/>
                <c:pt idx="0">
                  <c:v>2 horas o menos</c:v>
                </c:pt>
                <c:pt idx="1">
                  <c:v>De 3 a 4 horas</c:v>
                </c:pt>
                <c:pt idx="2">
                  <c:v>5 horas o más</c:v>
                </c:pt>
              </c:strCache>
            </c:strRef>
          </c:cat>
          <c:val>
            <c:numRef>
              <c:f>'2.3.'!$D$87:$D$89</c:f>
              <c:numCache>
                <c:formatCode>0%</c:formatCode>
                <c:ptCount val="3"/>
                <c:pt idx="0">
                  <c:v>1.4016820184221063E-2</c:v>
                </c:pt>
                <c:pt idx="1">
                  <c:v>0.80016019223067691</c:v>
                </c:pt>
                <c:pt idx="2">
                  <c:v>0.18582298758510213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5A0-4E76-9797-30A58A4226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B6B-483D-B9D4-EFE9286C959C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B6B-483D-B9D4-EFE9286C959C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B6B-483D-B9D4-EFE9286C959C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B6B-483D-B9D4-EFE9286C959C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B6B-483D-B9D4-EFE9286C959C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CB6B-483D-B9D4-EFE9286C959C}"/>
              </c:ext>
            </c:extLst>
          </c:dPt>
          <c:dLbls>
            <c:dLbl>
              <c:idx val="1"/>
              <c:layout>
                <c:manualLayout>
                  <c:x val="-2.8222222222222221E-2"/>
                  <c:y val="-3.2070707070707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6B-483D-B9D4-EFE9286C959C}"/>
                </c:ext>
              </c:extLst>
            </c:dLbl>
            <c:dLbl>
              <c:idx val="2"/>
              <c:layout>
                <c:manualLayout>
                  <c:x val="-2.3518518518518949E-3"/>
                  <c:y val="-5.1313131313131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6B-483D-B9D4-EFE9286C959C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'2.3.'!$C$113:$C$116</c:f>
              <c:strCache>
                <c:ptCount val="4"/>
                <c:pt idx="0">
                  <c:v>Dictado de clases presenciales</c:v>
                </c:pt>
                <c:pt idx="1">
                  <c:v>Modalidad presencial suspendida</c:v>
                </c:pt>
                <c:pt idx="2">
                  <c:v>No hay dictado de clases presenciales por problemas de salud o personales del/la docente</c:v>
                </c:pt>
                <c:pt idx="3">
                  <c:v>Otros</c:v>
                </c:pt>
              </c:strCache>
            </c:strRef>
          </c:cat>
          <c:val>
            <c:numRef>
              <c:f>'2.3.'!$D$113:$D$116</c:f>
              <c:numCache>
                <c:formatCode>0%</c:formatCode>
                <c:ptCount val="4"/>
                <c:pt idx="0">
                  <c:v>0.89769769769769769</c:v>
                </c:pt>
                <c:pt idx="1">
                  <c:v>1.8418418418418417E-2</c:v>
                </c:pt>
                <c:pt idx="2">
                  <c:v>2.1021021021021023E-2</c:v>
                </c:pt>
                <c:pt idx="3">
                  <c:v>6.2862862862862856E-2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CB6B-483D-B9D4-EFE9286C95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2FD-4582-9F87-54C95D34D1A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2FD-4582-9F87-54C95D34D1A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2FD-4582-9F87-54C95D34D1A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2FD-4582-9F87-54C95D34D1A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2FD-4582-9F87-54C95D34D1A0}"/>
              </c:ext>
            </c:extLst>
          </c:dPt>
          <c:val>
            <c:numRef>
              <c:f>'2.4.'!#REF!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'2.4.'!#REF!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02FD-4582-9F87-54C95D34D1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B8D-44C9-98D6-0086658C51AB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B8D-44C9-98D6-0086658C51AB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B8D-44C9-98D6-0086658C51AB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B8D-44C9-98D6-0086658C51AB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BB8D-44C9-98D6-0086658C51AB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BB8D-44C9-98D6-0086658C51AB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'2.4.'!$C$19:$C$20</c:f>
              <c:strCache>
                <c:ptCount val="2"/>
                <c:pt idx="0">
                  <c:v>Contaban con estudiantes en esa situación </c:v>
                </c:pt>
                <c:pt idx="1">
                  <c:v>No contaban con estudiantes en esa situación </c:v>
                </c:pt>
              </c:strCache>
            </c:strRef>
          </c:cat>
          <c:val>
            <c:numRef>
              <c:f>'2.4.'!$D$19:$D$20</c:f>
              <c:numCache>
                <c:formatCode>0%</c:formatCode>
                <c:ptCount val="2"/>
                <c:pt idx="0">
                  <c:v>0.39128872462832198</c:v>
                </c:pt>
                <c:pt idx="1">
                  <c:v>0.60871127537167302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B8D-44C9-98D6-0086658C5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27E-46CB-82FB-1CF4E6899AE4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27E-46CB-82FB-1CF4E6899AE4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27E-46CB-82FB-1CF4E6899AE4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27E-46CB-82FB-1CF4E6899AE4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27E-46CB-82FB-1CF4E6899AE4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27E-46CB-82FB-1CF4E6899AE4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'2.4.'!$C$45:$C$46</c:f>
              <c:strCache>
                <c:ptCount val="2"/>
                <c:pt idx="0">
                  <c:v>Contaban con estudiantes en esa situación </c:v>
                </c:pt>
                <c:pt idx="1">
                  <c:v>No contaban con estudiantes en esa situación </c:v>
                </c:pt>
              </c:strCache>
            </c:strRef>
          </c:cat>
          <c:val>
            <c:numRef>
              <c:f>'2.4.'!$D$45:$D$46</c:f>
              <c:numCache>
                <c:formatCode>0%</c:formatCode>
                <c:ptCount val="2"/>
                <c:pt idx="0">
                  <c:v>3.0620738851897394E-2</c:v>
                </c:pt>
                <c:pt idx="1">
                  <c:v>0.96937926114810191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27E-46CB-82FB-1CF4E6899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559-45D9-8C44-B72F9FCC856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559-45D9-8C44-B72F9FCC856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559-45D9-8C44-B72F9FCC856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559-45D9-8C44-B72F9FCC856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2559-45D9-8C44-B72F9FCC8565}"/>
              </c:ext>
            </c:extLst>
          </c:dPt>
          <c:val>
            <c:numRef>
              <c:f>'3.1.'!$F$12:$F$15</c:f>
              <c:numCache>
                <c:formatCode>0%</c:formatCode>
                <c:ptCount val="4"/>
                <c:pt idx="0">
                  <c:v>0.69774786176144998</c:v>
                </c:pt>
                <c:pt idx="1">
                  <c:v>0.40671407599390674</c:v>
                </c:pt>
                <c:pt idx="2">
                  <c:v>0.40594582379936406</c:v>
                </c:pt>
                <c:pt idx="3">
                  <c:v>0.26469859071175478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'3.1.'!#REF!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2559-45D9-8C44-B72F9FCC85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BB6-4103-B76A-4170E0FA202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BB6-4103-B76A-4170E0FA202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BB6-4103-B76A-4170E0FA202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BB6-4103-B76A-4170E0FA202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BB6-4103-B76A-4170E0FA2024}"/>
              </c:ext>
            </c:extLst>
          </c:dPt>
          <c:cat>
            <c:strRef>
              <c:f>'3.2.'!$C$10:$C$13</c:f>
              <c:strCache>
                <c:ptCount val="4"/>
                <c:pt idx="0">
                  <c:v>La situación fue diversa, algunas/os estudiantes contaban con los contenidos mínimos requeridos y otras/os no contaban con ellos</c:v>
                </c:pt>
                <c:pt idx="1">
                  <c:v>Las/os estudiantes contaban con los contenidos mínimos requeridos según prescripciones curriculares</c:v>
                </c:pt>
                <c:pt idx="2">
                  <c:v>Las/os estudiantes no contaban con los contenidos mínimos requeridos según prescripciones curriculares</c:v>
                </c:pt>
                <c:pt idx="3">
                  <c:v>Total</c:v>
                </c:pt>
              </c:strCache>
            </c:strRef>
          </c:cat>
          <c:val>
            <c:numRef>
              <c:f>'3.2.'!$D$10:$D$13</c:f>
              <c:numCache>
                <c:formatCode>0%</c:formatCode>
                <c:ptCount val="4"/>
                <c:pt idx="0">
                  <c:v>0.60788797215871559</c:v>
                </c:pt>
                <c:pt idx="1">
                  <c:v>0.31190591174324689</c:v>
                </c:pt>
                <c:pt idx="2">
                  <c:v>8.0206116098033173E-2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BB6-4103-B76A-4170E0FA20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D91-4FEE-8483-2EE8D534110A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D91-4FEE-8483-2EE8D534110A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D91-4FEE-8483-2EE8D534110A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D91-4FEE-8483-2EE8D534110A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D91-4FEE-8483-2EE8D534110A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D91-4FEE-8483-2EE8D534110A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'3.2.'!$C$36:$C$38</c:f>
              <c:strCache>
                <c:ptCount val="3"/>
                <c:pt idx="0">
                  <c:v>Se debe a la pandemia y a la suspensión de las clases presenciales</c:v>
                </c:pt>
                <c:pt idx="1">
                  <c:v>Es habitual, pero se profundizó por la suspensión de clases presenciales</c:v>
                </c:pt>
                <c:pt idx="2">
                  <c:v>Es habitual, las/os estudiantes no suelen tener los contenidos previos requeridos</c:v>
                </c:pt>
              </c:strCache>
            </c:strRef>
          </c:cat>
          <c:val>
            <c:numRef>
              <c:f>'3.2.'!$D$36:$D$38</c:f>
              <c:numCache>
                <c:formatCode>0%</c:formatCode>
                <c:ptCount val="3"/>
                <c:pt idx="0">
                  <c:v>0.61314466269707668</c:v>
                </c:pt>
                <c:pt idx="1">
                  <c:v>0.34414282977648747</c:v>
                </c:pt>
                <c:pt idx="2">
                  <c:v>4.2712507526432464E-2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D91-4FEE-8483-2EE8D5341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9.9716851851851834E-2"/>
          <c:y val="0.78311919191919199"/>
          <c:w val="0.81702925925925929"/>
          <c:h val="0.207259595959595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98-41B3-B359-EBE90B548F15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98-41B3-B359-EBE90B548F15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98-41B3-B359-EBE90B548F15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98-41B3-B359-EBE90B548F15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98-41B3-B359-EBE90B548F15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98-41B3-B359-EBE90B548F15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'3.2.'!$C$10:$C$12</c:f>
              <c:strCache>
                <c:ptCount val="3"/>
                <c:pt idx="0">
                  <c:v>La situación fue diversa, algunas/os estudiantes contaban con los contenidos mínimos requeridos y otras/os no contaban con ellos</c:v>
                </c:pt>
                <c:pt idx="1">
                  <c:v>Las/os estudiantes contaban con los contenidos mínimos requeridos según prescripciones curriculares</c:v>
                </c:pt>
                <c:pt idx="2">
                  <c:v>Las/os estudiantes no contaban con los contenidos mínimos requeridos según prescripciones curriculares</c:v>
                </c:pt>
              </c:strCache>
            </c:strRef>
          </c:cat>
          <c:val>
            <c:numRef>
              <c:f>'3.2.'!$D$10:$D$12</c:f>
              <c:numCache>
                <c:formatCode>0%</c:formatCode>
                <c:ptCount val="3"/>
                <c:pt idx="0">
                  <c:v>0.60788797215871559</c:v>
                </c:pt>
                <c:pt idx="1">
                  <c:v>0.31190591174324689</c:v>
                </c:pt>
                <c:pt idx="2">
                  <c:v>8.0206116098033173E-2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98-41B3-B359-EBE90B548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0677240740740741"/>
          <c:y val="0.74463434343434343"/>
          <c:w val="0.7723440740740740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10E-4BDD-B8A9-57440A91392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10E-4BDD-B8A9-57440A91392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10E-4BDD-B8A9-57440A91392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10E-4BDD-B8A9-57440A91392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10E-4BDD-B8A9-57440A913923}"/>
              </c:ext>
            </c:extLst>
          </c:dPt>
          <c:val>
            <c:numRef>
              <c:f>'3.3.'!#REF!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'3.3.'!#REF!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010E-4BDD-B8A9-57440A9139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666-451B-9002-EBFB58C9682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666-451B-9002-EBFB58C9682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666-451B-9002-EBFB58C9682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666-451B-9002-EBFB58C9682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666-451B-9002-EBFB58C9682E}"/>
              </c:ext>
            </c:extLst>
          </c:dPt>
          <c:cat>
            <c:strRef>
              <c:f>'3.4.'!$C$10:$C$13</c:f>
              <c:strCache>
                <c:ptCount val="3"/>
                <c:pt idx="0">
                  <c:v>Sí, contaban</c:v>
                </c:pt>
                <c:pt idx="1">
                  <c:v>No, no contaban </c:v>
                </c:pt>
                <c:pt idx="2">
                  <c:v>Total</c:v>
                </c:pt>
              </c:strCache>
            </c:strRef>
          </c:cat>
          <c:val>
            <c:numRef>
              <c:f>'3.4.'!$D$10:$D$13</c:f>
              <c:numCache>
                <c:formatCode>0%</c:formatCode>
                <c:ptCount val="4"/>
                <c:pt idx="0">
                  <c:v>0.38069586606311101</c:v>
                </c:pt>
                <c:pt idx="1">
                  <c:v>0.61930413393688222</c:v>
                </c:pt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666-451B-9002-EBFB58C968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762-4967-93EF-3B6122443340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762-4967-93EF-3B6122443340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762-4967-93EF-3B6122443340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762-4967-93EF-3B6122443340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762-4967-93EF-3B6122443340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762-4967-93EF-3B6122443340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'3.4.'!$C$36:$C$38</c:f>
              <c:strCache>
                <c:ptCount val="3"/>
                <c:pt idx="0">
                  <c:v>Sí, se realizaron adecuaciones en la propuesta para favorecer su inclusión educativa</c:v>
                </c:pt>
                <c:pt idx="1">
                  <c:v>No se consideró necesario, las/os estudiantes participaron sin dificultades en las actividades que se propusieron para el grupo</c:v>
                </c:pt>
                <c:pt idx="2">
                  <c:v>No resultó posible, pero hubiese sido necesario</c:v>
                </c:pt>
              </c:strCache>
            </c:strRef>
          </c:cat>
          <c:val>
            <c:numRef>
              <c:f>'3.4.'!$D$36:$D$38</c:f>
              <c:numCache>
                <c:formatCode>0%</c:formatCode>
                <c:ptCount val="3"/>
                <c:pt idx="0">
                  <c:v>2.712439681973532E-2</c:v>
                </c:pt>
                <c:pt idx="1">
                  <c:v>6.7576358515242907E-2</c:v>
                </c:pt>
                <c:pt idx="2">
                  <c:v>0.90529924466502398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762-4967-93EF-3B612244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30B-4325-A894-C7F7819D7EC4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30B-4325-A894-C7F7819D7EC4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30B-4325-A894-C7F7819D7EC4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30B-4325-A894-C7F7819D7EC4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30B-4325-A894-C7F7819D7EC4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30B-4325-A894-C7F7819D7EC4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'3.4.'!$C$10:$C$11</c:f>
              <c:strCache>
                <c:ptCount val="2"/>
                <c:pt idx="0">
                  <c:v>Sí, contaban</c:v>
                </c:pt>
                <c:pt idx="1">
                  <c:v>No, no contaban </c:v>
                </c:pt>
              </c:strCache>
            </c:strRef>
          </c:cat>
          <c:val>
            <c:numRef>
              <c:f>'3.4.'!$D$10:$D$11</c:f>
              <c:numCache>
                <c:formatCode>0%</c:formatCode>
                <c:ptCount val="2"/>
                <c:pt idx="0">
                  <c:v>0.38069586606311101</c:v>
                </c:pt>
                <c:pt idx="1">
                  <c:v>0.61930413393688222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30B-4325-A894-C7F7819D7E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10C-4A56-9666-52E4823B764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10C-4A56-9666-52E4823B764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10C-4A56-9666-52E4823B764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10C-4A56-9666-52E4823B764F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10C-4A56-9666-52E4823B764F}"/>
              </c:ext>
            </c:extLst>
          </c:dPt>
          <c:val>
            <c:numRef>
              <c:f>'4.1.'!#REF!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'4.1.'!#REF!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010C-4A56-9666-52E4823B76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639-4E3D-9D5B-FFDE737F3A9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639-4E3D-9D5B-FFDE737F3A9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639-4E3D-9D5B-FFDE737F3A9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639-4E3D-9D5B-FFDE737F3A9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7639-4E3D-9D5B-FFDE737F3A92}"/>
              </c:ext>
            </c:extLst>
          </c:dPt>
          <c:val>
            <c:numRef>
              <c:f>'4.1.'!#REF!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'4.1.'!#REF!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7639-4E3D-9D5B-FFDE737F3A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16D-4B90-A180-7D5E3F56879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16D-4B90-A180-7D5E3F56879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16D-4B90-A180-7D5E3F56879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416D-4B90-A180-7D5E3F56879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416D-4B90-A180-7D5E3F568799}"/>
              </c:ext>
            </c:extLst>
          </c:dPt>
          <c:val>
            <c:numRef>
              <c:f>'4.1.'!#REF!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'4.1.'!#REF!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416D-4B90-A180-7D5E3F5687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F03-4067-9D01-BC147F3CAA7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F03-4067-9D01-BC147F3CAA7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F03-4067-9D01-BC147F3CAA7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F03-4067-9D01-BC147F3CAA7F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F03-4067-9D01-BC147F3CAA7F}"/>
              </c:ext>
            </c:extLst>
          </c:dPt>
          <c:cat>
            <c:strRef>
              <c:f>'5.1.'!$C$10:$C$13</c:f>
              <c:strCache>
                <c:ptCount val="4"/>
                <c:pt idx="0">
                  <c:v>Aumentó considerablemente</c:v>
                </c:pt>
                <c:pt idx="1">
                  <c:v>Aumentó un poco</c:v>
                </c:pt>
                <c:pt idx="2">
                  <c:v>Se mantuvo igual</c:v>
                </c:pt>
                <c:pt idx="3">
                  <c:v>Disminuyó un poco</c:v>
                </c:pt>
              </c:strCache>
            </c:strRef>
          </c:cat>
          <c:val>
            <c:numRef>
              <c:f>'5.1.'!$D$10:$D$13</c:f>
              <c:numCache>
                <c:formatCode>0%</c:formatCode>
                <c:ptCount val="4"/>
                <c:pt idx="0">
                  <c:v>0.67184607772702332</c:v>
                </c:pt>
                <c:pt idx="1">
                  <c:v>0.19983541946063388</c:v>
                </c:pt>
                <c:pt idx="2">
                  <c:v>6.486056399364358E-2</c:v>
                </c:pt>
                <c:pt idx="3">
                  <c:v>5.2258318434353558E-2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F03-4067-9D01-BC147F3CAA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683-4642-8C1D-4E3041B26E17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683-4642-8C1D-4E3041B26E17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683-4642-8C1D-4E3041B26E17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683-4642-8C1D-4E3041B26E17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683-4642-8C1D-4E3041B26E17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683-4642-8C1D-4E3041B26E17}"/>
              </c:ext>
            </c:extLst>
          </c:dPt>
          <c:dLbls>
            <c:dLbl>
              <c:idx val="4"/>
              <c:layout>
                <c:manualLayout>
                  <c:x val="1.4111111111111111E-2"/>
                  <c:y val="-1.469890427107762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683-4642-8C1D-4E3041B26E17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'5.1.'!$C$10:$C$14</c:f>
              <c:strCache>
                <c:ptCount val="5"/>
                <c:pt idx="0">
                  <c:v>Aumentó considerablemente</c:v>
                </c:pt>
                <c:pt idx="1">
                  <c:v>Aumentó un poco</c:v>
                </c:pt>
                <c:pt idx="2">
                  <c:v>Se mantuvo igual</c:v>
                </c:pt>
                <c:pt idx="3">
                  <c:v>Disminuyó un poco</c:v>
                </c:pt>
                <c:pt idx="4">
                  <c:v>Disminuyó considerablemente</c:v>
                </c:pt>
              </c:strCache>
            </c:strRef>
          </c:cat>
          <c:val>
            <c:numRef>
              <c:f>'5.1.'!$D$10:$D$14</c:f>
              <c:numCache>
                <c:formatCode>0%</c:formatCode>
                <c:ptCount val="5"/>
                <c:pt idx="0">
                  <c:v>0.67184607772702332</c:v>
                </c:pt>
                <c:pt idx="1">
                  <c:v>0.19983541946063388</c:v>
                </c:pt>
                <c:pt idx="2">
                  <c:v>6.486056399364358E-2</c:v>
                </c:pt>
                <c:pt idx="3">
                  <c:v>5.2258318434353558E-2</c:v>
                </c:pt>
                <c:pt idx="4">
                  <c:v>1.119962038434115E-2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683-4642-8C1D-4E3041B26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20D-478C-810E-A327073ACDF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20D-478C-810E-A327073ACDF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20D-478C-810E-A327073ACDF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20D-478C-810E-A327073ACDF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B20D-478C-810E-A327073ACDF4}"/>
              </c:ext>
            </c:extLst>
          </c:dPt>
          <c:val>
            <c:numRef>
              <c:f>'5.2.'!#REF!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'5.2.'!#REF!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B20D-478C-810E-A327073AC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A9E-4400-A58D-AD8CF590904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A9E-4400-A58D-AD8CF590904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A9E-4400-A58D-AD8CF590904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A9E-4400-A58D-AD8CF590904F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A9E-4400-A58D-AD8CF590904F}"/>
              </c:ext>
            </c:extLst>
          </c:dPt>
          <c:cat>
            <c:strRef>
              <c:f>'5.3.'!$C$10:$C$13</c:f>
              <c:strCache>
                <c:ptCount val="3"/>
                <c:pt idx="0">
                  <c:v>Sí</c:v>
                </c:pt>
                <c:pt idx="1">
                  <c:v>No</c:v>
                </c:pt>
                <c:pt idx="2">
                  <c:v>Total</c:v>
                </c:pt>
              </c:strCache>
            </c:strRef>
          </c:cat>
          <c:val>
            <c:numRef>
              <c:f>'5.3.'!$D$10:$D$13</c:f>
              <c:numCache>
                <c:formatCode>0%</c:formatCode>
                <c:ptCount val="4"/>
                <c:pt idx="0">
                  <c:v>0.81547206909843273</c:v>
                </c:pt>
                <c:pt idx="1">
                  <c:v>0.18452793090156178</c:v>
                </c:pt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A9E-4400-A58D-AD8CF5909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6A2-422E-A8FC-68F0C5F9F713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6A2-422E-A8FC-68F0C5F9F713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6A2-422E-A8FC-68F0C5F9F713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B6A2-422E-A8FC-68F0C5F9F713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B6A2-422E-A8FC-68F0C5F9F713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B6A2-422E-A8FC-68F0C5F9F713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'5.3.'!$C$10:$C$11</c:f>
              <c:strCache>
                <c:ptCount val="2"/>
                <c:pt idx="0">
                  <c:v>Sí</c:v>
                </c:pt>
                <c:pt idx="1">
                  <c:v>No</c:v>
                </c:pt>
              </c:strCache>
            </c:strRef>
          </c:cat>
          <c:val>
            <c:numRef>
              <c:f>'5.3.'!$D$10:$D$11</c:f>
              <c:numCache>
                <c:formatCode>0%</c:formatCode>
                <c:ptCount val="2"/>
                <c:pt idx="0">
                  <c:v>0.81547206909843273</c:v>
                </c:pt>
                <c:pt idx="1">
                  <c:v>0.18452793090156178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6A2-422E-A8FC-68F0C5F9F7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8CD-4596-9A8D-F9F57350877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8CD-4596-9A8D-F9F57350877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8CD-4596-9A8D-F9F57350877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F8CD-4596-9A8D-F9F57350877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F8CD-4596-9A8D-F9F57350877B}"/>
              </c:ext>
            </c:extLst>
          </c:dPt>
          <c:cat>
            <c:strRef>
              <c:f>'6.1.'!$C$10:$C$13</c:f>
              <c:strCache>
                <c:ptCount val="4"/>
                <c:pt idx="0">
                  <c:v>Sí, en el hogar</c:v>
                </c:pt>
                <c:pt idx="1">
                  <c:v>Sí, en la escuela</c:v>
                </c:pt>
                <c:pt idx="2">
                  <c:v>No, es un problema aún no resuelto</c:v>
                </c:pt>
                <c:pt idx="3">
                  <c:v>Sí, en otro lugar (que no es ni la escuela ni el hogar)</c:v>
                </c:pt>
              </c:strCache>
            </c:strRef>
          </c:cat>
          <c:val>
            <c:numRef>
              <c:f>'6.1.'!$D$10:$D$13</c:f>
              <c:numCache>
                <c:formatCode>0%</c:formatCode>
                <c:ptCount val="4"/>
                <c:pt idx="0">
                  <c:v>0.68819417812588468</c:v>
                </c:pt>
                <c:pt idx="1">
                  <c:v>0.16394019675007912</c:v>
                </c:pt>
                <c:pt idx="2">
                  <c:v>0.12720976801613823</c:v>
                </c:pt>
                <c:pt idx="3">
                  <c:v>2.0655857107893957E-2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8CD-4596-9A8D-F9F5735087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A39-436A-8C25-1BD7573A6D0A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A39-436A-8C25-1BD7573A6D0A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0A39-436A-8C25-1BD7573A6D0A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0A39-436A-8C25-1BD7573A6D0A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0A39-436A-8C25-1BD7573A6D0A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0A39-436A-8C25-1BD7573A6D0A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'6.1.'!$C$34:$C$35</c:f>
              <c:strCache>
                <c:ptCount val="2"/>
                <c:pt idx="0">
                  <c:v>Propio</c:v>
                </c:pt>
                <c:pt idx="1">
                  <c:v>Compartido</c:v>
                </c:pt>
              </c:strCache>
            </c:strRef>
          </c:cat>
          <c:val>
            <c:numRef>
              <c:f>'6.1.'!$D$34:$D$35</c:f>
              <c:numCache>
                <c:formatCode>0%</c:formatCode>
                <c:ptCount val="2"/>
                <c:pt idx="0">
                  <c:v>0.60943437920218879</c:v>
                </c:pt>
                <c:pt idx="1">
                  <c:v>0.39056562079780816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A39-436A-8C25-1BD7573A6D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16086500000000001"/>
          <c:y val="0.74463434343434343"/>
          <c:w val="0.6618070370370369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ACB-4FF0-B031-052BCCBF58AC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ACB-4FF0-B031-052BCCBF58AC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ACB-4FF0-B031-052BCCBF58AC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ACB-4FF0-B031-052BCCBF58AC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ACB-4FF0-B031-052BCCBF58AC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ACB-4FF0-B031-052BCCBF58AC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'6.1.'!$C$10:$C$13</c:f>
              <c:strCache>
                <c:ptCount val="4"/>
                <c:pt idx="0">
                  <c:v>Sí, en el hogar</c:v>
                </c:pt>
                <c:pt idx="1">
                  <c:v>Sí, en la escuela</c:v>
                </c:pt>
                <c:pt idx="2">
                  <c:v>No, es un problema aún no resuelto</c:v>
                </c:pt>
                <c:pt idx="3">
                  <c:v>Sí, en otro lugar (que no es ni la escuela ni el hogar)</c:v>
                </c:pt>
              </c:strCache>
            </c:strRef>
          </c:cat>
          <c:val>
            <c:numRef>
              <c:f>'6.1.'!$D$10:$D$13</c:f>
              <c:numCache>
                <c:formatCode>0%</c:formatCode>
                <c:ptCount val="4"/>
                <c:pt idx="0">
                  <c:v>0.68819417812588468</c:v>
                </c:pt>
                <c:pt idx="1">
                  <c:v>0.16394019675007912</c:v>
                </c:pt>
                <c:pt idx="2">
                  <c:v>0.12720976801613823</c:v>
                </c:pt>
                <c:pt idx="3">
                  <c:v>2.0655857107893957E-2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ACB-4FF0-B031-052BCCBF58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8.7957592592592587E-2"/>
          <c:y val="0.74463434343434343"/>
          <c:w val="0.81232555555555552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69A-4E02-A05F-098547FD17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69A-4E02-A05F-098547FD17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69A-4E02-A05F-098547FD17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69A-4E02-A05F-098547FD17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69A-4E02-A05F-098547FD177E}"/>
              </c:ext>
            </c:extLst>
          </c:dPt>
          <c:cat>
            <c:strRef>
              <c:f>'6.2.'!$C$10:$C$13</c:f>
              <c:strCache>
                <c:ptCount val="4"/>
                <c:pt idx="0">
                  <c:v>Sí, en mi hogar</c:v>
                </c:pt>
                <c:pt idx="1">
                  <c:v>Sí, en la escuela</c:v>
                </c:pt>
                <c:pt idx="2">
                  <c:v>Si, en otro lugar (que no es ni la escuela ni el hogar)</c:v>
                </c:pt>
                <c:pt idx="3">
                  <c:v>No, es un problema aún no resuelto</c:v>
                </c:pt>
              </c:strCache>
            </c:strRef>
          </c:cat>
          <c:val>
            <c:numRef>
              <c:f>'6.2.'!$D$10:$D$13</c:f>
              <c:numCache>
                <c:formatCode>0%</c:formatCode>
                <c:ptCount val="4"/>
                <c:pt idx="0">
                  <c:v>0.77492123050298989</c:v>
                </c:pt>
                <c:pt idx="1">
                  <c:v>0.10652671410671756</c:v>
                </c:pt>
                <c:pt idx="2">
                  <c:v>2.6870965835230205E-2</c:v>
                </c:pt>
                <c:pt idx="3">
                  <c:v>9.1681089555058048E-2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69A-4E02-A05F-098547FD17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236-444C-936D-770DCE638172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236-444C-936D-770DCE638172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236-444C-936D-770DCE638172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236-444C-936D-770DCE638172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6236-444C-936D-770DCE638172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6236-444C-936D-770DCE638172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'6.2.'!$C$10:$C$13</c:f>
              <c:strCache>
                <c:ptCount val="4"/>
                <c:pt idx="0">
                  <c:v>Sí, en mi hogar</c:v>
                </c:pt>
                <c:pt idx="1">
                  <c:v>Sí, en la escuela</c:v>
                </c:pt>
                <c:pt idx="2">
                  <c:v>Si, en otro lugar (que no es ni la escuela ni el hogar)</c:v>
                </c:pt>
                <c:pt idx="3">
                  <c:v>No, es un problema aún no resuelto</c:v>
                </c:pt>
              </c:strCache>
            </c:strRef>
          </c:cat>
          <c:val>
            <c:numRef>
              <c:f>'6.2.'!$D$10:$D$13</c:f>
              <c:numCache>
                <c:formatCode>0%</c:formatCode>
                <c:ptCount val="4"/>
                <c:pt idx="0">
                  <c:v>0.77492123050298989</c:v>
                </c:pt>
                <c:pt idx="1">
                  <c:v>0.10652671410671756</c:v>
                </c:pt>
                <c:pt idx="2">
                  <c:v>2.6870965835230205E-2</c:v>
                </c:pt>
                <c:pt idx="3">
                  <c:v>9.1681089555058048E-2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236-444C-936D-770DCE6381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7.6198333333333326E-2"/>
          <c:y val="0.74463434343434343"/>
          <c:w val="0.8099737037037037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5B1-4B26-B8D2-8A9BDE3A5B1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5B1-4B26-B8D2-8A9BDE3A5B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5B1-4B26-B8D2-8A9BDE3A5B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5B1-4B26-B8D2-8A9BDE3A5B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5B1-4B26-B8D2-8A9BDE3A5B1B}"/>
              </c:ext>
            </c:extLst>
          </c:dPt>
          <c:cat>
            <c:strRef>
              <c:f>'6.3.'!$C$10:$C$13</c:f>
              <c:strCache>
                <c:ptCount val="4"/>
                <c:pt idx="0">
                  <c:v>Realiza las tareas en espacios comunes del hogar</c:v>
                </c:pt>
                <c:pt idx="1">
                  <c:v>Dispone de un espacio específico compartido con otras/os miembros del hogar</c:v>
                </c:pt>
                <c:pt idx="2">
                  <c:v>Dispone de un espacio específico no compartido con otras/os miembros del hogar</c:v>
                </c:pt>
                <c:pt idx="3">
                  <c:v>Realiza las tareas fuera del hogar</c:v>
                </c:pt>
              </c:strCache>
            </c:strRef>
          </c:cat>
          <c:val>
            <c:numRef>
              <c:f>'6.3.'!$D$10:$D$13</c:f>
              <c:numCache>
                <c:formatCode>0%</c:formatCode>
                <c:ptCount val="4"/>
                <c:pt idx="0">
                  <c:v>0.5149457350492076</c:v>
                </c:pt>
                <c:pt idx="1">
                  <c:v>0.25378806643400198</c:v>
                </c:pt>
                <c:pt idx="2">
                  <c:v>0.22078315773725068</c:v>
                </c:pt>
                <c:pt idx="3">
                  <c:v>1.048304077953313E-2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5B1-4B26-B8D2-8A9BDE3A5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06055555555553"/>
          <c:y val="7.6806313131313128E-2"/>
          <c:w val="0.44987888888888888"/>
          <c:h val="0.61347121212121214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114-40B1-B1E4-0408BFE0F912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114-40B1-B1E4-0408BFE0F912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114-40B1-B1E4-0408BFE0F912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114-40B1-B1E4-0408BFE0F912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114-40B1-B1E4-0408BFE0F912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E114-40B1-B1E4-0408BFE0F912}"/>
              </c:ext>
            </c:extLst>
          </c:dPt>
          <c:dLbls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ln>
                      <a:noFill/>
                    </a:ln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'6.3.'!$C$10:$C$13</c:f>
              <c:strCache>
                <c:ptCount val="4"/>
                <c:pt idx="0">
                  <c:v>Realiza las tareas en espacios comunes del hogar</c:v>
                </c:pt>
                <c:pt idx="1">
                  <c:v>Dispone de un espacio específico compartido con otras/os miembros del hogar</c:v>
                </c:pt>
                <c:pt idx="2">
                  <c:v>Dispone de un espacio específico no compartido con otras/os miembros del hogar</c:v>
                </c:pt>
                <c:pt idx="3">
                  <c:v>Realiza las tareas fuera del hogar</c:v>
                </c:pt>
              </c:strCache>
            </c:strRef>
          </c:cat>
          <c:val>
            <c:numRef>
              <c:f>'6.3.'!$D$10:$D$13</c:f>
              <c:numCache>
                <c:formatCode>0%</c:formatCode>
                <c:ptCount val="4"/>
                <c:pt idx="0">
                  <c:v>0.5149457350492076</c:v>
                </c:pt>
                <c:pt idx="1">
                  <c:v>0.25378806643400198</c:v>
                </c:pt>
                <c:pt idx="2">
                  <c:v>0.22078315773725068</c:v>
                </c:pt>
                <c:pt idx="3">
                  <c:v>1.048304077953313E-2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114-40B1-B1E4-0408BFE0F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3.6216851851851833E-2"/>
          <c:y val="0.74463434343434343"/>
          <c:w val="0.89699222222222219"/>
          <c:h val="0.245744444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33A-4E2E-9577-3AE5FA9E43F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33A-4E2E-9577-3AE5FA9E43F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33A-4E2E-9577-3AE5FA9E43F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33A-4E2E-9577-3AE5FA9E43F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33A-4E2E-9577-3AE5FA9E43FD}"/>
              </c:ext>
            </c:extLst>
          </c:dPt>
          <c:val>
            <c:numRef>
              <c:f>'6.4.'!#REF!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'6.4.'!#REF!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833A-4E2E-9577-3AE5FA9E43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Gráfico 2.2.1. Tipos de agrupamientos en las actividades virtuales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52E-4BB9-8D04-59CDEA27D00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52E-4BB9-8D04-59CDEA27D00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52E-4BB9-8D04-59CDEA27D00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52E-4BB9-8D04-59CDEA27D00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52E-4BB9-8D04-59CDEA27D003}"/>
              </c:ext>
            </c:extLst>
          </c:dPt>
          <c:val>
            <c:numRef>
              <c:f>'6.4.'!#REF!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'6.4.'!#REF!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A-352E-4BB9-8D04-59CDEA27D0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4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5" Type="http://schemas.openxmlformats.org/officeDocument/2006/relationships/chart" Target="../charts/chart14.xml"/><Relationship Id="rId4" Type="http://schemas.openxmlformats.org/officeDocument/2006/relationships/chart" Target="../charts/chart13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1048447</xdr:row>
      <xdr:rowOff>161925</xdr:rowOff>
    </xdr:from>
    <xdr:to>
      <xdr:col>6</xdr:col>
      <xdr:colOff>0</xdr:colOff>
      <xdr:row>1048447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7EBFBED-4AD6-431E-B7EA-653CACDE3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1048532</xdr:row>
      <xdr:rowOff>161925</xdr:rowOff>
    </xdr:from>
    <xdr:to>
      <xdr:col>6</xdr:col>
      <xdr:colOff>0</xdr:colOff>
      <xdr:row>1048532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90674CCB-47A4-44BE-A5CB-005939794B8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1295399</xdr:colOff>
      <xdr:row>8</xdr:row>
      <xdr:rowOff>180975</xdr:rowOff>
    </xdr:from>
    <xdr:to>
      <xdr:col>4</xdr:col>
      <xdr:colOff>370799</xdr:colOff>
      <xdr:row>29</xdr:row>
      <xdr:rowOff>140475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34CCAE7A-AB9E-4976-A5D2-C8DDFF1A7A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1304924</xdr:colOff>
      <xdr:row>34</xdr:row>
      <xdr:rowOff>133350</xdr:rowOff>
    </xdr:from>
    <xdr:to>
      <xdr:col>4</xdr:col>
      <xdr:colOff>380324</xdr:colOff>
      <xdr:row>55</xdr:row>
      <xdr:rowOff>92850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75D19A39-C9BF-4AB6-9B57-11CD42A41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1114425</xdr:colOff>
      <xdr:row>60</xdr:row>
      <xdr:rowOff>88125</xdr:rowOff>
    </xdr:from>
    <xdr:to>
      <xdr:col>4</xdr:col>
      <xdr:colOff>189825</xdr:colOff>
      <xdr:row>81</xdr:row>
      <xdr:rowOff>47625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57DB81A6-02A6-4A10-85A5-B090DCA760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1048525</xdr:row>
      <xdr:rowOff>161925</xdr:rowOff>
    </xdr:from>
    <xdr:to>
      <xdr:col>6</xdr:col>
      <xdr:colOff>0</xdr:colOff>
      <xdr:row>1048525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B6615D9-67A8-4423-91A5-136CC7A794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1172250</xdr:colOff>
      <xdr:row>8</xdr:row>
      <xdr:rowOff>152399</xdr:rowOff>
    </xdr:from>
    <xdr:to>
      <xdr:col>4</xdr:col>
      <xdr:colOff>247650</xdr:colOff>
      <xdr:row>29</xdr:row>
      <xdr:rowOff>111899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DFBE851-81A4-4DC8-A047-8BEDCA96BB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1048542</xdr:row>
      <xdr:rowOff>161925</xdr:rowOff>
    </xdr:from>
    <xdr:to>
      <xdr:col>6</xdr:col>
      <xdr:colOff>0</xdr:colOff>
      <xdr:row>1048542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9E2C77F0-E850-45FD-A776-441C3967AC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1304925</xdr:colOff>
      <xdr:row>8</xdr:row>
      <xdr:rowOff>161925</xdr:rowOff>
    </xdr:from>
    <xdr:to>
      <xdr:col>4</xdr:col>
      <xdr:colOff>380325</xdr:colOff>
      <xdr:row>29</xdr:row>
      <xdr:rowOff>121425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369BF1C4-770B-415A-99C9-D4230D56EC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1048543</xdr:row>
      <xdr:rowOff>161925</xdr:rowOff>
    </xdr:from>
    <xdr:to>
      <xdr:col>6</xdr:col>
      <xdr:colOff>0</xdr:colOff>
      <xdr:row>1048543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3CE347A-8806-4864-BE9D-3F033342C8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1257299</xdr:colOff>
      <xdr:row>9</xdr:row>
      <xdr:rowOff>0</xdr:rowOff>
    </xdr:from>
    <xdr:to>
      <xdr:col>4</xdr:col>
      <xdr:colOff>332699</xdr:colOff>
      <xdr:row>29</xdr:row>
      <xdr:rowOff>150000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86187809-B886-47A8-80CF-D790880D5E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1228725</xdr:colOff>
      <xdr:row>46</xdr:row>
      <xdr:rowOff>180975</xdr:rowOff>
    </xdr:from>
    <xdr:to>
      <xdr:col>4</xdr:col>
      <xdr:colOff>304125</xdr:colOff>
      <xdr:row>67</xdr:row>
      <xdr:rowOff>140475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6A719E3B-0AC6-4C15-9022-F47E487BA8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1285875</xdr:colOff>
      <xdr:row>86</xdr:row>
      <xdr:rowOff>0</xdr:rowOff>
    </xdr:from>
    <xdr:to>
      <xdr:col>4</xdr:col>
      <xdr:colOff>361275</xdr:colOff>
      <xdr:row>106</xdr:row>
      <xdr:rowOff>150000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9FFACCB0-22E8-4EE2-ADEF-FF74A4CA8A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1285874</xdr:colOff>
      <xdr:row>111</xdr:row>
      <xdr:rowOff>161924</xdr:rowOff>
    </xdr:from>
    <xdr:to>
      <xdr:col>4</xdr:col>
      <xdr:colOff>361274</xdr:colOff>
      <xdr:row>132</xdr:row>
      <xdr:rowOff>7124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F1C0FA70-165A-4994-B8DE-6E5693B96F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1048514</xdr:row>
      <xdr:rowOff>161925</xdr:rowOff>
    </xdr:from>
    <xdr:to>
      <xdr:col>6</xdr:col>
      <xdr:colOff>0</xdr:colOff>
      <xdr:row>1048514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A973C160-596D-4DDD-B0D7-EA30145800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1314449</xdr:colOff>
      <xdr:row>18</xdr:row>
      <xdr:rowOff>0</xdr:rowOff>
    </xdr:from>
    <xdr:to>
      <xdr:col>4</xdr:col>
      <xdr:colOff>389849</xdr:colOff>
      <xdr:row>38</xdr:row>
      <xdr:rowOff>150000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F1C20CC9-8D5D-4ACD-8818-521C2B90AB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43</xdr:row>
      <xdr:rowOff>183374</xdr:rowOff>
    </xdr:from>
    <xdr:to>
      <xdr:col>4</xdr:col>
      <xdr:colOff>408900</xdr:colOff>
      <xdr:row>64</xdr:row>
      <xdr:rowOff>142874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BFA6A505-401B-4364-8D22-07A2F13B5C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1048529</xdr:row>
      <xdr:rowOff>161925</xdr:rowOff>
    </xdr:from>
    <xdr:to>
      <xdr:col>6</xdr:col>
      <xdr:colOff>0</xdr:colOff>
      <xdr:row>1048529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93F32DA-CB63-49ED-90F2-2544940F37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1048565</xdr:row>
      <xdr:rowOff>161925</xdr:rowOff>
    </xdr:from>
    <xdr:to>
      <xdr:col>6</xdr:col>
      <xdr:colOff>0</xdr:colOff>
      <xdr:row>1048565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8A1A86C-5462-48CE-B128-DA12FDDA1C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1228725</xdr:colOff>
      <xdr:row>34</xdr:row>
      <xdr:rowOff>171450</xdr:rowOff>
    </xdr:from>
    <xdr:to>
      <xdr:col>4</xdr:col>
      <xdr:colOff>304125</xdr:colOff>
      <xdr:row>53</xdr:row>
      <xdr:rowOff>169050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692EFC4-506C-441C-A76E-B19D3DA750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1285875</xdr:colOff>
      <xdr:row>8</xdr:row>
      <xdr:rowOff>180975</xdr:rowOff>
    </xdr:from>
    <xdr:to>
      <xdr:col>4</xdr:col>
      <xdr:colOff>361275</xdr:colOff>
      <xdr:row>29</xdr:row>
      <xdr:rowOff>140475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842D2151-20CE-4A7B-8961-F9D29F5F85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1048519</xdr:row>
      <xdr:rowOff>161925</xdr:rowOff>
    </xdr:from>
    <xdr:to>
      <xdr:col>6</xdr:col>
      <xdr:colOff>0</xdr:colOff>
      <xdr:row>1048519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5EAAC84-9458-416D-97BD-C7EB2283E5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1048556</xdr:row>
      <xdr:rowOff>161925</xdr:rowOff>
    </xdr:from>
    <xdr:to>
      <xdr:col>6</xdr:col>
      <xdr:colOff>0</xdr:colOff>
      <xdr:row>1048556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3055D52-1390-447B-8295-6079200E01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1209674</xdr:colOff>
      <xdr:row>34</xdr:row>
      <xdr:rowOff>152400</xdr:rowOff>
    </xdr:from>
    <xdr:to>
      <xdr:col>4</xdr:col>
      <xdr:colOff>285074</xdr:colOff>
      <xdr:row>53</xdr:row>
      <xdr:rowOff>111900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5D86BF9C-6888-446D-B3EC-B990E0D22C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1314450</xdr:colOff>
      <xdr:row>9</xdr:row>
      <xdr:rowOff>0</xdr:rowOff>
    </xdr:from>
    <xdr:to>
      <xdr:col>4</xdr:col>
      <xdr:colOff>389850</xdr:colOff>
      <xdr:row>29</xdr:row>
      <xdr:rowOff>150000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E348F193-BD2C-4F1A-BD61-2F87D2FA36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1048513</xdr:row>
      <xdr:rowOff>161925</xdr:rowOff>
    </xdr:from>
    <xdr:to>
      <xdr:col>6</xdr:col>
      <xdr:colOff>0</xdr:colOff>
      <xdr:row>1048513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DA1B463-7F31-4FB5-88F8-4B69A61956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1048468</xdr:row>
      <xdr:rowOff>161925</xdr:rowOff>
    </xdr:from>
    <xdr:to>
      <xdr:col>6</xdr:col>
      <xdr:colOff>0</xdr:colOff>
      <xdr:row>1048468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8D3E0DE-C863-4835-9B69-E8CC7BA902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1048507</xdr:row>
      <xdr:rowOff>161925</xdr:rowOff>
    </xdr:from>
    <xdr:to>
      <xdr:col>6</xdr:col>
      <xdr:colOff>0</xdr:colOff>
      <xdr:row>1048507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11263D59-A920-4026-9202-2AD3B5E129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1048542</xdr:row>
      <xdr:rowOff>161925</xdr:rowOff>
    </xdr:from>
    <xdr:to>
      <xdr:col>6</xdr:col>
      <xdr:colOff>0</xdr:colOff>
      <xdr:row>1048542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D3A00E5-C7BE-42CD-ADF0-F5B0257C53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1314450</xdr:colOff>
      <xdr:row>8</xdr:row>
      <xdr:rowOff>180975</xdr:rowOff>
    </xdr:from>
    <xdr:to>
      <xdr:col>4</xdr:col>
      <xdr:colOff>389850</xdr:colOff>
      <xdr:row>29</xdr:row>
      <xdr:rowOff>140475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911DF1D9-E755-4DFB-A3B7-C4D3BB113F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1048456</xdr:row>
      <xdr:rowOff>161925</xdr:rowOff>
    </xdr:from>
    <xdr:to>
      <xdr:col>6</xdr:col>
      <xdr:colOff>0</xdr:colOff>
      <xdr:row>1048456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EEA2298-47F4-4ADD-8870-552EC6E779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1048535</xdr:row>
      <xdr:rowOff>161925</xdr:rowOff>
    </xdr:from>
    <xdr:to>
      <xdr:col>6</xdr:col>
      <xdr:colOff>0</xdr:colOff>
      <xdr:row>1048535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34C730DB-D6D5-409F-8D0E-C2D0041F93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1323975</xdr:colOff>
      <xdr:row>9</xdr:row>
      <xdr:rowOff>0</xdr:rowOff>
    </xdr:from>
    <xdr:to>
      <xdr:col>4</xdr:col>
      <xdr:colOff>399375</xdr:colOff>
      <xdr:row>29</xdr:row>
      <xdr:rowOff>150000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5B65E69F-948E-486D-ADC1-2FF4CF91EC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30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7103525-EFC6-4CFA-92C5-52F95B9A31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1209674</xdr:colOff>
      <xdr:row>32</xdr:row>
      <xdr:rowOff>164325</xdr:rowOff>
    </xdr:from>
    <xdr:to>
      <xdr:col>4</xdr:col>
      <xdr:colOff>285074</xdr:colOff>
      <xdr:row>53</xdr:row>
      <xdr:rowOff>123825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99ADA29D-AA57-4F10-8E98-6E4EE48F29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1057275</xdr:colOff>
      <xdr:row>8</xdr:row>
      <xdr:rowOff>171450</xdr:rowOff>
    </xdr:from>
    <xdr:to>
      <xdr:col>4</xdr:col>
      <xdr:colOff>132675</xdr:colOff>
      <xdr:row>29</xdr:row>
      <xdr:rowOff>130950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174DA0D4-A80A-4040-9559-7C8D9ED485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1048532</xdr:row>
      <xdr:rowOff>161925</xdr:rowOff>
    </xdr:from>
    <xdr:to>
      <xdr:col>6</xdr:col>
      <xdr:colOff>0</xdr:colOff>
      <xdr:row>1048532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3C34417-F13D-4843-AD86-45D29972C2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8</xdr:row>
      <xdr:rowOff>190499</xdr:rowOff>
    </xdr:from>
    <xdr:to>
      <xdr:col>4</xdr:col>
      <xdr:colOff>408900</xdr:colOff>
      <xdr:row>29</xdr:row>
      <xdr:rowOff>149999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C4A1CD5-F2AF-4C53-A5F6-1F064668CC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1048531</xdr:row>
      <xdr:rowOff>161925</xdr:rowOff>
    </xdr:from>
    <xdr:to>
      <xdr:col>6</xdr:col>
      <xdr:colOff>0</xdr:colOff>
      <xdr:row>1048531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A21BF300-CD70-4646-B936-A932AB6BDA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1228724</xdr:colOff>
      <xdr:row>8</xdr:row>
      <xdr:rowOff>180975</xdr:rowOff>
    </xdr:from>
    <xdr:to>
      <xdr:col>4</xdr:col>
      <xdr:colOff>304124</xdr:colOff>
      <xdr:row>28</xdr:row>
      <xdr:rowOff>102375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47701F18-E4B1-4F59-A435-1B74371304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1048515</xdr:row>
      <xdr:rowOff>161925</xdr:rowOff>
    </xdr:from>
    <xdr:to>
      <xdr:col>6</xdr:col>
      <xdr:colOff>0</xdr:colOff>
      <xdr:row>1048515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CA93C7-AB08-4B24-8922-188E2E9F51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1228724</xdr:colOff>
      <xdr:row>1048560</xdr:row>
      <xdr:rowOff>161925</xdr:rowOff>
    </xdr:from>
    <xdr:to>
      <xdr:col>6</xdr:col>
      <xdr:colOff>0</xdr:colOff>
      <xdr:row>1048560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776A387-77C5-4B4E-99D9-D228EA398D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Personalizado 1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37BBED"/>
      </a:accent1>
      <a:accent2>
        <a:srgbClr val="50535C"/>
      </a:accent2>
      <a:accent3>
        <a:srgbClr val="AAAAAA"/>
      </a:accent3>
      <a:accent4>
        <a:srgbClr val="E7E7E7"/>
      </a:accent4>
      <a:accent5>
        <a:srgbClr val="89DEFF"/>
      </a:accent5>
      <a:accent6>
        <a:srgbClr val="17406D"/>
      </a:accent6>
      <a:hlink>
        <a:srgbClr val="BFBFBF"/>
      </a:hlink>
      <a:folHlink>
        <a:srgbClr val="0070C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8576"/>
  <sheetViews>
    <sheetView topLeftCell="A642" workbookViewId="0">
      <selection activeCell="I657" sqref="I657"/>
    </sheetView>
  </sheetViews>
  <sheetFormatPr defaultColWidth="11.42578125" defaultRowHeight="15"/>
  <cols>
    <col min="1" max="1" width="32.140625" bestFit="1" customWidth="1"/>
    <col min="2" max="2" width="22.42578125" customWidth="1"/>
    <col min="4" max="4" width="49.140625" customWidth="1"/>
    <col min="9" max="9" width="11.85546875" bestFit="1" customWidth="1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5">
      <c r="A17" t="s">
        <v>16</v>
      </c>
    </row>
    <row r="18" spans="1:15">
      <c r="A18" t="s">
        <v>17</v>
      </c>
    </row>
    <row r="19" spans="1:15">
      <c r="A19" t="s">
        <v>18</v>
      </c>
    </row>
    <row r="20" spans="1:15">
      <c r="A20" t="s">
        <v>19</v>
      </c>
    </row>
    <row r="21" spans="1:15">
      <c r="A21" t="s">
        <v>20</v>
      </c>
    </row>
    <row r="22" spans="1:15">
      <c r="A22" t="s">
        <v>21</v>
      </c>
    </row>
    <row r="23" spans="1:15">
      <c r="A23" t="s">
        <v>22</v>
      </c>
    </row>
    <row r="24" spans="1:15">
      <c r="A24" t="s">
        <v>23</v>
      </c>
    </row>
    <row r="25" spans="1:15">
      <c r="A25" t="s">
        <v>24</v>
      </c>
    </row>
    <row r="26" spans="1:15">
      <c r="A26">
        <v>1</v>
      </c>
      <c r="B26">
        <f t="shared" ref="B26:N26" si="0">A26+1</f>
        <v>2</v>
      </c>
      <c r="C26">
        <f t="shared" si="0"/>
        <v>3</v>
      </c>
      <c r="D26">
        <f t="shared" si="0"/>
        <v>4</v>
      </c>
      <c r="E26">
        <f t="shared" si="0"/>
        <v>5</v>
      </c>
      <c r="F26">
        <f t="shared" si="0"/>
        <v>6</v>
      </c>
      <c r="G26">
        <f t="shared" si="0"/>
        <v>7</v>
      </c>
      <c r="H26">
        <f t="shared" si="0"/>
        <v>8</v>
      </c>
      <c r="I26">
        <f t="shared" si="0"/>
        <v>9</v>
      </c>
      <c r="J26">
        <f t="shared" si="0"/>
        <v>10</v>
      </c>
      <c r="K26">
        <f t="shared" si="0"/>
        <v>11</v>
      </c>
      <c r="L26">
        <f t="shared" si="0"/>
        <v>12</v>
      </c>
      <c r="M26">
        <f t="shared" si="0"/>
        <v>13</v>
      </c>
      <c r="N26">
        <f t="shared" si="0"/>
        <v>14</v>
      </c>
      <c r="O26">
        <v>15</v>
      </c>
    </row>
    <row r="27" spans="1:15" ht="15.75">
      <c r="A27" s="14" t="s">
        <v>25</v>
      </c>
      <c r="B27" t="s">
        <v>26</v>
      </c>
      <c r="C27" t="s">
        <v>27</v>
      </c>
      <c r="D27" s="28" t="s">
        <v>28</v>
      </c>
      <c r="E27" t="s">
        <v>27</v>
      </c>
      <c r="F27" s="28" t="s">
        <v>29</v>
      </c>
      <c r="G27" t="s">
        <v>27</v>
      </c>
      <c r="H27" s="28" t="s">
        <v>30</v>
      </c>
      <c r="I27" t="s">
        <v>27</v>
      </c>
      <c r="J27" s="28" t="s">
        <v>31</v>
      </c>
      <c r="K27" t="s">
        <v>27</v>
      </c>
      <c r="L27" s="28" t="s">
        <v>32</v>
      </c>
      <c r="M27" t="s">
        <v>27</v>
      </c>
      <c r="N27" s="28" t="s">
        <v>33</v>
      </c>
      <c r="O27" t="s">
        <v>27</v>
      </c>
    </row>
    <row r="28" spans="1:15">
      <c r="A28" t="s">
        <v>34</v>
      </c>
      <c r="B28" t="s">
        <v>35</v>
      </c>
      <c r="C28" s="2">
        <v>0.76269035532994922</v>
      </c>
      <c r="D28" t="s">
        <v>36</v>
      </c>
      <c r="E28" s="2">
        <v>0.45658011429386469</v>
      </c>
      <c r="F28" t="s">
        <v>36</v>
      </c>
      <c r="G28" s="2">
        <v>1.8766439542704669E-2</v>
      </c>
      <c r="H28" t="s">
        <v>37</v>
      </c>
      <c r="I28" s="2">
        <v>0.40306148216987758</v>
      </c>
      <c r="J28" t="s">
        <v>35</v>
      </c>
      <c r="K28" s="2">
        <v>0.81714988174123382</v>
      </c>
      <c r="L28" t="s">
        <v>38</v>
      </c>
      <c r="M28" s="2">
        <v>0.67299436220161046</v>
      </c>
      <c r="N28" t="s">
        <v>39</v>
      </c>
      <c r="O28" s="2">
        <v>0.60149811214154436</v>
      </c>
    </row>
    <row r="29" spans="1:15">
      <c r="A29" t="s">
        <v>40</v>
      </c>
      <c r="B29" t="s">
        <v>41</v>
      </c>
      <c r="C29" s="2">
        <v>0.23730964467005078</v>
      </c>
      <c r="D29" t="s">
        <v>42</v>
      </c>
      <c r="E29" s="2">
        <v>0.54341988570613797</v>
      </c>
      <c r="F29" t="s">
        <v>42</v>
      </c>
      <c r="G29" s="2">
        <v>0.98123356045729504</v>
      </c>
      <c r="H29" t="s">
        <v>43</v>
      </c>
      <c r="I29" s="2">
        <v>0.59693851783012486</v>
      </c>
      <c r="J29" t="s">
        <v>41</v>
      </c>
      <c r="K29" s="2">
        <v>0.18285011825876732</v>
      </c>
      <c r="L29" t="s">
        <v>44</v>
      </c>
      <c r="M29" s="2">
        <v>0.46852756480464264</v>
      </c>
      <c r="N29" t="s">
        <v>45</v>
      </c>
      <c r="O29" s="2">
        <v>0.39850188785845747</v>
      </c>
    </row>
    <row r="30" spans="1:15">
      <c r="A30" t="s">
        <v>46</v>
      </c>
      <c r="B30" t="s">
        <v>27</v>
      </c>
      <c r="C30" s="2">
        <v>1</v>
      </c>
      <c r="D30" t="s">
        <v>27</v>
      </c>
      <c r="E30" s="2">
        <v>1</v>
      </c>
      <c r="F30" t="s">
        <v>27</v>
      </c>
      <c r="G30" s="2">
        <v>1</v>
      </c>
      <c r="H30" t="s">
        <v>27</v>
      </c>
      <c r="I30" s="2">
        <v>1</v>
      </c>
      <c r="J30" t="s">
        <v>27</v>
      </c>
      <c r="K30" s="2">
        <v>1</v>
      </c>
      <c r="L30" t="s">
        <v>47</v>
      </c>
      <c r="M30" s="2">
        <v>0.47186687577672987</v>
      </c>
      <c r="N30" t="s">
        <v>27</v>
      </c>
      <c r="O30" s="2">
        <v>1</v>
      </c>
    </row>
    <row r="31" spans="1:15">
      <c r="A31" t="s">
        <v>48</v>
      </c>
      <c r="B31" t="s">
        <v>35</v>
      </c>
      <c r="C31" s="2">
        <v>0.5714285714285714</v>
      </c>
      <c r="D31" t="s">
        <v>36</v>
      </c>
      <c r="E31" s="2">
        <v>0.45563812002702275</v>
      </c>
      <c r="F31" t="s">
        <v>36</v>
      </c>
      <c r="G31" s="2">
        <v>2.5530487179314068E-2</v>
      </c>
      <c r="H31" t="s">
        <v>37</v>
      </c>
      <c r="I31" s="2">
        <v>0.25396413822051234</v>
      </c>
      <c r="J31" t="s">
        <v>35</v>
      </c>
      <c r="K31" s="2">
        <v>0.73761751543800136</v>
      </c>
      <c r="L31" t="s">
        <v>38</v>
      </c>
      <c r="M31" s="2">
        <v>0.50794228172085443</v>
      </c>
      <c r="N31" t="s">
        <v>39</v>
      </c>
      <c r="O31" s="2">
        <v>0.70068333813275363</v>
      </c>
    </row>
    <row r="32" spans="1:15">
      <c r="A32" t="s">
        <v>49</v>
      </c>
      <c r="B32" t="s">
        <v>41</v>
      </c>
      <c r="C32" s="2">
        <v>0.42857142857142855</v>
      </c>
      <c r="D32" t="s">
        <v>42</v>
      </c>
      <c r="E32" s="2">
        <v>0.5443618799729768</v>
      </c>
      <c r="F32" t="s">
        <v>42</v>
      </c>
      <c r="G32" s="2">
        <v>0.97446951282068583</v>
      </c>
      <c r="H32" t="s">
        <v>43</v>
      </c>
      <c r="I32" s="2">
        <v>0.746035861779487</v>
      </c>
      <c r="J32" t="s">
        <v>41</v>
      </c>
      <c r="K32" s="2">
        <v>0.26238248456199786</v>
      </c>
      <c r="L32" t="s">
        <v>44</v>
      </c>
      <c r="M32" s="2">
        <v>0.48560624226441595</v>
      </c>
      <c r="N32" t="s">
        <v>45</v>
      </c>
      <c r="O32" s="2">
        <v>0.29931666186724626</v>
      </c>
    </row>
    <row r="33" spans="1:15">
      <c r="A33" t="s">
        <v>50</v>
      </c>
      <c r="B33" t="s">
        <v>27</v>
      </c>
      <c r="C33" s="2">
        <v>1</v>
      </c>
      <c r="D33" t="s">
        <v>27</v>
      </c>
      <c r="E33" s="2">
        <v>1</v>
      </c>
      <c r="F33" t="s">
        <v>27</v>
      </c>
      <c r="G33" s="2">
        <v>1</v>
      </c>
      <c r="H33" t="s">
        <v>27</v>
      </c>
      <c r="I33" s="2">
        <v>1</v>
      </c>
      <c r="J33" t="s">
        <v>27</v>
      </c>
      <c r="K33" s="2">
        <v>1</v>
      </c>
      <c r="L33" t="s">
        <v>47</v>
      </c>
      <c r="M33" s="2">
        <v>0.31552716803190495</v>
      </c>
      <c r="N33" t="s">
        <v>27</v>
      </c>
      <c r="O33" s="2">
        <v>1</v>
      </c>
    </row>
    <row r="34" spans="1:15">
      <c r="A34" t="s">
        <v>51</v>
      </c>
      <c r="B34" t="s">
        <v>35</v>
      </c>
      <c r="C34" s="2">
        <v>0.75352112676056338</v>
      </c>
      <c r="D34" t="s">
        <v>36</v>
      </c>
      <c r="E34" s="2">
        <v>0.46302462493816743</v>
      </c>
      <c r="F34" t="s">
        <v>36</v>
      </c>
      <c r="G34" s="2">
        <v>0.11215725412727266</v>
      </c>
      <c r="H34" t="s">
        <v>37</v>
      </c>
      <c r="I34" s="2">
        <v>0.2664851220031369</v>
      </c>
      <c r="J34" t="s">
        <v>35</v>
      </c>
      <c r="K34" s="2">
        <v>0.83214931462595887</v>
      </c>
      <c r="L34" t="s">
        <v>38</v>
      </c>
      <c r="M34" s="2">
        <v>0.5688070338065494</v>
      </c>
      <c r="N34" t="s">
        <v>39</v>
      </c>
      <c r="O34" s="2">
        <v>0.55436859172484565</v>
      </c>
    </row>
    <row r="35" spans="1:15">
      <c r="A35" t="s">
        <v>52</v>
      </c>
      <c r="B35" t="s">
        <v>41</v>
      </c>
      <c r="C35" s="2">
        <v>0.24647887323943662</v>
      </c>
      <c r="D35" t="s">
        <v>42</v>
      </c>
      <c r="E35" s="2">
        <v>0.53697537506183246</v>
      </c>
      <c r="F35" t="s">
        <v>42</v>
      </c>
      <c r="G35" s="2">
        <v>0.88784274587272738</v>
      </c>
      <c r="H35" t="s">
        <v>43</v>
      </c>
      <c r="I35" s="2">
        <v>0.73351487799686299</v>
      </c>
      <c r="J35" t="s">
        <v>41</v>
      </c>
      <c r="K35" s="2">
        <v>0.16785068537404116</v>
      </c>
      <c r="L35" t="s">
        <v>44</v>
      </c>
      <c r="M35" s="2">
        <v>0.63295819604184167</v>
      </c>
      <c r="N35" t="s">
        <v>45</v>
      </c>
      <c r="O35" s="2">
        <v>0.44563140827515402</v>
      </c>
    </row>
    <row r="36" spans="1:15">
      <c r="A36" t="s">
        <v>53</v>
      </c>
      <c r="B36" t="s">
        <v>27</v>
      </c>
      <c r="C36" s="2">
        <v>1</v>
      </c>
      <c r="D36" t="s">
        <v>27</v>
      </c>
      <c r="E36" s="2">
        <v>1</v>
      </c>
      <c r="F36" t="s">
        <v>27</v>
      </c>
      <c r="G36" s="2">
        <v>1</v>
      </c>
      <c r="H36" t="s">
        <v>27</v>
      </c>
      <c r="I36" s="2">
        <v>1</v>
      </c>
      <c r="J36" t="s">
        <v>27</v>
      </c>
      <c r="K36" s="2">
        <v>1</v>
      </c>
      <c r="L36" t="s">
        <v>47</v>
      </c>
      <c r="M36" s="2">
        <v>0.40375859689206856</v>
      </c>
      <c r="N36" t="s">
        <v>27</v>
      </c>
      <c r="O36" s="2">
        <v>1</v>
      </c>
    </row>
    <row r="37" spans="1:15">
      <c r="A37" t="s">
        <v>54</v>
      </c>
      <c r="B37" t="s">
        <v>35</v>
      </c>
      <c r="C37" s="2">
        <v>0.87234042553191504</v>
      </c>
      <c r="D37" t="s">
        <v>36</v>
      </c>
      <c r="E37" s="2">
        <v>0.58450216079870265</v>
      </c>
      <c r="F37" t="s">
        <v>36</v>
      </c>
      <c r="G37" s="2">
        <v>4.5393287894600655E-2</v>
      </c>
      <c r="H37" t="s">
        <v>37</v>
      </c>
      <c r="I37" s="2">
        <v>0.64377791100790704</v>
      </c>
      <c r="J37" t="s">
        <v>35</v>
      </c>
      <c r="K37" s="2">
        <v>0.76268410560576871</v>
      </c>
      <c r="L37" t="s">
        <v>38</v>
      </c>
      <c r="M37" s="2">
        <v>0.68223165569220778</v>
      </c>
      <c r="N37" t="s">
        <v>39</v>
      </c>
      <c r="O37" s="2">
        <v>0.72456323245488297</v>
      </c>
    </row>
    <row r="38" spans="1:15">
      <c r="A38" t="s">
        <v>55</v>
      </c>
      <c r="B38" t="s">
        <v>41</v>
      </c>
      <c r="C38" s="2">
        <v>0.1276595744680851</v>
      </c>
      <c r="D38" t="s">
        <v>42</v>
      </c>
      <c r="E38" s="2">
        <v>0.41549783920129602</v>
      </c>
      <c r="F38" t="s">
        <v>42</v>
      </c>
      <c r="G38" s="2">
        <v>0.95460671210539971</v>
      </c>
      <c r="H38" t="s">
        <v>43</v>
      </c>
      <c r="I38" s="2">
        <v>0.35622208899209168</v>
      </c>
      <c r="J38" t="s">
        <v>41</v>
      </c>
      <c r="K38" s="2">
        <v>0.23731589439422965</v>
      </c>
      <c r="L38" t="s">
        <v>44</v>
      </c>
      <c r="M38" s="2">
        <v>0.38111810264698148</v>
      </c>
      <c r="N38" t="s">
        <v>45</v>
      </c>
      <c r="O38" s="2">
        <v>0.2754367675451172</v>
      </c>
    </row>
    <row r="39" spans="1:15">
      <c r="A39" t="s">
        <v>56</v>
      </c>
      <c r="B39" t="s">
        <v>27</v>
      </c>
      <c r="C39" s="2">
        <v>1</v>
      </c>
      <c r="D39" t="s">
        <v>27</v>
      </c>
      <c r="E39" s="2">
        <v>1</v>
      </c>
      <c r="F39" t="s">
        <v>27</v>
      </c>
      <c r="G39" s="2">
        <v>1</v>
      </c>
      <c r="H39" t="s">
        <v>27</v>
      </c>
      <c r="I39" s="2">
        <v>1</v>
      </c>
      <c r="J39" t="s">
        <v>27</v>
      </c>
      <c r="K39" s="2">
        <v>1</v>
      </c>
      <c r="L39" t="s">
        <v>47</v>
      </c>
      <c r="M39" s="2">
        <v>0.55651810626373421</v>
      </c>
      <c r="N39" t="s">
        <v>27</v>
      </c>
      <c r="O39" s="2">
        <v>1</v>
      </c>
    </row>
    <row r="40" spans="1:15">
      <c r="A40" t="s">
        <v>57</v>
      </c>
      <c r="B40" t="s">
        <v>35</v>
      </c>
      <c r="C40" s="2">
        <v>0.75683060109289613</v>
      </c>
      <c r="D40" t="s">
        <v>36</v>
      </c>
      <c r="E40" s="2">
        <v>0.36519728915375688</v>
      </c>
      <c r="F40" t="s">
        <v>36</v>
      </c>
      <c r="G40" s="2">
        <v>5.1593791991687385E-2</v>
      </c>
      <c r="H40" t="s">
        <v>37</v>
      </c>
      <c r="I40" s="2">
        <v>0.3392925325883499</v>
      </c>
      <c r="J40" t="s">
        <v>35</v>
      </c>
      <c r="K40" s="2">
        <v>0.8038937185508952</v>
      </c>
      <c r="L40" t="s">
        <v>38</v>
      </c>
      <c r="M40" s="2">
        <v>0.7979793687001151</v>
      </c>
      <c r="N40" t="s">
        <v>39</v>
      </c>
      <c r="O40" s="2">
        <v>0.66011300333459577</v>
      </c>
    </row>
    <row r="41" spans="1:15">
      <c r="A41" t="s">
        <v>58</v>
      </c>
      <c r="B41" t="s">
        <v>41</v>
      </c>
      <c r="C41" s="2">
        <v>0.24316939890710385</v>
      </c>
      <c r="D41" t="s">
        <v>42</v>
      </c>
      <c r="E41" s="2">
        <v>0.63480271084624385</v>
      </c>
      <c r="F41" t="s">
        <v>42</v>
      </c>
      <c r="G41" s="2">
        <v>0.94840620800831266</v>
      </c>
      <c r="H41" t="s">
        <v>43</v>
      </c>
      <c r="I41" s="2">
        <v>0.66070746741165098</v>
      </c>
      <c r="J41" t="s">
        <v>41</v>
      </c>
      <c r="K41" s="2">
        <v>0.19610628144910491</v>
      </c>
      <c r="L41" t="s">
        <v>44</v>
      </c>
      <c r="M41" s="2">
        <v>0.74219147925315587</v>
      </c>
      <c r="N41" t="s">
        <v>45</v>
      </c>
      <c r="O41" s="2">
        <v>0.33988699666540556</v>
      </c>
    </row>
    <row r="42" spans="1:15">
      <c r="A42" t="s">
        <v>59</v>
      </c>
      <c r="B42" t="s">
        <v>27</v>
      </c>
      <c r="C42" s="2">
        <v>1</v>
      </c>
      <c r="D42" t="s">
        <v>27</v>
      </c>
      <c r="E42" s="2">
        <v>1</v>
      </c>
      <c r="F42" t="s">
        <v>27</v>
      </c>
      <c r="G42" s="2">
        <v>1</v>
      </c>
      <c r="H42" t="s">
        <v>27</v>
      </c>
      <c r="I42" s="2">
        <v>1</v>
      </c>
      <c r="J42" t="s">
        <v>27</v>
      </c>
      <c r="K42" s="2">
        <v>1</v>
      </c>
      <c r="L42" t="s">
        <v>47</v>
      </c>
      <c r="M42" s="2">
        <v>0.23477303600629451</v>
      </c>
      <c r="N42" t="s">
        <v>27</v>
      </c>
      <c r="O42" s="2">
        <v>1</v>
      </c>
    </row>
    <row r="43" spans="1:15">
      <c r="A43" t="s">
        <v>60</v>
      </c>
      <c r="B43" t="s">
        <v>35</v>
      </c>
      <c r="C43" s="2">
        <v>0.74054054054054053</v>
      </c>
      <c r="D43" t="s">
        <v>36</v>
      </c>
      <c r="E43" s="2">
        <v>0.23544238639764681</v>
      </c>
      <c r="F43" t="s">
        <v>36</v>
      </c>
      <c r="G43" s="2">
        <v>1.4705055865348048E-2</v>
      </c>
      <c r="H43" t="s">
        <v>37</v>
      </c>
      <c r="I43" s="2">
        <v>0.4857676057159015</v>
      </c>
      <c r="J43" t="s">
        <v>35</v>
      </c>
      <c r="K43" s="2">
        <v>0.83093396528642671</v>
      </c>
      <c r="L43" t="s">
        <v>38</v>
      </c>
      <c r="M43" s="2">
        <v>0.75297580071993298</v>
      </c>
      <c r="N43" t="s">
        <v>39</v>
      </c>
      <c r="O43" s="2">
        <v>0.67634383278364107</v>
      </c>
    </row>
    <row r="44" spans="1:15">
      <c r="A44" t="s">
        <v>61</v>
      </c>
      <c r="B44" t="s">
        <v>41</v>
      </c>
      <c r="C44" s="2">
        <v>0.25945945945945947</v>
      </c>
      <c r="D44" t="s">
        <v>42</v>
      </c>
      <c r="E44" s="2">
        <v>0.76455761360235253</v>
      </c>
      <c r="F44" t="s">
        <v>42</v>
      </c>
      <c r="G44" s="2">
        <v>0.98529494413465168</v>
      </c>
      <c r="H44" t="s">
        <v>43</v>
      </c>
      <c r="I44" s="2">
        <v>0.51423239428409828</v>
      </c>
      <c r="J44" t="s">
        <v>41</v>
      </c>
      <c r="K44" s="2">
        <v>0.16906603471357207</v>
      </c>
      <c r="L44" t="s">
        <v>44</v>
      </c>
      <c r="M44" s="2">
        <v>0.472517404640933</v>
      </c>
      <c r="N44" t="s">
        <v>45</v>
      </c>
      <c r="O44" s="2">
        <v>0.32365616721635893</v>
      </c>
    </row>
    <row r="45" spans="1:15">
      <c r="A45" t="s">
        <v>62</v>
      </c>
      <c r="B45" t="s">
        <v>27</v>
      </c>
      <c r="C45" s="2">
        <v>1</v>
      </c>
      <c r="D45" t="s">
        <v>27</v>
      </c>
      <c r="E45" s="2">
        <v>1</v>
      </c>
      <c r="F45" t="s">
        <v>27</v>
      </c>
      <c r="G45" s="2">
        <v>1</v>
      </c>
      <c r="H45" t="s">
        <v>27</v>
      </c>
      <c r="I45" s="2">
        <v>1</v>
      </c>
      <c r="J45" t="s">
        <v>27</v>
      </c>
      <c r="K45" s="2">
        <v>1</v>
      </c>
      <c r="L45" t="s">
        <v>47</v>
      </c>
      <c r="M45" s="2">
        <v>0.4110817591033159</v>
      </c>
      <c r="N45" t="s">
        <v>27</v>
      </c>
      <c r="O45" s="2">
        <v>1</v>
      </c>
    </row>
    <row r="46" spans="1:15">
      <c r="A46" t="s">
        <v>63</v>
      </c>
      <c r="B46" t="s">
        <v>35</v>
      </c>
      <c r="C46" s="2">
        <v>0.73619631901840488</v>
      </c>
      <c r="D46" t="s">
        <v>36</v>
      </c>
      <c r="E46" s="2">
        <v>0.42889413070179111</v>
      </c>
      <c r="F46" t="s">
        <v>36</v>
      </c>
      <c r="G46" s="2">
        <v>7.8516591074282702E-2</v>
      </c>
      <c r="H46" t="s">
        <v>37</v>
      </c>
      <c r="I46" s="2">
        <v>0.26746365276481943</v>
      </c>
      <c r="J46" t="s">
        <v>35</v>
      </c>
      <c r="K46" s="2">
        <v>0.76958188201682787</v>
      </c>
      <c r="L46" t="s">
        <v>38</v>
      </c>
      <c r="M46" s="2">
        <v>0.58437685476979484</v>
      </c>
      <c r="N46" t="s">
        <v>39</v>
      </c>
      <c r="O46" s="2">
        <v>0.66563606193470615</v>
      </c>
    </row>
    <row r="47" spans="1:15">
      <c r="A47" t="s">
        <v>64</v>
      </c>
      <c r="B47" t="s">
        <v>41</v>
      </c>
      <c r="C47" s="2">
        <v>0.26380368098159507</v>
      </c>
      <c r="D47" t="s">
        <v>42</v>
      </c>
      <c r="E47" s="2">
        <v>0.57110586929820806</v>
      </c>
      <c r="F47" t="s">
        <v>42</v>
      </c>
      <c r="G47" s="2">
        <v>0.92148340892571723</v>
      </c>
      <c r="H47" t="s">
        <v>43</v>
      </c>
      <c r="I47" s="2">
        <v>0.73253634723518024</v>
      </c>
      <c r="J47" t="s">
        <v>41</v>
      </c>
      <c r="K47" s="2">
        <v>0.23041811798317227</v>
      </c>
      <c r="L47" t="s">
        <v>44</v>
      </c>
      <c r="M47" s="2">
        <v>0.42713644263989026</v>
      </c>
      <c r="N47" t="s">
        <v>45</v>
      </c>
      <c r="O47" s="2">
        <v>0.3343639380652938</v>
      </c>
    </row>
    <row r="48" spans="1:15">
      <c r="A48" t="s">
        <v>65</v>
      </c>
      <c r="B48" t="s">
        <v>27</v>
      </c>
      <c r="C48" s="2">
        <v>1</v>
      </c>
      <c r="D48" t="s">
        <v>27</v>
      </c>
      <c r="E48" s="2">
        <v>1</v>
      </c>
      <c r="F48" t="s">
        <v>27</v>
      </c>
      <c r="G48" s="2">
        <v>1</v>
      </c>
      <c r="H48" t="s">
        <v>27</v>
      </c>
      <c r="I48" s="2">
        <v>1</v>
      </c>
      <c r="J48" t="s">
        <v>27</v>
      </c>
      <c r="K48" s="2">
        <v>1</v>
      </c>
      <c r="L48" t="s">
        <v>47</v>
      </c>
      <c r="M48" s="2">
        <v>0.48728164110662853</v>
      </c>
      <c r="N48" t="s">
        <v>27</v>
      </c>
      <c r="O48" s="2">
        <v>1</v>
      </c>
    </row>
    <row r="49" spans="1:15">
      <c r="A49" t="s">
        <v>66</v>
      </c>
      <c r="B49" t="s">
        <v>35</v>
      </c>
      <c r="C49" s="2">
        <v>0.67256637168141598</v>
      </c>
      <c r="D49" t="s">
        <v>36</v>
      </c>
      <c r="E49" s="2">
        <v>0.25752942630666331</v>
      </c>
      <c r="F49" t="s">
        <v>36</v>
      </c>
      <c r="G49" s="2">
        <v>1.2245322321418202E-2</v>
      </c>
      <c r="H49" t="s">
        <v>37</v>
      </c>
      <c r="I49" s="2">
        <v>0.36964440456459491</v>
      </c>
      <c r="J49" t="s">
        <v>35</v>
      </c>
      <c r="K49" s="2">
        <v>0.86335619601472502</v>
      </c>
      <c r="L49" t="s">
        <v>38</v>
      </c>
      <c r="M49" s="2">
        <v>0.66483349567021577</v>
      </c>
      <c r="N49" t="s">
        <v>39</v>
      </c>
      <c r="O49" s="2">
        <v>0.5840325551000306</v>
      </c>
    </row>
    <row r="50" spans="1:15">
      <c r="A50" t="s">
        <v>67</v>
      </c>
      <c r="B50" t="s">
        <v>41</v>
      </c>
      <c r="C50" s="2">
        <v>0.32743362831858408</v>
      </c>
      <c r="D50" t="s">
        <v>42</v>
      </c>
      <c r="E50" s="2">
        <v>0.74247057369333691</v>
      </c>
      <c r="F50" t="s">
        <v>42</v>
      </c>
      <c r="G50" s="2">
        <v>0.98775467767858194</v>
      </c>
      <c r="H50" t="s">
        <v>43</v>
      </c>
      <c r="I50" s="2">
        <v>0.63035559543540565</v>
      </c>
      <c r="J50" t="s">
        <v>41</v>
      </c>
      <c r="K50" s="2">
        <v>0.13664380398527534</v>
      </c>
      <c r="L50" t="s">
        <v>44</v>
      </c>
      <c r="M50" s="2">
        <v>0.3742513686451579</v>
      </c>
      <c r="N50" t="s">
        <v>45</v>
      </c>
      <c r="O50" s="2">
        <v>0.41596744489996967</v>
      </c>
    </row>
    <row r="51" spans="1:15">
      <c r="A51" t="s">
        <v>68</v>
      </c>
      <c r="B51" t="s">
        <v>27</v>
      </c>
      <c r="C51" s="2">
        <v>1</v>
      </c>
      <c r="D51" t="s">
        <v>27</v>
      </c>
      <c r="E51" s="2">
        <v>1</v>
      </c>
      <c r="F51" t="s">
        <v>27</v>
      </c>
      <c r="G51" s="2">
        <v>1</v>
      </c>
      <c r="H51" t="s">
        <v>27</v>
      </c>
      <c r="I51" s="2">
        <v>1</v>
      </c>
      <c r="J51" t="s">
        <v>27</v>
      </c>
      <c r="K51" s="2">
        <v>1</v>
      </c>
      <c r="L51" t="s">
        <v>47</v>
      </c>
      <c r="M51" s="2">
        <v>0.55874151404403338</v>
      </c>
      <c r="N51" t="s">
        <v>27</v>
      </c>
      <c r="O51" s="2">
        <v>1</v>
      </c>
    </row>
    <row r="52" spans="1:15">
      <c r="A52" t="s">
        <v>69</v>
      </c>
      <c r="B52" t="s">
        <v>35</v>
      </c>
      <c r="C52" s="2">
        <v>0.73913043478260865</v>
      </c>
      <c r="D52" t="s">
        <v>36</v>
      </c>
      <c r="E52" s="2">
        <v>0.47432815954190632</v>
      </c>
      <c r="F52" t="s">
        <v>36</v>
      </c>
      <c r="G52" s="2">
        <v>3.3467642516167136E-2</v>
      </c>
      <c r="H52" t="s">
        <v>37</v>
      </c>
      <c r="I52" s="2">
        <v>0.25511147249686628</v>
      </c>
      <c r="J52" t="s">
        <v>35</v>
      </c>
      <c r="K52" s="2">
        <v>0.80247632170167582</v>
      </c>
      <c r="L52" t="s">
        <v>38</v>
      </c>
      <c r="M52" s="2">
        <v>0.59538956373158469</v>
      </c>
      <c r="N52" t="s">
        <v>39</v>
      </c>
      <c r="O52" s="2">
        <v>0.69934477348220403</v>
      </c>
    </row>
    <row r="53" spans="1:15">
      <c r="A53" t="s">
        <v>70</v>
      </c>
      <c r="B53" t="s">
        <v>41</v>
      </c>
      <c r="C53" s="2">
        <v>0.2608695652173913</v>
      </c>
      <c r="D53" t="s">
        <v>42</v>
      </c>
      <c r="E53" s="2">
        <v>0.52567184045809334</v>
      </c>
      <c r="F53" t="s">
        <v>42</v>
      </c>
      <c r="G53" s="2">
        <v>0.96653235748383337</v>
      </c>
      <c r="H53" t="s">
        <v>43</v>
      </c>
      <c r="I53" s="2">
        <v>0.74488852750313328</v>
      </c>
      <c r="J53" t="s">
        <v>41</v>
      </c>
      <c r="K53" s="2">
        <v>0.19752367829832396</v>
      </c>
      <c r="L53" t="s">
        <v>44</v>
      </c>
      <c r="M53" s="2">
        <v>0.59210810153889015</v>
      </c>
      <c r="N53" t="s">
        <v>45</v>
      </c>
      <c r="O53" s="2">
        <v>0.30065522651779586</v>
      </c>
    </row>
    <row r="54" spans="1:15">
      <c r="A54" t="s">
        <v>71</v>
      </c>
      <c r="B54" t="s">
        <v>27</v>
      </c>
      <c r="C54" s="2">
        <v>1</v>
      </c>
      <c r="D54" t="s">
        <v>27</v>
      </c>
      <c r="E54" s="2">
        <v>1</v>
      </c>
      <c r="F54" t="s">
        <v>27</v>
      </c>
      <c r="G54" s="2">
        <v>1</v>
      </c>
      <c r="H54" t="s">
        <v>27</v>
      </c>
      <c r="I54" s="2">
        <v>1</v>
      </c>
      <c r="J54" t="s">
        <v>27</v>
      </c>
      <c r="K54" s="2">
        <v>1</v>
      </c>
      <c r="L54" t="s">
        <v>47</v>
      </c>
      <c r="M54" s="2">
        <v>0.3290668298577526</v>
      </c>
      <c r="N54" t="s">
        <v>27</v>
      </c>
      <c r="O54" s="2">
        <v>1</v>
      </c>
    </row>
    <row r="55" spans="1:15">
      <c r="A55" t="s">
        <v>72</v>
      </c>
      <c r="B55" t="s">
        <v>35</v>
      </c>
      <c r="C55" s="2">
        <v>0.72549019607843135</v>
      </c>
      <c r="D55" t="s">
        <v>36</v>
      </c>
      <c r="E55" s="2">
        <v>0.29787849682659084</v>
      </c>
      <c r="F55" t="s">
        <v>36</v>
      </c>
      <c r="G55" s="2">
        <v>1.1729387512291932E-2</v>
      </c>
      <c r="H55" t="s">
        <v>37</v>
      </c>
      <c r="I55" s="2">
        <v>0.46101899007073915</v>
      </c>
      <c r="J55" t="s">
        <v>35</v>
      </c>
      <c r="K55" s="2">
        <v>0.78232650394576908</v>
      </c>
      <c r="L55" t="s">
        <v>38</v>
      </c>
      <c r="M55" s="2">
        <v>0.56611905150835007</v>
      </c>
      <c r="N55" t="s">
        <v>39</v>
      </c>
      <c r="O55" s="2">
        <v>0.46933626493362934</v>
      </c>
    </row>
    <row r="56" spans="1:15">
      <c r="A56" t="s">
        <v>73</v>
      </c>
      <c r="B56" t="s">
        <v>41</v>
      </c>
      <c r="C56" s="2">
        <v>0.27450980392156865</v>
      </c>
      <c r="D56" t="s">
        <v>42</v>
      </c>
      <c r="E56" s="2">
        <v>0.70212150317340882</v>
      </c>
      <c r="F56" t="s">
        <v>42</v>
      </c>
      <c r="G56" s="2">
        <v>0.98827061248770809</v>
      </c>
      <c r="H56" t="s">
        <v>43</v>
      </c>
      <c r="I56" s="2">
        <v>0.53898100992926057</v>
      </c>
      <c r="J56" t="s">
        <v>41</v>
      </c>
      <c r="K56" s="2">
        <v>0.2176734960542305</v>
      </c>
      <c r="L56" t="s">
        <v>44</v>
      </c>
      <c r="M56" s="2">
        <v>0.70151787674703892</v>
      </c>
      <c r="N56" t="s">
        <v>45</v>
      </c>
      <c r="O56" s="2">
        <v>0.5306637350663701</v>
      </c>
    </row>
    <row r="57" spans="1:15">
      <c r="A57" t="s">
        <v>74</v>
      </c>
      <c r="B57" t="s">
        <v>27</v>
      </c>
      <c r="C57" s="2">
        <v>1</v>
      </c>
      <c r="D57" t="s">
        <v>27</v>
      </c>
      <c r="E57" s="2">
        <v>1</v>
      </c>
      <c r="F57" t="s">
        <v>27</v>
      </c>
      <c r="G57" s="2">
        <v>1</v>
      </c>
      <c r="H57" t="s">
        <v>27</v>
      </c>
      <c r="I57" s="2">
        <v>1</v>
      </c>
      <c r="J57" t="s">
        <v>27</v>
      </c>
      <c r="K57" s="2">
        <v>1</v>
      </c>
      <c r="L57" t="s">
        <v>47</v>
      </c>
      <c r="M57" s="2">
        <v>0.45432922162542666</v>
      </c>
      <c r="N57" t="s">
        <v>27</v>
      </c>
      <c r="O57" s="2">
        <v>1</v>
      </c>
    </row>
    <row r="58" spans="1:15">
      <c r="A58" t="s">
        <v>75</v>
      </c>
      <c r="B58" t="s">
        <v>35</v>
      </c>
      <c r="C58" s="2">
        <v>0.64444444444444438</v>
      </c>
      <c r="D58" t="s">
        <v>36</v>
      </c>
      <c r="E58" s="2">
        <v>0.2513375599130766</v>
      </c>
      <c r="F58" t="s">
        <v>36</v>
      </c>
      <c r="G58" s="2">
        <v>1.1166698093327359E-2</v>
      </c>
      <c r="H58" t="s">
        <v>37</v>
      </c>
      <c r="I58" s="2">
        <v>0.48905143037441606</v>
      </c>
      <c r="J58" t="s">
        <v>35</v>
      </c>
      <c r="K58" s="2">
        <v>0.83490380834851663</v>
      </c>
      <c r="L58" t="s">
        <v>38</v>
      </c>
      <c r="M58" s="2">
        <v>0.87841062145797311</v>
      </c>
      <c r="N58" t="s">
        <v>39</v>
      </c>
      <c r="O58" s="2">
        <v>0.70537926375529625</v>
      </c>
    </row>
    <row r="59" spans="1:15">
      <c r="A59" t="s">
        <v>76</v>
      </c>
      <c r="B59" t="s">
        <v>41</v>
      </c>
      <c r="C59" s="2">
        <v>0.35555555555555557</v>
      </c>
      <c r="D59" t="s">
        <v>42</v>
      </c>
      <c r="E59" s="2">
        <v>0.74866244008692429</v>
      </c>
      <c r="F59" t="s">
        <v>42</v>
      </c>
      <c r="G59" s="2">
        <v>0.98883330190667262</v>
      </c>
      <c r="H59" t="s">
        <v>43</v>
      </c>
      <c r="I59" s="2">
        <v>0.5109485696255851</v>
      </c>
      <c r="J59" t="s">
        <v>41</v>
      </c>
      <c r="K59" s="2">
        <v>0.16509619165148381</v>
      </c>
      <c r="L59" t="s">
        <v>44</v>
      </c>
      <c r="M59" s="2">
        <v>0.39200492129915449</v>
      </c>
      <c r="N59" t="s">
        <v>45</v>
      </c>
      <c r="O59" s="2">
        <v>0.29462073624470453</v>
      </c>
    </row>
    <row r="60" spans="1:15">
      <c r="A60" t="s">
        <v>77</v>
      </c>
      <c r="B60" t="s">
        <v>27</v>
      </c>
      <c r="C60" s="2">
        <v>1</v>
      </c>
      <c r="D60" t="s">
        <v>27</v>
      </c>
      <c r="E60" s="2">
        <v>1</v>
      </c>
      <c r="F60" t="s">
        <v>27</v>
      </c>
      <c r="G60" s="2">
        <v>1</v>
      </c>
      <c r="H60" t="s">
        <v>27</v>
      </c>
      <c r="I60" s="2">
        <v>1</v>
      </c>
      <c r="J60" t="s">
        <v>27</v>
      </c>
      <c r="K60" s="2">
        <v>1</v>
      </c>
      <c r="L60" t="s">
        <v>47</v>
      </c>
      <c r="M60" s="2">
        <v>0.49835684116058232</v>
      </c>
      <c r="N60" t="s">
        <v>27</v>
      </c>
      <c r="O60" s="2">
        <v>1</v>
      </c>
    </row>
    <row r="61" spans="1:15">
      <c r="A61" t="s">
        <v>78</v>
      </c>
      <c r="B61" t="s">
        <v>35</v>
      </c>
      <c r="C61" s="2">
        <v>0.7466666666666667</v>
      </c>
      <c r="D61" t="s">
        <v>36</v>
      </c>
      <c r="E61" s="2">
        <v>0.37990795033732921</v>
      </c>
      <c r="F61" t="s">
        <v>36</v>
      </c>
      <c r="G61" s="2">
        <v>3.4865456897161681E-2</v>
      </c>
      <c r="H61" t="s">
        <v>37</v>
      </c>
      <c r="I61" s="2">
        <v>0.27480976805006091</v>
      </c>
      <c r="J61" t="s">
        <v>35</v>
      </c>
      <c r="K61" s="2">
        <v>0.91792402118723315</v>
      </c>
      <c r="L61" t="s">
        <v>38</v>
      </c>
      <c r="M61" s="2">
        <v>0.56391446698502179</v>
      </c>
      <c r="N61" t="s">
        <v>39</v>
      </c>
      <c r="O61" s="2">
        <v>0.63852871454602167</v>
      </c>
    </row>
    <row r="62" spans="1:15">
      <c r="A62" t="s">
        <v>79</v>
      </c>
      <c r="B62" t="s">
        <v>41</v>
      </c>
      <c r="C62" s="2">
        <v>0.25333333333333335</v>
      </c>
      <c r="D62" t="s">
        <v>42</v>
      </c>
      <c r="E62" s="2">
        <v>0.6200920496626704</v>
      </c>
      <c r="F62" t="s">
        <v>42</v>
      </c>
      <c r="G62" s="2">
        <v>0.9651345431028383</v>
      </c>
      <c r="H62" t="s">
        <v>43</v>
      </c>
      <c r="I62" s="2">
        <v>0.72519023194993881</v>
      </c>
      <c r="J62" t="s">
        <v>41</v>
      </c>
      <c r="K62" s="2">
        <v>8.2075978812767028E-2</v>
      </c>
      <c r="L62" t="s">
        <v>44</v>
      </c>
      <c r="M62" s="2">
        <v>0.85075953639983071</v>
      </c>
      <c r="N62" t="s">
        <v>45</v>
      </c>
      <c r="O62" s="2">
        <v>0.36147128545397822</v>
      </c>
    </row>
    <row r="63" spans="1:15">
      <c r="A63" t="s">
        <v>80</v>
      </c>
      <c r="B63" t="s">
        <v>27</v>
      </c>
      <c r="C63" s="2">
        <v>1</v>
      </c>
      <c r="D63" t="s">
        <v>27</v>
      </c>
      <c r="E63" s="2">
        <v>1</v>
      </c>
      <c r="F63" t="s">
        <v>27</v>
      </c>
      <c r="G63" s="2">
        <v>1</v>
      </c>
      <c r="H63" t="s">
        <v>27</v>
      </c>
      <c r="I63" s="2">
        <v>1</v>
      </c>
      <c r="J63" t="s">
        <v>27</v>
      </c>
      <c r="K63" s="2">
        <v>1</v>
      </c>
      <c r="L63" t="s">
        <v>47</v>
      </c>
      <c r="M63" s="2">
        <v>0.2717967092164188</v>
      </c>
      <c r="N63" t="s">
        <v>27</v>
      </c>
      <c r="O63" s="2">
        <v>1</v>
      </c>
    </row>
    <row r="64" spans="1:15">
      <c r="A64" t="s">
        <v>81</v>
      </c>
      <c r="B64" t="s">
        <v>35</v>
      </c>
      <c r="C64" s="2">
        <v>0.6767676767676768</v>
      </c>
      <c r="D64" t="s">
        <v>36</v>
      </c>
      <c r="E64" s="2">
        <v>0.38936751298485883</v>
      </c>
      <c r="F64" t="s">
        <v>36</v>
      </c>
      <c r="G64" s="2">
        <v>1.3053099446801547E-2</v>
      </c>
      <c r="H64" t="s">
        <v>37</v>
      </c>
      <c r="I64" s="2">
        <v>0.41798577984596053</v>
      </c>
      <c r="J64" t="s">
        <v>35</v>
      </c>
      <c r="K64" s="2">
        <v>0.89326614508352109</v>
      </c>
      <c r="L64" t="s">
        <v>38</v>
      </c>
      <c r="M64" s="2">
        <v>0.70009536972160802</v>
      </c>
      <c r="N64" t="s">
        <v>39</v>
      </c>
      <c r="O64" s="2">
        <v>0.54984643500547992</v>
      </c>
    </row>
    <row r="65" spans="1:15">
      <c r="A65" t="s">
        <v>82</v>
      </c>
      <c r="B65" t="s">
        <v>41</v>
      </c>
      <c r="C65" s="2">
        <v>0.32323232323232326</v>
      </c>
      <c r="D65" t="s">
        <v>42</v>
      </c>
      <c r="E65" s="2">
        <v>0.6106324870151405</v>
      </c>
      <c r="F65" t="s">
        <v>42</v>
      </c>
      <c r="G65" s="2">
        <v>0.98694690055319834</v>
      </c>
      <c r="H65" t="s">
        <v>43</v>
      </c>
      <c r="I65" s="2">
        <v>0.58201422015403859</v>
      </c>
      <c r="J65" t="s">
        <v>41</v>
      </c>
      <c r="K65" s="2">
        <v>0.1067338549164789</v>
      </c>
      <c r="L65" t="s">
        <v>44</v>
      </c>
      <c r="M65" s="2">
        <v>0.63855620904593291</v>
      </c>
      <c r="N65" t="s">
        <v>45</v>
      </c>
      <c r="O65" s="2">
        <v>0.45015356499451947</v>
      </c>
    </row>
    <row r="66" spans="1:15">
      <c r="A66" t="s">
        <v>83</v>
      </c>
      <c r="B66" t="s">
        <v>27</v>
      </c>
      <c r="C66" s="2">
        <v>1</v>
      </c>
      <c r="D66" t="s">
        <v>27</v>
      </c>
      <c r="E66" s="2">
        <v>1</v>
      </c>
      <c r="F66" t="s">
        <v>27</v>
      </c>
      <c r="G66" s="2">
        <v>1</v>
      </c>
      <c r="H66" t="s">
        <v>27</v>
      </c>
      <c r="I66" s="2">
        <v>1</v>
      </c>
      <c r="J66" t="s">
        <v>27</v>
      </c>
      <c r="K66" s="2">
        <v>1</v>
      </c>
      <c r="L66" t="s">
        <v>47</v>
      </c>
      <c r="M66" s="2">
        <v>0.51974475111646079</v>
      </c>
      <c r="N66" t="s">
        <v>27</v>
      </c>
      <c r="O66" s="2">
        <v>1</v>
      </c>
    </row>
    <row r="67" spans="1:15">
      <c r="A67" t="s">
        <v>84</v>
      </c>
      <c r="B67" t="s">
        <v>35</v>
      </c>
      <c r="C67" s="2">
        <v>0.70588235294117652</v>
      </c>
      <c r="D67" t="s">
        <v>36</v>
      </c>
      <c r="E67" s="2">
        <v>0.3243343104179543</v>
      </c>
      <c r="F67" t="s">
        <v>36</v>
      </c>
      <c r="G67" s="2">
        <v>8.1458066456440464E-2</v>
      </c>
      <c r="H67" t="s">
        <v>37</v>
      </c>
      <c r="I67" s="2">
        <v>0.27650709244720828</v>
      </c>
      <c r="J67" t="s">
        <v>35</v>
      </c>
      <c r="K67" s="2">
        <v>0.8263983619442431</v>
      </c>
      <c r="L67" t="s">
        <v>38</v>
      </c>
      <c r="M67" s="2">
        <v>0.4319477219370868</v>
      </c>
      <c r="N67" t="s">
        <v>39</v>
      </c>
      <c r="O67" s="2">
        <v>0.53774557817344171</v>
      </c>
    </row>
    <row r="68" spans="1:15">
      <c r="A68" t="s">
        <v>85</v>
      </c>
      <c r="B68" t="s">
        <v>41</v>
      </c>
      <c r="C68" s="2">
        <v>0.29411764705882354</v>
      </c>
      <c r="D68" t="s">
        <v>42</v>
      </c>
      <c r="E68" s="2">
        <v>0.67566568958204531</v>
      </c>
      <c r="F68" t="s">
        <v>42</v>
      </c>
      <c r="G68" s="2">
        <v>0.91854193354355884</v>
      </c>
      <c r="H68" t="s">
        <v>43</v>
      </c>
      <c r="I68" s="2">
        <v>0.72349290755279094</v>
      </c>
      <c r="J68" t="s">
        <v>41</v>
      </c>
      <c r="K68" s="2">
        <v>0.17360163805575618</v>
      </c>
      <c r="L68" t="s">
        <v>44</v>
      </c>
      <c r="M68" s="2">
        <v>0.55483960124970666</v>
      </c>
      <c r="N68" t="s">
        <v>45</v>
      </c>
      <c r="O68" s="2">
        <v>0.46225442182655851</v>
      </c>
    </row>
    <row r="69" spans="1:15">
      <c r="A69" t="s">
        <v>86</v>
      </c>
      <c r="B69" t="s">
        <v>27</v>
      </c>
      <c r="C69" s="2">
        <v>1</v>
      </c>
      <c r="D69" t="s">
        <v>27</v>
      </c>
      <c r="E69" s="2">
        <v>1</v>
      </c>
      <c r="F69" t="s">
        <v>27</v>
      </c>
      <c r="G69" s="2">
        <v>1</v>
      </c>
      <c r="H69" t="s">
        <v>27</v>
      </c>
      <c r="I69" s="2">
        <v>1</v>
      </c>
      <c r="J69" t="s">
        <v>27</v>
      </c>
      <c r="K69" s="2">
        <v>1</v>
      </c>
      <c r="L69" t="s">
        <v>47</v>
      </c>
      <c r="M69" s="2">
        <v>0.64567403318644223</v>
      </c>
      <c r="N69" t="s">
        <v>27</v>
      </c>
      <c r="O69" s="2">
        <v>1</v>
      </c>
    </row>
    <row r="70" spans="1:15">
      <c r="A70" t="s">
        <v>87</v>
      </c>
      <c r="B70" t="s">
        <v>35</v>
      </c>
      <c r="C70" s="2">
        <v>0.8833333333333333</v>
      </c>
      <c r="D70" t="s">
        <v>36</v>
      </c>
      <c r="E70" s="2">
        <v>0.52286828978877053</v>
      </c>
      <c r="F70" t="s">
        <v>36</v>
      </c>
      <c r="G70" s="2">
        <v>7.4498516690726616E-2</v>
      </c>
      <c r="H70" t="s">
        <v>37</v>
      </c>
      <c r="I70" s="2">
        <v>0.59749374759424634</v>
      </c>
      <c r="J70" t="s">
        <v>35</v>
      </c>
      <c r="K70" s="2">
        <v>0.90093179267354995</v>
      </c>
      <c r="L70" t="s">
        <v>38</v>
      </c>
      <c r="M70" s="2">
        <v>0.71596884191465648</v>
      </c>
      <c r="N70" t="s">
        <v>39</v>
      </c>
      <c r="O70" s="2">
        <v>0.58129265049875112</v>
      </c>
    </row>
    <row r="71" spans="1:15">
      <c r="A71" t="s">
        <v>88</v>
      </c>
      <c r="B71" t="s">
        <v>41</v>
      </c>
      <c r="C71" s="2">
        <v>0.11666666666666665</v>
      </c>
      <c r="D71" t="s">
        <v>42</v>
      </c>
      <c r="E71" s="2">
        <v>0.47713171021122874</v>
      </c>
      <c r="F71" t="s">
        <v>42</v>
      </c>
      <c r="G71" s="2">
        <v>0.92550148330927329</v>
      </c>
      <c r="H71" t="s">
        <v>43</v>
      </c>
      <c r="I71" s="2">
        <v>0.40250625240575316</v>
      </c>
      <c r="J71" t="s">
        <v>41</v>
      </c>
      <c r="K71" s="2">
        <v>9.9068207326450164E-2</v>
      </c>
      <c r="L71" t="s">
        <v>44</v>
      </c>
      <c r="M71" s="2">
        <v>0.40776031252716405</v>
      </c>
      <c r="N71" t="s">
        <v>45</v>
      </c>
      <c r="O71" s="2">
        <v>0.41870734950124844</v>
      </c>
    </row>
    <row r="72" spans="1:15">
      <c r="A72" t="s">
        <v>89</v>
      </c>
      <c r="B72" t="s">
        <v>27</v>
      </c>
      <c r="C72" s="2">
        <v>1</v>
      </c>
      <c r="D72" t="s">
        <v>27</v>
      </c>
      <c r="E72" s="2">
        <v>1</v>
      </c>
      <c r="F72" t="s">
        <v>27</v>
      </c>
      <c r="G72" s="2">
        <v>1</v>
      </c>
      <c r="H72" t="s">
        <v>27</v>
      </c>
      <c r="I72" s="2">
        <v>1</v>
      </c>
      <c r="J72" t="s">
        <v>27</v>
      </c>
      <c r="K72" s="2">
        <v>1</v>
      </c>
      <c r="L72" t="s">
        <v>47</v>
      </c>
      <c r="M72" s="2">
        <v>0.64422374270342486</v>
      </c>
      <c r="N72" t="s">
        <v>27</v>
      </c>
      <c r="O72" s="2">
        <v>1</v>
      </c>
    </row>
    <row r="73" spans="1:15">
      <c r="A73" t="s">
        <v>90</v>
      </c>
      <c r="B73" t="s">
        <v>35</v>
      </c>
      <c r="C73" s="2">
        <v>0.65094339622641517</v>
      </c>
      <c r="D73" t="s">
        <v>36</v>
      </c>
      <c r="E73" s="2">
        <v>0.35451640202407009</v>
      </c>
      <c r="F73" t="s">
        <v>36</v>
      </c>
      <c r="G73" s="2">
        <v>3.1624140872173738E-2</v>
      </c>
      <c r="H73" t="s">
        <v>37</v>
      </c>
      <c r="I73" s="2">
        <v>0.53732911783108073</v>
      </c>
      <c r="J73" t="s">
        <v>35</v>
      </c>
      <c r="K73" s="2">
        <v>0.89357060132877142</v>
      </c>
      <c r="L73" t="s">
        <v>38</v>
      </c>
      <c r="M73" s="2">
        <v>0.80224931901309393</v>
      </c>
      <c r="N73" t="s">
        <v>39</v>
      </c>
      <c r="O73" s="2">
        <v>0.55739448474691489</v>
      </c>
    </row>
    <row r="74" spans="1:15">
      <c r="A74" t="s">
        <v>91</v>
      </c>
      <c r="B74" t="s">
        <v>41</v>
      </c>
      <c r="C74" s="2">
        <v>0.34905660377358488</v>
      </c>
      <c r="D74" t="s">
        <v>42</v>
      </c>
      <c r="E74" s="2">
        <v>0.64548359797592947</v>
      </c>
      <c r="F74" t="s">
        <v>42</v>
      </c>
      <c r="G74" s="2">
        <v>0.96837585912782653</v>
      </c>
      <c r="H74" t="s">
        <v>43</v>
      </c>
      <c r="I74" s="2">
        <v>0.46267088216891827</v>
      </c>
      <c r="J74" t="s">
        <v>41</v>
      </c>
      <c r="K74" s="2">
        <v>0.10642939867122764</v>
      </c>
      <c r="L74" t="s">
        <v>44</v>
      </c>
      <c r="M74" s="2">
        <v>0.46871346153885357</v>
      </c>
      <c r="N74" t="s">
        <v>45</v>
      </c>
      <c r="O74" s="2">
        <v>0.44260551525308434</v>
      </c>
    </row>
    <row r="75" spans="1:15">
      <c r="A75" t="s">
        <v>92</v>
      </c>
      <c r="B75" t="s">
        <v>27</v>
      </c>
      <c r="C75" s="2">
        <v>1</v>
      </c>
      <c r="D75" t="s">
        <v>27</v>
      </c>
      <c r="E75" s="2">
        <v>1</v>
      </c>
      <c r="F75" t="s">
        <v>27</v>
      </c>
      <c r="G75" s="2">
        <v>1</v>
      </c>
      <c r="H75" t="s">
        <v>27</v>
      </c>
      <c r="I75" s="2">
        <v>1</v>
      </c>
      <c r="J75" t="s">
        <v>27</v>
      </c>
      <c r="K75" s="2">
        <v>1</v>
      </c>
      <c r="L75" t="s">
        <v>47</v>
      </c>
      <c r="M75" s="2">
        <v>0.4222540414090965</v>
      </c>
      <c r="N75" t="s">
        <v>27</v>
      </c>
      <c r="O75" s="2">
        <v>1</v>
      </c>
    </row>
    <row r="76" spans="1:15">
      <c r="A76" t="s">
        <v>93</v>
      </c>
      <c r="B76" t="s">
        <v>35</v>
      </c>
      <c r="C76" s="2">
        <v>0.79797979797979801</v>
      </c>
      <c r="D76" t="s">
        <v>36</v>
      </c>
      <c r="E76" s="2">
        <v>0.357151732604018</v>
      </c>
      <c r="F76" t="s">
        <v>36</v>
      </c>
      <c r="G76" s="2">
        <v>4.060618904502257E-2</v>
      </c>
      <c r="H76" t="s">
        <v>37</v>
      </c>
      <c r="I76" s="2">
        <v>0.36162164999353796</v>
      </c>
      <c r="J76" t="s">
        <v>35</v>
      </c>
      <c r="K76" s="2">
        <v>0.84709749725910688</v>
      </c>
      <c r="L76" t="s">
        <v>38</v>
      </c>
      <c r="M76" s="2">
        <v>0.51216780047956689</v>
      </c>
      <c r="N76" t="s">
        <v>39</v>
      </c>
      <c r="O76" s="2">
        <v>0.62875018974313235</v>
      </c>
    </row>
    <row r="77" spans="1:15">
      <c r="A77" t="s">
        <v>94</v>
      </c>
      <c r="B77" t="s">
        <v>41</v>
      </c>
      <c r="C77" s="2">
        <v>0.20202020202020202</v>
      </c>
      <c r="D77" t="s">
        <v>42</v>
      </c>
      <c r="E77" s="2">
        <v>0.64284826739598189</v>
      </c>
      <c r="F77" t="s">
        <v>42</v>
      </c>
      <c r="G77" s="2">
        <v>0.95939381095497767</v>
      </c>
      <c r="H77" t="s">
        <v>43</v>
      </c>
      <c r="I77" s="2">
        <v>0.63837835000646137</v>
      </c>
      <c r="J77" t="s">
        <v>41</v>
      </c>
      <c r="K77" s="2">
        <v>0.15290250274089373</v>
      </c>
      <c r="L77" t="s">
        <v>44</v>
      </c>
      <c r="M77" s="2">
        <v>0.45508140650640544</v>
      </c>
      <c r="N77" t="s">
        <v>45</v>
      </c>
      <c r="O77" s="2">
        <v>0.37124981025686715</v>
      </c>
    </row>
    <row r="78" spans="1:15">
      <c r="A78" t="s">
        <v>95</v>
      </c>
      <c r="B78" t="s">
        <v>27</v>
      </c>
      <c r="C78" s="2">
        <v>1</v>
      </c>
      <c r="D78" t="s">
        <v>27</v>
      </c>
      <c r="E78" s="2">
        <v>1</v>
      </c>
      <c r="F78" t="s">
        <v>27</v>
      </c>
      <c r="G78" s="2">
        <v>1</v>
      </c>
      <c r="H78" t="s">
        <v>27</v>
      </c>
      <c r="I78" s="2">
        <v>1</v>
      </c>
      <c r="J78" t="s">
        <v>27</v>
      </c>
      <c r="K78" s="2">
        <v>1</v>
      </c>
      <c r="L78" t="s">
        <v>47</v>
      </c>
      <c r="M78" s="2">
        <v>0.54921524028264124</v>
      </c>
      <c r="N78" t="s">
        <v>27</v>
      </c>
      <c r="O78" s="2">
        <v>1</v>
      </c>
    </row>
    <row r="79" spans="1:15">
      <c r="A79" t="s">
        <v>96</v>
      </c>
      <c r="B79" t="s">
        <v>35</v>
      </c>
      <c r="C79" s="2">
        <v>0.7857142857142857</v>
      </c>
      <c r="D79" t="s">
        <v>36</v>
      </c>
      <c r="E79" s="2">
        <v>0.49051371558063195</v>
      </c>
      <c r="F79" t="s">
        <v>36</v>
      </c>
      <c r="G79" s="2">
        <v>4.1171785125194794E-2</v>
      </c>
      <c r="H79" t="s">
        <v>37</v>
      </c>
      <c r="I79" s="2">
        <v>0.30937309453543493</v>
      </c>
      <c r="J79" t="s">
        <v>35</v>
      </c>
      <c r="K79" s="2">
        <v>0.7548610220057419</v>
      </c>
      <c r="L79" t="s">
        <v>38</v>
      </c>
      <c r="M79" s="2">
        <v>0.51366035085800976</v>
      </c>
      <c r="N79" t="s">
        <v>39</v>
      </c>
      <c r="O79" s="2">
        <v>0.50496463679653925</v>
      </c>
    </row>
    <row r="80" spans="1:15">
      <c r="A80" t="s">
        <v>97</v>
      </c>
      <c r="B80" t="s">
        <v>41</v>
      </c>
      <c r="C80" s="2">
        <v>0.21428571428571427</v>
      </c>
      <c r="D80" t="s">
        <v>42</v>
      </c>
      <c r="E80" s="2">
        <v>0.5094862844193675</v>
      </c>
      <c r="F80" t="s">
        <v>42</v>
      </c>
      <c r="G80" s="2">
        <v>0.95882821487480474</v>
      </c>
      <c r="H80" t="s">
        <v>43</v>
      </c>
      <c r="I80" s="2">
        <v>0.69062690546456518</v>
      </c>
      <c r="J80" t="s">
        <v>41</v>
      </c>
      <c r="K80" s="2">
        <v>0.24513897799425771</v>
      </c>
      <c r="L80" t="s">
        <v>44</v>
      </c>
      <c r="M80" s="2">
        <v>0.6033908346106901</v>
      </c>
      <c r="N80" t="s">
        <v>45</v>
      </c>
      <c r="O80" s="2">
        <v>0.49503536320345987</v>
      </c>
    </row>
    <row r="81" spans="1:15">
      <c r="A81" t="s">
        <v>98</v>
      </c>
      <c r="B81" t="s">
        <v>27</v>
      </c>
      <c r="C81" s="2">
        <v>1</v>
      </c>
      <c r="D81" t="s">
        <v>27</v>
      </c>
      <c r="E81" s="2">
        <v>1</v>
      </c>
      <c r="F81" t="s">
        <v>27</v>
      </c>
      <c r="G81" s="2">
        <v>1</v>
      </c>
      <c r="H81" t="s">
        <v>27</v>
      </c>
      <c r="I81" s="2">
        <v>1</v>
      </c>
      <c r="J81" t="s">
        <v>27</v>
      </c>
      <c r="K81" s="2">
        <v>1</v>
      </c>
      <c r="L81" t="s">
        <v>47</v>
      </c>
      <c r="M81" s="2">
        <v>0.50948475683101369</v>
      </c>
      <c r="N81" t="s">
        <v>27</v>
      </c>
      <c r="O81" s="2">
        <v>1</v>
      </c>
    </row>
    <row r="82" spans="1:15">
      <c r="A82" t="s">
        <v>99</v>
      </c>
      <c r="B82" t="s">
        <v>35</v>
      </c>
      <c r="C82" s="2">
        <v>0.67088607594936722</v>
      </c>
      <c r="D82" t="s">
        <v>36</v>
      </c>
      <c r="E82" s="2">
        <v>0.20452185532659692</v>
      </c>
      <c r="F82" t="s">
        <v>36</v>
      </c>
      <c r="G82" s="2">
        <v>7.3982036751358161E-3</v>
      </c>
      <c r="H82" t="s">
        <v>37</v>
      </c>
      <c r="I82" s="2">
        <v>0.62480782804622481</v>
      </c>
      <c r="J82" t="s">
        <v>35</v>
      </c>
      <c r="K82" s="2">
        <v>0.64132434457598619</v>
      </c>
      <c r="L82" t="s">
        <v>38</v>
      </c>
      <c r="M82" s="2">
        <v>0.50968291013277311</v>
      </c>
      <c r="N82" t="s">
        <v>39</v>
      </c>
      <c r="O82" s="2">
        <v>0.61256357769950376</v>
      </c>
    </row>
    <row r="83" spans="1:15">
      <c r="A83" t="s">
        <v>100</v>
      </c>
      <c r="B83" t="s">
        <v>41</v>
      </c>
      <c r="C83" s="2">
        <v>0.32911392405063289</v>
      </c>
      <c r="D83" t="s">
        <v>42</v>
      </c>
      <c r="E83" s="2">
        <v>0.79547814467340283</v>
      </c>
      <c r="F83" t="s">
        <v>42</v>
      </c>
      <c r="G83" s="2">
        <v>0.99260179632486401</v>
      </c>
      <c r="H83" t="s">
        <v>43</v>
      </c>
      <c r="I83" s="2">
        <v>0.37519217195377491</v>
      </c>
      <c r="J83" t="s">
        <v>41</v>
      </c>
      <c r="K83" s="2">
        <v>0.35867565542401364</v>
      </c>
      <c r="L83" t="s">
        <v>44</v>
      </c>
      <c r="M83" s="2">
        <v>0.32219988869675276</v>
      </c>
      <c r="N83" t="s">
        <v>45</v>
      </c>
      <c r="O83" s="2">
        <v>0.38743642230049624</v>
      </c>
    </row>
    <row r="84" spans="1:15">
      <c r="A84" t="s">
        <v>101</v>
      </c>
      <c r="B84" t="s">
        <v>27</v>
      </c>
      <c r="C84" s="2">
        <v>1</v>
      </c>
      <c r="D84" t="s">
        <v>27</v>
      </c>
      <c r="E84" s="2">
        <v>1</v>
      </c>
      <c r="F84" t="s">
        <v>27</v>
      </c>
      <c r="G84" s="2">
        <v>1</v>
      </c>
      <c r="H84" t="s">
        <v>27</v>
      </c>
      <c r="I84" s="2">
        <v>1</v>
      </c>
      <c r="J84" t="s">
        <v>27</v>
      </c>
      <c r="K84" s="2">
        <v>1</v>
      </c>
      <c r="L84" t="s">
        <v>47</v>
      </c>
      <c r="M84" s="2">
        <v>0.34536046513363244</v>
      </c>
      <c r="N84" t="s">
        <v>27</v>
      </c>
      <c r="O84" s="2">
        <v>1</v>
      </c>
    </row>
    <row r="85" spans="1:15">
      <c r="A85" t="s">
        <v>102</v>
      </c>
      <c r="B85" t="s">
        <v>35</v>
      </c>
      <c r="C85" s="2">
        <v>0.84375</v>
      </c>
      <c r="D85" t="s">
        <v>36</v>
      </c>
      <c r="E85" s="2">
        <v>0.59996394157726363</v>
      </c>
      <c r="F85" t="s">
        <v>36</v>
      </c>
      <c r="G85" s="2">
        <v>5.0274679105856215E-2</v>
      </c>
      <c r="H85" t="s">
        <v>37</v>
      </c>
      <c r="I85" s="2">
        <v>0.43661308344594763</v>
      </c>
      <c r="J85" t="s">
        <v>35</v>
      </c>
      <c r="K85" s="2">
        <v>0.78783108893480602</v>
      </c>
      <c r="L85" t="s">
        <v>38</v>
      </c>
      <c r="M85" s="2">
        <v>0.7156119495543064</v>
      </c>
      <c r="N85" t="s">
        <v>39</v>
      </c>
      <c r="O85" s="2">
        <v>0.61786517512647254</v>
      </c>
    </row>
    <row r="86" spans="1:15">
      <c r="A86" t="s">
        <v>103</v>
      </c>
      <c r="B86" t="s">
        <v>41</v>
      </c>
      <c r="C86" s="2">
        <v>0.15625</v>
      </c>
      <c r="D86" t="s">
        <v>42</v>
      </c>
      <c r="E86" s="2">
        <v>0.40003605842273582</v>
      </c>
      <c r="F86" t="s">
        <v>42</v>
      </c>
      <c r="G86" s="2">
        <v>0.94972532089414397</v>
      </c>
      <c r="H86" t="s">
        <v>43</v>
      </c>
      <c r="I86" s="2">
        <v>0.56338691655405193</v>
      </c>
      <c r="J86" t="s">
        <v>41</v>
      </c>
      <c r="K86" s="2">
        <v>0.21216891106519362</v>
      </c>
      <c r="L86" t="s">
        <v>44</v>
      </c>
      <c r="M86" s="2">
        <v>0.57939941865357647</v>
      </c>
      <c r="N86" t="s">
        <v>45</v>
      </c>
      <c r="O86" s="2">
        <v>0.38213482487352729</v>
      </c>
    </row>
    <row r="87" spans="1:15">
      <c r="A87" t="s">
        <v>104</v>
      </c>
      <c r="B87" t="s">
        <v>27</v>
      </c>
      <c r="C87" s="2">
        <v>1</v>
      </c>
      <c r="D87" t="s">
        <v>27</v>
      </c>
      <c r="E87" s="2">
        <v>1</v>
      </c>
      <c r="F87" t="s">
        <v>27</v>
      </c>
      <c r="G87" s="2">
        <v>1</v>
      </c>
      <c r="H87" t="s">
        <v>27</v>
      </c>
      <c r="I87" s="2">
        <v>1</v>
      </c>
      <c r="J87" t="s">
        <v>27</v>
      </c>
      <c r="K87" s="2">
        <v>1</v>
      </c>
      <c r="L87" t="s">
        <v>47</v>
      </c>
      <c r="M87" s="2">
        <v>0.25767319480248496</v>
      </c>
      <c r="N87" t="s">
        <v>27</v>
      </c>
      <c r="O87" s="2">
        <v>1</v>
      </c>
    </row>
    <row r="88" spans="1:15">
      <c r="A88" t="s">
        <v>105</v>
      </c>
      <c r="B88" t="s">
        <v>35</v>
      </c>
      <c r="C88" s="2">
        <v>0.69518716577540107</v>
      </c>
      <c r="D88" t="s">
        <v>36</v>
      </c>
      <c r="E88" s="2">
        <v>0.24900483104951163</v>
      </c>
      <c r="F88" t="s">
        <v>36</v>
      </c>
      <c r="G88" s="2">
        <v>1.7566230002040759E-2</v>
      </c>
      <c r="H88" t="s">
        <v>37</v>
      </c>
      <c r="I88" s="2">
        <v>0.39003780853419634</v>
      </c>
      <c r="J88" t="s">
        <v>35</v>
      </c>
      <c r="K88" s="2">
        <v>0.86174299111805786</v>
      </c>
      <c r="L88" t="s">
        <v>38</v>
      </c>
      <c r="M88" s="2">
        <v>0.68403555775598901</v>
      </c>
      <c r="N88" t="s">
        <v>39</v>
      </c>
      <c r="O88" s="2">
        <v>0.58406571593012169</v>
      </c>
    </row>
    <row r="89" spans="1:15">
      <c r="A89" t="s">
        <v>106</v>
      </c>
      <c r="B89" t="s">
        <v>41</v>
      </c>
      <c r="C89" s="2">
        <v>0.30481283422459893</v>
      </c>
      <c r="D89" t="s">
        <v>42</v>
      </c>
      <c r="E89" s="2">
        <v>0.75099516895048868</v>
      </c>
      <c r="F89" t="s">
        <v>42</v>
      </c>
      <c r="G89" s="2">
        <v>0.98243376999795928</v>
      </c>
      <c r="H89" t="s">
        <v>43</v>
      </c>
      <c r="I89" s="2">
        <v>0.60996219146580399</v>
      </c>
      <c r="J89" t="s">
        <v>41</v>
      </c>
      <c r="K89" s="2">
        <v>0.13825700888194231</v>
      </c>
      <c r="L89" t="s">
        <v>44</v>
      </c>
      <c r="M89" s="2">
        <v>0.61445004129060277</v>
      </c>
      <c r="N89" t="s">
        <v>45</v>
      </c>
      <c r="O89" s="2">
        <v>0.41593428406987892</v>
      </c>
    </row>
    <row r="90" spans="1:15">
      <c r="A90" t="s">
        <v>107</v>
      </c>
      <c r="B90" t="s">
        <v>27</v>
      </c>
      <c r="C90" s="2">
        <v>1</v>
      </c>
      <c r="D90" t="s">
        <v>27</v>
      </c>
      <c r="E90" s="2">
        <v>1</v>
      </c>
      <c r="F90" t="s">
        <v>27</v>
      </c>
      <c r="G90" s="2">
        <v>1</v>
      </c>
      <c r="H90" t="s">
        <v>27</v>
      </c>
      <c r="I90" s="2">
        <v>1</v>
      </c>
      <c r="J90" t="s">
        <v>27</v>
      </c>
      <c r="K90" s="2">
        <v>1</v>
      </c>
      <c r="L90" t="s">
        <v>47</v>
      </c>
      <c r="M90" s="2">
        <v>0.6575902916743287</v>
      </c>
      <c r="N90" t="s">
        <v>27</v>
      </c>
      <c r="O90" s="2">
        <v>1</v>
      </c>
    </row>
    <row r="91" spans="1:15">
      <c r="A91" t="s">
        <v>108</v>
      </c>
      <c r="B91" t="s">
        <v>35</v>
      </c>
      <c r="C91" s="2">
        <v>0.64069264069264065</v>
      </c>
      <c r="D91" t="s">
        <v>36</v>
      </c>
      <c r="E91" s="2">
        <v>0.49603068614366252</v>
      </c>
      <c r="F91" t="s">
        <v>36</v>
      </c>
      <c r="G91" s="2">
        <v>2.3061801784925829E-2</v>
      </c>
      <c r="H91" t="s">
        <v>37</v>
      </c>
      <c r="I91" s="2">
        <v>0.1872247566886874</v>
      </c>
      <c r="J91" t="s">
        <v>35</v>
      </c>
      <c r="K91" s="2">
        <v>0.56223384116964858</v>
      </c>
      <c r="L91" t="s">
        <v>38</v>
      </c>
      <c r="M91" s="2">
        <v>0.38333268976328361</v>
      </c>
      <c r="N91" t="s">
        <v>39</v>
      </c>
      <c r="O91" s="2">
        <v>0.63801363218945673</v>
      </c>
    </row>
    <row r="92" spans="1:15">
      <c r="A92" t="s">
        <v>109</v>
      </c>
      <c r="B92" t="s">
        <v>41</v>
      </c>
      <c r="C92" s="2">
        <v>0.3593073593073593</v>
      </c>
      <c r="D92" t="s">
        <v>42</v>
      </c>
      <c r="E92" s="2">
        <v>0.50396931385633637</v>
      </c>
      <c r="F92" t="s">
        <v>42</v>
      </c>
      <c r="G92" s="2">
        <v>0.97693819821507399</v>
      </c>
      <c r="H92" t="s">
        <v>43</v>
      </c>
      <c r="I92" s="2">
        <v>0.81277524331131179</v>
      </c>
      <c r="J92" t="s">
        <v>41</v>
      </c>
      <c r="K92" s="2">
        <v>0.43776615883034969</v>
      </c>
      <c r="L92" t="s">
        <v>44</v>
      </c>
      <c r="M92" s="2">
        <v>0.38280059386995158</v>
      </c>
      <c r="N92" t="s">
        <v>45</v>
      </c>
      <c r="O92" s="2">
        <v>0.36198636781054311</v>
      </c>
    </row>
    <row r="93" spans="1:15">
      <c r="A93" t="s">
        <v>110</v>
      </c>
      <c r="B93" t="s">
        <v>27</v>
      </c>
      <c r="C93" s="2">
        <v>1</v>
      </c>
      <c r="D93" t="s">
        <v>27</v>
      </c>
      <c r="E93" s="2">
        <v>1</v>
      </c>
      <c r="F93" t="s">
        <v>27</v>
      </c>
      <c r="G93" s="2">
        <v>1</v>
      </c>
      <c r="H93" t="s">
        <v>27</v>
      </c>
      <c r="I93" s="2">
        <v>1</v>
      </c>
      <c r="J93" t="s">
        <v>27</v>
      </c>
      <c r="K93" s="2">
        <v>1</v>
      </c>
      <c r="L93" t="s">
        <v>47</v>
      </c>
      <c r="M93" s="2">
        <v>0.60013461522072442</v>
      </c>
      <c r="N93" t="s">
        <v>27</v>
      </c>
      <c r="O93" s="2">
        <v>1</v>
      </c>
    </row>
    <row r="94" spans="1:15">
      <c r="A94" t="s">
        <v>111</v>
      </c>
      <c r="B94" t="s">
        <v>35</v>
      </c>
      <c r="C94" s="2">
        <v>0.91666666666666652</v>
      </c>
      <c r="D94" t="s">
        <v>36</v>
      </c>
      <c r="E94" s="2">
        <v>0.49077811046613212</v>
      </c>
      <c r="F94" t="s">
        <v>36</v>
      </c>
      <c r="G94" s="2">
        <v>2.8510759120326207E-2</v>
      </c>
      <c r="H94" t="s">
        <v>37</v>
      </c>
      <c r="I94" s="2">
        <v>0.5556219094096092</v>
      </c>
      <c r="J94" t="s">
        <v>35</v>
      </c>
      <c r="K94" s="2">
        <v>0.76858643776690172</v>
      </c>
      <c r="L94" t="s">
        <v>38</v>
      </c>
      <c r="M94" s="2">
        <v>0.72840843481264417</v>
      </c>
      <c r="N94" t="s">
        <v>39</v>
      </c>
      <c r="O94" s="2">
        <v>0.59361044435357524</v>
      </c>
    </row>
    <row r="95" spans="1:15">
      <c r="A95" t="s">
        <v>112</v>
      </c>
      <c r="B95" t="s">
        <v>41</v>
      </c>
      <c r="C95" s="2">
        <v>8.3333333333333315E-2</v>
      </c>
      <c r="D95" t="s">
        <v>42</v>
      </c>
      <c r="E95" s="2">
        <v>0.50922188953386827</v>
      </c>
      <c r="F95" t="s">
        <v>42</v>
      </c>
      <c r="G95" s="2">
        <v>0.97148924087967392</v>
      </c>
      <c r="H95" t="s">
        <v>43</v>
      </c>
      <c r="I95" s="2">
        <v>0.44437809059039124</v>
      </c>
      <c r="J95" t="s">
        <v>41</v>
      </c>
      <c r="K95" s="2">
        <v>0.23141356223309889</v>
      </c>
      <c r="L95" t="s">
        <v>44</v>
      </c>
      <c r="M95" s="2">
        <v>0.38396587425385986</v>
      </c>
      <c r="N95" t="s">
        <v>45</v>
      </c>
      <c r="O95" s="2">
        <v>0.40638955564642498</v>
      </c>
    </row>
    <row r="96" spans="1:15">
      <c r="A96" t="s">
        <v>113</v>
      </c>
      <c r="B96" t="s">
        <v>27</v>
      </c>
      <c r="C96" s="2">
        <v>1</v>
      </c>
      <c r="D96" t="s">
        <v>27</v>
      </c>
      <c r="E96" s="2">
        <v>1</v>
      </c>
      <c r="F96" t="s">
        <v>27</v>
      </c>
      <c r="G96" s="2">
        <v>1</v>
      </c>
      <c r="H96" t="s">
        <v>27</v>
      </c>
      <c r="I96" s="2">
        <v>1</v>
      </c>
      <c r="J96" t="s">
        <v>27</v>
      </c>
      <c r="K96" s="2">
        <v>1</v>
      </c>
      <c r="L96" t="s">
        <v>47</v>
      </c>
      <c r="M96" s="2">
        <v>0.44733697021368835</v>
      </c>
      <c r="N96" t="s">
        <v>27</v>
      </c>
      <c r="O96" s="2">
        <v>1</v>
      </c>
    </row>
    <row r="97" spans="1:21">
      <c r="A97" t="s">
        <v>114</v>
      </c>
      <c r="B97" t="s">
        <v>35</v>
      </c>
      <c r="C97" s="2">
        <v>0.77586206896551735</v>
      </c>
      <c r="D97" t="s">
        <v>36</v>
      </c>
      <c r="E97" s="2">
        <v>0.47736661666825758</v>
      </c>
      <c r="F97" t="s">
        <v>36</v>
      </c>
      <c r="G97" s="2">
        <v>3.4543778980370754E-2</v>
      </c>
      <c r="H97" t="s">
        <v>37</v>
      </c>
      <c r="I97" s="2">
        <v>0.30907999265161923</v>
      </c>
      <c r="J97" t="s">
        <v>35</v>
      </c>
      <c r="K97" s="2">
        <v>0.92426572118248385</v>
      </c>
      <c r="L97" t="s">
        <v>38</v>
      </c>
      <c r="M97" s="2">
        <v>0.60467679477564185</v>
      </c>
      <c r="N97" t="s">
        <v>39</v>
      </c>
      <c r="O97" s="2">
        <v>0.58098085590529591</v>
      </c>
    </row>
    <row r="98" spans="1:21">
      <c r="A98" t="s">
        <v>115</v>
      </c>
      <c r="B98" t="s">
        <v>41</v>
      </c>
      <c r="C98" s="2">
        <v>0.22413793103448276</v>
      </c>
      <c r="D98" t="s">
        <v>42</v>
      </c>
      <c r="E98" s="2">
        <v>0.52263338333174059</v>
      </c>
      <c r="F98" t="s">
        <v>42</v>
      </c>
      <c r="G98" s="2">
        <v>0.96545622101962902</v>
      </c>
      <c r="H98" t="s">
        <v>43</v>
      </c>
      <c r="I98" s="2">
        <v>0.69092000734837877</v>
      </c>
      <c r="J98" t="s">
        <v>41</v>
      </c>
      <c r="K98" s="2">
        <v>7.5734278817515918E-2</v>
      </c>
      <c r="L98" t="s">
        <v>44</v>
      </c>
      <c r="M98" s="2">
        <v>0.84619823854243625</v>
      </c>
      <c r="N98" t="s">
        <v>45</v>
      </c>
      <c r="O98" s="2">
        <v>0.41901914409470314</v>
      </c>
    </row>
    <row r="99" spans="1:21">
      <c r="A99" t="s">
        <v>116</v>
      </c>
      <c r="B99" t="s">
        <v>27</v>
      </c>
      <c r="C99" s="2">
        <v>1</v>
      </c>
      <c r="D99" t="s">
        <v>27</v>
      </c>
      <c r="E99" s="2">
        <v>1</v>
      </c>
      <c r="F99" t="s">
        <v>27</v>
      </c>
      <c r="G99" s="2">
        <v>1</v>
      </c>
      <c r="H99" t="s">
        <v>27</v>
      </c>
      <c r="I99" s="2">
        <v>1</v>
      </c>
      <c r="J99" t="s">
        <v>27</v>
      </c>
      <c r="K99" s="2">
        <v>1</v>
      </c>
      <c r="L99" t="s">
        <v>47</v>
      </c>
      <c r="M99" s="2">
        <v>0.45601286567587906</v>
      </c>
      <c r="N99" t="s">
        <v>27</v>
      </c>
      <c r="O99" s="2">
        <v>1</v>
      </c>
    </row>
    <row r="100" spans="1:21">
      <c r="A100" t="s">
        <v>117</v>
      </c>
      <c r="B100" t="s">
        <v>35</v>
      </c>
      <c r="C100" s="2">
        <v>0.73570571771291482</v>
      </c>
      <c r="D100" t="s">
        <v>36</v>
      </c>
      <c r="E100" s="2">
        <v>0.39128872462832198</v>
      </c>
      <c r="F100" t="s">
        <v>36</v>
      </c>
      <c r="G100" s="2">
        <v>3.0620738851897394E-2</v>
      </c>
      <c r="H100" t="s">
        <v>37</v>
      </c>
      <c r="I100" s="2">
        <v>0.38069586606311101</v>
      </c>
      <c r="J100" t="s">
        <v>35</v>
      </c>
      <c r="K100" s="2">
        <v>0.81547206909843273</v>
      </c>
      <c r="L100" t="s">
        <v>38</v>
      </c>
      <c r="M100" s="2">
        <v>0.65085321830321863</v>
      </c>
      <c r="N100" t="s">
        <v>39</v>
      </c>
      <c r="O100" s="2">
        <v>0.60943437920218879</v>
      </c>
    </row>
    <row r="101" spans="1:21">
      <c r="A101" t="s">
        <v>118</v>
      </c>
      <c r="B101" t="s">
        <v>41</v>
      </c>
      <c r="C101" s="2">
        <v>0.26429428228708518</v>
      </c>
      <c r="D101" t="s">
        <v>42</v>
      </c>
      <c r="E101" s="2">
        <v>0.60871127537167302</v>
      </c>
      <c r="F101" t="s">
        <v>42</v>
      </c>
      <c r="G101" s="2">
        <v>0.96937926114810191</v>
      </c>
      <c r="H101" t="s">
        <v>43</v>
      </c>
      <c r="I101" s="2">
        <v>0.61930413393688222</v>
      </c>
      <c r="J101" t="s">
        <v>41</v>
      </c>
      <c r="K101" s="2">
        <v>0.18452793090156178</v>
      </c>
      <c r="L101" t="s">
        <v>44</v>
      </c>
      <c r="M101" s="2">
        <v>0.53241593875392101</v>
      </c>
      <c r="N101" t="s">
        <v>45</v>
      </c>
      <c r="O101" s="2">
        <v>0.39056562079780816</v>
      </c>
    </row>
    <row r="102" spans="1:21">
      <c r="A102" t="s">
        <v>119</v>
      </c>
      <c r="B102" t="s">
        <v>27</v>
      </c>
      <c r="C102" s="2">
        <v>1</v>
      </c>
      <c r="D102" t="s">
        <v>27</v>
      </c>
      <c r="E102" s="2">
        <v>1</v>
      </c>
      <c r="F102" t="s">
        <v>27</v>
      </c>
      <c r="G102" s="2">
        <v>1</v>
      </c>
      <c r="H102" t="s">
        <v>27</v>
      </c>
      <c r="I102" s="2">
        <v>1</v>
      </c>
      <c r="J102" t="s">
        <v>27</v>
      </c>
      <c r="K102" s="2">
        <v>1</v>
      </c>
      <c r="L102" t="s">
        <v>47</v>
      </c>
      <c r="M102" s="2">
        <v>0.47375563542189669</v>
      </c>
      <c r="N102" t="s">
        <v>27</v>
      </c>
      <c r="O102" s="2">
        <v>1</v>
      </c>
    </row>
    <row r="103" spans="1:21">
      <c r="A103">
        <v>1</v>
      </c>
      <c r="B103">
        <f t="shared" ref="B103:S103" si="1">A103+1</f>
        <v>2</v>
      </c>
      <c r="C103">
        <f t="shared" si="1"/>
        <v>3</v>
      </c>
      <c r="D103">
        <f t="shared" si="1"/>
        <v>4</v>
      </c>
      <c r="E103">
        <f t="shared" si="1"/>
        <v>5</v>
      </c>
      <c r="F103">
        <f t="shared" si="1"/>
        <v>6</v>
      </c>
      <c r="G103">
        <f t="shared" si="1"/>
        <v>7</v>
      </c>
      <c r="H103">
        <f t="shared" si="1"/>
        <v>8</v>
      </c>
      <c r="I103">
        <f t="shared" si="1"/>
        <v>9</v>
      </c>
      <c r="J103">
        <f t="shared" si="1"/>
        <v>10</v>
      </c>
      <c r="K103">
        <f t="shared" si="1"/>
        <v>11</v>
      </c>
      <c r="L103">
        <f t="shared" si="1"/>
        <v>12</v>
      </c>
      <c r="M103">
        <f t="shared" si="1"/>
        <v>13</v>
      </c>
      <c r="N103">
        <f t="shared" si="1"/>
        <v>14</v>
      </c>
      <c r="O103">
        <f t="shared" si="1"/>
        <v>15</v>
      </c>
      <c r="P103">
        <f t="shared" si="1"/>
        <v>16</v>
      </c>
      <c r="Q103">
        <f t="shared" si="1"/>
        <v>17</v>
      </c>
      <c r="R103">
        <f t="shared" si="1"/>
        <v>18</v>
      </c>
      <c r="S103">
        <f t="shared" si="1"/>
        <v>19</v>
      </c>
      <c r="T103">
        <v>20</v>
      </c>
      <c r="U103">
        <v>21</v>
      </c>
    </row>
    <row r="104" spans="1:21" ht="15.75">
      <c r="A104" s="14" t="s">
        <v>120</v>
      </c>
      <c r="B104" s="20" t="s">
        <v>121</v>
      </c>
      <c r="C104" t="s">
        <v>27</v>
      </c>
      <c r="D104" s="28" t="s">
        <v>122</v>
      </c>
      <c r="E104" t="s">
        <v>27</v>
      </c>
      <c r="F104" s="28" t="s">
        <v>123</v>
      </c>
      <c r="G104" t="s">
        <v>27</v>
      </c>
      <c r="H104" t="s">
        <v>124</v>
      </c>
      <c r="I104" t="s">
        <v>27</v>
      </c>
      <c r="J104" t="s">
        <v>125</v>
      </c>
      <c r="K104" t="s">
        <v>27</v>
      </c>
      <c r="L104" t="s">
        <v>126</v>
      </c>
      <c r="M104" t="s">
        <v>27</v>
      </c>
      <c r="N104" t="s">
        <v>127</v>
      </c>
      <c r="O104" t="s">
        <v>27</v>
      </c>
      <c r="P104" t="s">
        <v>128</v>
      </c>
      <c r="Q104" t="s">
        <v>27</v>
      </c>
      <c r="R104" t="s">
        <v>129</v>
      </c>
      <c r="S104" t="s">
        <v>27</v>
      </c>
      <c r="T104" t="s">
        <v>130</v>
      </c>
      <c r="U104" t="s">
        <v>27</v>
      </c>
    </row>
    <row r="105" spans="1:21">
      <c r="A105" t="s">
        <v>34</v>
      </c>
      <c r="B105" s="20">
        <v>1</v>
      </c>
      <c r="C105" s="2">
        <v>0.5600206672051552</v>
      </c>
      <c r="D105" t="s">
        <v>131</v>
      </c>
      <c r="E105" s="2">
        <v>0.86158730158730146</v>
      </c>
      <c r="F105" t="s">
        <v>132</v>
      </c>
      <c r="G105" s="2">
        <v>9.5177664974619297E-3</v>
      </c>
      <c r="H105" t="s">
        <v>133</v>
      </c>
      <c r="I105" s="2">
        <v>0.23252858958068615</v>
      </c>
      <c r="J105" t="s">
        <v>134</v>
      </c>
      <c r="K105" s="2">
        <v>0.56897458732436246</v>
      </c>
      <c r="L105" t="s">
        <v>135</v>
      </c>
      <c r="M105" s="2">
        <v>0.5681641533108317</v>
      </c>
      <c r="N105" t="s">
        <v>136</v>
      </c>
      <c r="O105" s="2">
        <v>1.4978023591829908E-2</v>
      </c>
      <c r="P105" t="s">
        <v>137</v>
      </c>
      <c r="Q105" s="2">
        <v>0.64011699236894859</v>
      </c>
      <c r="R105" t="s">
        <v>138</v>
      </c>
      <c r="S105" s="2">
        <v>0.92804115389014763</v>
      </c>
      <c r="T105" t="s">
        <v>139</v>
      </c>
      <c r="U105" s="2">
        <v>0.96623084984756358</v>
      </c>
    </row>
    <row r="106" spans="1:21">
      <c r="A106" t="s">
        <v>40</v>
      </c>
      <c r="B106" s="20">
        <v>2</v>
      </c>
      <c r="C106" s="2">
        <v>0.42299998000563549</v>
      </c>
      <c r="D106" t="s">
        <v>140</v>
      </c>
      <c r="E106" s="2">
        <v>0.10793650793650794</v>
      </c>
      <c r="F106" t="s">
        <v>141</v>
      </c>
      <c r="G106" s="2">
        <v>0.90862944162436543</v>
      </c>
      <c r="H106" t="s">
        <v>142</v>
      </c>
      <c r="I106" s="2">
        <v>0.69695044472681067</v>
      </c>
      <c r="J106" t="s">
        <v>143</v>
      </c>
      <c r="K106" s="2">
        <v>0.34959979231008786</v>
      </c>
      <c r="L106" t="s">
        <v>144</v>
      </c>
      <c r="M106" s="2">
        <v>0.37870330238601047</v>
      </c>
      <c r="N106" t="s">
        <v>145</v>
      </c>
      <c r="O106" s="2">
        <v>8.7695374827187797E-2</v>
      </c>
      <c r="P106" t="s">
        <v>146</v>
      </c>
      <c r="Q106" s="2">
        <v>0.39964001545287481</v>
      </c>
      <c r="R106" t="s">
        <v>147</v>
      </c>
      <c r="S106" s="2">
        <v>0.90805539684678638</v>
      </c>
      <c r="T106" t="s">
        <v>148</v>
      </c>
      <c r="U106" s="2">
        <v>0.93151363671058518</v>
      </c>
    </row>
    <row r="107" spans="1:21">
      <c r="A107" t="s">
        <v>46</v>
      </c>
      <c r="B107" s="20" t="s">
        <v>149</v>
      </c>
      <c r="C107" s="2">
        <v>1.6979352789211654E-2</v>
      </c>
      <c r="D107" t="s">
        <v>150</v>
      </c>
      <c r="E107" s="2">
        <v>3.0476190476190476E-2</v>
      </c>
      <c r="F107" t="s">
        <v>151</v>
      </c>
      <c r="G107" s="2">
        <v>8.1852791878172584E-2</v>
      </c>
      <c r="H107" t="s">
        <v>152</v>
      </c>
      <c r="I107" s="2">
        <v>7.0520965692503171E-2</v>
      </c>
      <c r="J107" t="s">
        <v>153</v>
      </c>
      <c r="K107" s="2">
        <v>8.1425620365551496E-2</v>
      </c>
      <c r="L107" t="s">
        <v>154</v>
      </c>
      <c r="M107" s="2">
        <v>5.3132544303158225E-2</v>
      </c>
      <c r="N107" t="s">
        <v>155</v>
      </c>
      <c r="O107" s="2">
        <v>0.89732660158098232</v>
      </c>
      <c r="P107" t="s">
        <v>156</v>
      </c>
      <c r="Q107" s="2">
        <v>0.31069485281590625</v>
      </c>
      <c r="R107" t="s">
        <v>157</v>
      </c>
      <c r="S107" s="2">
        <v>0.88487206577170396</v>
      </c>
      <c r="T107" t="s">
        <v>158</v>
      </c>
      <c r="U107" s="2">
        <v>0.95736812157513418</v>
      </c>
    </row>
    <row r="108" spans="1:21">
      <c r="A108" t="s">
        <v>159</v>
      </c>
      <c r="B108" s="20" t="s">
        <v>27</v>
      </c>
      <c r="C108" s="2">
        <v>1</v>
      </c>
      <c r="D108" t="s">
        <v>27</v>
      </c>
      <c r="E108" s="2">
        <v>1</v>
      </c>
      <c r="F108" t="s">
        <v>27</v>
      </c>
      <c r="G108" s="2">
        <v>1</v>
      </c>
      <c r="H108" t="s">
        <v>27</v>
      </c>
      <c r="I108" s="2">
        <v>1</v>
      </c>
      <c r="J108" t="s">
        <v>27</v>
      </c>
      <c r="K108" s="2">
        <v>1</v>
      </c>
      <c r="L108" t="s">
        <v>27</v>
      </c>
      <c r="M108" s="2">
        <v>1</v>
      </c>
      <c r="N108" t="s">
        <v>27</v>
      </c>
      <c r="O108" s="2">
        <v>1</v>
      </c>
      <c r="P108" t="s">
        <v>160</v>
      </c>
      <c r="Q108" s="2">
        <v>1.5028541144390339E-2</v>
      </c>
      <c r="R108" t="s">
        <v>161</v>
      </c>
      <c r="S108" s="2">
        <v>0.80066155095292446</v>
      </c>
      <c r="T108" t="s">
        <v>162</v>
      </c>
      <c r="U108" s="2">
        <v>0.36742832730459662</v>
      </c>
    </row>
    <row r="109" spans="1:21">
      <c r="A109" t="s">
        <v>48</v>
      </c>
      <c r="B109" s="20">
        <v>1</v>
      </c>
      <c r="C109" s="2">
        <v>0.75443921211841003</v>
      </c>
      <c r="D109" t="s">
        <v>131</v>
      </c>
      <c r="E109" s="2">
        <v>0.74725274725274726</v>
      </c>
      <c r="F109" t="s">
        <v>132</v>
      </c>
      <c r="G109" s="2">
        <v>4.3956043956043959E-2</v>
      </c>
      <c r="H109" t="s">
        <v>133</v>
      </c>
      <c r="I109" s="2">
        <v>0.8571428571428571</v>
      </c>
      <c r="J109" t="s">
        <v>134</v>
      </c>
      <c r="K109" s="2">
        <v>0.55537423222688154</v>
      </c>
      <c r="L109" t="s">
        <v>135</v>
      </c>
      <c r="M109" s="2">
        <v>0.82984754674567884</v>
      </c>
      <c r="N109" t="s">
        <v>136</v>
      </c>
      <c r="O109" s="2">
        <v>6.2679237151557973E-2</v>
      </c>
      <c r="P109" t="s">
        <v>137</v>
      </c>
      <c r="Q109" s="2">
        <v>0.57291733533912148</v>
      </c>
      <c r="R109" t="s">
        <v>138</v>
      </c>
      <c r="S109" s="2">
        <v>0.77885126792139014</v>
      </c>
      <c r="T109" t="s">
        <v>139</v>
      </c>
      <c r="U109" s="2">
        <v>0.96671329486563906</v>
      </c>
    </row>
    <row r="110" spans="1:21">
      <c r="A110" t="s">
        <v>49</v>
      </c>
      <c r="B110" s="20">
        <v>2</v>
      </c>
      <c r="C110" s="2">
        <v>0.24556078788158964</v>
      </c>
      <c r="D110" t="s">
        <v>140</v>
      </c>
      <c r="E110" s="2">
        <v>2.197802197802198E-2</v>
      </c>
      <c r="F110" t="s">
        <v>141</v>
      </c>
      <c r="G110" s="2">
        <v>0.89010989010989006</v>
      </c>
      <c r="H110" t="s">
        <v>142</v>
      </c>
      <c r="I110" s="2">
        <v>0.13186813186813187</v>
      </c>
      <c r="J110" t="s">
        <v>143</v>
      </c>
      <c r="K110" s="2">
        <v>0.34967674264910459</v>
      </c>
      <c r="L110" t="s">
        <v>144</v>
      </c>
      <c r="M110" s="2">
        <v>0.16203634778352644</v>
      </c>
      <c r="N110" t="s">
        <v>145</v>
      </c>
      <c r="O110" s="2">
        <v>0.13355415142056559</v>
      </c>
      <c r="P110" t="s">
        <v>146</v>
      </c>
      <c r="Q110" s="2">
        <v>0.41130562685762079</v>
      </c>
      <c r="R110" t="s">
        <v>147</v>
      </c>
      <c r="S110" s="2">
        <v>0.8775152224963052</v>
      </c>
      <c r="T110" t="s">
        <v>148</v>
      </c>
      <c r="U110" s="2">
        <v>0.98376639481509942</v>
      </c>
    </row>
    <row r="111" spans="1:21">
      <c r="A111" t="s">
        <v>50</v>
      </c>
      <c r="B111" s="20" t="s">
        <v>149</v>
      </c>
      <c r="C111" s="2">
        <v>0</v>
      </c>
      <c r="D111" t="s">
        <v>150</v>
      </c>
      <c r="E111" s="2">
        <v>0.23076923076923075</v>
      </c>
      <c r="F111" t="s">
        <v>151</v>
      </c>
      <c r="G111" s="2">
        <v>6.5934065934065936E-2</v>
      </c>
      <c r="H111" t="s">
        <v>152</v>
      </c>
      <c r="I111" s="2">
        <v>1.098901098901099E-2</v>
      </c>
      <c r="J111" t="s">
        <v>153</v>
      </c>
      <c r="K111" s="2">
        <v>9.4949025124013195E-2</v>
      </c>
      <c r="L111" t="s">
        <v>154</v>
      </c>
      <c r="M111" s="2">
        <v>8.1161054707945737E-3</v>
      </c>
      <c r="N111" t="s">
        <v>155</v>
      </c>
      <c r="O111" s="2">
        <v>0.80376661142787686</v>
      </c>
      <c r="P111" t="s">
        <v>156</v>
      </c>
      <c r="Q111" s="2">
        <v>0.27965896994262085</v>
      </c>
      <c r="R111" t="s">
        <v>157</v>
      </c>
      <c r="S111" s="2">
        <v>0.70363389462527337</v>
      </c>
      <c r="T111" t="s">
        <v>158</v>
      </c>
      <c r="U111" s="2">
        <v>0.9185198257849585</v>
      </c>
    </row>
    <row r="112" spans="1:21">
      <c r="A112" t="s">
        <v>163</v>
      </c>
      <c r="B112" s="20" t="s">
        <v>27</v>
      </c>
      <c r="C112" s="2">
        <v>1</v>
      </c>
      <c r="D112" t="s">
        <v>27</v>
      </c>
      <c r="E112" s="2">
        <v>1</v>
      </c>
      <c r="F112" t="s">
        <v>27</v>
      </c>
      <c r="G112" s="2">
        <v>1</v>
      </c>
      <c r="H112" t="s">
        <v>27</v>
      </c>
      <c r="I112" s="2">
        <v>1</v>
      </c>
      <c r="J112" t="s">
        <v>27</v>
      </c>
      <c r="K112" s="2">
        <v>1</v>
      </c>
      <c r="L112" t="s">
        <v>27</v>
      </c>
      <c r="M112" s="2">
        <v>1</v>
      </c>
      <c r="N112" t="s">
        <v>27</v>
      </c>
      <c r="O112" s="2">
        <v>1</v>
      </c>
      <c r="P112" t="s">
        <v>160</v>
      </c>
      <c r="Q112" s="2">
        <v>0</v>
      </c>
      <c r="R112" t="s">
        <v>161</v>
      </c>
      <c r="S112" s="2">
        <v>0.88891483514999825</v>
      </c>
      <c r="T112" t="s">
        <v>162</v>
      </c>
      <c r="U112" s="2">
        <v>0.4317695163699119</v>
      </c>
    </row>
    <row r="113" spans="1:21">
      <c r="A113" t="s">
        <v>51</v>
      </c>
      <c r="B113" s="20">
        <v>1</v>
      </c>
      <c r="C113" s="2">
        <v>0.88753218843345039</v>
      </c>
      <c r="D113" t="s">
        <v>131</v>
      </c>
      <c r="E113" s="2">
        <v>0.70422535211267601</v>
      </c>
      <c r="F113" t="s">
        <v>132</v>
      </c>
      <c r="G113" s="2">
        <v>1.3986013986013986E-2</v>
      </c>
      <c r="H113" t="s">
        <v>133</v>
      </c>
      <c r="I113" s="2">
        <v>0.48251748251748255</v>
      </c>
      <c r="J113" t="s">
        <v>134</v>
      </c>
      <c r="K113" s="2">
        <v>0.56529863053639418</v>
      </c>
      <c r="L113" t="s">
        <v>135</v>
      </c>
      <c r="M113" s="2">
        <v>0.721475152752036</v>
      </c>
      <c r="N113" t="s">
        <v>136</v>
      </c>
      <c r="O113" s="2">
        <v>2.0534697707080982E-2</v>
      </c>
      <c r="P113" t="s">
        <v>137</v>
      </c>
      <c r="Q113" s="2">
        <v>0.58198876207557004</v>
      </c>
      <c r="R113" t="s">
        <v>138</v>
      </c>
      <c r="S113" s="2">
        <v>0.88783204407437355</v>
      </c>
      <c r="T113" t="s">
        <v>139</v>
      </c>
      <c r="U113" s="2">
        <v>0.97619769965981973</v>
      </c>
    </row>
    <row r="114" spans="1:21">
      <c r="A114" t="s">
        <v>52</v>
      </c>
      <c r="B114" s="20">
        <v>2</v>
      </c>
      <c r="C114" s="2">
        <v>0.10069744007309245</v>
      </c>
      <c r="D114" t="s">
        <v>140</v>
      </c>
      <c r="E114" s="2">
        <v>0.26056338028169013</v>
      </c>
      <c r="F114" t="s">
        <v>141</v>
      </c>
      <c r="G114" s="2">
        <v>0.8951048951048951</v>
      </c>
      <c r="H114" t="s">
        <v>142</v>
      </c>
      <c r="I114" s="2">
        <v>0.48951048951048953</v>
      </c>
      <c r="J114" t="s">
        <v>143</v>
      </c>
      <c r="K114" s="2">
        <v>0.28549397767528478</v>
      </c>
      <c r="L114" t="s">
        <v>144</v>
      </c>
      <c r="M114" s="2">
        <v>0.24398935495939222</v>
      </c>
      <c r="N114" t="s">
        <v>145</v>
      </c>
      <c r="O114" s="2">
        <v>5.2165446519621364E-2</v>
      </c>
      <c r="P114" t="s">
        <v>146</v>
      </c>
      <c r="Q114" s="2">
        <v>0.5055697717727583</v>
      </c>
      <c r="R114" t="s">
        <v>147</v>
      </c>
      <c r="S114" s="2">
        <v>0.90347207558533993</v>
      </c>
      <c r="T114" t="s">
        <v>148</v>
      </c>
      <c r="U114" s="2">
        <v>0.98520909395106526</v>
      </c>
    </row>
    <row r="115" spans="1:21">
      <c r="A115" t="s">
        <v>53</v>
      </c>
      <c r="B115" s="20" t="s">
        <v>149</v>
      </c>
      <c r="C115" s="2">
        <v>1.177037149345715E-2</v>
      </c>
      <c r="D115" t="s">
        <v>150</v>
      </c>
      <c r="E115" s="2">
        <v>3.5211267605633804E-2</v>
      </c>
      <c r="F115" t="s">
        <v>151</v>
      </c>
      <c r="G115" s="2">
        <v>9.0909090909090912E-2</v>
      </c>
      <c r="H115" t="s">
        <v>152</v>
      </c>
      <c r="I115" s="2">
        <v>2.7972027972027972E-2</v>
      </c>
      <c r="J115" t="s">
        <v>153</v>
      </c>
      <c r="K115" s="2">
        <v>0.14920739178832065</v>
      </c>
      <c r="L115" t="s">
        <v>154</v>
      </c>
      <c r="M115" s="2">
        <v>3.453549228857155E-2</v>
      </c>
      <c r="N115" t="s">
        <v>155</v>
      </c>
      <c r="O115" s="2">
        <v>0.92729985577329754</v>
      </c>
      <c r="P115" t="s">
        <v>156</v>
      </c>
      <c r="Q115" s="2">
        <v>0.17091554796219291</v>
      </c>
      <c r="R115" t="s">
        <v>157</v>
      </c>
      <c r="S115" s="2">
        <v>0.86675745658868497</v>
      </c>
      <c r="T115" t="s">
        <v>158</v>
      </c>
      <c r="U115" s="2">
        <v>0.90252641075522733</v>
      </c>
    </row>
    <row r="116" spans="1:21">
      <c r="A116" t="s">
        <v>164</v>
      </c>
      <c r="B116" s="20" t="s">
        <v>27</v>
      </c>
      <c r="C116" s="2">
        <v>1</v>
      </c>
      <c r="D116" t="s">
        <v>27</v>
      </c>
      <c r="E116" s="2">
        <v>1</v>
      </c>
      <c r="F116" t="s">
        <v>27</v>
      </c>
      <c r="G116" s="2">
        <v>1</v>
      </c>
      <c r="H116" t="s">
        <v>27</v>
      </c>
      <c r="I116" s="2">
        <v>1</v>
      </c>
      <c r="J116" t="s">
        <v>27</v>
      </c>
      <c r="K116" s="2">
        <v>1</v>
      </c>
      <c r="L116" t="s">
        <v>27</v>
      </c>
      <c r="M116" s="2">
        <v>1</v>
      </c>
      <c r="N116" t="s">
        <v>27</v>
      </c>
      <c r="O116" s="2">
        <v>1</v>
      </c>
      <c r="P116" t="s">
        <v>160</v>
      </c>
      <c r="Q116" s="2">
        <v>0</v>
      </c>
      <c r="R116" t="s">
        <v>161</v>
      </c>
      <c r="S116" s="2">
        <v>0.84494844629220756</v>
      </c>
      <c r="T116" t="s">
        <v>162</v>
      </c>
      <c r="U116" s="2">
        <v>0.575336300019609</v>
      </c>
    </row>
    <row r="117" spans="1:21">
      <c r="A117" t="s">
        <v>54</v>
      </c>
      <c r="B117" s="20">
        <v>1</v>
      </c>
      <c r="C117" s="2">
        <v>0.68658169382007794</v>
      </c>
      <c r="D117" t="s">
        <v>131</v>
      </c>
      <c r="E117" s="2">
        <v>0.78723404255319152</v>
      </c>
      <c r="F117" t="s">
        <v>132</v>
      </c>
      <c r="G117" s="2">
        <v>6.3829787234042548E-2</v>
      </c>
      <c r="H117" t="s">
        <v>133</v>
      </c>
      <c r="I117" s="2">
        <v>0.36956521739130432</v>
      </c>
      <c r="J117" t="s">
        <v>134</v>
      </c>
      <c r="K117" s="2">
        <v>0.70779632863741515</v>
      </c>
      <c r="L117" t="s">
        <v>135</v>
      </c>
      <c r="M117" s="2">
        <v>0.65217723408099548</v>
      </c>
      <c r="N117" t="s">
        <v>136</v>
      </c>
      <c r="O117" s="2">
        <v>3.302756049905653E-2</v>
      </c>
      <c r="P117" t="s">
        <v>137</v>
      </c>
      <c r="Q117" s="2">
        <v>0.53954273716929546</v>
      </c>
      <c r="R117" t="s">
        <v>138</v>
      </c>
      <c r="S117" s="2">
        <v>0.95949858866712678</v>
      </c>
      <c r="T117" t="s">
        <v>139</v>
      </c>
      <c r="U117" s="2">
        <v>0.93486454278287201</v>
      </c>
    </row>
    <row r="118" spans="1:21">
      <c r="A118" t="s">
        <v>55</v>
      </c>
      <c r="B118" s="20">
        <v>2</v>
      </c>
      <c r="C118" s="2">
        <v>0.29101108576096379</v>
      </c>
      <c r="D118" t="s">
        <v>140</v>
      </c>
      <c r="E118" s="2">
        <v>0.1702127659574468</v>
      </c>
      <c r="F118" t="s">
        <v>141</v>
      </c>
      <c r="G118" s="2">
        <v>0.72340425531914898</v>
      </c>
      <c r="H118" t="s">
        <v>142</v>
      </c>
      <c r="I118" s="2">
        <v>0.52173913043478259</v>
      </c>
      <c r="J118" t="s">
        <v>143</v>
      </c>
      <c r="K118" s="2">
        <v>0.16574147638674433</v>
      </c>
      <c r="L118" t="s">
        <v>144</v>
      </c>
      <c r="M118" s="2">
        <v>0.29791099974182572</v>
      </c>
      <c r="N118" t="s">
        <v>145</v>
      </c>
      <c r="O118" s="2">
        <v>6.100168961935256E-2</v>
      </c>
      <c r="P118" t="s">
        <v>146</v>
      </c>
      <c r="Q118" s="2">
        <v>0.33139652940869302</v>
      </c>
      <c r="R118" t="s">
        <v>147</v>
      </c>
      <c r="S118" s="2">
        <v>0.90699415846552101</v>
      </c>
      <c r="T118" t="s">
        <v>148</v>
      </c>
      <c r="U118" s="2">
        <v>0.96996920184892754</v>
      </c>
    </row>
    <row r="119" spans="1:21">
      <c r="A119" t="s">
        <v>56</v>
      </c>
      <c r="B119" s="20" t="s">
        <v>149</v>
      </c>
      <c r="C119" s="2">
        <v>2.2407220418957253E-2</v>
      </c>
      <c r="D119" t="s">
        <v>150</v>
      </c>
      <c r="E119" s="2">
        <v>4.2553191489361701E-2</v>
      </c>
      <c r="F119" t="s">
        <v>151</v>
      </c>
      <c r="G119" s="2">
        <v>0.21276595744680851</v>
      </c>
      <c r="H119" t="s">
        <v>152</v>
      </c>
      <c r="I119" s="2">
        <v>0.10869565217391304</v>
      </c>
      <c r="J119" t="s">
        <v>153</v>
      </c>
      <c r="K119" s="2">
        <v>0.12646219497583952</v>
      </c>
      <c r="L119" t="s">
        <v>154</v>
      </c>
      <c r="M119" s="2">
        <v>4.9911766177178955E-2</v>
      </c>
      <c r="N119" t="s">
        <v>155</v>
      </c>
      <c r="O119" s="2">
        <v>0.90597074988159099</v>
      </c>
      <c r="P119" t="s">
        <v>156</v>
      </c>
      <c r="Q119" s="2">
        <v>0.50118926905183458</v>
      </c>
      <c r="R119" t="s">
        <v>157</v>
      </c>
      <c r="S119" s="2">
        <v>0.82196159712577976</v>
      </c>
      <c r="T119" t="s">
        <v>158</v>
      </c>
      <c r="U119" s="2">
        <v>0.88304362746190745</v>
      </c>
    </row>
    <row r="120" spans="1:21">
      <c r="A120" t="s">
        <v>165</v>
      </c>
      <c r="B120" s="20" t="s">
        <v>27</v>
      </c>
      <c r="C120" s="2">
        <v>1</v>
      </c>
      <c r="D120" t="s">
        <v>27</v>
      </c>
      <c r="E120" s="2">
        <v>1</v>
      </c>
      <c r="F120" t="s">
        <v>27</v>
      </c>
      <c r="G120" s="2">
        <v>1</v>
      </c>
      <c r="H120" t="s">
        <v>27</v>
      </c>
      <c r="I120" s="2">
        <v>1</v>
      </c>
      <c r="J120" t="s">
        <v>27</v>
      </c>
      <c r="K120" s="2">
        <v>1</v>
      </c>
      <c r="L120" t="s">
        <v>27</v>
      </c>
      <c r="M120" s="2">
        <v>1</v>
      </c>
      <c r="N120" t="s">
        <v>27</v>
      </c>
      <c r="O120" s="2">
        <v>1</v>
      </c>
      <c r="P120" t="s">
        <v>160</v>
      </c>
      <c r="Q120" s="2">
        <v>9.1904529724448555E-2</v>
      </c>
      <c r="R120" t="s">
        <v>161</v>
      </c>
      <c r="S120" s="2">
        <v>0.82706744704950164</v>
      </c>
      <c r="T120" t="s">
        <v>162</v>
      </c>
      <c r="U120" s="2">
        <v>0.45055380385200716</v>
      </c>
    </row>
    <row r="121" spans="1:21">
      <c r="A121" t="s">
        <v>57</v>
      </c>
      <c r="B121" s="20">
        <v>1</v>
      </c>
      <c r="C121" s="2">
        <v>0.77093563858316405</v>
      </c>
      <c r="D121" t="s">
        <v>131</v>
      </c>
      <c r="E121" s="2">
        <v>0.65573770491803274</v>
      </c>
      <c r="F121" t="s">
        <v>132</v>
      </c>
      <c r="G121" s="2">
        <v>5.4945054945054949E-3</v>
      </c>
      <c r="H121" t="s">
        <v>133</v>
      </c>
      <c r="I121" s="2">
        <v>0.34246575342465752</v>
      </c>
      <c r="J121" t="s">
        <v>134</v>
      </c>
      <c r="K121" s="2">
        <v>0.6166893500847872</v>
      </c>
      <c r="L121" t="s">
        <v>135</v>
      </c>
      <c r="M121" s="2">
        <v>0.53560321959659574</v>
      </c>
      <c r="N121" t="s">
        <v>136</v>
      </c>
      <c r="O121" s="2">
        <v>3.8077187803028954E-2</v>
      </c>
      <c r="P121" t="s">
        <v>137</v>
      </c>
      <c r="Q121" s="2">
        <v>0.6130178935907955</v>
      </c>
      <c r="R121" t="s">
        <v>138</v>
      </c>
      <c r="S121" s="2">
        <v>0.93819852293210504</v>
      </c>
      <c r="T121" t="s">
        <v>139</v>
      </c>
      <c r="U121" s="2">
        <v>0.93345336953709379</v>
      </c>
    </row>
    <row r="122" spans="1:21">
      <c r="A122" t="s">
        <v>58</v>
      </c>
      <c r="B122" s="20">
        <v>2</v>
      </c>
      <c r="C122" s="2">
        <v>0.22245351050238812</v>
      </c>
      <c r="D122" t="s">
        <v>140</v>
      </c>
      <c r="E122" s="2">
        <v>0.32240437158469942</v>
      </c>
      <c r="F122" t="s">
        <v>141</v>
      </c>
      <c r="G122" s="2">
        <v>0.49175824175824173</v>
      </c>
      <c r="H122" t="s">
        <v>142</v>
      </c>
      <c r="I122" s="2">
        <v>0.53972602739726028</v>
      </c>
      <c r="J122" t="s">
        <v>143</v>
      </c>
      <c r="K122" s="2">
        <v>0.33047593660492569</v>
      </c>
      <c r="L122" t="s">
        <v>144</v>
      </c>
      <c r="M122" s="2">
        <v>0.38146920100256099</v>
      </c>
      <c r="N122" t="s">
        <v>145</v>
      </c>
      <c r="O122" s="2">
        <v>6.0423274881642369E-2</v>
      </c>
      <c r="P122" t="s">
        <v>146</v>
      </c>
      <c r="Q122" s="2">
        <v>0.65560759443791805</v>
      </c>
      <c r="R122" t="s">
        <v>147</v>
      </c>
      <c r="S122" s="2">
        <v>0.88748582499008788</v>
      </c>
      <c r="T122" t="s">
        <v>148</v>
      </c>
      <c r="U122" s="2">
        <v>0.94072258888103899</v>
      </c>
    </row>
    <row r="123" spans="1:21">
      <c r="A123" t="s">
        <v>59</v>
      </c>
      <c r="B123" s="20" t="s">
        <v>149</v>
      </c>
      <c r="C123" s="2">
        <v>6.6108509144483848E-3</v>
      </c>
      <c r="D123" t="s">
        <v>150</v>
      </c>
      <c r="E123" s="2">
        <v>2.1857923497267763E-2</v>
      </c>
      <c r="F123" t="s">
        <v>151</v>
      </c>
      <c r="G123" s="2">
        <v>0.50274725274725274</v>
      </c>
      <c r="H123" t="s">
        <v>152</v>
      </c>
      <c r="I123" s="2">
        <v>0.11780821917808221</v>
      </c>
      <c r="J123" t="s">
        <v>153</v>
      </c>
      <c r="K123" s="2">
        <v>5.2834713310287634E-2</v>
      </c>
      <c r="L123" t="s">
        <v>154</v>
      </c>
      <c r="M123" s="2">
        <v>8.2927579400843818E-2</v>
      </c>
      <c r="N123" t="s">
        <v>155</v>
      </c>
      <c r="O123" s="2">
        <v>0.90149953731532861</v>
      </c>
      <c r="P123" t="s">
        <v>156</v>
      </c>
      <c r="Q123" s="2">
        <v>0.3992479445849933</v>
      </c>
      <c r="R123" t="s">
        <v>157</v>
      </c>
      <c r="S123" s="2">
        <v>0.94611647716866409</v>
      </c>
      <c r="T123" t="s">
        <v>158</v>
      </c>
      <c r="U123" s="2">
        <v>0.8989231848628223</v>
      </c>
    </row>
    <row r="124" spans="1:21">
      <c r="A124" t="s">
        <v>166</v>
      </c>
      <c r="B124" s="20" t="s">
        <v>27</v>
      </c>
      <c r="C124" s="2">
        <v>1</v>
      </c>
      <c r="D124" t="s">
        <v>27</v>
      </c>
      <c r="E124" s="2">
        <v>1</v>
      </c>
      <c r="F124" t="s">
        <v>27</v>
      </c>
      <c r="G124" s="2">
        <v>1</v>
      </c>
      <c r="H124" t="s">
        <v>27</v>
      </c>
      <c r="I124" s="2">
        <v>1</v>
      </c>
      <c r="J124" t="s">
        <v>27</v>
      </c>
      <c r="K124" s="2">
        <v>1</v>
      </c>
      <c r="L124" t="s">
        <v>27</v>
      </c>
      <c r="M124" s="2">
        <v>1</v>
      </c>
      <c r="N124" t="s">
        <v>27</v>
      </c>
      <c r="O124" s="2">
        <v>1</v>
      </c>
      <c r="P124" t="s">
        <v>160</v>
      </c>
      <c r="Q124" s="2">
        <v>3.7627525271271112E-2</v>
      </c>
      <c r="R124" t="s">
        <v>161</v>
      </c>
      <c r="S124" s="2">
        <v>0.74318931164347291</v>
      </c>
      <c r="T124" t="s">
        <v>162</v>
      </c>
      <c r="U124" s="2">
        <v>0.48113869026400635</v>
      </c>
    </row>
    <row r="125" spans="1:21">
      <c r="A125" t="s">
        <v>60</v>
      </c>
      <c r="B125" s="20">
        <v>1</v>
      </c>
      <c r="C125" s="2">
        <v>0.91468587005599034</v>
      </c>
      <c r="D125" t="s">
        <v>131</v>
      </c>
      <c r="E125" s="2">
        <v>0.81300813008130079</v>
      </c>
      <c r="F125" t="s">
        <v>132</v>
      </c>
      <c r="G125" s="2">
        <v>0</v>
      </c>
      <c r="H125" t="s">
        <v>133</v>
      </c>
      <c r="I125" s="2">
        <v>0.32972972972972975</v>
      </c>
      <c r="J125" t="s">
        <v>134</v>
      </c>
      <c r="K125" s="2">
        <v>0.57191498785053585</v>
      </c>
      <c r="L125" t="s">
        <v>135</v>
      </c>
      <c r="M125" s="2">
        <v>0.63282472716614224</v>
      </c>
      <c r="N125" t="s">
        <v>136</v>
      </c>
      <c r="O125" s="2">
        <v>4.7727330407304489E-3</v>
      </c>
      <c r="P125" t="s">
        <v>137</v>
      </c>
      <c r="Q125" s="2">
        <v>0.65892755941056269</v>
      </c>
      <c r="R125" t="s">
        <v>138</v>
      </c>
      <c r="S125" s="2">
        <v>0.93590884656381945</v>
      </c>
      <c r="T125" t="s">
        <v>139</v>
      </c>
      <c r="U125" s="2">
        <v>0.98469080038048939</v>
      </c>
    </row>
    <row r="126" spans="1:21">
      <c r="A126" t="s">
        <v>61</v>
      </c>
      <c r="B126" s="20">
        <v>2</v>
      </c>
      <c r="C126" s="2">
        <v>8.3272088642419154E-2</v>
      </c>
      <c r="D126" t="s">
        <v>140</v>
      </c>
      <c r="E126" s="2">
        <v>0.17073170731707318</v>
      </c>
      <c r="F126" t="s">
        <v>141</v>
      </c>
      <c r="G126" s="2">
        <v>0.3692722371967655</v>
      </c>
      <c r="H126" t="s">
        <v>142</v>
      </c>
      <c r="I126" s="2">
        <v>0.61891891891891893</v>
      </c>
      <c r="J126" t="s">
        <v>143</v>
      </c>
      <c r="K126" s="2">
        <v>0.37144990071760198</v>
      </c>
      <c r="L126" t="s">
        <v>144</v>
      </c>
      <c r="M126" s="2">
        <v>0.32982099389392855</v>
      </c>
      <c r="N126" t="s">
        <v>145</v>
      </c>
      <c r="O126" s="2">
        <v>5.9800735069379746E-2</v>
      </c>
      <c r="P126" t="s">
        <v>146</v>
      </c>
      <c r="Q126" s="2">
        <v>0.53656125367525143</v>
      </c>
      <c r="R126" t="s">
        <v>147</v>
      </c>
      <c r="S126" s="2">
        <v>0.94888680497858502</v>
      </c>
      <c r="T126" t="s">
        <v>148</v>
      </c>
      <c r="U126" s="2">
        <v>0.94917505915064115</v>
      </c>
    </row>
    <row r="127" spans="1:21">
      <c r="A127" t="s">
        <v>62</v>
      </c>
      <c r="B127" s="20" t="s">
        <v>149</v>
      </c>
      <c r="C127" s="2">
        <v>2.0420413015894848E-3</v>
      </c>
      <c r="D127" t="s">
        <v>150</v>
      </c>
      <c r="E127" s="2">
        <v>1.6260162601626018E-2</v>
      </c>
      <c r="F127" t="s">
        <v>151</v>
      </c>
      <c r="G127" s="2">
        <v>0.6307277628032345</v>
      </c>
      <c r="H127" t="s">
        <v>152</v>
      </c>
      <c r="I127" s="2">
        <v>5.1351351351351354E-2</v>
      </c>
      <c r="J127" t="s">
        <v>153</v>
      </c>
      <c r="K127" s="2">
        <v>5.6635111431861417E-2</v>
      </c>
      <c r="L127" t="s">
        <v>154</v>
      </c>
      <c r="M127" s="2">
        <v>3.7354278939930034E-2</v>
      </c>
      <c r="N127" t="s">
        <v>155</v>
      </c>
      <c r="O127" s="2">
        <v>0.93542653188988989</v>
      </c>
      <c r="P127" t="s">
        <v>156</v>
      </c>
      <c r="Q127" s="2">
        <v>0.30889445253353887</v>
      </c>
      <c r="R127" t="s">
        <v>157</v>
      </c>
      <c r="S127" s="2">
        <v>0.87274832094254651</v>
      </c>
      <c r="T127" t="s">
        <v>158</v>
      </c>
      <c r="U127" s="2">
        <v>0.95469762965395333</v>
      </c>
    </row>
    <row r="128" spans="1:21">
      <c r="A128" t="s">
        <v>167</v>
      </c>
      <c r="B128" s="20" t="s">
        <v>27</v>
      </c>
      <c r="C128" s="2">
        <v>1</v>
      </c>
      <c r="D128" t="s">
        <v>27</v>
      </c>
      <c r="E128" s="2">
        <v>1</v>
      </c>
      <c r="F128" t="s">
        <v>27</v>
      </c>
      <c r="G128" s="2">
        <v>1</v>
      </c>
      <c r="H128" t="s">
        <v>27</v>
      </c>
      <c r="I128" s="2">
        <v>1</v>
      </c>
      <c r="J128" t="s">
        <v>27</v>
      </c>
      <c r="K128" s="2">
        <v>1</v>
      </c>
      <c r="L128" t="s">
        <v>27</v>
      </c>
      <c r="M128" s="2">
        <v>1</v>
      </c>
      <c r="N128" t="s">
        <v>27</v>
      </c>
      <c r="O128" s="2">
        <v>1</v>
      </c>
      <c r="P128" t="s">
        <v>160</v>
      </c>
      <c r="Q128" s="2">
        <v>4.8802330245587121E-3</v>
      </c>
      <c r="R128" t="s">
        <v>161</v>
      </c>
      <c r="S128" s="2">
        <v>0.84671476781654742</v>
      </c>
      <c r="T128" t="s">
        <v>162</v>
      </c>
      <c r="U128" s="2">
        <v>0.50039730947038941</v>
      </c>
    </row>
    <row r="129" spans="1:21">
      <c r="A129" t="s">
        <v>63</v>
      </c>
      <c r="B129" s="20">
        <v>1</v>
      </c>
      <c r="C129" s="2">
        <v>0.70247465540340348</v>
      </c>
      <c r="D129" t="s">
        <v>131</v>
      </c>
      <c r="E129" s="2">
        <v>0.78527607361963192</v>
      </c>
      <c r="F129" t="s">
        <v>132</v>
      </c>
      <c r="G129" s="2">
        <v>1.8404907975460124E-2</v>
      </c>
      <c r="H129" t="s">
        <v>133</v>
      </c>
      <c r="I129" s="2">
        <v>0.67073170731707321</v>
      </c>
      <c r="J129" t="s">
        <v>134</v>
      </c>
      <c r="K129" s="2">
        <v>0.54947380143793412</v>
      </c>
      <c r="L129" t="s">
        <v>135</v>
      </c>
      <c r="M129" s="2">
        <v>0.58292331283718168</v>
      </c>
      <c r="N129" t="s">
        <v>136</v>
      </c>
      <c r="O129" s="2">
        <v>6.3761970950111935E-2</v>
      </c>
      <c r="P129" t="s">
        <v>137</v>
      </c>
      <c r="Q129" s="2">
        <v>0.54694629026946207</v>
      </c>
      <c r="R129" t="s">
        <v>138</v>
      </c>
      <c r="S129" s="2">
        <v>0.94591840454567977</v>
      </c>
      <c r="T129" t="s">
        <v>139</v>
      </c>
      <c r="U129" s="2">
        <v>0.94289498606387812</v>
      </c>
    </row>
    <row r="130" spans="1:21">
      <c r="A130" t="s">
        <v>64</v>
      </c>
      <c r="B130" s="20">
        <v>2</v>
      </c>
      <c r="C130" s="2">
        <v>0.29679368208992779</v>
      </c>
      <c r="D130" t="s">
        <v>140</v>
      </c>
      <c r="E130" s="2">
        <v>0.16564417177914109</v>
      </c>
      <c r="F130" t="s">
        <v>141</v>
      </c>
      <c r="G130" s="2">
        <v>0.90797546012269936</v>
      </c>
      <c r="H130" t="s">
        <v>142</v>
      </c>
      <c r="I130" s="2">
        <v>0.26829268292682928</v>
      </c>
      <c r="J130" t="s">
        <v>143</v>
      </c>
      <c r="K130" s="2">
        <v>0.34834740910290934</v>
      </c>
      <c r="L130" t="s">
        <v>144</v>
      </c>
      <c r="M130" s="2">
        <v>0.38898207523490602</v>
      </c>
      <c r="N130" t="s">
        <v>145</v>
      </c>
      <c r="O130" s="2">
        <v>0.10737360735515544</v>
      </c>
      <c r="P130" t="s">
        <v>146</v>
      </c>
      <c r="Q130" s="2">
        <v>0.37574029543898435</v>
      </c>
      <c r="R130" t="s">
        <v>147</v>
      </c>
      <c r="S130" s="2">
        <v>0.921997069472415</v>
      </c>
      <c r="T130" t="s">
        <v>148</v>
      </c>
      <c r="U130" s="2">
        <v>0.98879423803844313</v>
      </c>
    </row>
    <row r="131" spans="1:21">
      <c r="A131" t="s">
        <v>65</v>
      </c>
      <c r="B131" s="20" t="s">
        <v>149</v>
      </c>
      <c r="C131" s="2">
        <v>7.3166250666872347E-4</v>
      </c>
      <c r="D131" t="s">
        <v>150</v>
      </c>
      <c r="E131" s="2">
        <v>4.9079754601226995E-2</v>
      </c>
      <c r="F131" t="s">
        <v>151</v>
      </c>
      <c r="G131" s="2">
        <v>7.3619631901840496E-2</v>
      </c>
      <c r="H131" t="s">
        <v>152</v>
      </c>
      <c r="I131" s="2">
        <v>6.097560975609756E-2</v>
      </c>
      <c r="J131" t="s">
        <v>153</v>
      </c>
      <c r="K131" s="2">
        <v>0.10217878945915629</v>
      </c>
      <c r="L131" t="s">
        <v>154</v>
      </c>
      <c r="M131" s="2">
        <v>2.8094611927912388E-2</v>
      </c>
      <c r="N131" t="s">
        <v>155</v>
      </c>
      <c r="O131" s="2">
        <v>0.82886442169473318</v>
      </c>
      <c r="P131" t="s">
        <v>156</v>
      </c>
      <c r="Q131" s="2">
        <v>0.19111097967173751</v>
      </c>
      <c r="R131" t="s">
        <v>157</v>
      </c>
      <c r="S131" s="2">
        <v>0.76660434124278265</v>
      </c>
      <c r="T131" t="s">
        <v>158</v>
      </c>
      <c r="U131" s="2">
        <v>0.99569110746269374</v>
      </c>
    </row>
    <row r="132" spans="1:21">
      <c r="A132" t="s">
        <v>168</v>
      </c>
      <c r="B132" s="20" t="s">
        <v>27</v>
      </c>
      <c r="C132" s="2">
        <v>1</v>
      </c>
      <c r="D132" t="s">
        <v>27</v>
      </c>
      <c r="E132" s="2">
        <v>1</v>
      </c>
      <c r="F132" t="s">
        <v>27</v>
      </c>
      <c r="G132" s="2">
        <v>1</v>
      </c>
      <c r="H132" t="s">
        <v>27</v>
      </c>
      <c r="I132" s="2">
        <v>1</v>
      </c>
      <c r="J132" t="s">
        <v>27</v>
      </c>
      <c r="K132" s="2">
        <v>1</v>
      </c>
      <c r="L132" t="s">
        <v>27</v>
      </c>
      <c r="M132" s="2">
        <v>1</v>
      </c>
      <c r="N132" t="s">
        <v>27</v>
      </c>
      <c r="O132" s="2">
        <v>1</v>
      </c>
      <c r="P132" t="s">
        <v>160</v>
      </c>
      <c r="Q132" s="2">
        <v>0</v>
      </c>
      <c r="R132" t="s">
        <v>161</v>
      </c>
      <c r="S132" s="2">
        <v>0.93798702023765701</v>
      </c>
      <c r="T132" t="s">
        <v>162</v>
      </c>
      <c r="U132" s="2">
        <v>0.59282309582050741</v>
      </c>
    </row>
    <row r="133" spans="1:21">
      <c r="A133" t="s">
        <v>66</v>
      </c>
      <c r="B133" s="20">
        <v>1</v>
      </c>
      <c r="C133" s="2">
        <v>0.80491747134675906</v>
      </c>
      <c r="D133" t="s">
        <v>131</v>
      </c>
      <c r="E133" s="2">
        <v>0.67555555555555558</v>
      </c>
      <c r="F133" t="s">
        <v>132</v>
      </c>
      <c r="G133" s="2">
        <v>4.4052863436123352E-3</v>
      </c>
      <c r="H133" t="s">
        <v>133</v>
      </c>
      <c r="I133" s="2">
        <v>0.68141592920353977</v>
      </c>
      <c r="J133" t="s">
        <v>134</v>
      </c>
      <c r="K133" s="2">
        <v>0.63372811179684463</v>
      </c>
      <c r="L133" t="s">
        <v>135</v>
      </c>
      <c r="M133" s="2">
        <v>0.69537214331313468</v>
      </c>
      <c r="N133" t="s">
        <v>136</v>
      </c>
      <c r="O133" s="2">
        <v>1.820530598855952E-2</v>
      </c>
      <c r="P133" t="s">
        <v>137</v>
      </c>
      <c r="Q133" s="2">
        <v>0.66521037639522984</v>
      </c>
      <c r="R133" t="s">
        <v>138</v>
      </c>
      <c r="S133" s="2">
        <v>0.90651934870120965</v>
      </c>
      <c r="T133" t="s">
        <v>139</v>
      </c>
      <c r="U133" s="2">
        <v>0.9696842774940988</v>
      </c>
    </row>
    <row r="134" spans="1:21">
      <c r="A134" t="s">
        <v>67</v>
      </c>
      <c r="B134" s="20">
        <v>2</v>
      </c>
      <c r="C134" s="2">
        <v>0.17943762042330674</v>
      </c>
      <c r="D134" t="s">
        <v>140</v>
      </c>
      <c r="E134" s="2">
        <v>0.28888888888888886</v>
      </c>
      <c r="F134" t="s">
        <v>141</v>
      </c>
      <c r="G134" s="2">
        <v>0.91189427312775317</v>
      </c>
      <c r="H134" t="s">
        <v>142</v>
      </c>
      <c r="I134" s="2">
        <v>0.26991150442477874</v>
      </c>
      <c r="J134" t="s">
        <v>143</v>
      </c>
      <c r="K134" s="2">
        <v>0.3138544007452766</v>
      </c>
      <c r="L134" t="s">
        <v>144</v>
      </c>
      <c r="M134" s="2">
        <v>0.28365935406043563</v>
      </c>
      <c r="N134" t="s">
        <v>145</v>
      </c>
      <c r="O134" s="2">
        <v>4.3891635276388202E-2</v>
      </c>
      <c r="P134" t="s">
        <v>146</v>
      </c>
      <c r="Q134" s="2">
        <v>0.72506567174722814</v>
      </c>
      <c r="R134" t="s">
        <v>147</v>
      </c>
      <c r="S134" s="2">
        <v>0.92988448390774314</v>
      </c>
      <c r="T134" t="s">
        <v>148</v>
      </c>
      <c r="U134" s="2">
        <v>0.9660450451458602</v>
      </c>
    </row>
    <row r="135" spans="1:21">
      <c r="A135" t="s">
        <v>68</v>
      </c>
      <c r="B135" s="20" t="s">
        <v>149</v>
      </c>
      <c r="C135" s="2">
        <v>1.5644908229934005E-2</v>
      </c>
      <c r="D135" t="s">
        <v>150</v>
      </c>
      <c r="E135" s="2">
        <v>3.5555555555555556E-2</v>
      </c>
      <c r="F135" t="s">
        <v>151</v>
      </c>
      <c r="G135" s="2">
        <v>8.3700440528634359E-2</v>
      </c>
      <c r="H135" t="s">
        <v>152</v>
      </c>
      <c r="I135" s="2">
        <v>4.8672566371681415E-2</v>
      </c>
      <c r="J135" t="s">
        <v>153</v>
      </c>
      <c r="K135" s="2">
        <v>5.2417487457879587E-2</v>
      </c>
      <c r="L135" t="s">
        <v>154</v>
      </c>
      <c r="M135" s="2">
        <v>2.0968502626429276E-2</v>
      </c>
      <c r="N135" t="s">
        <v>155</v>
      </c>
      <c r="O135" s="2">
        <v>0.9379030587350522</v>
      </c>
      <c r="P135" t="s">
        <v>156</v>
      </c>
      <c r="Q135" s="2">
        <v>0.25637953878366959</v>
      </c>
      <c r="R135" t="s">
        <v>157</v>
      </c>
      <c r="S135" s="2">
        <v>0.921583995029155</v>
      </c>
      <c r="T135" t="s">
        <v>158</v>
      </c>
      <c r="U135" s="2">
        <v>0.92001723909209854</v>
      </c>
    </row>
    <row r="136" spans="1:21">
      <c r="A136" t="s">
        <v>169</v>
      </c>
      <c r="B136" s="20" t="s">
        <v>27</v>
      </c>
      <c r="C136" s="2">
        <v>1</v>
      </c>
      <c r="D136" t="s">
        <v>27</v>
      </c>
      <c r="E136" s="2">
        <v>1</v>
      </c>
      <c r="F136" t="s">
        <v>27</v>
      </c>
      <c r="G136" s="2">
        <v>1</v>
      </c>
      <c r="H136" t="s">
        <v>27</v>
      </c>
      <c r="I136" s="2">
        <v>1</v>
      </c>
      <c r="J136" t="s">
        <v>27</v>
      </c>
      <c r="K136" s="2">
        <v>1</v>
      </c>
      <c r="L136" t="s">
        <v>27</v>
      </c>
      <c r="M136" s="2">
        <v>1</v>
      </c>
      <c r="N136" t="s">
        <v>27</v>
      </c>
      <c r="O136" s="2">
        <v>1</v>
      </c>
      <c r="P136" t="s">
        <v>160</v>
      </c>
      <c r="Q136" s="2">
        <v>0</v>
      </c>
      <c r="R136" t="s">
        <v>161</v>
      </c>
      <c r="S136" s="2">
        <v>0.77298293710593957</v>
      </c>
      <c r="T136" t="s">
        <v>162</v>
      </c>
      <c r="U136" s="2">
        <v>0.49390544737357117</v>
      </c>
    </row>
    <row r="137" spans="1:21">
      <c r="A137" t="s">
        <v>69</v>
      </c>
      <c r="B137" s="20">
        <v>1</v>
      </c>
      <c r="C137" s="2">
        <v>0.8993645835629609</v>
      </c>
      <c r="D137" t="s">
        <v>131</v>
      </c>
      <c r="E137" s="2">
        <v>0.65671641791044777</v>
      </c>
      <c r="F137" t="s">
        <v>132</v>
      </c>
      <c r="G137" s="2">
        <v>0.37313432835820898</v>
      </c>
      <c r="H137" t="s">
        <v>133</v>
      </c>
      <c r="I137" s="2">
        <v>0.64179104477611948</v>
      </c>
      <c r="J137" t="s">
        <v>134</v>
      </c>
      <c r="K137" s="2">
        <v>0.46148190849117671</v>
      </c>
      <c r="L137" t="s">
        <v>135</v>
      </c>
      <c r="M137" s="2">
        <v>0.54469687185323212</v>
      </c>
      <c r="N137" t="s">
        <v>136</v>
      </c>
      <c r="O137" s="2">
        <v>0.14208822637986646</v>
      </c>
      <c r="P137" t="s">
        <v>137</v>
      </c>
      <c r="Q137" s="2">
        <v>0.53326018099800887</v>
      </c>
      <c r="R137" t="s">
        <v>138</v>
      </c>
      <c r="S137" s="2">
        <v>0.89028041473878405</v>
      </c>
      <c r="T137" t="s">
        <v>139</v>
      </c>
      <c r="U137" s="2">
        <v>0.98730734596937342</v>
      </c>
    </row>
    <row r="138" spans="1:21">
      <c r="A138" t="s">
        <v>70</v>
      </c>
      <c r="B138" s="20">
        <v>2</v>
      </c>
      <c r="C138" s="2">
        <v>9.758625305782527E-2</v>
      </c>
      <c r="D138" t="s">
        <v>140</v>
      </c>
      <c r="E138" s="2">
        <v>0.13432835820895522</v>
      </c>
      <c r="F138" t="s">
        <v>141</v>
      </c>
      <c r="G138" s="2">
        <v>0.62686567164179108</v>
      </c>
      <c r="H138" t="s">
        <v>142</v>
      </c>
      <c r="I138" s="2">
        <v>0.34328358208955223</v>
      </c>
      <c r="J138" t="s">
        <v>143</v>
      </c>
      <c r="K138" s="2">
        <v>0.47534738750228589</v>
      </c>
      <c r="L138" t="s">
        <v>144</v>
      </c>
      <c r="M138" s="2">
        <v>0.36865809037438102</v>
      </c>
      <c r="N138" t="s">
        <v>145</v>
      </c>
      <c r="O138" s="2">
        <v>1.5025328583953492E-2</v>
      </c>
      <c r="P138" t="s">
        <v>146</v>
      </c>
      <c r="Q138" s="2">
        <v>0.46434742525735573</v>
      </c>
      <c r="R138" t="s">
        <v>147</v>
      </c>
      <c r="S138" s="2">
        <v>0.93652776657623027</v>
      </c>
      <c r="T138" t="s">
        <v>148</v>
      </c>
      <c r="U138" s="2">
        <v>0.97197545612990022</v>
      </c>
    </row>
    <row r="139" spans="1:21">
      <c r="A139" t="s">
        <v>71</v>
      </c>
      <c r="B139" s="20" t="s">
        <v>149</v>
      </c>
      <c r="C139" s="2">
        <v>3.0491633792140817E-3</v>
      </c>
      <c r="D139" t="s">
        <v>150</v>
      </c>
      <c r="E139" s="2">
        <v>0.20895522388059701</v>
      </c>
      <c r="F139" t="s">
        <v>151</v>
      </c>
      <c r="G139" s="2">
        <v>0</v>
      </c>
      <c r="H139" t="s">
        <v>152</v>
      </c>
      <c r="I139" s="2">
        <v>1.4925373134328356E-2</v>
      </c>
      <c r="J139" t="s">
        <v>153</v>
      </c>
      <c r="K139" s="2">
        <v>6.3170704006537071E-2</v>
      </c>
      <c r="L139" t="s">
        <v>154</v>
      </c>
      <c r="M139" s="2">
        <v>8.6645037772386607E-2</v>
      </c>
      <c r="N139" t="s">
        <v>155</v>
      </c>
      <c r="O139" s="2">
        <v>0.84288644503617971</v>
      </c>
      <c r="P139" t="s">
        <v>156</v>
      </c>
      <c r="Q139" s="2">
        <v>0.17549181212449361</v>
      </c>
      <c r="R139" t="s">
        <v>157</v>
      </c>
      <c r="S139" s="2">
        <v>0.81707638333861066</v>
      </c>
      <c r="T139" t="s">
        <v>158</v>
      </c>
      <c r="U139" s="2">
        <v>0.98141818185896446</v>
      </c>
    </row>
    <row r="140" spans="1:21">
      <c r="A140" t="s">
        <v>170</v>
      </c>
      <c r="B140" s="20" t="s">
        <v>27</v>
      </c>
      <c r="C140" s="2">
        <v>1</v>
      </c>
      <c r="D140" t="s">
        <v>27</v>
      </c>
      <c r="E140" s="2">
        <v>1</v>
      </c>
      <c r="F140" t="s">
        <v>27</v>
      </c>
      <c r="G140" s="2">
        <v>1</v>
      </c>
      <c r="H140" t="s">
        <v>27</v>
      </c>
      <c r="I140" s="2">
        <v>1</v>
      </c>
      <c r="J140" t="s">
        <v>27</v>
      </c>
      <c r="K140" s="2">
        <v>1</v>
      </c>
      <c r="L140" t="s">
        <v>27</v>
      </c>
      <c r="M140" s="2">
        <v>1</v>
      </c>
      <c r="N140" t="s">
        <v>27</v>
      </c>
      <c r="O140" s="2">
        <v>1</v>
      </c>
      <c r="P140" t="s">
        <v>160</v>
      </c>
      <c r="Q140" s="2">
        <v>3.1066032296454993E-2</v>
      </c>
      <c r="R140" t="s">
        <v>161</v>
      </c>
      <c r="S140" s="2">
        <v>0.88045835044402398</v>
      </c>
      <c r="T140" t="s">
        <v>162</v>
      </c>
      <c r="U140" s="2">
        <v>0.66481384718860292</v>
      </c>
    </row>
    <row r="141" spans="1:21">
      <c r="A141" t="s">
        <v>72</v>
      </c>
      <c r="B141" s="20">
        <v>1</v>
      </c>
      <c r="C141" s="2">
        <v>0.89397359968703372</v>
      </c>
      <c r="D141" t="s">
        <v>131</v>
      </c>
      <c r="E141" s="2">
        <v>0.28431372549019607</v>
      </c>
      <c r="F141" t="s">
        <v>132</v>
      </c>
      <c r="G141" s="2">
        <v>0</v>
      </c>
      <c r="H141" t="s">
        <v>133</v>
      </c>
      <c r="I141" s="2">
        <v>0.38834951456310679</v>
      </c>
      <c r="J141" t="s">
        <v>134</v>
      </c>
      <c r="K141" s="2">
        <v>0.66234538343008398</v>
      </c>
      <c r="L141" t="s">
        <v>135</v>
      </c>
      <c r="M141" s="2">
        <v>0.63950985372112834</v>
      </c>
      <c r="N141" t="s">
        <v>136</v>
      </c>
      <c r="O141" s="2">
        <v>3.8337308477657248E-2</v>
      </c>
      <c r="P141" t="s">
        <v>137</v>
      </c>
      <c r="Q141" s="2">
        <v>0.58132988228382143</v>
      </c>
      <c r="R141" t="s">
        <v>138</v>
      </c>
      <c r="S141" s="2">
        <v>0.91922916632661289</v>
      </c>
      <c r="T141" t="s">
        <v>139</v>
      </c>
      <c r="U141" s="2">
        <v>0.93335502049521524</v>
      </c>
    </row>
    <row r="142" spans="1:21">
      <c r="A142" t="s">
        <v>73</v>
      </c>
      <c r="B142" s="20">
        <v>2</v>
      </c>
      <c r="C142" s="2">
        <v>0.1060264003129661</v>
      </c>
      <c r="D142" t="s">
        <v>140</v>
      </c>
      <c r="E142" s="2">
        <v>0.70588235294117652</v>
      </c>
      <c r="F142" t="s">
        <v>141</v>
      </c>
      <c r="G142" s="2">
        <v>0.72549019607843135</v>
      </c>
      <c r="H142" t="s">
        <v>142</v>
      </c>
      <c r="I142" s="2">
        <v>0.5436893203883495</v>
      </c>
      <c r="J142" t="s">
        <v>143</v>
      </c>
      <c r="K142" s="2">
        <v>0.26981726371382886</v>
      </c>
      <c r="L142" t="s">
        <v>144</v>
      </c>
      <c r="M142" s="2">
        <v>0.32278684791340662</v>
      </c>
      <c r="N142" t="s">
        <v>145</v>
      </c>
      <c r="O142" s="2">
        <v>5.8110235807548517E-2</v>
      </c>
      <c r="P142" t="s">
        <v>146</v>
      </c>
      <c r="Q142" s="2">
        <v>0.37258729985195321</v>
      </c>
      <c r="R142" t="s">
        <v>147</v>
      </c>
      <c r="S142" s="2">
        <v>0.95358448196475332</v>
      </c>
      <c r="T142" t="s">
        <v>148</v>
      </c>
      <c r="U142" s="2">
        <v>0.92167668746744713</v>
      </c>
    </row>
    <row r="143" spans="1:21">
      <c r="A143" t="s">
        <v>74</v>
      </c>
      <c r="B143" s="20" t="s">
        <v>149</v>
      </c>
      <c r="C143" s="2">
        <v>0</v>
      </c>
      <c r="D143" t="s">
        <v>150</v>
      </c>
      <c r="E143" s="2">
        <v>9.8039215686274508E-3</v>
      </c>
      <c r="F143" t="s">
        <v>151</v>
      </c>
      <c r="G143" s="2">
        <v>0.27450980392156865</v>
      </c>
      <c r="H143" t="s">
        <v>152</v>
      </c>
      <c r="I143" s="2">
        <v>6.7961165048543687E-2</v>
      </c>
      <c r="J143" t="s">
        <v>153</v>
      </c>
      <c r="K143" s="2">
        <v>6.7837352856086872E-2</v>
      </c>
      <c r="L143" t="s">
        <v>154</v>
      </c>
      <c r="M143" s="2">
        <v>3.7703298365465175E-2</v>
      </c>
      <c r="N143" t="s">
        <v>155</v>
      </c>
      <c r="O143" s="2">
        <v>0.90355245571479426</v>
      </c>
      <c r="P143" t="s">
        <v>156</v>
      </c>
      <c r="Q143" s="2">
        <v>0.37013439217993038</v>
      </c>
      <c r="R143" t="s">
        <v>157</v>
      </c>
      <c r="S143" s="2">
        <v>0.87056177639023447</v>
      </c>
      <c r="T143" t="s">
        <v>158</v>
      </c>
      <c r="U143" s="2">
        <v>0.94136941652217221</v>
      </c>
    </row>
    <row r="144" spans="1:21">
      <c r="A144" t="s">
        <v>171</v>
      </c>
      <c r="B144" s="20" t="s">
        <v>27</v>
      </c>
      <c r="C144" s="2">
        <v>1</v>
      </c>
      <c r="D144" t="s">
        <v>27</v>
      </c>
      <c r="E144" s="2">
        <v>1</v>
      </c>
      <c r="F144" t="s">
        <v>27</v>
      </c>
      <c r="G144" s="2">
        <v>1</v>
      </c>
      <c r="H144" t="s">
        <v>27</v>
      </c>
      <c r="I144" s="2">
        <v>1</v>
      </c>
      <c r="J144" t="s">
        <v>27</v>
      </c>
      <c r="K144" s="2">
        <v>1</v>
      </c>
      <c r="L144" t="s">
        <v>27</v>
      </c>
      <c r="M144" s="2">
        <v>1</v>
      </c>
      <c r="N144" t="s">
        <v>27</v>
      </c>
      <c r="O144" s="2">
        <v>1</v>
      </c>
      <c r="P144" t="s">
        <v>160</v>
      </c>
      <c r="Q144" s="2">
        <v>5.9984622927214681E-2</v>
      </c>
      <c r="R144" t="s">
        <v>161</v>
      </c>
      <c r="S144" s="2">
        <v>0.79802783255380927</v>
      </c>
      <c r="T144" t="s">
        <v>162</v>
      </c>
      <c r="U144" s="2">
        <v>0.43247664535396491</v>
      </c>
    </row>
    <row r="145" spans="1:21">
      <c r="A145" t="s">
        <v>75</v>
      </c>
      <c r="B145" s="20">
        <v>1</v>
      </c>
      <c r="C145" s="2">
        <v>0.756891569746308</v>
      </c>
      <c r="D145" t="s">
        <v>131</v>
      </c>
      <c r="E145" s="2">
        <v>0.77272727272727271</v>
      </c>
      <c r="F145" t="s">
        <v>132</v>
      </c>
      <c r="G145" s="2">
        <v>0</v>
      </c>
      <c r="H145" t="s">
        <v>133</v>
      </c>
      <c r="I145" s="2">
        <v>0.61363636363636365</v>
      </c>
      <c r="J145" t="s">
        <v>134</v>
      </c>
      <c r="K145" s="2">
        <v>0.7910817857569693</v>
      </c>
      <c r="L145" t="s">
        <v>135</v>
      </c>
      <c r="M145" s="2">
        <v>0.59330017324616047</v>
      </c>
      <c r="N145" t="s">
        <v>136</v>
      </c>
      <c r="O145" s="2">
        <v>2.0757861602962033E-2</v>
      </c>
      <c r="P145" t="s">
        <v>137</v>
      </c>
      <c r="Q145" s="2">
        <v>0.47887878218069213</v>
      </c>
      <c r="R145" t="s">
        <v>138</v>
      </c>
      <c r="S145" s="2">
        <v>0.90465685976218213</v>
      </c>
      <c r="T145" t="s">
        <v>139</v>
      </c>
      <c r="U145" s="2">
        <v>0.98966019399006777</v>
      </c>
    </row>
    <row r="146" spans="1:21">
      <c r="A146" t="s">
        <v>76</v>
      </c>
      <c r="B146" s="20">
        <v>2</v>
      </c>
      <c r="C146" s="2">
        <v>0.20788676875427664</v>
      </c>
      <c r="D146" t="s">
        <v>140</v>
      </c>
      <c r="E146" s="2">
        <v>0.15909090909090909</v>
      </c>
      <c r="F146" t="s">
        <v>141</v>
      </c>
      <c r="G146" s="2">
        <v>0.76744186046511631</v>
      </c>
      <c r="H146" t="s">
        <v>142</v>
      </c>
      <c r="I146" s="2">
        <v>0.34090909090909088</v>
      </c>
      <c r="J146" t="s">
        <v>143</v>
      </c>
      <c r="K146" s="2">
        <v>0.1777433037957909</v>
      </c>
      <c r="L146" t="s">
        <v>144</v>
      </c>
      <c r="M146" s="2">
        <v>0.3784066553614151</v>
      </c>
      <c r="N146" t="s">
        <v>145</v>
      </c>
      <c r="O146" s="2">
        <v>1.2155779141855939E-2</v>
      </c>
      <c r="P146" t="s">
        <v>146</v>
      </c>
      <c r="Q146" s="2">
        <v>0.27220471600896445</v>
      </c>
      <c r="R146" t="s">
        <v>147</v>
      </c>
      <c r="S146" s="2">
        <v>0.89174305331967763</v>
      </c>
      <c r="T146" t="s">
        <v>148</v>
      </c>
      <c r="U146" s="2">
        <v>0.87627178850624143</v>
      </c>
    </row>
    <row r="147" spans="1:21">
      <c r="A147" t="s">
        <v>77</v>
      </c>
      <c r="B147" s="20" t="s">
        <v>149</v>
      </c>
      <c r="C147" s="2">
        <v>3.5221661499416003E-2</v>
      </c>
      <c r="D147" t="s">
        <v>150</v>
      </c>
      <c r="E147" s="2">
        <v>6.8181818181818177E-2</v>
      </c>
      <c r="F147" t="s">
        <v>151</v>
      </c>
      <c r="G147" s="2">
        <v>0.23255813953488372</v>
      </c>
      <c r="H147" t="s">
        <v>152</v>
      </c>
      <c r="I147" s="2">
        <v>4.5454545454545456E-2</v>
      </c>
      <c r="J147" t="s">
        <v>153</v>
      </c>
      <c r="K147" s="2">
        <v>3.1174910447240613E-2</v>
      </c>
      <c r="L147" t="s">
        <v>154</v>
      </c>
      <c r="M147" s="2">
        <v>2.829317139242506E-2</v>
      </c>
      <c r="N147" t="s">
        <v>155</v>
      </c>
      <c r="O147" s="2">
        <v>0.96708635925518194</v>
      </c>
      <c r="P147" t="s">
        <v>156</v>
      </c>
      <c r="Q147" s="2">
        <v>0.52525011857526482</v>
      </c>
      <c r="R147" t="s">
        <v>157</v>
      </c>
      <c r="S147" s="2">
        <v>0.87247631490458188</v>
      </c>
      <c r="T147" t="s">
        <v>158</v>
      </c>
      <c r="U147" s="2">
        <v>0.9668860905257326</v>
      </c>
    </row>
    <row r="148" spans="1:21">
      <c r="A148" t="s">
        <v>172</v>
      </c>
      <c r="B148" s="20" t="s">
        <v>27</v>
      </c>
      <c r="C148" s="2">
        <v>1</v>
      </c>
      <c r="D148" t="s">
        <v>27</v>
      </c>
      <c r="E148" s="2">
        <v>1</v>
      </c>
      <c r="F148" t="s">
        <v>27</v>
      </c>
      <c r="G148" s="2">
        <v>1</v>
      </c>
      <c r="H148" t="s">
        <v>27</v>
      </c>
      <c r="I148" s="2">
        <v>1</v>
      </c>
      <c r="J148" t="s">
        <v>27</v>
      </c>
      <c r="K148" s="2">
        <v>1</v>
      </c>
      <c r="L148" t="s">
        <v>27</v>
      </c>
      <c r="M148" s="2">
        <v>1</v>
      </c>
      <c r="N148" t="s">
        <v>27</v>
      </c>
      <c r="O148" s="2">
        <v>1</v>
      </c>
      <c r="P148" t="s">
        <v>160</v>
      </c>
      <c r="Q148" s="2">
        <v>1.1207846832536006E-2</v>
      </c>
      <c r="R148" t="s">
        <v>161</v>
      </c>
      <c r="S148" s="2">
        <v>0.84163911459888596</v>
      </c>
      <c r="T148" t="s">
        <v>162</v>
      </c>
      <c r="U148" s="2">
        <v>0.3045564454013221</v>
      </c>
    </row>
    <row r="149" spans="1:21">
      <c r="A149" t="s">
        <v>78</v>
      </c>
      <c r="B149" s="20">
        <v>1</v>
      </c>
      <c r="C149" s="2">
        <v>0.60248897392507905</v>
      </c>
      <c r="D149" t="s">
        <v>131</v>
      </c>
      <c r="E149" s="2">
        <v>0.82894736842105265</v>
      </c>
      <c r="F149" t="s">
        <v>132</v>
      </c>
      <c r="G149" s="2">
        <v>1.3333333333333334E-2</v>
      </c>
      <c r="H149" t="s">
        <v>133</v>
      </c>
      <c r="I149" s="2">
        <v>0.67105263157894735</v>
      </c>
      <c r="J149" t="s">
        <v>134</v>
      </c>
      <c r="K149" s="2">
        <v>0.38697645232169992</v>
      </c>
      <c r="L149" t="s">
        <v>135</v>
      </c>
      <c r="M149" s="2">
        <v>0.8243845429428629</v>
      </c>
      <c r="N149" t="s">
        <v>136</v>
      </c>
      <c r="O149" s="2">
        <v>6.6940016955944773E-2</v>
      </c>
      <c r="P149" t="s">
        <v>137</v>
      </c>
      <c r="Q149" s="2">
        <v>0.53480704609619678</v>
      </c>
      <c r="R149" t="s">
        <v>138</v>
      </c>
      <c r="S149" s="2">
        <v>0.96164549418544165</v>
      </c>
      <c r="T149" t="s">
        <v>139</v>
      </c>
      <c r="U149" s="2">
        <v>0.94300987219947829</v>
      </c>
    </row>
    <row r="150" spans="1:21">
      <c r="A150" t="s">
        <v>79</v>
      </c>
      <c r="B150" s="20">
        <v>2</v>
      </c>
      <c r="C150" s="2">
        <v>0.38819259688887686</v>
      </c>
      <c r="D150" t="s">
        <v>140</v>
      </c>
      <c r="E150" s="2">
        <v>9.2105263157894732E-2</v>
      </c>
      <c r="F150" t="s">
        <v>141</v>
      </c>
      <c r="G150" s="2">
        <v>0.88</v>
      </c>
      <c r="H150" t="s">
        <v>142</v>
      </c>
      <c r="I150" s="2">
        <v>0.28947368421052633</v>
      </c>
      <c r="J150" t="s">
        <v>143</v>
      </c>
      <c r="K150" s="2">
        <v>0.58622583476568313</v>
      </c>
      <c r="L150" t="s">
        <v>144</v>
      </c>
      <c r="M150" s="2">
        <v>0.13671866239193761</v>
      </c>
      <c r="N150" t="s">
        <v>145</v>
      </c>
      <c r="O150" s="2">
        <v>6.5107925732737937E-2</v>
      </c>
      <c r="P150" t="s">
        <v>146</v>
      </c>
      <c r="Q150" s="2">
        <v>0.50406302401388769</v>
      </c>
      <c r="R150" t="s">
        <v>147</v>
      </c>
      <c r="S150" s="2">
        <v>0.86547651052740859</v>
      </c>
      <c r="T150" t="s">
        <v>148</v>
      </c>
      <c r="U150" s="2">
        <v>0.86620255741696539</v>
      </c>
    </row>
    <row r="151" spans="1:21">
      <c r="A151" t="s">
        <v>80</v>
      </c>
      <c r="B151" s="20" t="s">
        <v>149</v>
      </c>
      <c r="C151" s="2">
        <v>9.3184291860433418E-3</v>
      </c>
      <c r="D151" t="s">
        <v>150</v>
      </c>
      <c r="E151" s="2">
        <v>7.8947368421052627E-2</v>
      </c>
      <c r="F151" t="s">
        <v>151</v>
      </c>
      <c r="G151" s="2">
        <v>0.10666666666666667</v>
      </c>
      <c r="H151" t="s">
        <v>152</v>
      </c>
      <c r="I151" s="2">
        <v>3.9473684210526314E-2</v>
      </c>
      <c r="J151" t="s">
        <v>153</v>
      </c>
      <c r="K151" s="2">
        <v>2.6797712912616668E-2</v>
      </c>
      <c r="L151" t="s">
        <v>154</v>
      </c>
      <c r="M151" s="2">
        <v>3.8896794665199706E-2</v>
      </c>
      <c r="N151" t="s">
        <v>155</v>
      </c>
      <c r="O151" s="2">
        <v>0.86795205731131719</v>
      </c>
      <c r="P151" t="s">
        <v>156</v>
      </c>
      <c r="Q151" s="2">
        <v>9.5707544934990091E-2</v>
      </c>
      <c r="R151" t="s">
        <v>157</v>
      </c>
      <c r="S151" s="2">
        <v>0.80814368525988567</v>
      </c>
      <c r="T151" t="s">
        <v>158</v>
      </c>
      <c r="U151" s="2">
        <v>0.96202656758653604</v>
      </c>
    </row>
    <row r="152" spans="1:21">
      <c r="A152" t="s">
        <v>173</v>
      </c>
      <c r="B152" s="20" t="s">
        <v>27</v>
      </c>
      <c r="C152" s="2">
        <v>1</v>
      </c>
      <c r="D152" t="s">
        <v>27</v>
      </c>
      <c r="E152" s="2">
        <v>1</v>
      </c>
      <c r="F152" t="s">
        <v>27</v>
      </c>
      <c r="G152" s="2">
        <v>1</v>
      </c>
      <c r="H152" t="s">
        <v>27</v>
      </c>
      <c r="I152" s="2">
        <v>1</v>
      </c>
      <c r="J152" t="s">
        <v>27</v>
      </c>
      <c r="K152" s="2">
        <v>1</v>
      </c>
      <c r="L152" t="s">
        <v>27</v>
      </c>
      <c r="M152" s="2">
        <v>1</v>
      </c>
      <c r="N152" t="s">
        <v>27</v>
      </c>
      <c r="O152" s="2">
        <v>1</v>
      </c>
      <c r="P152" t="s">
        <v>160</v>
      </c>
      <c r="Q152" s="2">
        <v>3.7697163951087562E-2</v>
      </c>
      <c r="R152" t="s">
        <v>161</v>
      </c>
      <c r="S152" s="2">
        <v>0.82385945843705022</v>
      </c>
      <c r="T152" t="s">
        <v>162</v>
      </c>
      <c r="U152" s="2">
        <v>0.66755889975245086</v>
      </c>
    </row>
    <row r="153" spans="1:21">
      <c r="A153" t="s">
        <v>81</v>
      </c>
      <c r="B153" s="20">
        <v>1</v>
      </c>
      <c r="C153" s="2">
        <v>0.83415782724683973</v>
      </c>
      <c r="D153" t="s">
        <v>131</v>
      </c>
      <c r="E153" s="2">
        <v>0.67512690355329952</v>
      </c>
      <c r="F153" t="s">
        <v>132</v>
      </c>
      <c r="G153" s="2">
        <v>0.7766497461928934</v>
      </c>
      <c r="H153" t="s">
        <v>133</v>
      </c>
      <c r="I153" s="2">
        <v>0.32994923857868019</v>
      </c>
      <c r="J153" t="s">
        <v>134</v>
      </c>
      <c r="K153" s="2">
        <v>0.62104302570421799</v>
      </c>
      <c r="L153" t="s">
        <v>135</v>
      </c>
      <c r="M153" s="2">
        <v>0.61541914419195987</v>
      </c>
      <c r="N153" t="s">
        <v>136</v>
      </c>
      <c r="O153" s="2">
        <v>4.3087068253024725E-2</v>
      </c>
      <c r="P153" t="s">
        <v>137</v>
      </c>
      <c r="Q153" s="2">
        <v>0.53407148968783635</v>
      </c>
      <c r="R153" t="s">
        <v>138</v>
      </c>
      <c r="S153" s="2">
        <v>0.92255751065269009</v>
      </c>
      <c r="T153" t="s">
        <v>139</v>
      </c>
      <c r="U153" s="2">
        <v>0.98412733964643972</v>
      </c>
    </row>
    <row r="154" spans="1:21">
      <c r="A154" t="s">
        <v>82</v>
      </c>
      <c r="B154" s="20">
        <v>2</v>
      </c>
      <c r="C154" s="2">
        <v>0.16353332696992087</v>
      </c>
      <c r="D154" t="s">
        <v>140</v>
      </c>
      <c r="E154" s="2">
        <v>0.28934010152284262</v>
      </c>
      <c r="F154" t="s">
        <v>141</v>
      </c>
      <c r="G154" s="2">
        <v>0.7766497461928934</v>
      </c>
      <c r="H154" t="s">
        <v>142</v>
      </c>
      <c r="I154" s="2">
        <v>0.6091370558375635</v>
      </c>
      <c r="J154" t="s">
        <v>143</v>
      </c>
      <c r="K154" s="2">
        <v>0.26368417688933582</v>
      </c>
      <c r="L154" t="s">
        <v>144</v>
      </c>
      <c r="M154" s="2">
        <v>0.31950858291656015</v>
      </c>
      <c r="N154" t="s">
        <v>145</v>
      </c>
      <c r="O154" s="2">
        <v>7.1409264508303066E-2</v>
      </c>
      <c r="P154" t="s">
        <v>146</v>
      </c>
      <c r="Q154" s="2">
        <v>0.49315496830161737</v>
      </c>
      <c r="R154" t="s">
        <v>147</v>
      </c>
      <c r="S154" s="2">
        <v>0.89097112045733429</v>
      </c>
      <c r="T154" t="s">
        <v>148</v>
      </c>
      <c r="U154" s="2">
        <v>0.9804838218468086</v>
      </c>
    </row>
    <row r="155" spans="1:21">
      <c r="A155" t="s">
        <v>83</v>
      </c>
      <c r="B155" s="20" t="s">
        <v>149</v>
      </c>
      <c r="C155" s="2">
        <v>2.3088457832396944E-3</v>
      </c>
      <c r="D155" t="s">
        <v>150</v>
      </c>
      <c r="E155" s="2">
        <v>3.553299492385787E-2</v>
      </c>
      <c r="F155" t="s">
        <v>151</v>
      </c>
      <c r="G155" s="2">
        <v>0.2233502538071066</v>
      </c>
      <c r="H155" t="s">
        <v>152</v>
      </c>
      <c r="I155" s="2">
        <v>6.0913705583756347E-2</v>
      </c>
      <c r="J155" t="s">
        <v>153</v>
      </c>
      <c r="K155" s="2">
        <v>0.11527279740644564</v>
      </c>
      <c r="L155" t="s">
        <v>154</v>
      </c>
      <c r="M155" s="2">
        <v>6.5072272891479654E-2</v>
      </c>
      <c r="N155" t="s">
        <v>155</v>
      </c>
      <c r="O155" s="2">
        <v>0.88550366723867246</v>
      </c>
      <c r="P155" t="s">
        <v>156</v>
      </c>
      <c r="Q155" s="2">
        <v>0.18979618875604326</v>
      </c>
      <c r="R155" t="s">
        <v>157</v>
      </c>
      <c r="S155" s="2">
        <v>0.86240444318010356</v>
      </c>
      <c r="T155" t="s">
        <v>158</v>
      </c>
      <c r="U155" s="2">
        <v>0.92629667051736864</v>
      </c>
    </row>
    <row r="156" spans="1:21">
      <c r="A156" t="s">
        <v>174</v>
      </c>
      <c r="B156" s="20" t="s">
        <v>27</v>
      </c>
      <c r="C156" s="2">
        <v>1</v>
      </c>
      <c r="D156" t="s">
        <v>27</v>
      </c>
      <c r="E156" s="2">
        <v>1</v>
      </c>
      <c r="F156" t="s">
        <v>27</v>
      </c>
      <c r="G156" s="2">
        <v>1</v>
      </c>
      <c r="H156" t="s">
        <v>27</v>
      </c>
      <c r="I156" s="2">
        <v>1</v>
      </c>
      <c r="J156" t="s">
        <v>27</v>
      </c>
      <c r="K156" s="2">
        <v>1</v>
      </c>
      <c r="L156" t="s">
        <v>27</v>
      </c>
      <c r="M156" s="2">
        <v>1</v>
      </c>
      <c r="N156" t="s">
        <v>27</v>
      </c>
      <c r="O156" s="2">
        <v>1</v>
      </c>
      <c r="P156" t="s">
        <v>160</v>
      </c>
      <c r="Q156" s="2">
        <v>7.4182831220933443E-2</v>
      </c>
      <c r="R156" t="s">
        <v>161</v>
      </c>
      <c r="S156" s="2">
        <v>0.83439659453949999</v>
      </c>
      <c r="T156" t="s">
        <v>162</v>
      </c>
      <c r="U156" s="2">
        <v>0.41011841114391251</v>
      </c>
    </row>
    <row r="157" spans="1:21">
      <c r="A157" t="s">
        <v>84</v>
      </c>
      <c r="B157" s="20">
        <v>1</v>
      </c>
      <c r="C157" s="2">
        <v>0.81667320421443645</v>
      </c>
      <c r="D157" t="s">
        <v>131</v>
      </c>
      <c r="E157" s="2">
        <v>0.66272189349112443</v>
      </c>
      <c r="F157" t="s">
        <v>132</v>
      </c>
      <c r="G157" s="2">
        <v>1.1904761904761904E-2</v>
      </c>
      <c r="H157" t="s">
        <v>133</v>
      </c>
      <c r="I157" s="2">
        <v>0.55294117647058827</v>
      </c>
      <c r="J157" t="s">
        <v>134</v>
      </c>
      <c r="K157" s="2">
        <v>0.66170270399234488</v>
      </c>
      <c r="L157" t="s">
        <v>135</v>
      </c>
      <c r="M157" s="2">
        <v>0.58904660101236495</v>
      </c>
      <c r="N157" t="s">
        <v>136</v>
      </c>
      <c r="O157" s="2">
        <v>9.9291938729983528E-2</v>
      </c>
      <c r="P157" t="s">
        <v>137</v>
      </c>
      <c r="Q157" s="2">
        <v>0.69792083006392647</v>
      </c>
      <c r="R157" t="s">
        <v>138</v>
      </c>
      <c r="S157" s="2">
        <v>0.9379112733045516</v>
      </c>
      <c r="T157" t="s">
        <v>139</v>
      </c>
      <c r="U157" s="2">
        <v>0.96286894475241491</v>
      </c>
    </row>
    <row r="158" spans="1:21">
      <c r="A158" t="s">
        <v>85</v>
      </c>
      <c r="B158" s="20">
        <v>2</v>
      </c>
      <c r="C158" s="2">
        <v>0.18332679578556305</v>
      </c>
      <c r="D158" t="s">
        <v>140</v>
      </c>
      <c r="E158" s="2">
        <v>0.31360946745562129</v>
      </c>
      <c r="F158" t="s">
        <v>141</v>
      </c>
      <c r="G158" s="2">
        <v>0.8571428571428571</v>
      </c>
      <c r="H158" t="s">
        <v>142</v>
      </c>
      <c r="I158" s="2">
        <v>0.39411764705882357</v>
      </c>
      <c r="J158" t="s">
        <v>143</v>
      </c>
      <c r="K158" s="2">
        <v>0.24425571307082103</v>
      </c>
      <c r="L158" t="s">
        <v>144</v>
      </c>
      <c r="M158" s="2">
        <v>0.34324120295145477</v>
      </c>
      <c r="N158" t="s">
        <v>145</v>
      </c>
      <c r="O158" s="2">
        <v>9.5677355120530633E-2</v>
      </c>
      <c r="P158" t="s">
        <v>146</v>
      </c>
      <c r="Q158" s="2">
        <v>0.66569002158027768</v>
      </c>
      <c r="R158" t="s">
        <v>147</v>
      </c>
      <c r="S158" s="2">
        <v>0.95014302683096585</v>
      </c>
      <c r="T158" t="s">
        <v>148</v>
      </c>
      <c r="U158" s="2">
        <v>0.97881232990805989</v>
      </c>
    </row>
    <row r="159" spans="1:21">
      <c r="A159" t="s">
        <v>86</v>
      </c>
      <c r="B159" s="20" t="s">
        <v>149</v>
      </c>
      <c r="C159" s="2">
        <v>0</v>
      </c>
      <c r="D159" t="s">
        <v>150</v>
      </c>
      <c r="E159" s="2">
        <v>2.3668639053254437E-2</v>
      </c>
      <c r="F159" t="s">
        <v>151</v>
      </c>
      <c r="G159" s="2">
        <v>0.13095238095238096</v>
      </c>
      <c r="H159" t="s">
        <v>152</v>
      </c>
      <c r="I159" s="2">
        <v>5.2941176470588235E-2</v>
      </c>
      <c r="J159" t="s">
        <v>153</v>
      </c>
      <c r="K159" s="2">
        <v>9.4041582936833609E-2</v>
      </c>
      <c r="L159" t="s">
        <v>154</v>
      </c>
      <c r="M159" s="2">
        <v>6.7712196036180811E-2</v>
      </c>
      <c r="N159" t="s">
        <v>155</v>
      </c>
      <c r="O159" s="2">
        <v>0.80503070614948613</v>
      </c>
      <c r="P159" t="s">
        <v>156</v>
      </c>
      <c r="Q159" s="2">
        <v>0.24404142477125965</v>
      </c>
      <c r="R159" t="s">
        <v>157</v>
      </c>
      <c r="S159" s="2">
        <v>0.92205042241919899</v>
      </c>
      <c r="T159" t="s">
        <v>158</v>
      </c>
      <c r="U159" s="2">
        <v>0.92743813279016141</v>
      </c>
    </row>
    <row r="160" spans="1:21">
      <c r="A160" t="s">
        <v>175</v>
      </c>
      <c r="B160" s="20" t="s">
        <v>27</v>
      </c>
      <c r="C160" s="2">
        <v>1</v>
      </c>
      <c r="D160" t="s">
        <v>27</v>
      </c>
      <c r="E160" s="2">
        <v>1</v>
      </c>
      <c r="F160" t="s">
        <v>27</v>
      </c>
      <c r="G160" s="2">
        <v>1</v>
      </c>
      <c r="H160" t="s">
        <v>27</v>
      </c>
      <c r="I160" s="2">
        <v>1</v>
      </c>
      <c r="J160" t="s">
        <v>27</v>
      </c>
      <c r="K160" s="2">
        <v>1</v>
      </c>
      <c r="L160" t="s">
        <v>27</v>
      </c>
      <c r="M160" s="2">
        <v>1</v>
      </c>
      <c r="N160" t="s">
        <v>27</v>
      </c>
      <c r="O160" s="2">
        <v>1</v>
      </c>
      <c r="P160" t="s">
        <v>160</v>
      </c>
      <c r="Q160" s="2">
        <v>0</v>
      </c>
      <c r="R160" t="s">
        <v>161</v>
      </c>
      <c r="S160" s="2">
        <v>0.88386744762856684</v>
      </c>
      <c r="T160" t="s">
        <v>162</v>
      </c>
      <c r="U160" s="2">
        <v>0.4952116988205742</v>
      </c>
    </row>
    <row r="161" spans="1:21">
      <c r="A161" t="s">
        <v>87</v>
      </c>
      <c r="B161" s="20">
        <v>1</v>
      </c>
      <c r="C161" s="2">
        <v>0.68255390547911499</v>
      </c>
      <c r="D161" t="s">
        <v>131</v>
      </c>
      <c r="E161" s="2">
        <v>0.76666666666666672</v>
      </c>
      <c r="F161" t="s">
        <v>132</v>
      </c>
      <c r="G161" s="2">
        <v>3.3898305084745763E-2</v>
      </c>
      <c r="H161" t="s">
        <v>133</v>
      </c>
      <c r="I161" s="2">
        <v>0.37704918032786883</v>
      </c>
      <c r="J161" t="s">
        <v>134</v>
      </c>
      <c r="K161" s="2">
        <v>0.75494035235893753</v>
      </c>
      <c r="L161" t="s">
        <v>135</v>
      </c>
      <c r="M161" s="2">
        <v>0.46826498772088843</v>
      </c>
      <c r="N161" t="s">
        <v>136</v>
      </c>
      <c r="O161" s="2">
        <v>0</v>
      </c>
      <c r="P161" t="s">
        <v>137</v>
      </c>
      <c r="Q161" s="2">
        <v>0.62326970060213405</v>
      </c>
      <c r="R161" t="s">
        <v>138</v>
      </c>
      <c r="S161" s="2">
        <v>0.94848444141761978</v>
      </c>
      <c r="T161" t="s">
        <v>139</v>
      </c>
      <c r="U161" s="2">
        <v>0.94412957412331655</v>
      </c>
    </row>
    <row r="162" spans="1:21">
      <c r="A162" t="s">
        <v>88</v>
      </c>
      <c r="B162" s="20">
        <v>2</v>
      </c>
      <c r="C162" s="2">
        <v>0.29208914424228444</v>
      </c>
      <c r="D162" t="s">
        <v>140</v>
      </c>
      <c r="E162" s="2">
        <v>0.13333333333333333</v>
      </c>
      <c r="F162" t="s">
        <v>141</v>
      </c>
      <c r="G162" s="2">
        <v>0.9152542372881356</v>
      </c>
      <c r="H162" t="s">
        <v>142</v>
      </c>
      <c r="I162" s="2">
        <v>0.45901639344262291</v>
      </c>
      <c r="J162" t="s">
        <v>143</v>
      </c>
      <c r="K162" s="2">
        <v>0.15126454335114911</v>
      </c>
      <c r="L162" t="s">
        <v>144</v>
      </c>
      <c r="M162" s="2">
        <v>0.53173501227911135</v>
      </c>
      <c r="N162" t="s">
        <v>145</v>
      </c>
      <c r="O162" s="2">
        <v>0</v>
      </c>
      <c r="P162" t="s">
        <v>146</v>
      </c>
      <c r="Q162" s="2">
        <v>0.57864166469624956</v>
      </c>
      <c r="R162" t="s">
        <v>147</v>
      </c>
      <c r="S162" s="2">
        <v>0.87003366769107571</v>
      </c>
      <c r="T162" t="s">
        <v>148</v>
      </c>
      <c r="U162" s="2">
        <v>0.95517745214316363</v>
      </c>
    </row>
    <row r="163" spans="1:21">
      <c r="A163" t="s">
        <v>89</v>
      </c>
      <c r="B163" s="20" t="s">
        <v>149</v>
      </c>
      <c r="C163" s="2">
        <v>2.5356950278600045E-2</v>
      </c>
      <c r="D163" t="s">
        <v>150</v>
      </c>
      <c r="E163" s="2">
        <v>0.1</v>
      </c>
      <c r="F163" t="s">
        <v>151</v>
      </c>
      <c r="G163" s="2">
        <v>5.0847457627118647E-2</v>
      </c>
      <c r="H163" t="s">
        <v>152</v>
      </c>
      <c r="I163" s="2">
        <v>0.16393442622950818</v>
      </c>
      <c r="J163" t="s">
        <v>153</v>
      </c>
      <c r="K163" s="2">
        <v>9.3795104289913042E-2</v>
      </c>
      <c r="L163" t="s">
        <v>154</v>
      </c>
      <c r="M163" s="2">
        <v>0</v>
      </c>
      <c r="N163" t="s">
        <v>155</v>
      </c>
      <c r="O163" s="2">
        <v>1</v>
      </c>
      <c r="P163" t="s">
        <v>156</v>
      </c>
      <c r="Q163" s="2">
        <v>0.4943563757359572</v>
      </c>
      <c r="R163" t="s">
        <v>157</v>
      </c>
      <c r="S163" s="2">
        <v>0.96833389529210079</v>
      </c>
      <c r="T163" t="s">
        <v>158</v>
      </c>
      <c r="U163" s="2">
        <v>0.88128737360680498</v>
      </c>
    </row>
    <row r="164" spans="1:21">
      <c r="A164" t="s">
        <v>176</v>
      </c>
      <c r="B164" s="20" t="s">
        <v>27</v>
      </c>
      <c r="C164" s="2">
        <v>1</v>
      </c>
      <c r="D164" t="s">
        <v>27</v>
      </c>
      <c r="E164" s="2">
        <v>1</v>
      </c>
      <c r="F164" t="s">
        <v>27</v>
      </c>
      <c r="G164" s="2">
        <v>1</v>
      </c>
      <c r="H164" t="s">
        <v>27</v>
      </c>
      <c r="I164" s="2">
        <v>1</v>
      </c>
      <c r="J164" t="s">
        <v>27</v>
      </c>
      <c r="K164" s="2">
        <v>1</v>
      </c>
      <c r="L164" t="s">
        <v>27</v>
      </c>
      <c r="M164" s="2">
        <v>1</v>
      </c>
      <c r="N164" t="s">
        <v>27</v>
      </c>
      <c r="O164" s="2">
        <v>1</v>
      </c>
      <c r="P164" t="s">
        <v>160</v>
      </c>
      <c r="Q164" s="2">
        <v>1.5277782822623464E-2</v>
      </c>
      <c r="R164" t="s">
        <v>161</v>
      </c>
      <c r="S164" s="2">
        <v>0.72646468285958288</v>
      </c>
      <c r="T164" t="s">
        <v>162</v>
      </c>
      <c r="U164" s="2">
        <v>0.52196471004775424</v>
      </c>
    </row>
    <row r="165" spans="1:21">
      <c r="A165" t="s">
        <v>90</v>
      </c>
      <c r="B165" s="20">
        <v>1</v>
      </c>
      <c r="C165" s="2">
        <v>0.76455069370508955</v>
      </c>
      <c r="D165" t="s">
        <v>131</v>
      </c>
      <c r="E165" s="2">
        <v>0.84112149532710279</v>
      </c>
      <c r="F165" t="s">
        <v>132</v>
      </c>
      <c r="G165" s="2">
        <v>9.433962264150943E-3</v>
      </c>
      <c r="H165" t="s">
        <v>133</v>
      </c>
      <c r="I165" s="2">
        <v>0.54205607476635509</v>
      </c>
      <c r="J165" t="s">
        <v>134</v>
      </c>
      <c r="K165" s="2">
        <v>0.72673681231349396</v>
      </c>
      <c r="L165" t="s">
        <v>135</v>
      </c>
      <c r="M165" s="2">
        <v>0.64134762489280495</v>
      </c>
      <c r="N165" t="s">
        <v>136</v>
      </c>
      <c r="O165" s="2">
        <v>1.9874459429852859E-2</v>
      </c>
      <c r="P165" t="s">
        <v>137</v>
      </c>
      <c r="Q165" s="2">
        <v>0.49948197549051487</v>
      </c>
      <c r="R165" t="s">
        <v>138</v>
      </c>
      <c r="S165" s="2">
        <v>0.87531656579898043</v>
      </c>
      <c r="T165" t="s">
        <v>139</v>
      </c>
      <c r="U165" s="2">
        <v>0.94393673681697621</v>
      </c>
    </row>
    <row r="166" spans="1:21">
      <c r="A166" t="s">
        <v>91</v>
      </c>
      <c r="B166" s="20">
        <v>2</v>
      </c>
      <c r="C166" s="2">
        <v>0.23544930629490968</v>
      </c>
      <c r="D166" t="s">
        <v>140</v>
      </c>
      <c r="E166" s="2">
        <v>0.12149532710280374</v>
      </c>
      <c r="F166" t="s">
        <v>141</v>
      </c>
      <c r="G166" s="2">
        <v>0.76415094339622636</v>
      </c>
      <c r="H166" t="s">
        <v>142</v>
      </c>
      <c r="I166" s="2">
        <v>0.41121495327102797</v>
      </c>
      <c r="J166" t="s">
        <v>143</v>
      </c>
      <c r="K166" s="2">
        <v>0.19006441016870554</v>
      </c>
      <c r="L166" t="s">
        <v>144</v>
      </c>
      <c r="M166" s="2">
        <v>0.32097906063488063</v>
      </c>
      <c r="N166" t="s">
        <v>145</v>
      </c>
      <c r="O166" s="2">
        <v>3.2800412940882026E-2</v>
      </c>
      <c r="P166" t="s">
        <v>146</v>
      </c>
      <c r="Q166" s="2">
        <v>0.5815043189492296</v>
      </c>
      <c r="R166" t="s">
        <v>147</v>
      </c>
      <c r="S166" s="2">
        <v>0.87231785854865518</v>
      </c>
      <c r="T166" t="s">
        <v>148</v>
      </c>
      <c r="U166" s="2">
        <v>0.98339300635998839</v>
      </c>
    </row>
    <row r="167" spans="1:21">
      <c r="A167" t="s">
        <v>92</v>
      </c>
      <c r="B167" s="20" t="s">
        <v>149</v>
      </c>
      <c r="C167" s="2">
        <v>0</v>
      </c>
      <c r="D167" t="s">
        <v>150</v>
      </c>
      <c r="E167" s="2">
        <v>3.7383177570093455E-2</v>
      </c>
      <c r="F167" t="s">
        <v>151</v>
      </c>
      <c r="G167" s="2">
        <v>0.22641509433962267</v>
      </c>
      <c r="H167" t="s">
        <v>152</v>
      </c>
      <c r="I167" s="2">
        <v>4.6728971962616821E-2</v>
      </c>
      <c r="J167" t="s">
        <v>153</v>
      </c>
      <c r="K167" s="2">
        <v>8.3198777517799791E-2</v>
      </c>
      <c r="L167" t="s">
        <v>154</v>
      </c>
      <c r="M167" s="2">
        <v>3.7673314472314222E-2</v>
      </c>
      <c r="N167" t="s">
        <v>155</v>
      </c>
      <c r="O167" s="2">
        <v>0.94732512762926513</v>
      </c>
      <c r="P167" t="s">
        <v>156</v>
      </c>
      <c r="Q167" s="2">
        <v>0.34685897780701652</v>
      </c>
      <c r="R167" t="s">
        <v>157</v>
      </c>
      <c r="S167" s="2">
        <v>0.85734442660908849</v>
      </c>
      <c r="T167" t="s">
        <v>158</v>
      </c>
      <c r="U167" s="2">
        <v>0.85211012263118302</v>
      </c>
    </row>
    <row r="168" spans="1:21">
      <c r="A168" t="s">
        <v>177</v>
      </c>
      <c r="B168" s="20" t="s">
        <v>27</v>
      </c>
      <c r="C168" s="2">
        <v>1</v>
      </c>
      <c r="D168" t="s">
        <v>27</v>
      </c>
      <c r="E168" s="2">
        <v>1</v>
      </c>
      <c r="F168" t="s">
        <v>27</v>
      </c>
      <c r="G168" s="2">
        <v>1</v>
      </c>
      <c r="H168" t="s">
        <v>27</v>
      </c>
      <c r="I168" s="2">
        <v>1</v>
      </c>
      <c r="J168" t="s">
        <v>27</v>
      </c>
      <c r="K168" s="2">
        <v>1</v>
      </c>
      <c r="L168" t="s">
        <v>27</v>
      </c>
      <c r="M168" s="2">
        <v>1</v>
      </c>
      <c r="N168" t="s">
        <v>27</v>
      </c>
      <c r="O168" s="2">
        <v>1</v>
      </c>
      <c r="P168" t="s">
        <v>160</v>
      </c>
      <c r="Q168" s="2">
        <v>9.2345914878080044E-3</v>
      </c>
      <c r="R168" t="s">
        <v>161</v>
      </c>
      <c r="S168" s="2">
        <v>0.83609759653328719</v>
      </c>
      <c r="T168" t="s">
        <v>162</v>
      </c>
      <c r="U168" s="2">
        <v>0.43085317214750007</v>
      </c>
    </row>
    <row r="169" spans="1:21">
      <c r="A169" t="s">
        <v>93</v>
      </c>
      <c r="B169" s="20">
        <v>1</v>
      </c>
      <c r="C169" s="2">
        <v>0.76329270221250045</v>
      </c>
      <c r="D169" t="s">
        <v>131</v>
      </c>
      <c r="E169" s="2">
        <v>0.44723618090452261</v>
      </c>
      <c r="F169" t="s">
        <v>132</v>
      </c>
      <c r="G169" s="2">
        <v>0</v>
      </c>
      <c r="H169" t="s">
        <v>133</v>
      </c>
      <c r="I169" s="2">
        <v>0.47499999999999998</v>
      </c>
      <c r="J169" t="s">
        <v>134</v>
      </c>
      <c r="K169" s="2">
        <v>0.60544588790014209</v>
      </c>
      <c r="L169" t="s">
        <v>135</v>
      </c>
      <c r="M169" s="2">
        <v>0.65257396561790448</v>
      </c>
      <c r="N169" t="s">
        <v>136</v>
      </c>
      <c r="O169" s="2">
        <v>3.1822121889844887E-2</v>
      </c>
      <c r="P169" t="s">
        <v>137</v>
      </c>
      <c r="Q169" s="2">
        <v>0.57340978827724798</v>
      </c>
      <c r="R169" t="s">
        <v>138</v>
      </c>
      <c r="S169" s="2">
        <v>0.90137086925238918</v>
      </c>
      <c r="T169" t="s">
        <v>139</v>
      </c>
      <c r="U169" s="2">
        <v>0.99069085751429364</v>
      </c>
    </row>
    <row r="170" spans="1:21">
      <c r="A170" t="s">
        <v>94</v>
      </c>
      <c r="B170" s="20">
        <v>2</v>
      </c>
      <c r="C170" s="2">
        <v>0.22922369807474571</v>
      </c>
      <c r="D170" t="s">
        <v>140</v>
      </c>
      <c r="E170" s="2">
        <v>0.53266331658291455</v>
      </c>
      <c r="F170" t="s">
        <v>141</v>
      </c>
      <c r="G170" s="2">
        <v>0.71859296482412061</v>
      </c>
      <c r="H170" t="s">
        <v>142</v>
      </c>
      <c r="I170" s="2">
        <v>0.49</v>
      </c>
      <c r="J170" t="s">
        <v>143</v>
      </c>
      <c r="K170" s="2">
        <v>0.30685100394916681</v>
      </c>
      <c r="L170" t="s">
        <v>144</v>
      </c>
      <c r="M170" s="2">
        <v>0.32518224698917358</v>
      </c>
      <c r="N170" t="s">
        <v>145</v>
      </c>
      <c r="O170" s="2">
        <v>7.8748885599850466E-2</v>
      </c>
      <c r="P170" t="s">
        <v>146</v>
      </c>
      <c r="Q170" s="2">
        <v>0.50932749304232583</v>
      </c>
      <c r="R170" t="s">
        <v>147</v>
      </c>
      <c r="S170" s="2">
        <v>0.94429463290780891</v>
      </c>
      <c r="T170" t="s">
        <v>148</v>
      </c>
      <c r="U170" s="2">
        <v>0.93978869161363721</v>
      </c>
    </row>
    <row r="171" spans="1:21">
      <c r="A171" t="s">
        <v>95</v>
      </c>
      <c r="B171" s="20" t="s">
        <v>149</v>
      </c>
      <c r="C171" s="2">
        <v>7.4835997127537411E-3</v>
      </c>
      <c r="D171" t="s">
        <v>150</v>
      </c>
      <c r="E171" s="2">
        <v>2.0100502512562811E-2</v>
      </c>
      <c r="F171" t="s">
        <v>151</v>
      </c>
      <c r="G171" s="2">
        <v>0.28140703517587939</v>
      </c>
      <c r="H171" t="s">
        <v>152</v>
      </c>
      <c r="I171" s="2">
        <v>3.5000000000000003E-2</v>
      </c>
      <c r="J171" t="s">
        <v>153</v>
      </c>
      <c r="K171" s="2">
        <v>8.7703108150690559E-2</v>
      </c>
      <c r="L171" t="s">
        <v>154</v>
      </c>
      <c r="M171" s="2">
        <v>2.2243787392922557E-2</v>
      </c>
      <c r="N171" t="s">
        <v>155</v>
      </c>
      <c r="O171" s="2">
        <v>0.88942899251030516</v>
      </c>
      <c r="P171" t="s">
        <v>156</v>
      </c>
      <c r="Q171" s="2">
        <v>0.15282778900621169</v>
      </c>
      <c r="R171" t="s">
        <v>157</v>
      </c>
      <c r="S171" s="2">
        <v>0.81938797686493392</v>
      </c>
      <c r="T171" t="s">
        <v>158</v>
      </c>
      <c r="U171" s="2">
        <v>0.92854007645523029</v>
      </c>
    </row>
    <row r="172" spans="1:21">
      <c r="A172" t="s">
        <v>178</v>
      </c>
      <c r="B172" s="20" t="s">
        <v>27</v>
      </c>
      <c r="C172" s="2">
        <v>1</v>
      </c>
      <c r="D172" t="s">
        <v>27</v>
      </c>
      <c r="E172" s="2">
        <v>1</v>
      </c>
      <c r="F172" t="s">
        <v>27</v>
      </c>
      <c r="G172" s="2">
        <v>1</v>
      </c>
      <c r="H172" t="s">
        <v>27</v>
      </c>
      <c r="I172" s="2">
        <v>1</v>
      </c>
      <c r="J172" t="s">
        <v>27</v>
      </c>
      <c r="K172" s="2">
        <v>1</v>
      </c>
      <c r="L172" t="s">
        <v>27</v>
      </c>
      <c r="M172" s="2">
        <v>1</v>
      </c>
      <c r="N172" t="s">
        <v>27</v>
      </c>
      <c r="O172" s="2">
        <v>1</v>
      </c>
      <c r="P172" t="s">
        <v>160</v>
      </c>
      <c r="Q172" s="2">
        <v>2.039531998877854E-2</v>
      </c>
      <c r="R172" t="s">
        <v>161</v>
      </c>
      <c r="S172" s="2">
        <v>0.85314485020436837</v>
      </c>
      <c r="T172" t="s">
        <v>162</v>
      </c>
      <c r="U172" s="2">
        <v>0.45053510893444354</v>
      </c>
    </row>
    <row r="173" spans="1:21">
      <c r="A173" t="s">
        <v>96</v>
      </c>
      <c r="B173" s="20">
        <v>1</v>
      </c>
      <c r="C173" s="2">
        <v>0.68985100848855596</v>
      </c>
      <c r="D173" t="s">
        <v>131</v>
      </c>
      <c r="E173" s="2">
        <v>0.87951807228915657</v>
      </c>
      <c r="F173" t="s">
        <v>132</v>
      </c>
      <c r="G173" s="2">
        <v>0</v>
      </c>
      <c r="H173" t="s">
        <v>133</v>
      </c>
      <c r="I173" s="2">
        <v>0.38554216867469882</v>
      </c>
      <c r="J173" t="s">
        <v>134</v>
      </c>
      <c r="K173" s="2">
        <v>0.63059171808215819</v>
      </c>
      <c r="L173" t="s">
        <v>135</v>
      </c>
      <c r="M173" s="2">
        <v>0.68274954642412733</v>
      </c>
      <c r="N173" t="s">
        <v>136</v>
      </c>
      <c r="O173" s="2">
        <v>7.0293946606223859E-2</v>
      </c>
      <c r="P173" t="s">
        <v>137</v>
      </c>
      <c r="Q173" s="2">
        <v>0.51320400824752288</v>
      </c>
      <c r="R173" t="s">
        <v>138</v>
      </c>
      <c r="S173" s="2">
        <v>0.96432487189793936</v>
      </c>
      <c r="T173" t="s">
        <v>139</v>
      </c>
      <c r="U173" s="2">
        <v>0.98169386965262717</v>
      </c>
    </row>
    <row r="174" spans="1:21">
      <c r="A174" t="s">
        <v>97</v>
      </c>
      <c r="B174" s="20">
        <v>2</v>
      </c>
      <c r="C174" s="2">
        <v>0.29907346059709561</v>
      </c>
      <c r="D174" t="s">
        <v>140</v>
      </c>
      <c r="E174" s="2">
        <v>7.2289156626506021E-2</v>
      </c>
      <c r="F174" t="s">
        <v>141</v>
      </c>
      <c r="G174" s="2">
        <v>0.80487804878048796</v>
      </c>
      <c r="H174" t="s">
        <v>142</v>
      </c>
      <c r="I174" s="2">
        <v>0.59036144578313254</v>
      </c>
      <c r="J174" t="s">
        <v>143</v>
      </c>
      <c r="K174" s="2">
        <v>0.20631094083689161</v>
      </c>
      <c r="L174" t="s">
        <v>144</v>
      </c>
      <c r="M174" s="2">
        <v>0.2635318731622231</v>
      </c>
      <c r="N174" t="s">
        <v>145</v>
      </c>
      <c r="O174" s="2">
        <v>0.22909110117563367</v>
      </c>
      <c r="P174" t="s">
        <v>146</v>
      </c>
      <c r="Q174" s="2">
        <v>0.49412380983851312</v>
      </c>
      <c r="R174" t="s">
        <v>147</v>
      </c>
      <c r="S174" s="2">
        <v>0.91688178266460951</v>
      </c>
      <c r="T174" t="s">
        <v>148</v>
      </c>
      <c r="U174" s="2">
        <v>0.93059570653416301</v>
      </c>
    </row>
    <row r="175" spans="1:21">
      <c r="A175" t="s">
        <v>98</v>
      </c>
      <c r="B175" s="20" t="s">
        <v>149</v>
      </c>
      <c r="C175" s="2">
        <v>1.1075530914348153E-2</v>
      </c>
      <c r="D175" t="s">
        <v>150</v>
      </c>
      <c r="E175" s="2">
        <v>4.8192771084337352E-2</v>
      </c>
      <c r="F175" t="s">
        <v>151</v>
      </c>
      <c r="G175" s="2">
        <v>0.1951219512195122</v>
      </c>
      <c r="H175" t="s">
        <v>152</v>
      </c>
      <c r="I175" s="2">
        <v>2.4096385542168676E-2</v>
      </c>
      <c r="J175" t="s">
        <v>153</v>
      </c>
      <c r="K175" s="2">
        <v>0.16309734108094973</v>
      </c>
      <c r="L175" t="s">
        <v>154</v>
      </c>
      <c r="M175" s="2">
        <v>5.3718580413648846E-2</v>
      </c>
      <c r="N175" t="s">
        <v>155</v>
      </c>
      <c r="O175" s="2">
        <v>0.70061495221814241</v>
      </c>
      <c r="P175" t="s">
        <v>156</v>
      </c>
      <c r="Q175" s="2">
        <v>0.18693830329844899</v>
      </c>
      <c r="R175" t="s">
        <v>157</v>
      </c>
      <c r="S175" s="2">
        <v>0.81081302330810157</v>
      </c>
      <c r="T175" t="s">
        <v>158</v>
      </c>
      <c r="U175" s="2">
        <v>0.93450742170817169</v>
      </c>
    </row>
    <row r="176" spans="1:21">
      <c r="A176" t="s">
        <v>179</v>
      </c>
      <c r="B176" s="20" t="s">
        <v>27</v>
      </c>
      <c r="C176" s="2">
        <v>1</v>
      </c>
      <c r="D176" t="s">
        <v>27</v>
      </c>
      <c r="E176" s="2">
        <v>1</v>
      </c>
      <c r="F176" t="s">
        <v>27</v>
      </c>
      <c r="G176" s="2">
        <v>1</v>
      </c>
      <c r="H176" t="s">
        <v>27</v>
      </c>
      <c r="I176" s="2">
        <v>1</v>
      </c>
      <c r="J176" t="s">
        <v>27</v>
      </c>
      <c r="K176" s="2">
        <v>1</v>
      </c>
      <c r="L176" t="s">
        <v>27</v>
      </c>
      <c r="M176" s="2">
        <v>1</v>
      </c>
      <c r="N176" t="s">
        <v>27</v>
      </c>
      <c r="O176" s="2">
        <v>1</v>
      </c>
      <c r="P176" t="s">
        <v>160</v>
      </c>
      <c r="Q176" s="2">
        <v>5.9140705328196062E-2</v>
      </c>
      <c r="R176" t="s">
        <v>161</v>
      </c>
      <c r="S176" s="2">
        <v>0.83932964728144055</v>
      </c>
      <c r="T176" t="s">
        <v>162</v>
      </c>
      <c r="U176" s="2">
        <v>0.43836146691322342</v>
      </c>
    </row>
    <row r="177" spans="1:21">
      <c r="A177" t="s">
        <v>99</v>
      </c>
      <c r="B177" s="20">
        <v>1</v>
      </c>
      <c r="C177" s="2">
        <v>0.86603798040615787</v>
      </c>
      <c r="D177" t="s">
        <v>131</v>
      </c>
      <c r="E177" s="2">
        <v>0.65384615384615385</v>
      </c>
      <c r="F177" t="s">
        <v>132</v>
      </c>
      <c r="G177" s="2">
        <v>2.5316455696202535E-2</v>
      </c>
      <c r="H177" t="s">
        <v>133</v>
      </c>
      <c r="I177" s="2">
        <v>0.67088607594936722</v>
      </c>
      <c r="J177" t="s">
        <v>134</v>
      </c>
      <c r="K177" s="2">
        <v>0.7729766546453547</v>
      </c>
      <c r="L177" t="s">
        <v>135</v>
      </c>
      <c r="M177" s="2">
        <v>0.59621181961738956</v>
      </c>
      <c r="N177" t="s">
        <v>136</v>
      </c>
      <c r="O177" s="2">
        <v>0</v>
      </c>
      <c r="P177" t="s">
        <v>137</v>
      </c>
      <c r="Q177" s="2">
        <v>0.59745775604425366</v>
      </c>
      <c r="R177" t="s">
        <v>138</v>
      </c>
      <c r="S177" s="2">
        <v>0.85411005208697033</v>
      </c>
      <c r="T177" t="s">
        <v>139</v>
      </c>
      <c r="U177" s="2">
        <v>0.98562143929078261</v>
      </c>
    </row>
    <row r="178" spans="1:21">
      <c r="A178" t="s">
        <v>100</v>
      </c>
      <c r="B178" s="20">
        <v>2</v>
      </c>
      <c r="C178" s="2">
        <v>0.13235850248766001</v>
      </c>
      <c r="D178" t="s">
        <v>140</v>
      </c>
      <c r="E178" s="2">
        <v>0.33333333333333326</v>
      </c>
      <c r="F178" t="s">
        <v>141</v>
      </c>
      <c r="G178" s="2">
        <v>0.89873417721518989</v>
      </c>
      <c r="H178" t="s">
        <v>142</v>
      </c>
      <c r="I178" s="2">
        <v>0.25316455696202533</v>
      </c>
      <c r="J178" t="s">
        <v>143</v>
      </c>
      <c r="K178" s="2">
        <v>0.17150065741192422</v>
      </c>
      <c r="L178" t="s">
        <v>144</v>
      </c>
      <c r="M178" s="2">
        <v>0.39775105215602435</v>
      </c>
      <c r="N178" t="s">
        <v>145</v>
      </c>
      <c r="O178" s="2">
        <v>4.1556473258751057E-3</v>
      </c>
      <c r="P178" t="s">
        <v>146</v>
      </c>
      <c r="Q178" s="2">
        <v>0.52669564679746694</v>
      </c>
      <c r="R178" t="s">
        <v>147</v>
      </c>
      <c r="S178" s="2">
        <v>0.86946337727929579</v>
      </c>
      <c r="T178" t="s">
        <v>148</v>
      </c>
      <c r="U178" s="2">
        <v>0.98749888034252775</v>
      </c>
    </row>
    <row r="179" spans="1:21">
      <c r="A179" t="s">
        <v>101</v>
      </c>
      <c r="B179" s="20" t="s">
        <v>149</v>
      </c>
      <c r="C179" s="2">
        <v>1.6035171061819886E-3</v>
      </c>
      <c r="D179" t="s">
        <v>150</v>
      </c>
      <c r="E179" s="2">
        <v>1.282051282051282E-2</v>
      </c>
      <c r="F179" t="s">
        <v>151</v>
      </c>
      <c r="G179" s="2">
        <v>7.5949367088607597E-2</v>
      </c>
      <c r="H179" t="s">
        <v>152</v>
      </c>
      <c r="I179" s="2">
        <v>7.5949367088607597E-2</v>
      </c>
      <c r="J179" t="s">
        <v>153</v>
      </c>
      <c r="K179" s="2">
        <v>5.5522687942720778E-2</v>
      </c>
      <c r="L179" t="s">
        <v>154</v>
      </c>
      <c r="M179" s="2">
        <v>6.0371282265865266E-3</v>
      </c>
      <c r="N179" t="s">
        <v>155</v>
      </c>
      <c r="O179" s="2">
        <v>0.99584435267412486</v>
      </c>
      <c r="P179" t="s">
        <v>156</v>
      </c>
      <c r="Q179" s="2">
        <v>0.10212607850857895</v>
      </c>
      <c r="R179" t="s">
        <v>157</v>
      </c>
      <c r="S179" s="2">
        <v>0.70699318706189329</v>
      </c>
      <c r="T179" t="s">
        <v>158</v>
      </c>
      <c r="U179" s="2">
        <v>0.9698818444882743</v>
      </c>
    </row>
    <row r="180" spans="1:21">
      <c r="A180" t="s">
        <v>180</v>
      </c>
      <c r="B180" s="20" t="s">
        <v>27</v>
      </c>
      <c r="C180" s="2">
        <v>1</v>
      </c>
      <c r="D180" t="s">
        <v>27</v>
      </c>
      <c r="E180" s="2">
        <v>1</v>
      </c>
      <c r="F180" t="s">
        <v>27</v>
      </c>
      <c r="G180" s="2">
        <v>1</v>
      </c>
      <c r="H180" t="s">
        <v>27</v>
      </c>
      <c r="I180" s="2">
        <v>1</v>
      </c>
      <c r="J180" t="s">
        <v>27</v>
      </c>
      <c r="K180" s="2">
        <v>1</v>
      </c>
      <c r="L180" t="s">
        <v>27</v>
      </c>
      <c r="M180" s="2">
        <v>1</v>
      </c>
      <c r="N180" t="s">
        <v>27</v>
      </c>
      <c r="O180" s="2">
        <v>1</v>
      </c>
      <c r="P180" t="s">
        <v>160</v>
      </c>
      <c r="Q180" s="2">
        <v>0</v>
      </c>
      <c r="R180" t="s">
        <v>161</v>
      </c>
      <c r="S180" s="2">
        <v>0.9221775402840181</v>
      </c>
      <c r="T180" t="s">
        <v>162</v>
      </c>
      <c r="U180" s="2">
        <v>0.36710060680475709</v>
      </c>
    </row>
    <row r="181" spans="1:21">
      <c r="A181" t="s">
        <v>102</v>
      </c>
      <c r="B181" s="20">
        <v>1</v>
      </c>
      <c r="C181" s="2">
        <v>0.48665680499656977</v>
      </c>
      <c r="D181" t="s">
        <v>131</v>
      </c>
      <c r="E181" s="2">
        <v>0.78125</v>
      </c>
      <c r="F181" t="s">
        <v>132</v>
      </c>
      <c r="G181" s="2">
        <v>0</v>
      </c>
      <c r="H181" t="s">
        <v>133</v>
      </c>
      <c r="I181" s="2">
        <v>0.125</v>
      </c>
      <c r="J181" t="s">
        <v>134</v>
      </c>
      <c r="K181" s="2">
        <v>0.7368933976379618</v>
      </c>
      <c r="L181" t="s">
        <v>135</v>
      </c>
      <c r="M181" s="2">
        <v>0.5149976596166207</v>
      </c>
      <c r="N181" t="s">
        <v>136</v>
      </c>
      <c r="O181" s="2">
        <v>4.1105787479692173E-2</v>
      </c>
      <c r="P181" t="s">
        <v>137</v>
      </c>
      <c r="Q181" s="2">
        <v>0.590470602209061</v>
      </c>
      <c r="R181" t="s">
        <v>138</v>
      </c>
      <c r="S181" s="2">
        <v>0.88626879041454476</v>
      </c>
      <c r="T181" t="s">
        <v>139</v>
      </c>
      <c r="U181" s="2">
        <v>0.95684127095286087</v>
      </c>
    </row>
    <row r="182" spans="1:21">
      <c r="A182" t="s">
        <v>103</v>
      </c>
      <c r="B182" s="20">
        <v>2</v>
      </c>
      <c r="C182" s="2">
        <v>0.499165503344777</v>
      </c>
      <c r="D182" t="s">
        <v>140</v>
      </c>
      <c r="E182" s="2">
        <v>3.125E-2</v>
      </c>
      <c r="F182" t="s">
        <v>141</v>
      </c>
      <c r="G182" s="2">
        <v>0.90625</v>
      </c>
      <c r="H182" t="s">
        <v>142</v>
      </c>
      <c r="I182" s="2">
        <v>0.65625</v>
      </c>
      <c r="J182" t="s">
        <v>143</v>
      </c>
      <c r="K182" s="2">
        <v>0.19311806129445674</v>
      </c>
      <c r="L182" t="s">
        <v>144</v>
      </c>
      <c r="M182" s="2">
        <v>0.44167801608892387</v>
      </c>
      <c r="N182" t="s">
        <v>145</v>
      </c>
      <c r="O182" s="2">
        <v>3.9018723404889669E-2</v>
      </c>
      <c r="P182" t="s">
        <v>146</v>
      </c>
      <c r="Q182" s="2">
        <v>0.42085063153290586</v>
      </c>
      <c r="R182" t="s">
        <v>147</v>
      </c>
      <c r="S182" s="2">
        <v>0.87678141433315171</v>
      </c>
      <c r="T182" t="s">
        <v>148</v>
      </c>
      <c r="U182" s="2">
        <v>0.96056964810102674</v>
      </c>
    </row>
    <row r="183" spans="1:21">
      <c r="A183" t="s">
        <v>104</v>
      </c>
      <c r="B183" s="20" t="s">
        <v>149</v>
      </c>
      <c r="C183" s="2">
        <v>1.4177691658652786E-2</v>
      </c>
      <c r="D183" t="s">
        <v>150</v>
      </c>
      <c r="E183" s="2">
        <v>0.1875</v>
      </c>
      <c r="F183" t="s">
        <v>151</v>
      </c>
      <c r="G183" s="2">
        <v>9.375E-2</v>
      </c>
      <c r="H183" t="s">
        <v>152</v>
      </c>
      <c r="I183" s="2">
        <v>0.21875</v>
      </c>
      <c r="J183" t="s">
        <v>153</v>
      </c>
      <c r="K183" s="2">
        <v>6.99885410675814E-2</v>
      </c>
      <c r="L183" t="s">
        <v>154</v>
      </c>
      <c r="M183" s="2">
        <v>4.3324324294455527E-2</v>
      </c>
      <c r="N183" t="s">
        <v>155</v>
      </c>
      <c r="O183" s="2">
        <v>0.91987548911541817</v>
      </c>
      <c r="P183" t="s">
        <v>156</v>
      </c>
      <c r="Q183" s="2">
        <v>0.3543003606870333</v>
      </c>
      <c r="R183" t="s">
        <v>157</v>
      </c>
      <c r="S183" s="2">
        <v>0.78188218528509124</v>
      </c>
      <c r="T183" t="s">
        <v>158</v>
      </c>
      <c r="U183" s="2">
        <v>0.80845038473238384</v>
      </c>
    </row>
    <row r="184" spans="1:21">
      <c r="A184" t="s">
        <v>181</v>
      </c>
      <c r="B184" s="20" t="s">
        <v>27</v>
      </c>
      <c r="C184" s="2">
        <v>1</v>
      </c>
      <c r="D184" t="s">
        <v>27</v>
      </c>
      <c r="E184" s="2">
        <v>1</v>
      </c>
      <c r="F184" t="s">
        <v>27</v>
      </c>
      <c r="G184" s="2">
        <v>1</v>
      </c>
      <c r="H184" t="s">
        <v>27</v>
      </c>
      <c r="I184" s="2">
        <v>1</v>
      </c>
      <c r="J184" t="s">
        <v>27</v>
      </c>
      <c r="K184" s="2">
        <v>1</v>
      </c>
      <c r="L184" t="s">
        <v>27</v>
      </c>
      <c r="M184" s="2">
        <v>1</v>
      </c>
      <c r="N184" t="s">
        <v>27</v>
      </c>
      <c r="O184" s="2">
        <v>1</v>
      </c>
      <c r="P184" t="s">
        <v>160</v>
      </c>
      <c r="Q184" s="2">
        <v>2.026732617357066E-2</v>
      </c>
      <c r="R184" t="s">
        <v>161</v>
      </c>
      <c r="S184" s="2">
        <v>0.77473670053224286</v>
      </c>
      <c r="T184" t="s">
        <v>162</v>
      </c>
      <c r="U184" s="2">
        <v>0.37952743611149953</v>
      </c>
    </row>
    <row r="185" spans="1:21">
      <c r="A185" t="s">
        <v>105</v>
      </c>
      <c r="B185" s="20">
        <v>1</v>
      </c>
      <c r="C185" s="2">
        <v>0.83100463586654616</v>
      </c>
      <c r="D185" t="s">
        <v>131</v>
      </c>
      <c r="E185" s="2">
        <v>0.75603217158176927</v>
      </c>
      <c r="F185" t="s">
        <v>132</v>
      </c>
      <c r="G185" s="2">
        <v>0</v>
      </c>
      <c r="H185" t="s">
        <v>133</v>
      </c>
      <c r="I185" s="2">
        <v>0.41066666666666668</v>
      </c>
      <c r="J185" t="s">
        <v>134</v>
      </c>
      <c r="K185" s="2">
        <v>0.64516939880162127</v>
      </c>
      <c r="L185" t="s">
        <v>135</v>
      </c>
      <c r="M185" s="2">
        <v>0.63035685295216026</v>
      </c>
      <c r="N185" t="s">
        <v>136</v>
      </c>
      <c r="O185" s="2">
        <v>1.5075474327640098E-2</v>
      </c>
      <c r="P185" t="s">
        <v>137</v>
      </c>
      <c r="Q185" s="2">
        <v>0.65141711947026892</v>
      </c>
      <c r="R185" t="s">
        <v>138</v>
      </c>
      <c r="S185" s="2">
        <v>0.9477736422866585</v>
      </c>
      <c r="T185" t="s">
        <v>139</v>
      </c>
      <c r="U185" s="2">
        <v>0.98269788117800028</v>
      </c>
    </row>
    <row r="186" spans="1:21">
      <c r="A186" t="s">
        <v>106</v>
      </c>
      <c r="B186" s="20">
        <v>2</v>
      </c>
      <c r="C186" s="2">
        <v>0.14116044236281097</v>
      </c>
      <c r="D186" t="s">
        <v>140</v>
      </c>
      <c r="E186" s="2">
        <v>0.22520107238605899</v>
      </c>
      <c r="F186" t="s">
        <v>141</v>
      </c>
      <c r="G186" s="2">
        <v>0.8605898123324397</v>
      </c>
      <c r="H186" t="s">
        <v>142</v>
      </c>
      <c r="I186" s="2">
        <v>0.48533333333333334</v>
      </c>
      <c r="J186" t="s">
        <v>143</v>
      </c>
      <c r="K186" s="2">
        <v>0.27079912871006895</v>
      </c>
      <c r="L186" t="s">
        <v>144</v>
      </c>
      <c r="M186" s="2">
        <v>0.34146843289100476</v>
      </c>
      <c r="N186" t="s">
        <v>145</v>
      </c>
      <c r="O186" s="2">
        <v>3.2761692541272744E-2</v>
      </c>
      <c r="P186" t="s">
        <v>146</v>
      </c>
      <c r="Q186" s="2">
        <v>0.43980185867046856</v>
      </c>
      <c r="R186" t="s">
        <v>147</v>
      </c>
      <c r="S186" s="2">
        <v>0.8956796124653299</v>
      </c>
      <c r="T186" t="s">
        <v>148</v>
      </c>
      <c r="U186" s="2">
        <v>0.98596310281940847</v>
      </c>
    </row>
    <row r="187" spans="1:21">
      <c r="A187" t="s">
        <v>107</v>
      </c>
      <c r="B187" s="20" t="s">
        <v>149</v>
      </c>
      <c r="C187" s="2">
        <v>2.7834921770642392E-2</v>
      </c>
      <c r="D187" t="s">
        <v>150</v>
      </c>
      <c r="E187" s="2">
        <v>1.876675603217158E-2</v>
      </c>
      <c r="F187" t="s">
        <v>151</v>
      </c>
      <c r="G187" s="2">
        <v>0.13941018766756033</v>
      </c>
      <c r="H187" t="s">
        <v>152</v>
      </c>
      <c r="I187" s="2">
        <v>0.10400000000000001</v>
      </c>
      <c r="J187" t="s">
        <v>153</v>
      </c>
      <c r="K187" s="2">
        <v>8.4031472488310333E-2</v>
      </c>
      <c r="L187" t="s">
        <v>154</v>
      </c>
      <c r="M187" s="2">
        <v>2.8174714156835506E-2</v>
      </c>
      <c r="N187" t="s">
        <v>155</v>
      </c>
      <c r="O187" s="2">
        <v>0.95216283313108685</v>
      </c>
      <c r="P187" t="s">
        <v>156</v>
      </c>
      <c r="Q187" s="2">
        <v>0.29736784272657968</v>
      </c>
      <c r="R187" t="s">
        <v>157</v>
      </c>
      <c r="S187" s="2">
        <v>0.91161999431502272</v>
      </c>
      <c r="T187" t="s">
        <v>158</v>
      </c>
      <c r="U187" s="2">
        <v>0.87750068345656818</v>
      </c>
    </row>
    <row r="188" spans="1:21">
      <c r="A188" t="s">
        <v>182</v>
      </c>
      <c r="B188" s="20" t="s">
        <v>27</v>
      </c>
      <c r="C188" s="2">
        <v>1</v>
      </c>
      <c r="D188" t="s">
        <v>27</v>
      </c>
      <c r="E188" s="2">
        <v>1</v>
      </c>
      <c r="F188" t="s">
        <v>27</v>
      </c>
      <c r="G188" s="2">
        <v>1</v>
      </c>
      <c r="H188" t="s">
        <v>27</v>
      </c>
      <c r="I188" s="2">
        <v>1</v>
      </c>
      <c r="J188" t="s">
        <v>27</v>
      </c>
      <c r="K188" s="2">
        <v>1</v>
      </c>
      <c r="L188" t="s">
        <v>27</v>
      </c>
      <c r="M188" s="2">
        <v>1</v>
      </c>
      <c r="N188" t="s">
        <v>27</v>
      </c>
      <c r="O188" s="2">
        <v>1</v>
      </c>
      <c r="P188" t="s">
        <v>160</v>
      </c>
      <c r="Q188" s="2">
        <v>4.9597065330883533E-3</v>
      </c>
      <c r="R188" t="s">
        <v>161</v>
      </c>
      <c r="S188" s="2">
        <v>0.80194051847915526</v>
      </c>
      <c r="T188" t="s">
        <v>162</v>
      </c>
      <c r="U188" s="2">
        <v>0.39489633760387449</v>
      </c>
    </row>
    <row r="189" spans="1:21">
      <c r="A189" t="s">
        <v>108</v>
      </c>
      <c r="B189" s="20">
        <v>1</v>
      </c>
      <c r="C189" s="2">
        <v>0.7926009145999986</v>
      </c>
      <c r="D189" t="s">
        <v>131</v>
      </c>
      <c r="E189" s="2">
        <v>0.82608695652173902</v>
      </c>
      <c r="F189" t="s">
        <v>132</v>
      </c>
      <c r="G189" s="2">
        <v>4.3103448275862068E-3</v>
      </c>
      <c r="H189" t="s">
        <v>133</v>
      </c>
      <c r="I189" s="2">
        <v>0.72727272727272729</v>
      </c>
      <c r="J189" t="s">
        <v>134</v>
      </c>
      <c r="K189" s="2">
        <v>0.69089117261710697</v>
      </c>
      <c r="L189" t="s">
        <v>135</v>
      </c>
      <c r="M189" s="2">
        <v>0.70042323458505906</v>
      </c>
      <c r="N189" t="s">
        <v>136</v>
      </c>
      <c r="O189" s="2">
        <v>7.5056343797291633E-2</v>
      </c>
      <c r="P189" t="s">
        <v>137</v>
      </c>
      <c r="Q189" s="2">
        <v>0.58205006922213609</v>
      </c>
      <c r="R189" t="s">
        <v>138</v>
      </c>
      <c r="S189" s="2">
        <v>0.92689366083862934</v>
      </c>
      <c r="T189" t="s">
        <v>139</v>
      </c>
      <c r="U189" s="2">
        <v>0.94283018211168246</v>
      </c>
    </row>
    <row r="190" spans="1:21">
      <c r="A190" t="s">
        <v>109</v>
      </c>
      <c r="B190" s="20">
        <v>2</v>
      </c>
      <c r="C190" s="2">
        <v>0.2037136949282071</v>
      </c>
      <c r="D190" t="s">
        <v>140</v>
      </c>
      <c r="E190" s="2">
        <v>6.9565217391304349E-2</v>
      </c>
      <c r="F190" t="s">
        <v>141</v>
      </c>
      <c r="G190" s="2">
        <v>0.86206896551724133</v>
      </c>
      <c r="H190" t="s">
        <v>142</v>
      </c>
      <c r="I190" s="2">
        <v>0.25108225108225107</v>
      </c>
      <c r="J190" t="s">
        <v>143</v>
      </c>
      <c r="K190" s="2">
        <v>0.23486219727859745</v>
      </c>
      <c r="L190" t="s">
        <v>144</v>
      </c>
      <c r="M190" s="2">
        <v>0.29524569666046474</v>
      </c>
      <c r="N190" t="s">
        <v>145</v>
      </c>
      <c r="O190" s="2">
        <v>8.2444270121344421E-2</v>
      </c>
      <c r="P190" t="s">
        <v>146</v>
      </c>
      <c r="Q190" s="2">
        <v>0.51209141753310183</v>
      </c>
      <c r="R190" t="s">
        <v>147</v>
      </c>
      <c r="S190" s="2">
        <v>0.89177202168057401</v>
      </c>
      <c r="T190" t="s">
        <v>148</v>
      </c>
      <c r="U190" s="2">
        <v>0.95282720561135537</v>
      </c>
    </row>
    <row r="191" spans="1:21">
      <c r="A191" t="s">
        <v>110</v>
      </c>
      <c r="B191" s="20" t="s">
        <v>149</v>
      </c>
      <c r="C191" s="2">
        <v>3.6853904717936313E-3</v>
      </c>
      <c r="D191" t="s">
        <v>150</v>
      </c>
      <c r="E191" s="2">
        <v>0.10434782608695653</v>
      </c>
      <c r="F191" t="s">
        <v>151</v>
      </c>
      <c r="G191" s="2">
        <v>0.1336206896551724</v>
      </c>
      <c r="H191" t="s">
        <v>152</v>
      </c>
      <c r="I191" s="2">
        <v>2.1645021645021644E-2</v>
      </c>
      <c r="J191" t="s">
        <v>153</v>
      </c>
      <c r="K191" s="2">
        <v>7.4246630104294664E-2</v>
      </c>
      <c r="L191" t="s">
        <v>154</v>
      </c>
      <c r="M191" s="2">
        <v>4.331068754475754E-3</v>
      </c>
      <c r="N191" t="s">
        <v>155</v>
      </c>
      <c r="O191" s="2">
        <v>0.84249938608136399</v>
      </c>
      <c r="P191" t="s">
        <v>156</v>
      </c>
      <c r="Q191" s="2">
        <v>0.16849662987597477</v>
      </c>
      <c r="R191" t="s">
        <v>157</v>
      </c>
      <c r="S191" s="2">
        <v>0.71759330531920573</v>
      </c>
      <c r="T191" t="s">
        <v>158</v>
      </c>
      <c r="U191" s="2">
        <v>0.85054237886565109</v>
      </c>
    </row>
    <row r="192" spans="1:21">
      <c r="A192" t="s">
        <v>183</v>
      </c>
      <c r="B192" s="20" t="s">
        <v>27</v>
      </c>
      <c r="C192" s="2">
        <v>1</v>
      </c>
      <c r="D192" t="s">
        <v>27</v>
      </c>
      <c r="E192" s="2">
        <v>1</v>
      </c>
      <c r="F192" t="s">
        <v>27</v>
      </c>
      <c r="G192" s="2">
        <v>1</v>
      </c>
      <c r="H192" t="s">
        <v>27</v>
      </c>
      <c r="I192" s="2">
        <v>1</v>
      </c>
      <c r="J192" t="s">
        <v>27</v>
      </c>
      <c r="K192" s="2">
        <v>1</v>
      </c>
      <c r="L192" t="s">
        <v>27</v>
      </c>
      <c r="M192" s="2">
        <v>1</v>
      </c>
      <c r="N192" t="s">
        <v>27</v>
      </c>
      <c r="O192" s="2">
        <v>1</v>
      </c>
      <c r="P192" t="s">
        <v>160</v>
      </c>
      <c r="Q192" s="2">
        <v>0</v>
      </c>
      <c r="R192" t="s">
        <v>161</v>
      </c>
      <c r="S192" s="2">
        <v>0.90610705174481199</v>
      </c>
      <c r="T192" t="s">
        <v>162</v>
      </c>
      <c r="U192" s="2">
        <v>0.61232636862981171</v>
      </c>
    </row>
    <row r="193" spans="1:21">
      <c r="A193" t="s">
        <v>111</v>
      </c>
      <c r="B193" s="20">
        <v>1</v>
      </c>
      <c r="C193" s="2">
        <v>0.27866313467905934</v>
      </c>
      <c r="D193" t="s">
        <v>131</v>
      </c>
      <c r="E193" s="2">
        <v>0.75</v>
      </c>
      <c r="F193" t="s">
        <v>132</v>
      </c>
      <c r="G193" s="2">
        <v>0</v>
      </c>
      <c r="H193" t="s">
        <v>133</v>
      </c>
      <c r="I193" s="2">
        <v>0.33333333333333326</v>
      </c>
      <c r="J193" t="s">
        <v>134</v>
      </c>
      <c r="K193" s="2">
        <v>0.65828578969072227</v>
      </c>
      <c r="L193" t="s">
        <v>135</v>
      </c>
      <c r="M193" s="2">
        <v>0.50568055260782252</v>
      </c>
      <c r="N193" t="s">
        <v>136</v>
      </c>
      <c r="O193" s="2">
        <v>6.6073524674506293E-2</v>
      </c>
      <c r="P193" t="s">
        <v>137</v>
      </c>
      <c r="Q193" s="2">
        <v>0.59548103655759621</v>
      </c>
      <c r="R193" t="s">
        <v>138</v>
      </c>
      <c r="S193" s="2">
        <v>0.91178814329262448</v>
      </c>
      <c r="T193" t="s">
        <v>139</v>
      </c>
      <c r="U193" s="2">
        <v>0.9444448337355078</v>
      </c>
    </row>
    <row r="194" spans="1:21">
      <c r="A194" t="s">
        <v>112</v>
      </c>
      <c r="B194" s="20">
        <v>2</v>
      </c>
      <c r="C194" s="2">
        <v>0.69140893495357014</v>
      </c>
      <c r="D194" t="s">
        <v>140</v>
      </c>
      <c r="E194" s="2">
        <v>0.16666666666666663</v>
      </c>
      <c r="F194" t="s">
        <v>141</v>
      </c>
      <c r="G194" s="2">
        <v>0.875</v>
      </c>
      <c r="H194" t="s">
        <v>142</v>
      </c>
      <c r="I194" s="2">
        <v>0.54166666666666663</v>
      </c>
      <c r="J194" t="s">
        <v>143</v>
      </c>
      <c r="K194" s="2">
        <v>0.22211263312927032</v>
      </c>
      <c r="L194" t="s">
        <v>144</v>
      </c>
      <c r="M194" s="2">
        <v>0.43869225236905857</v>
      </c>
      <c r="N194" t="s">
        <v>145</v>
      </c>
      <c r="O194" s="2">
        <v>3.5942773799452848E-2</v>
      </c>
      <c r="P194" t="s">
        <v>146</v>
      </c>
      <c r="Q194" s="2">
        <v>0.50824614476654284</v>
      </c>
      <c r="R194" t="s">
        <v>147</v>
      </c>
      <c r="S194" s="2">
        <v>0.90550085552226744</v>
      </c>
      <c r="T194" t="s">
        <v>148</v>
      </c>
      <c r="U194" s="2">
        <v>0.96612400231554174</v>
      </c>
    </row>
    <row r="195" spans="1:21">
      <c r="A195" t="s">
        <v>113</v>
      </c>
      <c r="B195" s="20" t="s">
        <v>149</v>
      </c>
      <c r="C195" s="2">
        <v>2.9927930367370677E-2</v>
      </c>
      <c r="D195" t="s">
        <v>150</v>
      </c>
      <c r="E195" s="2">
        <v>8.3333333333333315E-2</v>
      </c>
      <c r="F195" t="s">
        <v>151</v>
      </c>
      <c r="G195" s="2">
        <v>0.125</v>
      </c>
      <c r="H195" t="s">
        <v>152</v>
      </c>
      <c r="I195" s="2">
        <v>0.125</v>
      </c>
      <c r="J195" t="s">
        <v>153</v>
      </c>
      <c r="K195" s="2">
        <v>0.1196015771800079</v>
      </c>
      <c r="L195" t="s">
        <v>154</v>
      </c>
      <c r="M195" s="2">
        <v>5.5627195023119275E-2</v>
      </c>
      <c r="N195" t="s">
        <v>155</v>
      </c>
      <c r="O195" s="2">
        <v>0.89798370152604068</v>
      </c>
      <c r="P195" t="s">
        <v>156</v>
      </c>
      <c r="Q195" s="2">
        <v>0.376756188326969</v>
      </c>
      <c r="R195" t="s">
        <v>157</v>
      </c>
      <c r="S195" s="2">
        <v>0.84333339283011488</v>
      </c>
      <c r="T195" t="s">
        <v>158</v>
      </c>
      <c r="U195" s="2">
        <v>0.91733334753944296</v>
      </c>
    </row>
    <row r="196" spans="1:21">
      <c r="A196" t="s">
        <v>184</v>
      </c>
      <c r="B196" s="20" t="s">
        <v>27</v>
      </c>
      <c r="C196" s="2">
        <v>1</v>
      </c>
      <c r="D196" t="s">
        <v>27</v>
      </c>
      <c r="E196" s="2">
        <v>1</v>
      </c>
      <c r="F196" t="s">
        <v>27</v>
      </c>
      <c r="G196" s="2">
        <v>1</v>
      </c>
      <c r="H196" t="s">
        <v>27</v>
      </c>
      <c r="I196" s="2">
        <v>1</v>
      </c>
      <c r="J196" t="s">
        <v>27</v>
      </c>
      <c r="K196" s="2">
        <v>1</v>
      </c>
      <c r="L196" t="s">
        <v>27</v>
      </c>
      <c r="M196" s="2">
        <v>1</v>
      </c>
      <c r="N196" t="s">
        <v>27</v>
      </c>
      <c r="O196" s="2">
        <v>1</v>
      </c>
      <c r="P196" t="s">
        <v>160</v>
      </c>
      <c r="Q196" s="2">
        <v>9.3678076408666822E-2</v>
      </c>
      <c r="R196" t="s">
        <v>161</v>
      </c>
      <c r="S196" s="2">
        <v>0.85494334391188975</v>
      </c>
      <c r="T196" t="s">
        <v>162</v>
      </c>
      <c r="U196" s="2">
        <v>0.52780821899050623</v>
      </c>
    </row>
    <row r="197" spans="1:21">
      <c r="A197" t="s">
        <v>114</v>
      </c>
      <c r="B197" s="20">
        <v>1</v>
      </c>
      <c r="C197" s="2">
        <v>0.7205871832335301</v>
      </c>
      <c r="D197" t="s">
        <v>131</v>
      </c>
      <c r="E197" s="2">
        <v>0.82857142857142863</v>
      </c>
      <c r="F197" t="s">
        <v>132</v>
      </c>
      <c r="G197" s="2">
        <v>3.4482758620689655E-2</v>
      </c>
      <c r="H197" t="s">
        <v>133</v>
      </c>
      <c r="I197" s="2">
        <v>0.42774566473988446</v>
      </c>
      <c r="J197" t="s">
        <v>134</v>
      </c>
      <c r="K197" s="2">
        <v>0.65603685897890085</v>
      </c>
      <c r="L197" t="s">
        <v>135</v>
      </c>
      <c r="M197" s="2">
        <v>0.63896728576035455</v>
      </c>
      <c r="N197" t="s">
        <v>136</v>
      </c>
      <c r="O197" s="2">
        <v>4.7024368428020144E-2</v>
      </c>
      <c r="P197" t="s">
        <v>137</v>
      </c>
      <c r="Q197" s="2">
        <v>0.56247047121868188</v>
      </c>
      <c r="R197" t="s">
        <v>138</v>
      </c>
      <c r="S197" s="2">
        <v>0.94293644622919937</v>
      </c>
      <c r="T197" t="s">
        <v>139</v>
      </c>
      <c r="U197" s="2">
        <v>0.98595239205144902</v>
      </c>
    </row>
    <row r="198" spans="1:21">
      <c r="A198" t="s">
        <v>115</v>
      </c>
      <c r="B198" s="20">
        <v>2</v>
      </c>
      <c r="C198" s="2">
        <v>0.27254882480491588</v>
      </c>
      <c r="D198" t="s">
        <v>140</v>
      </c>
      <c r="E198" s="2">
        <v>0.14285714285714285</v>
      </c>
      <c r="F198" t="s">
        <v>141</v>
      </c>
      <c r="G198" s="2">
        <v>0.87356321839080464</v>
      </c>
      <c r="H198" t="s">
        <v>142</v>
      </c>
      <c r="I198" s="2">
        <v>0.52023121387283233</v>
      </c>
      <c r="J198" t="s">
        <v>143</v>
      </c>
      <c r="K198" s="2">
        <v>0.27992359576774095</v>
      </c>
      <c r="L198" t="s">
        <v>144</v>
      </c>
      <c r="M198" s="2">
        <v>0.32776082123933803</v>
      </c>
      <c r="N198" t="s">
        <v>145</v>
      </c>
      <c r="O198" s="2">
        <v>2.561719523317418E-2</v>
      </c>
      <c r="P198" t="s">
        <v>146</v>
      </c>
      <c r="Q198" s="2">
        <v>0.57475915899370622</v>
      </c>
      <c r="R198" t="s">
        <v>147</v>
      </c>
      <c r="S198" s="2">
        <v>0.94073077680921546</v>
      </c>
      <c r="T198" t="s">
        <v>148</v>
      </c>
      <c r="U198" s="2">
        <v>0.95577557351783282</v>
      </c>
    </row>
    <row r="199" spans="1:21">
      <c r="A199" t="s">
        <v>116</v>
      </c>
      <c r="B199" s="20" t="s">
        <v>149</v>
      </c>
      <c r="C199" s="2">
        <v>6.8639919615520106E-3</v>
      </c>
      <c r="D199" t="s">
        <v>150</v>
      </c>
      <c r="E199" s="2">
        <v>2.8571428571428571E-2</v>
      </c>
      <c r="F199" t="s">
        <v>151</v>
      </c>
      <c r="G199" s="2">
        <v>9.1954022988505746E-2</v>
      </c>
      <c r="H199" t="s">
        <v>152</v>
      </c>
      <c r="I199" s="2">
        <v>5.2023121387283239E-2</v>
      </c>
      <c r="J199" t="s">
        <v>153</v>
      </c>
      <c r="K199" s="2">
        <v>6.4039545253356436E-2</v>
      </c>
      <c r="L199" t="s">
        <v>154</v>
      </c>
      <c r="M199" s="2">
        <v>3.3271893000307258E-2</v>
      </c>
      <c r="N199" t="s">
        <v>155</v>
      </c>
      <c r="O199" s="2">
        <v>0.92735843633880566</v>
      </c>
      <c r="P199" t="s">
        <v>156</v>
      </c>
      <c r="Q199" s="2">
        <v>0.27072893209505866</v>
      </c>
      <c r="R199" t="s">
        <v>157</v>
      </c>
      <c r="S199" s="2">
        <v>0.84978071162891455</v>
      </c>
      <c r="T199" t="s">
        <v>158</v>
      </c>
      <c r="U199" s="2">
        <v>0.89525122884653352</v>
      </c>
    </row>
    <row r="200" spans="1:21">
      <c r="A200" t="s">
        <v>185</v>
      </c>
      <c r="B200" s="20" t="s">
        <v>27</v>
      </c>
      <c r="C200" s="2">
        <v>1</v>
      </c>
      <c r="D200" t="s">
        <v>27</v>
      </c>
      <c r="E200" s="2">
        <v>1</v>
      </c>
      <c r="F200" t="s">
        <v>27</v>
      </c>
      <c r="G200" s="2">
        <v>1</v>
      </c>
      <c r="H200" t="s">
        <v>27</v>
      </c>
      <c r="I200" s="2">
        <v>1</v>
      </c>
      <c r="J200" t="s">
        <v>27</v>
      </c>
      <c r="K200" s="2">
        <v>1</v>
      </c>
      <c r="L200" t="s">
        <v>27</v>
      </c>
      <c r="M200" s="2">
        <v>1</v>
      </c>
      <c r="N200" t="s">
        <v>27</v>
      </c>
      <c r="O200" s="2">
        <v>1</v>
      </c>
      <c r="P200" t="s">
        <v>160</v>
      </c>
      <c r="Q200" s="2">
        <v>0</v>
      </c>
      <c r="R200" t="s">
        <v>161</v>
      </c>
      <c r="S200" s="2">
        <v>0.86087274191984586</v>
      </c>
      <c r="T200" t="s">
        <v>162</v>
      </c>
      <c r="U200" s="2">
        <v>0.54735390492710501</v>
      </c>
    </row>
    <row r="201" spans="1:21">
      <c r="A201" t="s">
        <v>117</v>
      </c>
      <c r="B201" s="20">
        <v>1</v>
      </c>
      <c r="C201" s="2">
        <v>0.72054394198732519</v>
      </c>
      <c r="D201" t="s">
        <v>131</v>
      </c>
      <c r="E201" s="2">
        <v>0.76211453744493396</v>
      </c>
      <c r="F201" t="s">
        <v>132</v>
      </c>
      <c r="G201" s="2">
        <v>1.4016820184221063E-2</v>
      </c>
      <c r="H201" t="s">
        <v>133</v>
      </c>
      <c r="I201" s="2">
        <v>0.40591881623675263</v>
      </c>
      <c r="J201" t="s">
        <v>134</v>
      </c>
      <c r="K201" s="2">
        <v>0.60788797215871559</v>
      </c>
      <c r="L201" t="s">
        <v>135</v>
      </c>
      <c r="M201" s="2">
        <v>0.61314466269707668</v>
      </c>
      <c r="N201" t="s">
        <v>136</v>
      </c>
      <c r="O201" s="2">
        <v>2.712439681973532E-2</v>
      </c>
      <c r="P201" t="s">
        <v>137</v>
      </c>
      <c r="Q201" s="2">
        <v>0.61415308145623693</v>
      </c>
      <c r="R201" t="s">
        <v>138</v>
      </c>
      <c r="S201" s="2">
        <v>0.92419551672568845</v>
      </c>
      <c r="T201" t="s">
        <v>139</v>
      </c>
      <c r="U201" s="2">
        <v>0.96613857306479334</v>
      </c>
    </row>
    <row r="202" spans="1:21">
      <c r="A202" t="s">
        <v>118</v>
      </c>
      <c r="B202" s="20">
        <v>2</v>
      </c>
      <c r="C202" s="2">
        <v>0.26808627007808433</v>
      </c>
      <c r="D202" t="s">
        <v>140</v>
      </c>
      <c r="E202" s="2">
        <v>0.19703644373247897</v>
      </c>
      <c r="F202" t="s">
        <v>141</v>
      </c>
      <c r="G202" s="2">
        <v>0.80016019223067691</v>
      </c>
      <c r="H202" t="s">
        <v>142</v>
      </c>
      <c r="I202" s="2">
        <v>0.52789442111577689</v>
      </c>
      <c r="J202" t="s">
        <v>143</v>
      </c>
      <c r="K202" s="2">
        <v>0.31190591174324689</v>
      </c>
      <c r="L202" t="s">
        <v>144</v>
      </c>
      <c r="M202" s="2">
        <v>0.34414282977648747</v>
      </c>
      <c r="N202" t="s">
        <v>145</v>
      </c>
      <c r="O202" s="2">
        <v>6.7576358515242907E-2</v>
      </c>
      <c r="P202" t="s">
        <v>146</v>
      </c>
      <c r="Q202" s="2">
        <v>0.48395651126944755</v>
      </c>
      <c r="R202" t="s">
        <v>147</v>
      </c>
      <c r="S202" s="2">
        <v>0.91061046295762182</v>
      </c>
      <c r="T202" t="s">
        <v>148</v>
      </c>
      <c r="U202" s="2">
        <v>0.95100981987026545</v>
      </c>
    </row>
    <row r="203" spans="1:21">
      <c r="A203" t="s">
        <v>119</v>
      </c>
      <c r="B203" s="20" t="s">
        <v>149</v>
      </c>
      <c r="C203" s="2">
        <v>1.1369787934585186E-2</v>
      </c>
      <c r="D203" t="s">
        <v>150</v>
      </c>
      <c r="E203" s="2">
        <v>4.0849018822587096E-2</v>
      </c>
      <c r="F203" t="s">
        <v>151</v>
      </c>
      <c r="G203" s="2">
        <v>0.18582298758510213</v>
      </c>
      <c r="H203" t="s">
        <v>152</v>
      </c>
      <c r="I203" s="2">
        <v>6.6186762647470504E-2</v>
      </c>
      <c r="J203" t="s">
        <v>153</v>
      </c>
      <c r="K203" s="2">
        <v>8.0206116098033173E-2</v>
      </c>
      <c r="L203" t="s">
        <v>154</v>
      </c>
      <c r="M203" s="2">
        <v>4.2712507526432464E-2</v>
      </c>
      <c r="N203" t="s">
        <v>155</v>
      </c>
      <c r="O203" s="2">
        <v>0.90529924466502398</v>
      </c>
      <c r="P203" t="s">
        <v>156</v>
      </c>
      <c r="Q203" s="2">
        <v>0.29263887597644916</v>
      </c>
      <c r="R203" t="s">
        <v>157</v>
      </c>
      <c r="S203" s="2">
        <v>0.86561596617254177</v>
      </c>
      <c r="T203" t="s">
        <v>158</v>
      </c>
      <c r="U203" s="2">
        <v>0.92873309751612243</v>
      </c>
    </row>
    <row r="204" spans="1:21">
      <c r="A204" t="s">
        <v>186</v>
      </c>
      <c r="B204" s="20" t="s">
        <v>27</v>
      </c>
      <c r="C204" s="2">
        <v>1</v>
      </c>
      <c r="D204" t="s">
        <v>27</v>
      </c>
      <c r="E204" s="2">
        <v>1</v>
      </c>
      <c r="F204" t="s">
        <v>27</v>
      </c>
      <c r="G204" s="2">
        <v>1</v>
      </c>
      <c r="H204" t="s">
        <v>27</v>
      </c>
      <c r="I204" s="2">
        <v>1</v>
      </c>
      <c r="J204" t="s">
        <v>27</v>
      </c>
      <c r="K204" s="2">
        <v>1</v>
      </c>
      <c r="L204" t="s">
        <v>27</v>
      </c>
      <c r="M204" s="2">
        <v>1</v>
      </c>
      <c r="N204" t="s">
        <v>27</v>
      </c>
      <c r="O204" s="2">
        <v>1</v>
      </c>
      <c r="P204" t="s">
        <v>160</v>
      </c>
      <c r="Q204" s="2">
        <v>1.7950855852470561E-2</v>
      </c>
      <c r="R204" t="s">
        <v>161</v>
      </c>
      <c r="S204" s="2">
        <v>0.82379903875114979</v>
      </c>
      <c r="T204" t="s">
        <v>162</v>
      </c>
      <c r="U204" s="2">
        <v>0.4500267364132951</v>
      </c>
    </row>
    <row r="205" spans="1:21">
      <c r="A205">
        <v>1</v>
      </c>
      <c r="B205">
        <f t="shared" ref="B205:U205" si="2">A205+1</f>
        <v>2</v>
      </c>
      <c r="C205">
        <f t="shared" si="2"/>
        <v>3</v>
      </c>
      <c r="D205">
        <f t="shared" si="2"/>
        <v>4</v>
      </c>
      <c r="E205">
        <f t="shared" si="2"/>
        <v>5</v>
      </c>
      <c r="F205">
        <f t="shared" si="2"/>
        <v>6</v>
      </c>
      <c r="G205">
        <f t="shared" si="2"/>
        <v>7</v>
      </c>
      <c r="H205">
        <f t="shared" si="2"/>
        <v>8</v>
      </c>
      <c r="I205">
        <f t="shared" si="2"/>
        <v>9</v>
      </c>
      <c r="J205">
        <f t="shared" si="2"/>
        <v>10</v>
      </c>
      <c r="K205">
        <f t="shared" si="2"/>
        <v>11</v>
      </c>
      <c r="L205">
        <f t="shared" si="2"/>
        <v>12</v>
      </c>
      <c r="M205">
        <f t="shared" si="2"/>
        <v>13</v>
      </c>
      <c r="N205">
        <f t="shared" si="2"/>
        <v>14</v>
      </c>
      <c r="O205">
        <f t="shared" si="2"/>
        <v>15</v>
      </c>
      <c r="P205">
        <f t="shared" si="2"/>
        <v>16</v>
      </c>
      <c r="Q205">
        <f t="shared" si="2"/>
        <v>17</v>
      </c>
      <c r="R205">
        <f t="shared" si="2"/>
        <v>18</v>
      </c>
      <c r="S205">
        <f t="shared" si="2"/>
        <v>19</v>
      </c>
      <c r="T205">
        <f t="shared" si="2"/>
        <v>20</v>
      </c>
      <c r="U205">
        <f t="shared" si="2"/>
        <v>21</v>
      </c>
    </row>
    <row r="206" spans="1:21" ht="15.75">
      <c r="A206" s="14" t="s">
        <v>187</v>
      </c>
      <c r="B206" s="28" t="s">
        <v>188</v>
      </c>
      <c r="C206" t="s">
        <v>27</v>
      </c>
      <c r="D206" t="s">
        <v>189</v>
      </c>
      <c r="E206" t="s">
        <v>27</v>
      </c>
      <c r="F206" t="s">
        <v>190</v>
      </c>
      <c r="G206" t="s">
        <v>27</v>
      </c>
      <c r="H206" t="s">
        <v>191</v>
      </c>
      <c r="I206" t="s">
        <v>27</v>
      </c>
      <c r="J206" t="s">
        <v>192</v>
      </c>
      <c r="K206" t="s">
        <v>27</v>
      </c>
      <c r="L206" t="s">
        <v>193</v>
      </c>
      <c r="M206" t="s">
        <v>27</v>
      </c>
      <c r="N206" t="s">
        <v>194</v>
      </c>
      <c r="O206" t="s">
        <v>27</v>
      </c>
      <c r="P206" t="s">
        <v>195</v>
      </c>
      <c r="Q206" t="s">
        <v>27</v>
      </c>
      <c r="R206" t="s">
        <v>196</v>
      </c>
      <c r="S206" t="s">
        <v>27</v>
      </c>
      <c r="T206" t="s">
        <v>197</v>
      </c>
      <c r="U206" t="s">
        <v>27</v>
      </c>
    </row>
    <row r="207" spans="1:21">
      <c r="A207" t="s">
        <v>34</v>
      </c>
      <c r="B207" t="s">
        <v>198</v>
      </c>
      <c r="C207" s="2">
        <v>0.52086627387760398</v>
      </c>
      <c r="D207" t="s">
        <v>199</v>
      </c>
      <c r="E207" s="2">
        <v>0.90099833610648916</v>
      </c>
      <c r="F207" t="s">
        <v>200</v>
      </c>
      <c r="G207" s="2">
        <v>0.88691232528589581</v>
      </c>
      <c r="H207" t="s">
        <v>201</v>
      </c>
      <c r="I207" s="2">
        <v>0.73381407241405472</v>
      </c>
      <c r="J207" t="s">
        <v>202</v>
      </c>
      <c r="K207" s="2">
        <v>0.61054941291485076</v>
      </c>
      <c r="L207" t="s">
        <v>203</v>
      </c>
      <c r="M207" s="2">
        <v>0.51766833054730188</v>
      </c>
      <c r="N207" t="s">
        <v>204</v>
      </c>
      <c r="O207" s="2">
        <v>0.77971711653096665</v>
      </c>
      <c r="P207" t="s">
        <v>205</v>
      </c>
      <c r="Q207" s="2">
        <v>0.70693504797965512</v>
      </c>
      <c r="R207" t="s">
        <v>205</v>
      </c>
      <c r="S207" s="2">
        <v>0.81493113466563361</v>
      </c>
      <c r="T207" t="s">
        <v>206</v>
      </c>
      <c r="U207" s="2">
        <v>0.51719997346443025</v>
      </c>
    </row>
    <row r="208" spans="1:21">
      <c r="A208" t="s">
        <v>40</v>
      </c>
      <c r="B208" t="s">
        <v>207</v>
      </c>
      <c r="C208" s="2">
        <v>0.41372615340104091</v>
      </c>
      <c r="D208" t="s">
        <v>208</v>
      </c>
      <c r="E208" s="2">
        <v>5.5740432612312804E-2</v>
      </c>
      <c r="F208" t="s">
        <v>209</v>
      </c>
      <c r="G208" s="2">
        <v>2.0330368487928845E-2</v>
      </c>
      <c r="H208" t="s">
        <v>210</v>
      </c>
      <c r="I208" s="2">
        <v>0.4821925259629038</v>
      </c>
      <c r="J208" t="s">
        <v>211</v>
      </c>
      <c r="K208" s="2">
        <v>0.33913967794887268</v>
      </c>
      <c r="L208" t="s">
        <v>212</v>
      </c>
      <c r="M208" s="2">
        <v>8.4510650428606199E-2</v>
      </c>
      <c r="N208" t="s">
        <v>213</v>
      </c>
      <c r="O208" s="2">
        <v>0.55569614448555826</v>
      </c>
      <c r="P208" t="s">
        <v>214</v>
      </c>
      <c r="Q208" s="2">
        <v>0.16941858770746834</v>
      </c>
      <c r="R208" t="s">
        <v>214</v>
      </c>
      <c r="S208" s="2">
        <v>9.9678326610553397E-2</v>
      </c>
      <c r="T208" t="s">
        <v>215</v>
      </c>
      <c r="U208" s="2">
        <v>0.23885977003463996</v>
      </c>
    </row>
    <row r="209" spans="1:21">
      <c r="A209" t="s">
        <v>46</v>
      </c>
      <c r="B209" t="s">
        <v>216</v>
      </c>
      <c r="C209" s="2">
        <v>6.0865894026546165E-2</v>
      </c>
      <c r="D209" t="s">
        <v>217</v>
      </c>
      <c r="E209" s="2">
        <v>2.9118136439267882E-2</v>
      </c>
      <c r="F209" t="s">
        <v>218</v>
      </c>
      <c r="G209" s="2">
        <v>3.1130876747141042E-2</v>
      </c>
      <c r="H209" t="s">
        <v>219</v>
      </c>
      <c r="I209" s="2">
        <v>0.2930794842506434</v>
      </c>
      <c r="J209" t="s">
        <v>220</v>
      </c>
      <c r="K209" s="2">
        <v>0.31704355514180882</v>
      </c>
      <c r="L209" t="s">
        <v>221</v>
      </c>
      <c r="M209" s="2">
        <v>8.1945712338134108E-3</v>
      </c>
      <c r="N209" t="s">
        <v>222</v>
      </c>
      <c r="O209" s="2">
        <v>0.44824084526978825</v>
      </c>
      <c r="P209" t="s">
        <v>223</v>
      </c>
      <c r="Q209" s="2">
        <v>0.10670994079741515</v>
      </c>
      <c r="R209" t="s">
        <v>224</v>
      </c>
      <c r="S209" s="2">
        <v>2.2025767762226076E-2</v>
      </c>
      <c r="T209" t="s">
        <v>225</v>
      </c>
      <c r="U209" s="2">
        <v>0.24005053576329072</v>
      </c>
    </row>
    <row r="210" spans="1:21">
      <c r="A210" t="s">
        <v>159</v>
      </c>
      <c r="B210" t="s">
        <v>226</v>
      </c>
      <c r="C210" s="2">
        <v>4.5416786948100458E-3</v>
      </c>
      <c r="D210" t="s">
        <v>227</v>
      </c>
      <c r="E210" s="2">
        <v>1.4143094841930114E-2</v>
      </c>
      <c r="F210" t="s">
        <v>228</v>
      </c>
      <c r="G210" s="2">
        <v>6.1626429479034316E-2</v>
      </c>
      <c r="H210" t="s">
        <v>229</v>
      </c>
      <c r="I210" s="2">
        <v>0.19830868249881972</v>
      </c>
      <c r="J210" t="s">
        <v>230</v>
      </c>
      <c r="K210" s="2">
        <v>0.20743652925271686</v>
      </c>
      <c r="L210" t="s">
        <v>231</v>
      </c>
      <c r="M210" s="2">
        <v>0.38962644779028094</v>
      </c>
      <c r="N210" t="s">
        <v>232</v>
      </c>
      <c r="O210" s="2">
        <v>0.12160962128911536</v>
      </c>
      <c r="P210" t="s">
        <v>233</v>
      </c>
      <c r="Q210" s="2">
        <v>1.6936423515462404E-2</v>
      </c>
      <c r="R210" t="s">
        <v>223</v>
      </c>
      <c r="S210" s="2">
        <v>6.3364770961588088E-2</v>
      </c>
      <c r="T210" t="s">
        <v>234</v>
      </c>
      <c r="U210" s="2">
        <v>3.8897207376407984E-3</v>
      </c>
    </row>
    <row r="211" spans="1:21">
      <c r="A211" t="s">
        <v>235</v>
      </c>
      <c r="B211" t="s">
        <v>27</v>
      </c>
      <c r="C211" s="2">
        <v>1</v>
      </c>
      <c r="D211" t="s">
        <v>27</v>
      </c>
      <c r="E211" s="2">
        <v>1</v>
      </c>
      <c r="F211" t="s">
        <v>27</v>
      </c>
      <c r="G211" s="2">
        <v>1</v>
      </c>
      <c r="H211" t="s">
        <v>236</v>
      </c>
      <c r="I211" s="2">
        <v>0.10219095846552698</v>
      </c>
      <c r="J211" t="s">
        <v>237</v>
      </c>
      <c r="K211" s="2">
        <v>0.21282195456952357</v>
      </c>
      <c r="L211" t="s">
        <v>27</v>
      </c>
      <c r="M211" s="2">
        <v>1</v>
      </c>
      <c r="N211" t="s">
        <v>238</v>
      </c>
      <c r="O211" s="2">
        <v>8.9396083503501256E-3</v>
      </c>
      <c r="P211" t="s">
        <v>27</v>
      </c>
      <c r="Q211" s="2">
        <v>1</v>
      </c>
      <c r="R211" t="s">
        <v>27</v>
      </c>
      <c r="S211" s="2">
        <v>1</v>
      </c>
      <c r="T211" t="s">
        <v>27</v>
      </c>
      <c r="U211" s="2">
        <v>1</v>
      </c>
    </row>
    <row r="212" spans="1:21">
      <c r="A212" t="s">
        <v>48</v>
      </c>
      <c r="B212" t="s">
        <v>198</v>
      </c>
      <c r="C212" s="2">
        <v>0.60163183573411549</v>
      </c>
      <c r="D212" t="s">
        <v>199</v>
      </c>
      <c r="E212" s="2">
        <v>0.79245283018867918</v>
      </c>
      <c r="F212" t="s">
        <v>200</v>
      </c>
      <c r="G212" s="2">
        <v>0.73913043478260865</v>
      </c>
      <c r="H212" t="s">
        <v>201</v>
      </c>
      <c r="I212" s="2">
        <v>0.67597875191624046</v>
      </c>
      <c r="J212" t="s">
        <v>202</v>
      </c>
      <c r="K212" s="2">
        <v>0.5885016180589373</v>
      </c>
      <c r="L212" t="s">
        <v>203</v>
      </c>
      <c r="M212" s="2">
        <v>0.7427980873163379</v>
      </c>
      <c r="N212" t="s">
        <v>204</v>
      </c>
      <c r="O212" s="2">
        <v>0.7902697219378525</v>
      </c>
      <c r="P212" t="s">
        <v>205</v>
      </c>
      <c r="Q212" s="2">
        <v>0.62690089375189317</v>
      </c>
      <c r="R212" t="s">
        <v>205</v>
      </c>
      <c r="S212" s="2">
        <v>0.7043114350356493</v>
      </c>
      <c r="T212" t="s">
        <v>206</v>
      </c>
      <c r="U212" s="2">
        <v>0.45820122116738932</v>
      </c>
    </row>
    <row r="213" spans="1:21">
      <c r="A213" t="s">
        <v>49</v>
      </c>
      <c r="B213" t="s">
        <v>207</v>
      </c>
      <c r="C213" s="2">
        <v>0.25283524943871444</v>
      </c>
      <c r="D213" t="s">
        <v>208</v>
      </c>
      <c r="E213" s="2">
        <v>9.4339622641509441E-2</v>
      </c>
      <c r="F213" t="s">
        <v>209</v>
      </c>
      <c r="G213" s="2">
        <v>0.11956521739130435</v>
      </c>
      <c r="H213" t="s">
        <v>210</v>
      </c>
      <c r="I213" s="2">
        <v>0.58711574285791146</v>
      </c>
      <c r="J213" t="s">
        <v>211</v>
      </c>
      <c r="K213" s="2">
        <v>0.36209992339694019</v>
      </c>
      <c r="L213" t="s">
        <v>212</v>
      </c>
      <c r="M213" s="2">
        <v>3.4120405333962371E-2</v>
      </c>
      <c r="N213" t="s">
        <v>213</v>
      </c>
      <c r="O213" s="2">
        <v>0.57360704305436006</v>
      </c>
      <c r="P213" t="s">
        <v>214</v>
      </c>
      <c r="Q213" s="2">
        <v>7.0705637214120973E-2</v>
      </c>
      <c r="R213" t="s">
        <v>214</v>
      </c>
      <c r="S213" s="2">
        <v>3.1444553193825615E-2</v>
      </c>
      <c r="T213" t="s">
        <v>215</v>
      </c>
      <c r="U213" s="2">
        <v>0.33826992445404264</v>
      </c>
    </row>
    <row r="214" spans="1:21">
      <c r="A214" t="s">
        <v>50</v>
      </c>
      <c r="B214" t="s">
        <v>216</v>
      </c>
      <c r="C214" s="2">
        <v>0.13998389927501576</v>
      </c>
      <c r="D214" t="s">
        <v>217</v>
      </c>
      <c r="E214" s="2">
        <v>7.5471698113207544E-2</v>
      </c>
      <c r="F214" t="s">
        <v>218</v>
      </c>
      <c r="G214" s="2">
        <v>2.1739130434782608E-2</v>
      </c>
      <c r="H214" t="s">
        <v>219</v>
      </c>
      <c r="I214" s="2">
        <v>0.30764159695200854</v>
      </c>
      <c r="J214" t="s">
        <v>220</v>
      </c>
      <c r="K214" s="2">
        <v>0.22155751356861741</v>
      </c>
      <c r="L214" t="s">
        <v>221</v>
      </c>
      <c r="M214" s="2">
        <v>3.4013416780507427E-3</v>
      </c>
      <c r="N214" t="s">
        <v>222</v>
      </c>
      <c r="O214" s="2">
        <v>0.23658183276391453</v>
      </c>
      <c r="P214" t="s">
        <v>223</v>
      </c>
      <c r="Q214" s="2">
        <v>0.25063953833861141</v>
      </c>
      <c r="R214" t="s">
        <v>224</v>
      </c>
      <c r="S214" s="2">
        <v>4.2557392607512699E-2</v>
      </c>
      <c r="T214" t="s">
        <v>225</v>
      </c>
      <c r="U214" s="2">
        <v>0.17001772409693294</v>
      </c>
    </row>
    <row r="215" spans="1:21">
      <c r="A215" t="s">
        <v>163</v>
      </c>
      <c r="B215" t="s">
        <v>226</v>
      </c>
      <c r="C215" s="2">
        <v>5.5490155521531756E-3</v>
      </c>
      <c r="D215" t="s">
        <v>227</v>
      </c>
      <c r="E215" s="2">
        <v>3.7735849056603772E-2</v>
      </c>
      <c r="F215" t="s">
        <v>228</v>
      </c>
      <c r="G215" s="2">
        <v>0.11956521739130435</v>
      </c>
      <c r="H215" t="s">
        <v>229</v>
      </c>
      <c r="I215" s="2">
        <v>0.18077757667312586</v>
      </c>
      <c r="J215" t="s">
        <v>230</v>
      </c>
      <c r="K215" s="2">
        <v>0.23234611991664914</v>
      </c>
      <c r="L215" t="s">
        <v>231</v>
      </c>
      <c r="M215" s="2">
        <v>0.21968016567164836</v>
      </c>
      <c r="N215" t="s">
        <v>232</v>
      </c>
      <c r="O215" s="2">
        <v>0.16801428233817201</v>
      </c>
      <c r="P215" t="s">
        <v>233</v>
      </c>
      <c r="Q215" s="2">
        <v>5.1753930695374144E-2</v>
      </c>
      <c r="R215" t="s">
        <v>223</v>
      </c>
      <c r="S215" s="2">
        <v>0.22168661916301166</v>
      </c>
      <c r="T215" t="s">
        <v>234</v>
      </c>
      <c r="U215" s="2">
        <v>3.351113028163473E-2</v>
      </c>
    </row>
    <row r="216" spans="1:21">
      <c r="A216" t="s">
        <v>239</v>
      </c>
      <c r="B216" t="s">
        <v>27</v>
      </c>
      <c r="C216" s="2">
        <v>1</v>
      </c>
      <c r="D216" t="s">
        <v>27</v>
      </c>
      <c r="E216" s="2">
        <v>1</v>
      </c>
      <c r="F216" t="s">
        <v>27</v>
      </c>
      <c r="G216" s="2">
        <v>1</v>
      </c>
      <c r="H216" t="s">
        <v>236</v>
      </c>
      <c r="I216" s="2">
        <v>2.9558023579173701E-2</v>
      </c>
      <c r="J216" t="s">
        <v>237</v>
      </c>
      <c r="K216" s="2">
        <v>0.30114225221939644</v>
      </c>
      <c r="L216" t="s">
        <v>27</v>
      </c>
      <c r="M216" s="2">
        <v>1</v>
      </c>
      <c r="N216" t="s">
        <v>238</v>
      </c>
      <c r="O216" s="2">
        <v>8.8310926446647509E-3</v>
      </c>
      <c r="P216" t="s">
        <v>27</v>
      </c>
      <c r="Q216" s="2">
        <v>1</v>
      </c>
      <c r="R216" t="s">
        <v>27</v>
      </c>
      <c r="S216" s="2">
        <v>1</v>
      </c>
      <c r="T216" t="s">
        <v>27</v>
      </c>
      <c r="U216" s="2">
        <v>1</v>
      </c>
    </row>
    <row r="217" spans="1:21">
      <c r="A217" t="s">
        <v>51</v>
      </c>
      <c r="B217" t="s">
        <v>198</v>
      </c>
      <c r="C217" s="2">
        <v>0.49904927985488873</v>
      </c>
      <c r="D217" t="s">
        <v>199</v>
      </c>
      <c r="E217" s="2">
        <v>0.81481481481481477</v>
      </c>
      <c r="F217" t="s">
        <v>200</v>
      </c>
      <c r="G217" s="2">
        <v>0.94366197183098588</v>
      </c>
      <c r="H217" t="s">
        <v>201</v>
      </c>
      <c r="I217" s="2">
        <v>0.76053743577627342</v>
      </c>
      <c r="J217" t="s">
        <v>202</v>
      </c>
      <c r="K217" s="2">
        <v>0.47679723960206227</v>
      </c>
      <c r="L217" t="s">
        <v>203</v>
      </c>
      <c r="M217" s="2">
        <v>0.59566856516692535</v>
      </c>
      <c r="N217" t="s">
        <v>204</v>
      </c>
      <c r="O217" s="2">
        <v>0.73924357616314751</v>
      </c>
      <c r="P217" t="s">
        <v>205</v>
      </c>
      <c r="Q217" s="2">
        <v>0.5071766873326784</v>
      </c>
      <c r="R217" t="s">
        <v>205</v>
      </c>
      <c r="S217" s="2">
        <v>0.71096758983601505</v>
      </c>
      <c r="T217" t="s">
        <v>206</v>
      </c>
      <c r="U217" s="2">
        <v>0.58951777997692634</v>
      </c>
    </row>
    <row r="218" spans="1:21">
      <c r="A218" t="s">
        <v>52</v>
      </c>
      <c r="B218" t="s">
        <v>207</v>
      </c>
      <c r="C218" s="2">
        <v>0.43308031091321503</v>
      </c>
      <c r="D218" t="s">
        <v>208</v>
      </c>
      <c r="E218" s="2">
        <v>0.12037037037037036</v>
      </c>
      <c r="F218" t="s">
        <v>209</v>
      </c>
      <c r="G218" s="2">
        <v>2.1126760563380281E-2</v>
      </c>
      <c r="H218" t="s">
        <v>210</v>
      </c>
      <c r="I218" s="2">
        <v>0.51638530645907488</v>
      </c>
      <c r="J218" t="s">
        <v>211</v>
      </c>
      <c r="K218" s="2">
        <v>0.37813655373686617</v>
      </c>
      <c r="L218" t="s">
        <v>212</v>
      </c>
      <c r="M218" s="2">
        <v>9.8247245105290398E-2</v>
      </c>
      <c r="N218" t="s">
        <v>213</v>
      </c>
      <c r="O218" s="2">
        <v>0.55344457608451647</v>
      </c>
      <c r="P218" t="s">
        <v>214</v>
      </c>
      <c r="Q218" s="2">
        <v>0.16826877067603735</v>
      </c>
      <c r="R218" t="s">
        <v>214</v>
      </c>
      <c r="S218" s="2">
        <v>7.1620671788187623E-2</v>
      </c>
      <c r="T218" t="s">
        <v>215</v>
      </c>
      <c r="U218" s="2">
        <v>0.21560243627900605</v>
      </c>
    </row>
    <row r="219" spans="1:21">
      <c r="A219" t="s">
        <v>53</v>
      </c>
      <c r="B219" t="s">
        <v>216</v>
      </c>
      <c r="C219" s="2">
        <v>6.100470531352524E-2</v>
      </c>
      <c r="D219" t="s">
        <v>217</v>
      </c>
      <c r="E219" s="2">
        <v>2.7777777777777776E-2</v>
      </c>
      <c r="F219" t="s">
        <v>218</v>
      </c>
      <c r="G219" s="2">
        <v>7.0422535211267616E-3</v>
      </c>
      <c r="H219" t="s">
        <v>219</v>
      </c>
      <c r="I219" s="2">
        <v>0.33215003341002181</v>
      </c>
      <c r="J219" t="s">
        <v>220</v>
      </c>
      <c r="K219" s="2">
        <v>0.39916546930073027</v>
      </c>
      <c r="L219" t="s">
        <v>221</v>
      </c>
      <c r="M219" s="2">
        <v>2.7906321073482846E-2</v>
      </c>
      <c r="N219" t="s">
        <v>222</v>
      </c>
      <c r="O219" s="2">
        <v>0.36991923930407311</v>
      </c>
      <c r="P219" t="s">
        <v>223</v>
      </c>
      <c r="Q219" s="2">
        <v>0.26777285480447721</v>
      </c>
      <c r="R219" t="s">
        <v>224</v>
      </c>
      <c r="S219" s="2">
        <v>6.8854154472341916E-2</v>
      </c>
      <c r="T219" t="s">
        <v>225</v>
      </c>
      <c r="U219" s="2">
        <v>0.165359591048578</v>
      </c>
    </row>
    <row r="220" spans="1:21">
      <c r="A220" t="s">
        <v>164</v>
      </c>
      <c r="B220" t="s">
        <v>226</v>
      </c>
      <c r="C220" s="2">
        <v>6.8657039183702816E-3</v>
      </c>
      <c r="D220" t="s">
        <v>227</v>
      </c>
      <c r="E220" s="2">
        <v>3.7037037037037035E-2</v>
      </c>
      <c r="F220" t="s">
        <v>228</v>
      </c>
      <c r="G220" s="2">
        <v>2.8169014084507046E-2</v>
      </c>
      <c r="H220" t="s">
        <v>229</v>
      </c>
      <c r="I220" s="2">
        <v>0.20892776443472411</v>
      </c>
      <c r="J220" t="s">
        <v>230</v>
      </c>
      <c r="K220" s="2">
        <v>0.33249090356809335</v>
      </c>
      <c r="L220" t="s">
        <v>231</v>
      </c>
      <c r="M220" s="2">
        <v>0.27817786865430105</v>
      </c>
      <c r="N220" t="s">
        <v>232</v>
      </c>
      <c r="O220" s="2">
        <v>0.1356707618112111</v>
      </c>
      <c r="P220" t="s">
        <v>233</v>
      </c>
      <c r="Q220" s="2">
        <v>5.6781687186806679E-2</v>
      </c>
      <c r="R220" t="s">
        <v>223</v>
      </c>
      <c r="S220" s="2">
        <v>0.14855758390345558</v>
      </c>
      <c r="T220" t="s">
        <v>234</v>
      </c>
      <c r="U220" s="2">
        <v>2.9520192695489122E-2</v>
      </c>
    </row>
    <row r="221" spans="1:21">
      <c r="A221" t="s">
        <v>240</v>
      </c>
      <c r="B221" t="s">
        <v>27</v>
      </c>
      <c r="C221" s="2">
        <v>1</v>
      </c>
      <c r="D221" t="s">
        <v>27</v>
      </c>
      <c r="E221" s="2">
        <v>1</v>
      </c>
      <c r="F221" t="s">
        <v>27</v>
      </c>
      <c r="G221" s="2">
        <v>1</v>
      </c>
      <c r="H221" t="s">
        <v>236</v>
      </c>
      <c r="I221" s="2">
        <v>2.7679976824822056E-2</v>
      </c>
      <c r="J221" t="s">
        <v>237</v>
      </c>
      <c r="K221" s="2">
        <v>0.19027346700550557</v>
      </c>
      <c r="L221" t="s">
        <v>27</v>
      </c>
      <c r="M221" s="2">
        <v>1</v>
      </c>
      <c r="N221" t="s">
        <v>238</v>
      </c>
      <c r="O221" s="2">
        <v>1.0192614717862959E-2</v>
      </c>
      <c r="P221" t="s">
        <v>27</v>
      </c>
      <c r="Q221" s="2">
        <v>1</v>
      </c>
      <c r="R221" t="s">
        <v>27</v>
      </c>
      <c r="S221" s="2">
        <v>1</v>
      </c>
      <c r="T221" t="s">
        <v>27</v>
      </c>
      <c r="U221" s="2">
        <v>1</v>
      </c>
    </row>
    <row r="222" spans="1:21">
      <c r="A222" t="s">
        <v>54</v>
      </c>
      <c r="B222" t="s">
        <v>198</v>
      </c>
      <c r="C222" s="2">
        <v>0.40074076726040692</v>
      </c>
      <c r="D222" t="s">
        <v>199</v>
      </c>
      <c r="E222" s="2">
        <v>0.85365853658536583</v>
      </c>
      <c r="F222" t="s">
        <v>200</v>
      </c>
      <c r="G222" s="2">
        <v>0.8936170212765957</v>
      </c>
      <c r="H222" t="s">
        <v>201</v>
      </c>
      <c r="I222" s="2">
        <v>0.8308039297691665</v>
      </c>
      <c r="J222" t="s">
        <v>202</v>
      </c>
      <c r="K222" s="2">
        <v>0.36980168179109996</v>
      </c>
      <c r="L222" t="s">
        <v>203</v>
      </c>
      <c r="M222" s="2">
        <v>0.56683428970372352</v>
      </c>
      <c r="N222" t="s">
        <v>204</v>
      </c>
      <c r="O222" s="2">
        <v>0.73552737276928537</v>
      </c>
      <c r="P222" t="s">
        <v>205</v>
      </c>
      <c r="Q222" s="2">
        <v>0.77679189744931354</v>
      </c>
      <c r="R222" t="s">
        <v>205</v>
      </c>
      <c r="S222" s="2">
        <v>0.85249960205881492</v>
      </c>
      <c r="T222" t="s">
        <v>206</v>
      </c>
      <c r="U222" s="2">
        <v>0.54781599338237874</v>
      </c>
    </row>
    <row r="223" spans="1:21">
      <c r="A223" t="s">
        <v>55</v>
      </c>
      <c r="B223" t="s">
        <v>207</v>
      </c>
      <c r="C223" s="2">
        <v>0.50882189032391134</v>
      </c>
      <c r="D223" t="s">
        <v>208</v>
      </c>
      <c r="E223" s="2">
        <v>2.4390243902439025E-2</v>
      </c>
      <c r="F223" t="s">
        <v>209</v>
      </c>
      <c r="G223" s="2">
        <v>0</v>
      </c>
      <c r="H223" t="s">
        <v>210</v>
      </c>
      <c r="I223" s="2">
        <v>0.57727170679193573</v>
      </c>
      <c r="J223" t="s">
        <v>211</v>
      </c>
      <c r="K223" s="2">
        <v>0.26429660200427535</v>
      </c>
      <c r="L223" t="s">
        <v>212</v>
      </c>
      <c r="M223" s="2">
        <v>4.1895196903721274E-2</v>
      </c>
      <c r="N223" t="s">
        <v>213</v>
      </c>
      <c r="O223" s="2">
        <v>0.54519753506068835</v>
      </c>
      <c r="P223" t="s">
        <v>214</v>
      </c>
      <c r="Q223" s="2">
        <v>7.202740430132927E-2</v>
      </c>
      <c r="R223" t="s">
        <v>214</v>
      </c>
      <c r="S223" s="2">
        <v>1.5093832191942132E-2</v>
      </c>
      <c r="T223" t="s">
        <v>215</v>
      </c>
      <c r="U223" s="2">
        <v>0.28597368431617143</v>
      </c>
    </row>
    <row r="224" spans="1:21">
      <c r="A224" t="s">
        <v>56</v>
      </c>
      <c r="B224" t="s">
        <v>216</v>
      </c>
      <c r="C224" s="2">
        <v>8.0712945926551177E-2</v>
      </c>
      <c r="D224" t="s">
        <v>217</v>
      </c>
      <c r="E224" s="2">
        <v>9.7560975609756101E-2</v>
      </c>
      <c r="F224" t="s">
        <v>218</v>
      </c>
      <c r="G224" s="2">
        <v>4.2553191489361701E-2</v>
      </c>
      <c r="H224" t="s">
        <v>219</v>
      </c>
      <c r="I224" s="2">
        <v>0.38278285796234629</v>
      </c>
      <c r="J224" t="s">
        <v>220</v>
      </c>
      <c r="K224" s="2">
        <v>0.47111017057809917</v>
      </c>
      <c r="L224" t="s">
        <v>221</v>
      </c>
      <c r="M224" s="2">
        <v>1.5366743785851327E-2</v>
      </c>
      <c r="N224" t="s">
        <v>222</v>
      </c>
      <c r="O224" s="2">
        <v>0.43146078655430165</v>
      </c>
      <c r="P224" t="s">
        <v>223</v>
      </c>
      <c r="Q224" s="2">
        <v>0.13543768974830409</v>
      </c>
      <c r="R224" t="s">
        <v>224</v>
      </c>
      <c r="S224" s="2">
        <v>1.3233140264071375E-2</v>
      </c>
      <c r="T224" t="s">
        <v>225</v>
      </c>
      <c r="U224" s="2">
        <v>0.14723920707301141</v>
      </c>
    </row>
    <row r="225" spans="1:21">
      <c r="A225" t="s">
        <v>165</v>
      </c>
      <c r="B225" t="s">
        <v>226</v>
      </c>
      <c r="C225" s="2">
        <v>9.724396489130786E-3</v>
      </c>
      <c r="D225" t="s">
        <v>227</v>
      </c>
      <c r="E225" s="2">
        <v>2.4390243902439025E-2</v>
      </c>
      <c r="F225" t="s">
        <v>228</v>
      </c>
      <c r="G225" s="2">
        <v>6.3829787234042548E-2</v>
      </c>
      <c r="H225" t="s">
        <v>229</v>
      </c>
      <c r="I225" s="2">
        <v>0.17110478636221788</v>
      </c>
      <c r="J225" t="s">
        <v>230</v>
      </c>
      <c r="K225" s="2">
        <v>0.28063740605281223</v>
      </c>
      <c r="L225" t="s">
        <v>231</v>
      </c>
      <c r="M225" s="2">
        <v>0.37590376960670308</v>
      </c>
      <c r="N225" t="s">
        <v>232</v>
      </c>
      <c r="O225" s="2">
        <v>0.15931237918517721</v>
      </c>
      <c r="P225" t="s">
        <v>233</v>
      </c>
      <c r="Q225" s="2">
        <v>1.5743008501051783E-2</v>
      </c>
      <c r="R225" t="s">
        <v>223</v>
      </c>
      <c r="S225" s="2">
        <v>0.1191734254851705</v>
      </c>
      <c r="T225" t="s">
        <v>234</v>
      </c>
      <c r="U225" s="2">
        <v>1.897111522843687E-2</v>
      </c>
    </row>
    <row r="226" spans="1:21">
      <c r="A226" t="s">
        <v>241</v>
      </c>
      <c r="B226" t="s">
        <v>27</v>
      </c>
      <c r="C226" s="2">
        <v>1</v>
      </c>
      <c r="D226" t="s">
        <v>27</v>
      </c>
      <c r="E226" s="2">
        <v>1</v>
      </c>
      <c r="F226" t="s">
        <v>27</v>
      </c>
      <c r="G226" s="2">
        <v>1</v>
      </c>
      <c r="H226" t="s">
        <v>236</v>
      </c>
      <c r="I226" s="2">
        <v>1.883474770101554E-2</v>
      </c>
      <c r="J226" t="s">
        <v>237</v>
      </c>
      <c r="K226" s="2">
        <v>0.31436974778069665</v>
      </c>
      <c r="L226" t="s">
        <v>27</v>
      </c>
      <c r="M226" s="2">
        <v>1</v>
      </c>
      <c r="N226" t="s">
        <v>238</v>
      </c>
      <c r="O226" s="2">
        <v>2.7407845976217857E-2</v>
      </c>
      <c r="P226" t="s">
        <v>27</v>
      </c>
      <c r="Q226" s="2">
        <v>1</v>
      </c>
      <c r="R226" t="s">
        <v>27</v>
      </c>
      <c r="S226" s="2">
        <v>1</v>
      </c>
      <c r="T226" t="s">
        <v>27</v>
      </c>
      <c r="U226" s="2">
        <v>1</v>
      </c>
    </row>
    <row r="227" spans="1:21">
      <c r="A227" t="s">
        <v>57</v>
      </c>
      <c r="B227" t="s">
        <v>198</v>
      </c>
      <c r="C227" s="2">
        <v>0.47517506902044987</v>
      </c>
      <c r="D227" t="s">
        <v>199</v>
      </c>
      <c r="E227" s="2">
        <v>0.90613718411552346</v>
      </c>
      <c r="F227" t="s">
        <v>200</v>
      </c>
      <c r="G227" s="2">
        <v>0.92622950819672123</v>
      </c>
      <c r="H227" t="s">
        <v>201</v>
      </c>
      <c r="I227" s="2">
        <v>0.65829497336158593</v>
      </c>
      <c r="J227" t="s">
        <v>202</v>
      </c>
      <c r="K227" s="2">
        <v>0.33241480766857218</v>
      </c>
      <c r="L227" t="s">
        <v>203</v>
      </c>
      <c r="M227" s="2">
        <v>0.48567814692581524</v>
      </c>
      <c r="N227" t="s">
        <v>204</v>
      </c>
      <c r="O227" s="2">
        <v>0.775811846494048</v>
      </c>
      <c r="P227" t="s">
        <v>205</v>
      </c>
      <c r="Q227" s="2">
        <v>0.62162873208195857</v>
      </c>
      <c r="R227" t="s">
        <v>205</v>
      </c>
      <c r="S227" s="2">
        <v>0.7439318593419838</v>
      </c>
      <c r="T227" t="s">
        <v>206</v>
      </c>
      <c r="U227" s="2">
        <v>0.51287106957965845</v>
      </c>
    </row>
    <row r="228" spans="1:21">
      <c r="A228" t="s">
        <v>58</v>
      </c>
      <c r="B228" t="s">
        <v>207</v>
      </c>
      <c r="C228" s="2">
        <v>0.40033942141633766</v>
      </c>
      <c r="D228" t="s">
        <v>208</v>
      </c>
      <c r="E228" s="2">
        <v>3.9711191335740074E-2</v>
      </c>
      <c r="F228" t="s">
        <v>209</v>
      </c>
      <c r="G228" s="2">
        <v>1.6393442622950821E-2</v>
      </c>
      <c r="H228" t="s">
        <v>210</v>
      </c>
      <c r="I228" s="2">
        <v>0.675723608049008</v>
      </c>
      <c r="J228" t="s">
        <v>211</v>
      </c>
      <c r="K228" s="2">
        <v>0.23477694469036486</v>
      </c>
      <c r="L228" t="s">
        <v>212</v>
      </c>
      <c r="M228" s="2">
        <v>2.769495601769513E-2</v>
      </c>
      <c r="N228" t="s">
        <v>213</v>
      </c>
      <c r="O228" s="2">
        <v>0.63319051684857297</v>
      </c>
      <c r="P228" t="s">
        <v>214</v>
      </c>
      <c r="Q228" s="2">
        <v>0.29707539257275062</v>
      </c>
      <c r="R228" t="s">
        <v>214</v>
      </c>
      <c r="S228" s="2">
        <v>0.19958954184125927</v>
      </c>
      <c r="T228" t="s">
        <v>215</v>
      </c>
      <c r="U228" s="2">
        <v>0.18179835209075698</v>
      </c>
    </row>
    <row r="229" spans="1:21">
      <c r="A229" t="s">
        <v>59</v>
      </c>
      <c r="B229" t="s">
        <v>216</v>
      </c>
      <c r="C229" s="2">
        <v>6.2466775497081753E-2</v>
      </c>
      <c r="D229" t="s">
        <v>217</v>
      </c>
      <c r="E229" s="2">
        <v>0</v>
      </c>
      <c r="F229" t="s">
        <v>218</v>
      </c>
      <c r="G229" s="2">
        <v>1.912568306010929E-2</v>
      </c>
      <c r="H229" t="s">
        <v>219</v>
      </c>
      <c r="I229" s="2">
        <v>0.39267537696685845</v>
      </c>
      <c r="J229" t="s">
        <v>220</v>
      </c>
      <c r="K229" s="2">
        <v>0.19957204901293563</v>
      </c>
      <c r="L229" t="s">
        <v>221</v>
      </c>
      <c r="M229" s="2">
        <v>5.3497788475713294E-3</v>
      </c>
      <c r="N229" t="s">
        <v>222</v>
      </c>
      <c r="O229" s="2">
        <v>0.46243398571223288</v>
      </c>
      <c r="P229" t="s">
        <v>223</v>
      </c>
      <c r="Q229" s="2">
        <v>7.4614168616748064E-2</v>
      </c>
      <c r="R229" t="s">
        <v>224</v>
      </c>
      <c r="S229" s="2">
        <v>1.6486290038025875E-2</v>
      </c>
      <c r="T229" t="s">
        <v>225</v>
      </c>
      <c r="U229" s="2">
        <v>0.30082340027774285</v>
      </c>
    </row>
    <row r="230" spans="1:21">
      <c r="A230" t="s">
        <v>166</v>
      </c>
      <c r="B230" t="s">
        <v>226</v>
      </c>
      <c r="C230" s="2">
        <v>6.2018734066130371E-2</v>
      </c>
      <c r="D230" t="s">
        <v>227</v>
      </c>
      <c r="E230" s="2">
        <v>5.4151624548736461E-2</v>
      </c>
      <c r="F230" t="s">
        <v>228</v>
      </c>
      <c r="G230" s="2">
        <v>3.825136612021858E-2</v>
      </c>
      <c r="H230" t="s">
        <v>229</v>
      </c>
      <c r="I230" s="2">
        <v>0.2927566327911908</v>
      </c>
      <c r="J230" t="s">
        <v>230</v>
      </c>
      <c r="K230" s="2">
        <v>0.43408100655655313</v>
      </c>
      <c r="L230" t="s">
        <v>231</v>
      </c>
      <c r="M230" s="2">
        <v>0.48127711820891933</v>
      </c>
      <c r="N230" t="s">
        <v>232</v>
      </c>
      <c r="O230" s="2">
        <v>0.1793087981300038</v>
      </c>
      <c r="P230" t="s">
        <v>233</v>
      </c>
      <c r="Q230" s="2">
        <v>6.6817067285435275E-3</v>
      </c>
      <c r="R230" t="s">
        <v>223</v>
      </c>
      <c r="S230" s="2">
        <v>3.9992308778731285E-2</v>
      </c>
      <c r="T230" t="s">
        <v>234</v>
      </c>
      <c r="U230" s="2">
        <v>4.5071780518426991E-3</v>
      </c>
    </row>
    <row r="231" spans="1:21">
      <c r="A231" t="s">
        <v>242</v>
      </c>
      <c r="B231" t="s">
        <v>27</v>
      </c>
      <c r="C231" s="2">
        <v>1</v>
      </c>
      <c r="D231" t="s">
        <v>27</v>
      </c>
      <c r="E231" s="2">
        <v>1</v>
      </c>
      <c r="F231" t="s">
        <v>27</v>
      </c>
      <c r="G231" s="2">
        <v>1</v>
      </c>
      <c r="H231" t="s">
        <v>236</v>
      </c>
      <c r="I231" s="2">
        <v>5.0369170754296831E-2</v>
      </c>
      <c r="J231" t="s">
        <v>237</v>
      </c>
      <c r="K231" s="2">
        <v>0.30128021000568578</v>
      </c>
      <c r="L231" t="s">
        <v>27</v>
      </c>
      <c r="M231" s="2">
        <v>1</v>
      </c>
      <c r="N231" t="s">
        <v>238</v>
      </c>
      <c r="O231" s="2">
        <v>3.4832016849330377E-2</v>
      </c>
      <c r="P231" t="s">
        <v>27</v>
      </c>
      <c r="Q231" s="2">
        <v>1</v>
      </c>
      <c r="R231" t="s">
        <v>27</v>
      </c>
      <c r="S231" s="2">
        <v>1</v>
      </c>
      <c r="T231" t="s">
        <v>27</v>
      </c>
      <c r="U231" s="2">
        <v>1</v>
      </c>
    </row>
    <row r="232" spans="1:21">
      <c r="A232" t="s">
        <v>60</v>
      </c>
      <c r="B232" t="s">
        <v>198</v>
      </c>
      <c r="C232" s="2">
        <v>0.3770556615695857</v>
      </c>
      <c r="D232" t="s">
        <v>199</v>
      </c>
      <c r="E232" s="2">
        <v>0.90545454545454551</v>
      </c>
      <c r="F232" t="s">
        <v>200</v>
      </c>
      <c r="G232" s="2">
        <v>0.927027027027027</v>
      </c>
      <c r="H232" t="s">
        <v>201</v>
      </c>
      <c r="I232" s="2">
        <v>0.77531163871986664</v>
      </c>
      <c r="J232" t="s">
        <v>202</v>
      </c>
      <c r="K232" s="2">
        <v>0.4139475924842993</v>
      </c>
      <c r="L232" t="s">
        <v>203</v>
      </c>
      <c r="M232" s="2">
        <v>0.52993578378718398</v>
      </c>
      <c r="N232" t="s">
        <v>204</v>
      </c>
      <c r="O232" s="2">
        <v>0.74783464178836578</v>
      </c>
      <c r="P232" t="s">
        <v>205</v>
      </c>
      <c r="Q232" s="2">
        <v>0.76150120958237655</v>
      </c>
      <c r="R232" t="s">
        <v>205</v>
      </c>
      <c r="S232" s="2">
        <v>0.85359622813058489</v>
      </c>
      <c r="T232" t="s">
        <v>206</v>
      </c>
      <c r="U232" s="2">
        <v>0.46823241419704464</v>
      </c>
    </row>
    <row r="233" spans="1:21">
      <c r="A233" t="s">
        <v>61</v>
      </c>
      <c r="B233" t="s">
        <v>207</v>
      </c>
      <c r="C233" s="2">
        <v>0.53190999553039087</v>
      </c>
      <c r="D233" t="s">
        <v>208</v>
      </c>
      <c r="E233" s="2">
        <v>0.04</v>
      </c>
      <c r="F233" t="s">
        <v>209</v>
      </c>
      <c r="G233" s="2">
        <v>5.4054054054054057E-3</v>
      </c>
      <c r="H233" t="s">
        <v>210</v>
      </c>
      <c r="I233" s="2">
        <v>0.73730705182885581</v>
      </c>
      <c r="J233" t="s">
        <v>211</v>
      </c>
      <c r="K233" s="2">
        <v>0.36077439483279611</v>
      </c>
      <c r="L233" t="s">
        <v>212</v>
      </c>
      <c r="M233" s="2">
        <v>4.2897372135707795E-2</v>
      </c>
      <c r="N233" t="s">
        <v>213</v>
      </c>
      <c r="O233" s="2">
        <v>0.58410835150220719</v>
      </c>
      <c r="P233" t="s">
        <v>214</v>
      </c>
      <c r="Q233" s="2">
        <v>0.15768525354670274</v>
      </c>
      <c r="R233" t="s">
        <v>214</v>
      </c>
      <c r="S233" s="2">
        <v>7.0558494181512027E-2</v>
      </c>
      <c r="T233" t="s">
        <v>215</v>
      </c>
      <c r="U233" s="2">
        <v>0.27250104997743402</v>
      </c>
    </row>
    <row r="234" spans="1:21">
      <c r="A234" t="s">
        <v>62</v>
      </c>
      <c r="B234" t="s">
        <v>216</v>
      </c>
      <c r="C234" s="2">
        <v>8.5283549480438203E-2</v>
      </c>
      <c r="D234" t="s">
        <v>217</v>
      </c>
      <c r="E234" s="2">
        <v>2.181818181818182E-2</v>
      </c>
      <c r="F234" t="s">
        <v>218</v>
      </c>
      <c r="G234" s="2">
        <v>1.0810810810810811E-2</v>
      </c>
      <c r="H234" t="s">
        <v>219</v>
      </c>
      <c r="I234" s="2">
        <v>0.4346819973811285</v>
      </c>
      <c r="J234" t="s">
        <v>220</v>
      </c>
      <c r="K234" s="2">
        <v>0.41198151402992828</v>
      </c>
      <c r="L234" t="s">
        <v>221</v>
      </c>
      <c r="M234" s="2">
        <v>5.0511242254179141E-3</v>
      </c>
      <c r="N234" t="s">
        <v>222</v>
      </c>
      <c r="O234" s="2">
        <v>0.51531239467598766</v>
      </c>
      <c r="P234" t="s">
        <v>223</v>
      </c>
      <c r="Q234" s="2">
        <v>7.5075445767506674E-2</v>
      </c>
      <c r="R234" t="s">
        <v>224</v>
      </c>
      <c r="S234" s="2">
        <v>3.1230333590596114E-3</v>
      </c>
      <c r="T234" t="s">
        <v>225</v>
      </c>
      <c r="U234" s="2">
        <v>0.24333630772328893</v>
      </c>
    </row>
    <row r="235" spans="1:21">
      <c r="A235" t="s">
        <v>167</v>
      </c>
      <c r="B235" t="s">
        <v>226</v>
      </c>
      <c r="C235" s="2">
        <v>5.7507934195849091E-3</v>
      </c>
      <c r="D235" t="s">
        <v>227</v>
      </c>
      <c r="E235" s="2">
        <v>3.272727272727273E-2</v>
      </c>
      <c r="F235" t="s">
        <v>228</v>
      </c>
      <c r="G235" s="2">
        <v>5.675675675675676E-2</v>
      </c>
      <c r="H235" t="s">
        <v>229</v>
      </c>
      <c r="I235" s="2">
        <v>0.18380928769606683</v>
      </c>
      <c r="J235" t="s">
        <v>230</v>
      </c>
      <c r="K235" s="2">
        <v>0.36347171829372082</v>
      </c>
      <c r="L235" t="s">
        <v>231</v>
      </c>
      <c r="M235" s="2">
        <v>0.42211571985169027</v>
      </c>
      <c r="N235" t="s">
        <v>232</v>
      </c>
      <c r="O235" s="2">
        <v>0.20070830764051922</v>
      </c>
      <c r="P235" t="s">
        <v>233</v>
      </c>
      <c r="Q235" s="2">
        <v>5.7380911034124824E-3</v>
      </c>
      <c r="R235" t="s">
        <v>223</v>
      </c>
      <c r="S235" s="2">
        <v>7.2722244328842028E-2</v>
      </c>
      <c r="T235" t="s">
        <v>234</v>
      </c>
      <c r="U235" s="2">
        <v>1.5930228102231762E-2</v>
      </c>
    </row>
    <row r="236" spans="1:21">
      <c r="A236" t="s">
        <v>243</v>
      </c>
      <c r="B236" t="s">
        <v>27</v>
      </c>
      <c r="C236" s="2">
        <v>1</v>
      </c>
      <c r="D236" t="s">
        <v>27</v>
      </c>
      <c r="E236" s="2">
        <v>1</v>
      </c>
      <c r="F236" t="s">
        <v>27</v>
      </c>
      <c r="G236" s="2">
        <v>1</v>
      </c>
      <c r="H236" t="s">
        <v>236</v>
      </c>
      <c r="I236" s="2">
        <v>1.8738944390009914E-2</v>
      </c>
      <c r="J236" t="s">
        <v>237</v>
      </c>
      <c r="K236" s="2">
        <v>0.27008303701793518</v>
      </c>
      <c r="L236" t="s">
        <v>27</v>
      </c>
      <c r="M236" s="2">
        <v>1</v>
      </c>
      <c r="N236" t="s">
        <v>238</v>
      </c>
      <c r="O236" s="2">
        <v>6.4420996711319943E-3</v>
      </c>
      <c r="P236" t="s">
        <v>27</v>
      </c>
      <c r="Q236" s="2">
        <v>1</v>
      </c>
      <c r="R236" t="s">
        <v>27</v>
      </c>
      <c r="S236" s="2">
        <v>1</v>
      </c>
      <c r="T236" t="s">
        <v>27</v>
      </c>
      <c r="U236" s="2">
        <v>1</v>
      </c>
    </row>
    <row r="237" spans="1:21">
      <c r="A237" t="s">
        <v>63</v>
      </c>
      <c r="B237" t="s">
        <v>198</v>
      </c>
      <c r="C237" s="2">
        <v>0.51826702900341115</v>
      </c>
      <c r="D237" t="s">
        <v>199</v>
      </c>
      <c r="E237" s="2">
        <v>0.92500000000000004</v>
      </c>
      <c r="F237" t="s">
        <v>200</v>
      </c>
      <c r="G237" s="2">
        <v>0.91463414634146345</v>
      </c>
      <c r="H237" t="s">
        <v>201</v>
      </c>
      <c r="I237" s="2">
        <v>0.73694780412222327</v>
      </c>
      <c r="J237" t="s">
        <v>202</v>
      </c>
      <c r="K237" s="2">
        <v>0.70821890506405905</v>
      </c>
      <c r="L237" t="s">
        <v>203</v>
      </c>
      <c r="M237" s="2">
        <v>0.73177227859493366</v>
      </c>
      <c r="N237" t="s">
        <v>204</v>
      </c>
      <c r="O237" s="2">
        <v>0.82539969810480529</v>
      </c>
      <c r="P237" t="s">
        <v>205</v>
      </c>
      <c r="Q237" s="2">
        <v>0.59302132207640545</v>
      </c>
      <c r="R237" t="s">
        <v>205</v>
      </c>
      <c r="S237" s="2">
        <v>0.68214617501079344</v>
      </c>
      <c r="T237" t="s">
        <v>206</v>
      </c>
      <c r="U237" s="2">
        <v>0.52374392036696704</v>
      </c>
    </row>
    <row r="238" spans="1:21">
      <c r="A238" t="s">
        <v>64</v>
      </c>
      <c r="B238" t="s">
        <v>207</v>
      </c>
      <c r="C238" s="2">
        <v>0.41632303115791236</v>
      </c>
      <c r="D238" t="s">
        <v>208</v>
      </c>
      <c r="E238" s="2">
        <v>4.1666666666666657E-2</v>
      </c>
      <c r="F238" t="s">
        <v>209</v>
      </c>
      <c r="G238" s="2">
        <v>3.048780487804878E-2</v>
      </c>
      <c r="H238" t="s">
        <v>210</v>
      </c>
      <c r="I238" s="2">
        <v>0.56194208825569469</v>
      </c>
      <c r="J238" t="s">
        <v>211</v>
      </c>
      <c r="K238" s="2">
        <v>0.49664624954093262</v>
      </c>
      <c r="L238" t="s">
        <v>212</v>
      </c>
      <c r="M238" s="2">
        <v>1.8652708758680397E-2</v>
      </c>
      <c r="N238" t="s">
        <v>213</v>
      </c>
      <c r="O238" s="2">
        <v>0.48614019691463184</v>
      </c>
      <c r="P238" t="s">
        <v>214</v>
      </c>
      <c r="Q238" s="2">
        <v>0.21707810163257915</v>
      </c>
      <c r="R238" t="s">
        <v>214</v>
      </c>
      <c r="S238" s="2">
        <v>0.18484487840697</v>
      </c>
      <c r="T238" t="s">
        <v>215</v>
      </c>
      <c r="U238" s="2">
        <v>0.25485965500031105</v>
      </c>
    </row>
    <row r="239" spans="1:21">
      <c r="A239" t="s">
        <v>65</v>
      </c>
      <c r="B239" t="s">
        <v>216</v>
      </c>
      <c r="C239" s="2">
        <v>6.035400682536976E-2</v>
      </c>
      <c r="D239" t="s">
        <v>217</v>
      </c>
      <c r="E239" s="2">
        <v>1.6666666666666666E-2</v>
      </c>
      <c r="F239" t="s">
        <v>218</v>
      </c>
      <c r="G239" s="2">
        <v>1.2195121951219513E-2</v>
      </c>
      <c r="H239" t="s">
        <v>219</v>
      </c>
      <c r="I239" s="2">
        <v>0.36006392018232325</v>
      </c>
      <c r="J239" t="s">
        <v>220</v>
      </c>
      <c r="K239" s="2">
        <v>0.22795389750288031</v>
      </c>
      <c r="L239" t="s">
        <v>221</v>
      </c>
      <c r="M239" s="2">
        <v>3.0897460867564498E-2</v>
      </c>
      <c r="N239" t="s">
        <v>222</v>
      </c>
      <c r="O239" s="2">
        <v>0.42592444953781261</v>
      </c>
      <c r="P239" t="s">
        <v>223</v>
      </c>
      <c r="Q239" s="2">
        <v>0.17847030685319848</v>
      </c>
      <c r="R239" t="s">
        <v>224</v>
      </c>
      <c r="S239" s="2">
        <v>1.5326674917612857E-2</v>
      </c>
      <c r="T239" t="s">
        <v>225</v>
      </c>
      <c r="U239" s="2">
        <v>0.20039082374024317</v>
      </c>
    </row>
    <row r="240" spans="1:21">
      <c r="A240" t="s">
        <v>168</v>
      </c>
      <c r="B240" t="s">
        <v>226</v>
      </c>
      <c r="C240" s="2">
        <v>5.0559330133066738E-3</v>
      </c>
      <c r="D240" t="s">
        <v>227</v>
      </c>
      <c r="E240" s="2">
        <v>1.6666666666666666E-2</v>
      </c>
      <c r="F240" t="s">
        <v>228</v>
      </c>
      <c r="G240" s="2">
        <v>4.2682926829268296E-2</v>
      </c>
      <c r="H240" t="s">
        <v>229</v>
      </c>
      <c r="I240" s="2">
        <v>0.16039253823782362</v>
      </c>
      <c r="J240" t="s">
        <v>230</v>
      </c>
      <c r="K240" s="2">
        <v>0.21070698592177553</v>
      </c>
      <c r="L240" t="s">
        <v>231</v>
      </c>
      <c r="M240" s="2">
        <v>0.21867755177882134</v>
      </c>
      <c r="N240" t="s">
        <v>232</v>
      </c>
      <c r="O240" s="2">
        <v>0.28878307099464884</v>
      </c>
      <c r="P240" t="s">
        <v>233</v>
      </c>
      <c r="Q240" s="2">
        <v>1.1430269437816337E-2</v>
      </c>
      <c r="R240" t="s">
        <v>223</v>
      </c>
      <c r="S240" s="2">
        <v>0.11768227166462339</v>
      </c>
      <c r="T240" t="s">
        <v>234</v>
      </c>
      <c r="U240" s="2">
        <v>2.1005600892478646E-2</v>
      </c>
    </row>
    <row r="241" spans="1:21">
      <c r="A241" t="s">
        <v>244</v>
      </c>
      <c r="B241" t="s">
        <v>27</v>
      </c>
      <c r="C241" s="2">
        <v>1</v>
      </c>
      <c r="D241" t="s">
        <v>27</v>
      </c>
      <c r="E241" s="2">
        <v>1</v>
      </c>
      <c r="F241" t="s">
        <v>27</v>
      </c>
      <c r="G241" s="2">
        <v>1</v>
      </c>
      <c r="H241" t="s">
        <v>236</v>
      </c>
      <c r="I241" s="2">
        <v>4.190987670877333E-2</v>
      </c>
      <c r="J241" t="s">
        <v>237</v>
      </c>
      <c r="K241" s="2">
        <v>0.16571234627122497</v>
      </c>
      <c r="L241" t="s">
        <v>27</v>
      </c>
      <c r="M241" s="2">
        <v>1</v>
      </c>
      <c r="N241" t="s">
        <v>238</v>
      </c>
      <c r="O241" s="2">
        <v>4.1326673327896253E-3</v>
      </c>
      <c r="P241" t="s">
        <v>27</v>
      </c>
      <c r="Q241" s="2">
        <v>1</v>
      </c>
      <c r="R241" t="s">
        <v>27</v>
      </c>
      <c r="S241" s="2">
        <v>1</v>
      </c>
      <c r="T241" t="s">
        <v>27</v>
      </c>
      <c r="U241" s="2">
        <v>1</v>
      </c>
    </row>
    <row r="242" spans="1:21">
      <c r="A242" t="s">
        <v>66</v>
      </c>
      <c r="B242" t="s">
        <v>198</v>
      </c>
      <c r="C242" s="2">
        <v>0.39513728968101042</v>
      </c>
      <c r="D242" t="s">
        <v>199</v>
      </c>
      <c r="E242" s="2">
        <v>0.90066225165562908</v>
      </c>
      <c r="F242" t="s">
        <v>200</v>
      </c>
      <c r="G242" s="2">
        <v>0.9555555555555556</v>
      </c>
      <c r="H242" t="s">
        <v>201</v>
      </c>
      <c r="I242" s="2">
        <v>0.75540434310510951</v>
      </c>
      <c r="J242" t="s">
        <v>202</v>
      </c>
      <c r="K242" s="2">
        <v>0.70341996454209588</v>
      </c>
      <c r="L242" t="s">
        <v>203</v>
      </c>
      <c r="M242" s="2">
        <v>0.58429030934022985</v>
      </c>
      <c r="N242" t="s">
        <v>204</v>
      </c>
      <c r="O242" s="2">
        <v>0.76448779797179056</v>
      </c>
      <c r="P242" t="s">
        <v>205</v>
      </c>
      <c r="Q242" s="2">
        <v>0.69778356311535594</v>
      </c>
      <c r="R242" t="s">
        <v>205</v>
      </c>
      <c r="S242" s="2">
        <v>0.78187933975707435</v>
      </c>
      <c r="T242" t="s">
        <v>206</v>
      </c>
      <c r="U242" s="2">
        <v>0.53711046154220987</v>
      </c>
    </row>
    <row r="243" spans="1:21">
      <c r="A243" t="s">
        <v>67</v>
      </c>
      <c r="B243" t="s">
        <v>207</v>
      </c>
      <c r="C243" s="2">
        <v>0.48603155353151317</v>
      </c>
      <c r="D243" t="s">
        <v>208</v>
      </c>
      <c r="E243" s="2">
        <v>4.6357615894039729E-2</v>
      </c>
      <c r="F243" t="s">
        <v>209</v>
      </c>
      <c r="G243" s="2">
        <v>0</v>
      </c>
      <c r="H243" t="s">
        <v>210</v>
      </c>
      <c r="I243" s="2">
        <v>0.69684341046277354</v>
      </c>
      <c r="J243" t="s">
        <v>211</v>
      </c>
      <c r="K243" s="2">
        <v>0.31354300637955618</v>
      </c>
      <c r="L243" t="s">
        <v>212</v>
      </c>
      <c r="M243" s="2">
        <v>0.1016453940545405</v>
      </c>
      <c r="N243" t="s">
        <v>213</v>
      </c>
      <c r="O243" s="2">
        <v>0.58451131104316445</v>
      </c>
      <c r="P243" t="s">
        <v>214</v>
      </c>
      <c r="Q243" s="2">
        <v>0.15413448575341518</v>
      </c>
      <c r="R243" t="s">
        <v>214</v>
      </c>
      <c r="S243" s="2">
        <v>0.10350301662553617</v>
      </c>
      <c r="T243" t="s">
        <v>215</v>
      </c>
      <c r="U243" s="2">
        <v>0.27566307725787947</v>
      </c>
    </row>
    <row r="244" spans="1:21">
      <c r="A244" t="s">
        <v>68</v>
      </c>
      <c r="B244" t="s">
        <v>216</v>
      </c>
      <c r="C244" s="2">
        <v>0.11731171457770943</v>
      </c>
      <c r="D244" t="s">
        <v>217</v>
      </c>
      <c r="E244" s="2">
        <v>4.6357615894039729E-2</v>
      </c>
      <c r="F244" t="s">
        <v>218</v>
      </c>
      <c r="G244" s="2">
        <v>1.3333333333333334E-2</v>
      </c>
      <c r="H244" t="s">
        <v>219</v>
      </c>
      <c r="I244" s="2">
        <v>0.43349991820475448</v>
      </c>
      <c r="J244" t="s">
        <v>220</v>
      </c>
      <c r="K244" s="2">
        <v>0.24530646344221801</v>
      </c>
      <c r="L244" t="s">
        <v>221</v>
      </c>
      <c r="M244" s="2">
        <v>2.9889725334860608E-3</v>
      </c>
      <c r="N244" t="s">
        <v>222</v>
      </c>
      <c r="O244" s="2">
        <v>0.47683520086242515</v>
      </c>
      <c r="P244" t="s">
        <v>223</v>
      </c>
      <c r="Q244" s="2">
        <v>0.14207527113454058</v>
      </c>
      <c r="R244" t="s">
        <v>224</v>
      </c>
      <c r="S244" s="2">
        <v>1.6120076301800911E-2</v>
      </c>
      <c r="T244" t="s">
        <v>225</v>
      </c>
      <c r="U244" s="2">
        <v>0.18363511204839222</v>
      </c>
    </row>
    <row r="245" spans="1:21">
      <c r="A245" t="s">
        <v>169</v>
      </c>
      <c r="B245" t="s">
        <v>226</v>
      </c>
      <c r="C245" s="2">
        <v>1.5194422097654758E-3</v>
      </c>
      <c r="D245" t="s">
        <v>227</v>
      </c>
      <c r="E245" s="2">
        <v>6.6225165562913916E-3</v>
      </c>
      <c r="F245" t="s">
        <v>228</v>
      </c>
      <c r="G245" s="2">
        <v>3.111111111111111E-2</v>
      </c>
      <c r="H245" t="s">
        <v>229</v>
      </c>
      <c r="I245" s="2">
        <v>0.20992624312799443</v>
      </c>
      <c r="J245" t="s">
        <v>230</v>
      </c>
      <c r="K245" s="2">
        <v>0.19905601681098933</v>
      </c>
      <c r="L245" t="s">
        <v>231</v>
      </c>
      <c r="M245" s="2">
        <v>0.31107532407174393</v>
      </c>
      <c r="N245" t="s">
        <v>232</v>
      </c>
      <c r="O245" s="2">
        <v>0.11818243290954664</v>
      </c>
      <c r="P245" t="s">
        <v>233</v>
      </c>
      <c r="Q245" s="2">
        <v>6.0066799966887142E-3</v>
      </c>
      <c r="R245" t="s">
        <v>223</v>
      </c>
      <c r="S245" s="2">
        <v>9.849756731558898E-2</v>
      </c>
      <c r="T245" t="s">
        <v>234</v>
      </c>
      <c r="U245" s="2">
        <v>3.5913491515190753E-3</v>
      </c>
    </row>
    <row r="246" spans="1:21">
      <c r="A246" t="s">
        <v>245</v>
      </c>
      <c r="B246" t="s">
        <v>27</v>
      </c>
      <c r="C246" s="2">
        <v>1</v>
      </c>
      <c r="D246" t="s">
        <v>27</v>
      </c>
      <c r="E246" s="2">
        <v>1</v>
      </c>
      <c r="F246" t="s">
        <v>27</v>
      </c>
      <c r="G246" s="2">
        <v>1</v>
      </c>
      <c r="H246" t="s">
        <v>236</v>
      </c>
      <c r="I246" s="2">
        <v>1.1027871908542555E-2</v>
      </c>
      <c r="J246" t="s">
        <v>237</v>
      </c>
      <c r="K246" s="2">
        <v>0.1707818769955709</v>
      </c>
      <c r="L246" t="s">
        <v>27</v>
      </c>
      <c r="M246" s="2">
        <v>1</v>
      </c>
      <c r="N246" t="s">
        <v>238</v>
      </c>
      <c r="O246" s="2">
        <v>1.7393425393251682E-2</v>
      </c>
      <c r="P246" t="s">
        <v>27</v>
      </c>
      <c r="Q246" s="2">
        <v>1</v>
      </c>
      <c r="R246" t="s">
        <v>27</v>
      </c>
      <c r="S246" s="2">
        <v>1</v>
      </c>
      <c r="T246" t="s">
        <v>27</v>
      </c>
      <c r="U246" s="2">
        <v>1</v>
      </c>
    </row>
    <row r="247" spans="1:21">
      <c r="A247" t="s">
        <v>69</v>
      </c>
      <c r="B247" t="s">
        <v>198</v>
      </c>
      <c r="C247" s="2">
        <v>0.62817616438158763</v>
      </c>
      <c r="D247" t="s">
        <v>199</v>
      </c>
      <c r="E247" s="2">
        <v>0.84615384615384615</v>
      </c>
      <c r="F247" t="s">
        <v>200</v>
      </c>
      <c r="G247" s="2">
        <v>0.74626865671641796</v>
      </c>
      <c r="H247" t="s">
        <v>201</v>
      </c>
      <c r="I247" s="2">
        <v>0.53822603737012353</v>
      </c>
      <c r="J247" t="s">
        <v>202</v>
      </c>
      <c r="K247" s="2">
        <v>0.49076114157093792</v>
      </c>
      <c r="L247" t="s">
        <v>203</v>
      </c>
      <c r="M247" s="2">
        <v>0.81737610536146799</v>
      </c>
      <c r="N247" t="s">
        <v>204</v>
      </c>
      <c r="O247" s="2">
        <v>0.80884703837265348</v>
      </c>
      <c r="P247" t="s">
        <v>205</v>
      </c>
      <c r="Q247" s="2">
        <v>0.57340008113332974</v>
      </c>
      <c r="R247" t="s">
        <v>205</v>
      </c>
      <c r="S247" s="2">
        <v>0.62831980640060814</v>
      </c>
      <c r="T247" t="s">
        <v>206</v>
      </c>
      <c r="U247" s="2">
        <v>0.35580127398472861</v>
      </c>
    </row>
    <row r="248" spans="1:21">
      <c r="A248" t="s">
        <v>70</v>
      </c>
      <c r="B248" t="s">
        <v>207</v>
      </c>
      <c r="C248" s="2">
        <v>0.2540289714861419</v>
      </c>
      <c r="D248" t="s">
        <v>208</v>
      </c>
      <c r="E248" s="2">
        <v>5.7692307692307689E-2</v>
      </c>
      <c r="F248" t="s">
        <v>209</v>
      </c>
      <c r="G248" s="2">
        <v>0.2388059701492537</v>
      </c>
      <c r="H248" t="s">
        <v>210</v>
      </c>
      <c r="I248" s="2">
        <v>0.5523877451012249</v>
      </c>
      <c r="J248" t="s">
        <v>211</v>
      </c>
      <c r="K248" s="2">
        <v>0.42776480066258638</v>
      </c>
      <c r="L248" t="s">
        <v>212</v>
      </c>
      <c r="M248" s="2">
        <v>3.9455820229607877E-2</v>
      </c>
      <c r="N248" t="s">
        <v>213</v>
      </c>
      <c r="O248" s="2">
        <v>0.51598669663766106</v>
      </c>
      <c r="P248" t="s">
        <v>214</v>
      </c>
      <c r="Q248" s="2">
        <v>0.27661621643711576</v>
      </c>
      <c r="R248" t="s">
        <v>214</v>
      </c>
      <c r="S248" s="2">
        <v>0.25626720213131371</v>
      </c>
      <c r="T248" t="s">
        <v>215</v>
      </c>
      <c r="U248" s="2">
        <v>0.30782400007630806</v>
      </c>
    </row>
    <row r="249" spans="1:21">
      <c r="A249" t="s">
        <v>71</v>
      </c>
      <c r="B249" t="s">
        <v>216</v>
      </c>
      <c r="C249" s="2">
        <v>5.5474845393517339E-2</v>
      </c>
      <c r="D249" t="s">
        <v>217</v>
      </c>
      <c r="E249" s="2">
        <v>7.6923076923076927E-2</v>
      </c>
      <c r="F249" t="s">
        <v>218</v>
      </c>
      <c r="G249" s="2">
        <v>0</v>
      </c>
      <c r="H249" t="s">
        <v>219</v>
      </c>
      <c r="I249" s="2">
        <v>0.25996054348826703</v>
      </c>
      <c r="J249" t="s">
        <v>220</v>
      </c>
      <c r="K249" s="2">
        <v>0.31101116882724672</v>
      </c>
      <c r="L249" t="s">
        <v>221</v>
      </c>
      <c r="M249" s="2">
        <v>2.5687185860171959E-3</v>
      </c>
      <c r="N249" t="s">
        <v>222</v>
      </c>
      <c r="O249" s="2">
        <v>0.13977769754278402</v>
      </c>
      <c r="P249" t="s">
        <v>223</v>
      </c>
      <c r="Q249" s="2">
        <v>0.13041186825626983</v>
      </c>
      <c r="R249" t="s">
        <v>224</v>
      </c>
      <c r="S249" s="2">
        <v>3.0198049315542697E-2</v>
      </c>
      <c r="T249" t="s">
        <v>225</v>
      </c>
      <c r="U249" s="2">
        <v>0.32648492469266766</v>
      </c>
    </row>
    <row r="250" spans="1:21">
      <c r="A250" t="s">
        <v>170</v>
      </c>
      <c r="B250" t="s">
        <v>226</v>
      </c>
      <c r="C250" s="2">
        <v>6.2320018738753723E-2</v>
      </c>
      <c r="D250" t="s">
        <v>227</v>
      </c>
      <c r="E250" s="2">
        <v>1.9230769230769232E-2</v>
      </c>
      <c r="F250" t="s">
        <v>228</v>
      </c>
      <c r="G250" s="2">
        <v>1.4925373134328356E-2</v>
      </c>
      <c r="H250" t="s">
        <v>229</v>
      </c>
      <c r="I250" s="2">
        <v>0.29466248780790427</v>
      </c>
      <c r="J250" t="s">
        <v>230</v>
      </c>
      <c r="K250" s="2">
        <v>0.30897639421548379</v>
      </c>
      <c r="L250" t="s">
        <v>231</v>
      </c>
      <c r="M250" s="2">
        <v>0.1405993558229065</v>
      </c>
      <c r="N250" t="s">
        <v>232</v>
      </c>
      <c r="O250" s="2">
        <v>0.30806984324714837</v>
      </c>
      <c r="P250" t="s">
        <v>233</v>
      </c>
      <c r="Q250" s="2">
        <v>1.9571834173284338E-2</v>
      </c>
      <c r="R250" t="s">
        <v>223</v>
      </c>
      <c r="S250" s="2">
        <v>8.521494215253482E-2</v>
      </c>
      <c r="T250" t="s">
        <v>234</v>
      </c>
      <c r="U250" s="2">
        <v>9.8898012462954842E-3</v>
      </c>
    </row>
    <row r="251" spans="1:21">
      <c r="A251" t="s">
        <v>246</v>
      </c>
      <c r="B251" t="s">
        <v>27</v>
      </c>
      <c r="C251" s="2">
        <v>1</v>
      </c>
      <c r="D251" t="s">
        <v>27</v>
      </c>
      <c r="E251" s="2">
        <v>1</v>
      </c>
      <c r="F251" t="s">
        <v>27</v>
      </c>
      <c r="G251" s="2">
        <v>1</v>
      </c>
      <c r="H251" t="s">
        <v>236</v>
      </c>
      <c r="I251" s="2">
        <v>4.8458769291660965E-2</v>
      </c>
      <c r="J251" t="s">
        <v>237</v>
      </c>
      <c r="K251" s="2">
        <v>0.20949398570483052</v>
      </c>
      <c r="L251" t="s">
        <v>27</v>
      </c>
      <c r="M251" s="2">
        <v>1</v>
      </c>
      <c r="N251" t="s">
        <v>238</v>
      </c>
      <c r="O251" s="2">
        <v>3.3151438573184215E-3</v>
      </c>
      <c r="P251" t="s">
        <v>27</v>
      </c>
      <c r="Q251" s="2">
        <v>1</v>
      </c>
      <c r="R251" t="s">
        <v>27</v>
      </c>
      <c r="S251" s="2">
        <v>1</v>
      </c>
      <c r="T251" t="s">
        <v>27</v>
      </c>
      <c r="U251" s="2">
        <v>1</v>
      </c>
    </row>
    <row r="252" spans="1:21">
      <c r="A252" t="s">
        <v>72</v>
      </c>
      <c r="B252" t="s">
        <v>198</v>
      </c>
      <c r="C252" s="2">
        <v>0.27019122883851671</v>
      </c>
      <c r="D252" t="s">
        <v>199</v>
      </c>
      <c r="E252" s="2">
        <v>0.90540540540540537</v>
      </c>
      <c r="F252" t="s">
        <v>200</v>
      </c>
      <c r="G252" s="2">
        <v>0.94117647058823517</v>
      </c>
      <c r="H252" t="s">
        <v>201</v>
      </c>
      <c r="I252" s="2">
        <v>0.6854224040482273</v>
      </c>
      <c r="J252" t="s">
        <v>202</v>
      </c>
      <c r="K252" s="2">
        <v>0.65843670901087203</v>
      </c>
      <c r="L252" t="s">
        <v>203</v>
      </c>
      <c r="M252" s="2">
        <v>0.45296988747892253</v>
      </c>
      <c r="N252" t="s">
        <v>204</v>
      </c>
      <c r="O252" s="2">
        <v>0.76213636213667779</v>
      </c>
      <c r="P252" t="s">
        <v>205</v>
      </c>
      <c r="Q252" s="2">
        <v>0.51898400933607192</v>
      </c>
      <c r="R252" t="s">
        <v>205</v>
      </c>
      <c r="S252" s="2">
        <v>0.63223811712124489</v>
      </c>
      <c r="T252" t="s">
        <v>206</v>
      </c>
      <c r="U252" s="2">
        <v>0.55396937718109696</v>
      </c>
    </row>
    <row r="253" spans="1:21">
      <c r="A253" t="s">
        <v>73</v>
      </c>
      <c r="B253" t="s">
        <v>207</v>
      </c>
      <c r="C253" s="2">
        <v>0.64576766694274257</v>
      </c>
      <c r="D253" t="s">
        <v>208</v>
      </c>
      <c r="E253" s="2">
        <v>1.3513513513513513E-2</v>
      </c>
      <c r="F253" t="s">
        <v>209</v>
      </c>
      <c r="G253" s="2">
        <v>0</v>
      </c>
      <c r="H253" t="s">
        <v>210</v>
      </c>
      <c r="I253" s="2">
        <v>0.66188101306560509</v>
      </c>
      <c r="J253" t="s">
        <v>211</v>
      </c>
      <c r="K253" s="2">
        <v>0.3980048553745052</v>
      </c>
      <c r="L253" t="s">
        <v>212</v>
      </c>
      <c r="M253" s="2">
        <v>7.8008453323781424E-2</v>
      </c>
      <c r="N253" t="s">
        <v>213</v>
      </c>
      <c r="O253" s="2">
        <v>0.4316510852439378</v>
      </c>
      <c r="P253" t="s">
        <v>214</v>
      </c>
      <c r="Q253" s="2">
        <v>8.3721255127231414E-2</v>
      </c>
      <c r="R253" t="s">
        <v>214</v>
      </c>
      <c r="S253" s="2">
        <v>4.0122144609836943E-2</v>
      </c>
      <c r="T253" t="s">
        <v>215</v>
      </c>
      <c r="U253" s="2">
        <v>0.27379826842201022</v>
      </c>
    </row>
    <row r="254" spans="1:21">
      <c r="A254" t="s">
        <v>74</v>
      </c>
      <c r="B254" t="s">
        <v>216</v>
      </c>
      <c r="C254" s="2">
        <v>2.9332968581966597E-2</v>
      </c>
      <c r="D254" t="s">
        <v>217</v>
      </c>
      <c r="E254" s="2">
        <v>5.405405405405405E-2</v>
      </c>
      <c r="F254" t="s">
        <v>218</v>
      </c>
      <c r="G254" s="2">
        <v>0</v>
      </c>
      <c r="H254" t="s">
        <v>219</v>
      </c>
      <c r="I254" s="2">
        <v>0.38516894743277147</v>
      </c>
      <c r="J254" t="s">
        <v>220</v>
      </c>
      <c r="K254" s="2">
        <v>0.41440593280575994</v>
      </c>
      <c r="L254" t="s">
        <v>221</v>
      </c>
      <c r="M254" s="2">
        <v>3.0391569979696803E-3</v>
      </c>
      <c r="N254" t="s">
        <v>222</v>
      </c>
      <c r="O254" s="2">
        <v>0.47556426724191853</v>
      </c>
      <c r="P254" t="s">
        <v>223</v>
      </c>
      <c r="Q254" s="2">
        <v>0.35462945390271772</v>
      </c>
      <c r="R254" t="s">
        <v>224</v>
      </c>
      <c r="S254" s="2">
        <v>9.8530380248269267E-2</v>
      </c>
      <c r="T254" t="s">
        <v>225</v>
      </c>
      <c r="U254" s="2">
        <v>0.15835929688214961</v>
      </c>
    </row>
    <row r="255" spans="1:21">
      <c r="A255" t="s">
        <v>171</v>
      </c>
      <c r="B255" t="s">
        <v>226</v>
      </c>
      <c r="C255" s="2">
        <v>5.4708135636773798E-2</v>
      </c>
      <c r="D255" t="s">
        <v>227</v>
      </c>
      <c r="E255" s="2">
        <v>2.7027027027027025E-2</v>
      </c>
      <c r="F255" t="s">
        <v>228</v>
      </c>
      <c r="G255" s="2">
        <v>5.8823529411764698E-2</v>
      </c>
      <c r="H255" t="s">
        <v>229</v>
      </c>
      <c r="I255" s="2">
        <v>0.29493695467787534</v>
      </c>
      <c r="J255" t="s">
        <v>230</v>
      </c>
      <c r="K255" s="2">
        <v>0.19788925516213601</v>
      </c>
      <c r="L255" t="s">
        <v>231</v>
      </c>
      <c r="M255" s="2">
        <v>0.4659825021993263</v>
      </c>
      <c r="N255" t="s">
        <v>232</v>
      </c>
      <c r="O255" s="2">
        <v>0.24915870249667371</v>
      </c>
      <c r="P255" t="s">
        <v>233</v>
      </c>
      <c r="Q255" s="2">
        <v>4.2665281633978556E-2</v>
      </c>
      <c r="R255" t="s">
        <v>223</v>
      </c>
      <c r="S255" s="2">
        <v>0.22910935802064877</v>
      </c>
      <c r="T255" t="s">
        <v>234</v>
      </c>
      <c r="U255" s="2">
        <v>1.3873057514742812E-2</v>
      </c>
    </row>
    <row r="256" spans="1:21">
      <c r="A256" t="s">
        <v>247</v>
      </c>
      <c r="B256" t="s">
        <v>27</v>
      </c>
      <c r="C256" s="2">
        <v>1</v>
      </c>
      <c r="D256" t="s">
        <v>27</v>
      </c>
      <c r="E256" s="2">
        <v>1</v>
      </c>
      <c r="F256" t="s">
        <v>27</v>
      </c>
      <c r="G256" s="2">
        <v>1</v>
      </c>
      <c r="H256" t="s">
        <v>236</v>
      </c>
      <c r="I256" s="2">
        <v>5.6269933194158329E-2</v>
      </c>
      <c r="J256" t="s">
        <v>237</v>
      </c>
      <c r="K256" s="2">
        <v>0.24674270653043082</v>
      </c>
      <c r="L256" t="s">
        <v>27</v>
      </c>
      <c r="M256" s="2">
        <v>1</v>
      </c>
      <c r="N256" t="s">
        <v>238</v>
      </c>
      <c r="O256" s="2">
        <v>1.1729387512291932E-2</v>
      </c>
      <c r="P256" t="s">
        <v>27</v>
      </c>
      <c r="Q256" s="2">
        <v>1</v>
      </c>
      <c r="R256" t="s">
        <v>27</v>
      </c>
      <c r="S256" s="2">
        <v>1</v>
      </c>
      <c r="T256" t="s">
        <v>27</v>
      </c>
      <c r="U256" s="2">
        <v>1</v>
      </c>
    </row>
    <row r="257" spans="1:21">
      <c r="A257" t="s">
        <v>75</v>
      </c>
      <c r="B257" t="s">
        <v>198</v>
      </c>
      <c r="C257" s="2">
        <v>0.43151989872943486</v>
      </c>
      <c r="D257" t="s">
        <v>199</v>
      </c>
      <c r="E257" s="2">
        <v>0.73333333333333328</v>
      </c>
      <c r="F257" t="s">
        <v>200</v>
      </c>
      <c r="G257" s="2">
        <v>0.93181818181818177</v>
      </c>
      <c r="H257" t="s">
        <v>201</v>
      </c>
      <c r="I257" s="2">
        <v>0.85936317886238911</v>
      </c>
      <c r="J257" t="s">
        <v>202</v>
      </c>
      <c r="K257" s="2">
        <v>0.4984343044077979</v>
      </c>
      <c r="L257" t="s">
        <v>203</v>
      </c>
      <c r="M257" s="2">
        <v>0.36376346003719606</v>
      </c>
      <c r="N257" t="s">
        <v>204</v>
      </c>
      <c r="O257" s="2">
        <v>0.73867252807006945</v>
      </c>
      <c r="P257" t="s">
        <v>205</v>
      </c>
      <c r="Q257" s="2">
        <v>0.70359138319421044</v>
      </c>
      <c r="R257" t="s">
        <v>205</v>
      </c>
      <c r="S257" s="2">
        <v>0.85581728420039194</v>
      </c>
      <c r="T257" t="s">
        <v>206</v>
      </c>
      <c r="U257" s="2">
        <v>0.56832540524142494</v>
      </c>
    </row>
    <row r="258" spans="1:21">
      <c r="A258" t="s">
        <v>76</v>
      </c>
      <c r="B258" t="s">
        <v>207</v>
      </c>
      <c r="C258" s="2">
        <v>0.4591890001496054</v>
      </c>
      <c r="D258" t="s">
        <v>208</v>
      </c>
      <c r="E258" s="2">
        <v>6.6666666666666666E-2</v>
      </c>
      <c r="F258" t="s">
        <v>209</v>
      </c>
      <c r="G258" s="2">
        <v>0</v>
      </c>
      <c r="H258" t="s">
        <v>210</v>
      </c>
      <c r="I258" s="2">
        <v>0.64228649772401636</v>
      </c>
      <c r="J258" t="s">
        <v>211</v>
      </c>
      <c r="K258" s="2">
        <v>0.38094634754698281</v>
      </c>
      <c r="L258" t="s">
        <v>212</v>
      </c>
      <c r="M258" s="2">
        <v>2.0004584144348928E-2</v>
      </c>
      <c r="N258" t="s">
        <v>213</v>
      </c>
      <c r="O258" s="2">
        <v>0.69296371652316036</v>
      </c>
      <c r="P258" t="s">
        <v>214</v>
      </c>
      <c r="Q258" s="2">
        <v>0.24817555840565719</v>
      </c>
      <c r="R258" t="s">
        <v>214</v>
      </c>
      <c r="S258" s="2">
        <v>0.12957488964186889</v>
      </c>
      <c r="T258" t="s">
        <v>215</v>
      </c>
      <c r="U258" s="2">
        <v>0.15857722978343669</v>
      </c>
    </row>
    <row r="259" spans="1:21">
      <c r="A259" t="s">
        <v>77</v>
      </c>
      <c r="B259" t="s">
        <v>216</v>
      </c>
      <c r="C259" s="2">
        <v>9.2559459765055502E-2</v>
      </c>
      <c r="D259" t="s">
        <v>217</v>
      </c>
      <c r="E259" s="2">
        <v>0.16666666666666663</v>
      </c>
      <c r="F259" t="s">
        <v>218</v>
      </c>
      <c r="G259" s="2">
        <v>0</v>
      </c>
      <c r="H259" t="s">
        <v>219</v>
      </c>
      <c r="I259" s="2">
        <v>0.2798189800501944</v>
      </c>
      <c r="J259" t="s">
        <v>220</v>
      </c>
      <c r="K259" s="2">
        <v>0.59691163789433488</v>
      </c>
      <c r="L259" t="s">
        <v>221</v>
      </c>
      <c r="M259" s="2">
        <v>6.0359902084547393E-3</v>
      </c>
      <c r="N259" t="s">
        <v>222</v>
      </c>
      <c r="O259" s="2">
        <v>0.50167106613308321</v>
      </c>
      <c r="P259" t="s">
        <v>223</v>
      </c>
      <c r="Q259" s="2">
        <v>4.8233058400132756E-2</v>
      </c>
      <c r="R259" t="s">
        <v>224</v>
      </c>
      <c r="S259" s="2">
        <v>0</v>
      </c>
      <c r="T259" t="s">
        <v>225</v>
      </c>
      <c r="U259" s="2">
        <v>0.27309736497513953</v>
      </c>
    </row>
    <row r="260" spans="1:21">
      <c r="A260" t="s">
        <v>172</v>
      </c>
      <c r="B260" t="s">
        <v>226</v>
      </c>
      <c r="C260" s="2">
        <v>1.6731641355903631E-2</v>
      </c>
      <c r="D260" t="s">
        <v>227</v>
      </c>
      <c r="E260" s="2">
        <v>3.3333333333333333E-2</v>
      </c>
      <c r="F260" t="s">
        <v>228</v>
      </c>
      <c r="G260" s="2">
        <v>6.8181818181818177E-2</v>
      </c>
      <c r="H260" t="s">
        <v>229</v>
      </c>
      <c r="I260" s="2">
        <v>0.34548996138410765</v>
      </c>
      <c r="J260" t="s">
        <v>230</v>
      </c>
      <c r="K260" s="2">
        <v>0.23264384494101698</v>
      </c>
      <c r="L260" t="s">
        <v>231</v>
      </c>
      <c r="M260" s="2">
        <v>0.61019596561000122</v>
      </c>
      <c r="N260" t="s">
        <v>232</v>
      </c>
      <c r="O260" s="2">
        <v>5.3428073354969442E-2</v>
      </c>
      <c r="P260" t="s">
        <v>233</v>
      </c>
      <c r="Q260" s="2">
        <v>0</v>
      </c>
      <c r="R260" t="s">
        <v>223</v>
      </c>
      <c r="S260" s="2">
        <v>1.4607826157739248E-2</v>
      </c>
      <c r="T260" t="s">
        <v>234</v>
      </c>
      <c r="U260" s="2">
        <v>0</v>
      </c>
    </row>
    <row r="261" spans="1:21">
      <c r="A261" t="s">
        <v>248</v>
      </c>
      <c r="B261" t="s">
        <v>27</v>
      </c>
      <c r="C261" s="2">
        <v>1</v>
      </c>
      <c r="D261" t="s">
        <v>27</v>
      </c>
      <c r="E261" s="2">
        <v>1</v>
      </c>
      <c r="F261" t="s">
        <v>27</v>
      </c>
      <c r="G261" s="2">
        <v>1</v>
      </c>
      <c r="H261" t="s">
        <v>236</v>
      </c>
      <c r="I261" s="2">
        <v>4.7234097000087485E-3</v>
      </c>
      <c r="J261" t="s">
        <v>237</v>
      </c>
      <c r="K261" s="2">
        <v>0.20465319547190608</v>
      </c>
      <c r="L261" t="s">
        <v>27</v>
      </c>
      <c r="M261" s="2">
        <v>1</v>
      </c>
      <c r="N261" t="s">
        <v>238</v>
      </c>
      <c r="O261" s="2">
        <v>0</v>
      </c>
      <c r="P261" t="s">
        <v>27</v>
      </c>
      <c r="Q261" s="2">
        <v>1</v>
      </c>
      <c r="R261" t="s">
        <v>27</v>
      </c>
      <c r="S261" s="2">
        <v>1</v>
      </c>
      <c r="T261" t="s">
        <v>27</v>
      </c>
      <c r="U261" s="2">
        <v>1</v>
      </c>
    </row>
    <row r="262" spans="1:21">
      <c r="A262" t="s">
        <v>78</v>
      </c>
      <c r="B262" t="s">
        <v>198</v>
      </c>
      <c r="C262" s="2">
        <v>0.63274646137519253</v>
      </c>
      <c r="D262" t="s">
        <v>199</v>
      </c>
      <c r="E262" s="2">
        <v>0.9642857142857143</v>
      </c>
      <c r="F262" t="s">
        <v>200</v>
      </c>
      <c r="G262" s="2">
        <v>0.90789473684210531</v>
      </c>
      <c r="H262" t="s">
        <v>201</v>
      </c>
      <c r="I262" s="2">
        <v>0.72051699120584634</v>
      </c>
      <c r="J262" t="s">
        <v>202</v>
      </c>
      <c r="K262" s="2">
        <v>0.58322244856956396</v>
      </c>
      <c r="L262" t="s">
        <v>203</v>
      </c>
      <c r="M262" s="2">
        <v>0.54914555696052092</v>
      </c>
      <c r="N262" t="s">
        <v>204</v>
      </c>
      <c r="O262" s="2">
        <v>0.64392927126548538</v>
      </c>
      <c r="P262" t="s">
        <v>205</v>
      </c>
      <c r="Q262" s="2">
        <v>0.67069003360799029</v>
      </c>
      <c r="R262" t="s">
        <v>205</v>
      </c>
      <c r="S262" s="2">
        <v>0.72909718881813612</v>
      </c>
      <c r="T262" t="s">
        <v>206</v>
      </c>
      <c r="U262" s="2">
        <v>0.50464450727513865</v>
      </c>
    </row>
    <row r="263" spans="1:21">
      <c r="A263" t="s">
        <v>79</v>
      </c>
      <c r="B263" t="s">
        <v>207</v>
      </c>
      <c r="C263" s="2">
        <v>0.22106688130335353</v>
      </c>
      <c r="D263" t="s">
        <v>208</v>
      </c>
      <c r="E263" s="2">
        <v>1.7857142857142856E-2</v>
      </c>
      <c r="F263" t="s">
        <v>209</v>
      </c>
      <c r="G263" s="2">
        <v>1.3157894736842105E-2</v>
      </c>
      <c r="H263" t="s">
        <v>210</v>
      </c>
      <c r="I263" s="2">
        <v>0.4723564423543804</v>
      </c>
      <c r="J263" t="s">
        <v>211</v>
      </c>
      <c r="K263" s="2">
        <v>0.34272380515961864</v>
      </c>
      <c r="L263" t="s">
        <v>212</v>
      </c>
      <c r="M263" s="2">
        <v>5.996652994372105E-2</v>
      </c>
      <c r="N263" t="s">
        <v>213</v>
      </c>
      <c r="O263" s="2">
        <v>0.44231432785722374</v>
      </c>
      <c r="P263" t="s">
        <v>214</v>
      </c>
      <c r="Q263" s="2">
        <v>0.1300520514031217</v>
      </c>
      <c r="R263" t="s">
        <v>214</v>
      </c>
      <c r="S263" s="2">
        <v>5.9845112518993139E-2</v>
      </c>
      <c r="T263" t="s">
        <v>215</v>
      </c>
      <c r="U263" s="2">
        <v>0.28316241579537466</v>
      </c>
    </row>
    <row r="264" spans="1:21">
      <c r="A264" t="s">
        <v>80</v>
      </c>
      <c r="B264" t="s">
        <v>216</v>
      </c>
      <c r="C264" s="2">
        <v>0.14068121900678168</v>
      </c>
      <c r="D264" t="s">
        <v>217</v>
      </c>
      <c r="E264" s="2">
        <v>0</v>
      </c>
      <c r="F264" t="s">
        <v>218</v>
      </c>
      <c r="G264" s="2">
        <v>3.9473684210526314E-2</v>
      </c>
      <c r="H264" t="s">
        <v>219</v>
      </c>
      <c r="I264" s="2">
        <v>0.18266134036767379</v>
      </c>
      <c r="J264" t="s">
        <v>220</v>
      </c>
      <c r="K264" s="2">
        <v>0.25560482725820977</v>
      </c>
      <c r="L264" t="s">
        <v>221</v>
      </c>
      <c r="M264" s="2">
        <v>1.212323124021104E-2</v>
      </c>
      <c r="N264" t="s">
        <v>222</v>
      </c>
      <c r="O264" s="2">
        <v>0.33825016600805907</v>
      </c>
      <c r="P264" t="s">
        <v>223</v>
      </c>
      <c r="Q264" s="2">
        <v>0.16966907212685414</v>
      </c>
      <c r="R264" t="s">
        <v>224</v>
      </c>
      <c r="S264" s="2">
        <v>6.4597703152415364E-2</v>
      </c>
      <c r="T264" t="s">
        <v>225</v>
      </c>
      <c r="U264" s="2">
        <v>0.20083492547174628</v>
      </c>
    </row>
    <row r="265" spans="1:21">
      <c r="A265" t="s">
        <v>173</v>
      </c>
      <c r="B265" t="s">
        <v>226</v>
      </c>
      <c r="C265" s="2">
        <v>5.5054383146708507E-3</v>
      </c>
      <c r="D265" t="s">
        <v>227</v>
      </c>
      <c r="E265" s="2">
        <v>1.7857142857142856E-2</v>
      </c>
      <c r="F265" t="s">
        <v>228</v>
      </c>
      <c r="G265" s="2">
        <v>3.9473684210526314E-2</v>
      </c>
      <c r="H265" t="s">
        <v>229</v>
      </c>
      <c r="I265" s="2">
        <v>0.29854907663303554</v>
      </c>
      <c r="J265" t="s">
        <v>230</v>
      </c>
      <c r="K265" s="2">
        <v>0.33113267871027963</v>
      </c>
      <c r="L265" t="s">
        <v>231</v>
      </c>
      <c r="M265" s="2">
        <v>0.37876468185554685</v>
      </c>
      <c r="N265" t="s">
        <v>232</v>
      </c>
      <c r="O265" s="2">
        <v>0.18964580042207477</v>
      </c>
      <c r="P265" t="s">
        <v>233</v>
      </c>
      <c r="Q265" s="2">
        <v>2.9588842862033518E-2</v>
      </c>
      <c r="R265" t="s">
        <v>223</v>
      </c>
      <c r="S265" s="2">
        <v>0.14645999551045502</v>
      </c>
      <c r="T265" t="s">
        <v>234</v>
      </c>
      <c r="U265" s="2">
        <v>1.1358151457740084E-2</v>
      </c>
    </row>
    <row r="266" spans="1:21">
      <c r="A266" t="s">
        <v>249</v>
      </c>
      <c r="B266" t="s">
        <v>27</v>
      </c>
      <c r="C266" s="2">
        <v>1</v>
      </c>
      <c r="D266" t="s">
        <v>27</v>
      </c>
      <c r="E266" s="2">
        <v>1</v>
      </c>
      <c r="F266" t="s">
        <v>27</v>
      </c>
      <c r="G266" s="2">
        <v>1</v>
      </c>
      <c r="H266" t="s">
        <v>236</v>
      </c>
      <c r="I266" s="2">
        <v>8.4050234715858915E-2</v>
      </c>
      <c r="J266" t="s">
        <v>237</v>
      </c>
      <c r="K266" s="2">
        <v>0.13673680776756983</v>
      </c>
      <c r="L266" t="s">
        <v>27</v>
      </c>
      <c r="M266" s="2">
        <v>1</v>
      </c>
      <c r="N266" t="s">
        <v>238</v>
      </c>
      <c r="O266" s="2">
        <v>6.9899293394709043E-3</v>
      </c>
      <c r="P266" t="s">
        <v>27</v>
      </c>
      <c r="Q266" s="2">
        <v>1</v>
      </c>
      <c r="R266" t="s">
        <v>27</v>
      </c>
      <c r="S266" s="2">
        <v>1</v>
      </c>
      <c r="T266" t="s">
        <v>27</v>
      </c>
      <c r="U266" s="2">
        <v>1</v>
      </c>
    </row>
    <row r="267" spans="1:21">
      <c r="A267" t="s">
        <v>81</v>
      </c>
      <c r="B267" t="s">
        <v>198</v>
      </c>
      <c r="C267" s="2">
        <v>0.3571226514480807</v>
      </c>
      <c r="D267" t="s">
        <v>199</v>
      </c>
      <c r="E267" s="2">
        <v>0.88148148148148153</v>
      </c>
      <c r="F267" t="s">
        <v>200</v>
      </c>
      <c r="G267" s="2">
        <v>0.85786802030456855</v>
      </c>
      <c r="H267" t="s">
        <v>201</v>
      </c>
      <c r="I267" s="2">
        <v>0.72428806203716845</v>
      </c>
      <c r="J267" t="s">
        <v>202</v>
      </c>
      <c r="K267" s="2">
        <v>0.32868042334154135</v>
      </c>
      <c r="L267" t="s">
        <v>203</v>
      </c>
      <c r="M267" s="2">
        <v>0.57047151327937495</v>
      </c>
      <c r="N267" t="s">
        <v>204</v>
      </c>
      <c r="O267" s="2">
        <v>0.73944227767743242</v>
      </c>
      <c r="P267" t="s">
        <v>205</v>
      </c>
      <c r="Q267" s="2">
        <v>0.68829041231163079</v>
      </c>
      <c r="R267" t="s">
        <v>205</v>
      </c>
      <c r="S267" s="2">
        <v>0.84706901826628245</v>
      </c>
      <c r="T267" t="s">
        <v>206</v>
      </c>
      <c r="U267" s="2">
        <v>0.54117386112092591</v>
      </c>
    </row>
    <row r="268" spans="1:21">
      <c r="A268" t="s">
        <v>82</v>
      </c>
      <c r="B268" t="s">
        <v>207</v>
      </c>
      <c r="C268" s="2">
        <v>0.57316264918798565</v>
      </c>
      <c r="D268" t="s">
        <v>208</v>
      </c>
      <c r="E268" s="2">
        <v>3.7037037037037035E-2</v>
      </c>
      <c r="F268" t="s">
        <v>209</v>
      </c>
      <c r="G268" s="2">
        <v>5.076142131979695E-3</v>
      </c>
      <c r="H268" t="s">
        <v>210</v>
      </c>
      <c r="I268" s="2">
        <v>0.62317062464006534</v>
      </c>
      <c r="J268" t="s">
        <v>211</v>
      </c>
      <c r="K268" s="2">
        <v>0.34011911783357607</v>
      </c>
      <c r="L268" t="s">
        <v>212</v>
      </c>
      <c r="M268" s="2">
        <v>2.3671697719936491E-2</v>
      </c>
      <c r="N268" t="s">
        <v>213</v>
      </c>
      <c r="O268" s="2">
        <v>0.58083484554357157</v>
      </c>
      <c r="P268" t="s">
        <v>214</v>
      </c>
      <c r="Q268" s="2">
        <v>0.12857977307139962</v>
      </c>
      <c r="R268" t="s">
        <v>214</v>
      </c>
      <c r="S268" s="2">
        <v>8.0449961445783646E-2</v>
      </c>
      <c r="T268" t="s">
        <v>215</v>
      </c>
      <c r="U268" s="2">
        <v>0.26251125962126259</v>
      </c>
    </row>
    <row r="269" spans="1:21">
      <c r="A269" t="s">
        <v>83</v>
      </c>
      <c r="B269" t="s">
        <v>216</v>
      </c>
      <c r="C269" s="2">
        <v>5.8862164393403089E-2</v>
      </c>
      <c r="D269" t="s">
        <v>217</v>
      </c>
      <c r="E269" s="2">
        <v>5.185185185185185E-2</v>
      </c>
      <c r="F269" t="s">
        <v>218</v>
      </c>
      <c r="G269" s="2">
        <v>2.030456852791878E-2</v>
      </c>
      <c r="H269" t="s">
        <v>219</v>
      </c>
      <c r="I269" s="2">
        <v>0.35990216635038136</v>
      </c>
      <c r="J269" t="s">
        <v>220</v>
      </c>
      <c r="K269" s="2">
        <v>0.42097048576036028</v>
      </c>
      <c r="L269" t="s">
        <v>221</v>
      </c>
      <c r="M269" s="2">
        <v>1.7103907818627195E-2</v>
      </c>
      <c r="N269" t="s">
        <v>222</v>
      </c>
      <c r="O269" s="2">
        <v>0.46968135721828774</v>
      </c>
      <c r="P269" t="s">
        <v>223</v>
      </c>
      <c r="Q269" s="2">
        <v>0.17351408986077846</v>
      </c>
      <c r="R269" t="s">
        <v>224</v>
      </c>
      <c r="S269" s="2">
        <v>1.9263610007975641E-2</v>
      </c>
      <c r="T269" t="s">
        <v>225</v>
      </c>
      <c r="U269" s="2">
        <v>0.18952072563131558</v>
      </c>
    </row>
    <row r="270" spans="1:21">
      <c r="A270" t="s">
        <v>174</v>
      </c>
      <c r="B270" t="s">
        <v>226</v>
      </c>
      <c r="C270" s="2">
        <v>1.0852534970531286E-2</v>
      </c>
      <c r="D270" t="s">
        <v>227</v>
      </c>
      <c r="E270" s="2">
        <v>2.9629629629629631E-2</v>
      </c>
      <c r="F270" t="s">
        <v>228</v>
      </c>
      <c r="G270" s="2">
        <v>0.116751269035533</v>
      </c>
      <c r="H270" t="s">
        <v>229</v>
      </c>
      <c r="I270" s="2">
        <v>0.26979609780090369</v>
      </c>
      <c r="J270" t="s">
        <v>230</v>
      </c>
      <c r="K270" s="2">
        <v>0.30631490923391685</v>
      </c>
      <c r="L270" t="s">
        <v>231</v>
      </c>
      <c r="M270" s="2">
        <v>0.38875288118206064</v>
      </c>
      <c r="N270" t="s">
        <v>232</v>
      </c>
      <c r="O270" s="2">
        <v>0.3992440596016717</v>
      </c>
      <c r="P270" t="s">
        <v>233</v>
      </c>
      <c r="Q270" s="2">
        <v>9.6157247561905277E-3</v>
      </c>
      <c r="R270" t="s">
        <v>223</v>
      </c>
      <c r="S270" s="2">
        <v>5.3217410279958716E-2</v>
      </c>
      <c r="T270" t="s">
        <v>234</v>
      </c>
      <c r="U270" s="2">
        <v>6.7941536264953918E-3</v>
      </c>
    </row>
    <row r="271" spans="1:21">
      <c r="A271" t="s">
        <v>250</v>
      </c>
      <c r="B271" t="s">
        <v>27</v>
      </c>
      <c r="C271" s="2">
        <v>1</v>
      </c>
      <c r="D271" t="s">
        <v>27</v>
      </c>
      <c r="E271" s="2">
        <v>1</v>
      </c>
      <c r="F271" t="s">
        <v>27</v>
      </c>
      <c r="G271" s="2">
        <v>1</v>
      </c>
      <c r="H271" t="s">
        <v>236</v>
      </c>
      <c r="I271" s="2">
        <v>3.1583850453244015E-2</v>
      </c>
      <c r="J271" t="s">
        <v>237</v>
      </c>
      <c r="K271" s="2">
        <v>0.25902077072137458</v>
      </c>
      <c r="L271" t="s">
        <v>27</v>
      </c>
      <c r="M271" s="2">
        <v>1</v>
      </c>
      <c r="N271" t="s">
        <v>238</v>
      </c>
      <c r="O271" s="2">
        <v>0</v>
      </c>
      <c r="P271" t="s">
        <v>27</v>
      </c>
      <c r="Q271" s="2">
        <v>1</v>
      </c>
      <c r="R271" t="s">
        <v>27</v>
      </c>
      <c r="S271" s="2">
        <v>1</v>
      </c>
      <c r="T271" t="s">
        <v>27</v>
      </c>
      <c r="U271" s="2">
        <v>1</v>
      </c>
    </row>
    <row r="272" spans="1:21">
      <c r="A272" t="s">
        <v>84</v>
      </c>
      <c r="B272" t="s">
        <v>198</v>
      </c>
      <c r="C272" s="2">
        <v>0.41312827653212514</v>
      </c>
      <c r="D272" t="s">
        <v>199</v>
      </c>
      <c r="E272" s="2">
        <v>0.90756302521008403</v>
      </c>
      <c r="F272" t="s">
        <v>200</v>
      </c>
      <c r="G272" s="2">
        <v>0.88165680473372776</v>
      </c>
      <c r="H272" t="s">
        <v>201</v>
      </c>
      <c r="I272" s="2">
        <v>0.67683021990954317</v>
      </c>
      <c r="J272" t="s">
        <v>202</v>
      </c>
      <c r="K272" s="2">
        <v>0.47495320592246043</v>
      </c>
      <c r="L272" t="s">
        <v>203</v>
      </c>
      <c r="M272" s="2">
        <v>0.55641252595032431</v>
      </c>
      <c r="N272" t="s">
        <v>204</v>
      </c>
      <c r="O272" s="2">
        <v>0.81064484875213283</v>
      </c>
      <c r="P272" t="s">
        <v>205</v>
      </c>
      <c r="Q272" s="2">
        <v>0.65191302214344704</v>
      </c>
      <c r="R272" t="s">
        <v>205</v>
      </c>
      <c r="S272" s="2">
        <v>0.70680432726821085</v>
      </c>
      <c r="T272" t="s">
        <v>206</v>
      </c>
      <c r="U272" s="2">
        <v>0.70199486079534967</v>
      </c>
    </row>
    <row r="273" spans="1:21">
      <c r="A273" t="s">
        <v>85</v>
      </c>
      <c r="B273" t="s">
        <v>207</v>
      </c>
      <c r="C273" s="2">
        <v>0.53328728702005257</v>
      </c>
      <c r="D273" t="s">
        <v>208</v>
      </c>
      <c r="E273" s="2">
        <v>0</v>
      </c>
      <c r="F273" t="s">
        <v>209</v>
      </c>
      <c r="G273" s="2">
        <v>1.1834319526627219E-2</v>
      </c>
      <c r="H273" t="s">
        <v>210</v>
      </c>
      <c r="I273" s="2">
        <v>0.54558650888827764</v>
      </c>
      <c r="J273" t="s">
        <v>211</v>
      </c>
      <c r="K273" s="2">
        <v>0.37863153815262207</v>
      </c>
      <c r="L273" t="s">
        <v>212</v>
      </c>
      <c r="M273" s="2">
        <v>6.832047258515378E-2</v>
      </c>
      <c r="N273" t="s">
        <v>213</v>
      </c>
      <c r="O273" s="2">
        <v>0.51212183289969115</v>
      </c>
      <c r="P273" t="s">
        <v>214</v>
      </c>
      <c r="Q273" s="2">
        <v>0.2059619578088549</v>
      </c>
      <c r="R273" t="s">
        <v>214</v>
      </c>
      <c r="S273" s="2">
        <v>0.18777106047287731</v>
      </c>
      <c r="T273" t="s">
        <v>215</v>
      </c>
      <c r="U273" s="2">
        <v>0.16233723243582004</v>
      </c>
    </row>
    <row r="274" spans="1:21">
      <c r="A274" t="s">
        <v>86</v>
      </c>
      <c r="B274" t="s">
        <v>216</v>
      </c>
      <c r="C274" s="2">
        <v>4.4639694611142547E-2</v>
      </c>
      <c r="D274" t="s">
        <v>217</v>
      </c>
      <c r="E274" s="2">
        <v>3.3613445378151259E-2</v>
      </c>
      <c r="F274" t="s">
        <v>218</v>
      </c>
      <c r="G274" s="2">
        <v>2.3668639053254437E-2</v>
      </c>
      <c r="H274" t="s">
        <v>219</v>
      </c>
      <c r="I274" s="2">
        <v>0.4146504704195712</v>
      </c>
      <c r="J274" t="s">
        <v>220</v>
      </c>
      <c r="K274" s="2">
        <v>0.46502755646179816</v>
      </c>
      <c r="L274" t="s">
        <v>221</v>
      </c>
      <c r="M274" s="2">
        <v>3.3416310870304375E-2</v>
      </c>
      <c r="N274" t="s">
        <v>222</v>
      </c>
      <c r="O274" s="2">
        <v>0.45941319661433477</v>
      </c>
      <c r="P274" t="s">
        <v>223</v>
      </c>
      <c r="Q274" s="2">
        <v>0.13220843118507644</v>
      </c>
      <c r="R274" t="s">
        <v>224</v>
      </c>
      <c r="S274" s="2">
        <v>3.1219952025430417E-2</v>
      </c>
      <c r="T274" t="s">
        <v>225</v>
      </c>
      <c r="U274" s="2">
        <v>0.10910985603061009</v>
      </c>
    </row>
    <row r="275" spans="1:21">
      <c r="A275" t="s">
        <v>175</v>
      </c>
      <c r="B275" t="s">
        <v>226</v>
      </c>
      <c r="C275" s="2">
        <v>8.9447418366797749E-3</v>
      </c>
      <c r="D275" t="s">
        <v>227</v>
      </c>
      <c r="E275" s="2">
        <v>5.8823529411764698E-2</v>
      </c>
      <c r="F275" t="s">
        <v>228</v>
      </c>
      <c r="G275" s="2">
        <v>8.2840236686390553E-2</v>
      </c>
      <c r="H275" t="s">
        <v>229</v>
      </c>
      <c r="I275" s="2">
        <v>0.28103354204337694</v>
      </c>
      <c r="J275" t="s">
        <v>230</v>
      </c>
      <c r="K275" s="2">
        <v>0.27204765042610946</v>
      </c>
      <c r="L275" t="s">
        <v>231</v>
      </c>
      <c r="M275" s="2">
        <v>0.34185069059421713</v>
      </c>
      <c r="N275" t="s">
        <v>232</v>
      </c>
      <c r="O275" s="2">
        <v>0.38661755822844285</v>
      </c>
      <c r="P275" t="s">
        <v>233</v>
      </c>
      <c r="Q275" s="2">
        <v>9.9165888626212405E-3</v>
      </c>
      <c r="R275" t="s">
        <v>223</v>
      </c>
      <c r="S275" s="2">
        <v>7.4204660233480976E-2</v>
      </c>
      <c r="T275" t="s">
        <v>234</v>
      </c>
      <c r="U275" s="2">
        <v>2.6558050738219645E-2</v>
      </c>
    </row>
    <row r="276" spans="1:21">
      <c r="A276" t="s">
        <v>251</v>
      </c>
      <c r="B276" t="s">
        <v>27</v>
      </c>
      <c r="C276" s="2">
        <v>1</v>
      </c>
      <c r="D276" t="s">
        <v>27</v>
      </c>
      <c r="E276" s="2">
        <v>1</v>
      </c>
      <c r="F276" t="s">
        <v>27</v>
      </c>
      <c r="G276" s="2">
        <v>1</v>
      </c>
      <c r="H276" t="s">
        <v>236</v>
      </c>
      <c r="I276" s="2">
        <v>3.3671712557754113E-2</v>
      </c>
      <c r="J276" t="s">
        <v>237</v>
      </c>
      <c r="K276" s="2">
        <v>0.28281158424560426</v>
      </c>
      <c r="L276" t="s">
        <v>27</v>
      </c>
      <c r="M276" s="2">
        <v>1</v>
      </c>
      <c r="N276" t="s">
        <v>238</v>
      </c>
      <c r="O276" s="2">
        <v>4.9311428038587967E-3</v>
      </c>
      <c r="P276" t="s">
        <v>27</v>
      </c>
      <c r="Q276" s="2">
        <v>1</v>
      </c>
      <c r="R276" t="s">
        <v>27</v>
      </c>
      <c r="S276" s="2">
        <v>1</v>
      </c>
      <c r="T276" t="s">
        <v>27</v>
      </c>
      <c r="U276" s="2">
        <v>1</v>
      </c>
    </row>
    <row r="277" spans="1:21">
      <c r="A277" t="s">
        <v>87</v>
      </c>
      <c r="B277" t="s">
        <v>198</v>
      </c>
      <c r="C277" s="2">
        <v>0.50630373515031413</v>
      </c>
      <c r="D277" t="s">
        <v>199</v>
      </c>
      <c r="E277" s="2">
        <v>0.8867924528301887</v>
      </c>
      <c r="F277" t="s">
        <v>200</v>
      </c>
      <c r="G277" s="2">
        <v>0.8</v>
      </c>
      <c r="H277" t="s">
        <v>201</v>
      </c>
      <c r="I277" s="2">
        <v>0.77889810998873832</v>
      </c>
      <c r="J277" t="s">
        <v>202</v>
      </c>
      <c r="K277" s="2">
        <v>0.32593383329375536</v>
      </c>
      <c r="L277" t="s">
        <v>203</v>
      </c>
      <c r="M277" s="2">
        <v>0.41338591683974379</v>
      </c>
      <c r="N277" t="s">
        <v>204</v>
      </c>
      <c r="O277" s="2">
        <v>0.58196683373116587</v>
      </c>
      <c r="P277" t="s">
        <v>205</v>
      </c>
      <c r="Q277" s="2">
        <v>0.75809378474236966</v>
      </c>
      <c r="R277" t="s">
        <v>205</v>
      </c>
      <c r="S277" s="2">
        <v>0.7373307142963923</v>
      </c>
      <c r="T277" t="s">
        <v>206</v>
      </c>
      <c r="U277" s="2">
        <v>0.55479456742960909</v>
      </c>
    </row>
    <row r="278" spans="1:21">
      <c r="A278" t="s">
        <v>88</v>
      </c>
      <c r="B278" t="s">
        <v>207</v>
      </c>
      <c r="C278" s="2">
        <v>0.41745687807821641</v>
      </c>
      <c r="D278" t="s">
        <v>208</v>
      </c>
      <c r="E278" s="2">
        <v>5.6603773584905669E-2</v>
      </c>
      <c r="F278" t="s">
        <v>209</v>
      </c>
      <c r="G278" s="2">
        <v>1.6666666666666666E-2</v>
      </c>
      <c r="H278" t="s">
        <v>210</v>
      </c>
      <c r="I278" s="2">
        <v>0.48935909762631097</v>
      </c>
      <c r="J278" t="s">
        <v>211</v>
      </c>
      <c r="K278" s="2">
        <v>0.41256884015295758</v>
      </c>
      <c r="L278" t="s">
        <v>212</v>
      </c>
      <c r="M278" s="2">
        <v>8.186726927811995E-2</v>
      </c>
      <c r="N278" t="s">
        <v>213</v>
      </c>
      <c r="O278" s="2">
        <v>0.58918620428339985</v>
      </c>
      <c r="P278" t="s">
        <v>214</v>
      </c>
      <c r="Q278" s="2">
        <v>0.13889763199687938</v>
      </c>
      <c r="R278" t="s">
        <v>214</v>
      </c>
      <c r="S278" s="2">
        <v>0.1008180258118012</v>
      </c>
      <c r="T278" t="s">
        <v>215</v>
      </c>
      <c r="U278" s="2">
        <v>0.28178975074949192</v>
      </c>
    </row>
    <row r="279" spans="1:21">
      <c r="A279" t="s">
        <v>89</v>
      </c>
      <c r="B279" t="s">
        <v>216</v>
      </c>
      <c r="C279" s="2">
        <v>0</v>
      </c>
      <c r="D279" t="s">
        <v>217</v>
      </c>
      <c r="E279" s="2">
        <v>5.6603773584905669E-2</v>
      </c>
      <c r="F279" t="s">
        <v>218</v>
      </c>
      <c r="G279" s="2">
        <v>0.05</v>
      </c>
      <c r="H279" t="s">
        <v>219</v>
      </c>
      <c r="I279" s="2">
        <v>9.2423915454653421E-2</v>
      </c>
      <c r="J279" t="s">
        <v>220</v>
      </c>
      <c r="K279" s="2">
        <v>0.26964207977840754</v>
      </c>
      <c r="L279" t="s">
        <v>221</v>
      </c>
      <c r="M279" s="2">
        <v>1.5084909288476596E-2</v>
      </c>
      <c r="N279" t="s">
        <v>222</v>
      </c>
      <c r="O279" s="2">
        <v>0.50241532517626053</v>
      </c>
      <c r="P279" t="s">
        <v>223</v>
      </c>
      <c r="Q279" s="2">
        <v>6.0970298379509645E-2</v>
      </c>
      <c r="R279" t="s">
        <v>224</v>
      </c>
      <c r="S279" s="2">
        <v>6.7019354156336947E-2</v>
      </c>
      <c r="T279" t="s">
        <v>225</v>
      </c>
      <c r="U279" s="2">
        <v>0.16341568182089852</v>
      </c>
    </row>
    <row r="280" spans="1:21">
      <c r="A280" t="s">
        <v>176</v>
      </c>
      <c r="B280" t="s">
        <v>226</v>
      </c>
      <c r="C280" s="2">
        <v>7.6239386771469714E-2</v>
      </c>
      <c r="D280" t="s">
        <v>227</v>
      </c>
      <c r="E280" s="2">
        <v>0</v>
      </c>
      <c r="F280" t="s">
        <v>228</v>
      </c>
      <c r="G280" s="2">
        <v>0.13333333333333333</v>
      </c>
      <c r="H280" t="s">
        <v>229</v>
      </c>
      <c r="I280" s="2">
        <v>0.27294363120627502</v>
      </c>
      <c r="J280" t="s">
        <v>230</v>
      </c>
      <c r="K280" s="2">
        <v>0.32163345844326086</v>
      </c>
      <c r="L280" t="s">
        <v>231</v>
      </c>
      <c r="M280" s="2">
        <v>0.48966190459365899</v>
      </c>
      <c r="N280" t="s">
        <v>232</v>
      </c>
      <c r="O280" s="2">
        <v>0.15409324045503908</v>
      </c>
      <c r="P280" t="s">
        <v>233</v>
      </c>
      <c r="Q280" s="2">
        <v>4.2038284881241179E-2</v>
      </c>
      <c r="R280" t="s">
        <v>223</v>
      </c>
      <c r="S280" s="2">
        <v>9.483190573546954E-2</v>
      </c>
      <c r="T280" t="s">
        <v>234</v>
      </c>
      <c r="U280" s="2">
        <v>0</v>
      </c>
    </row>
    <row r="281" spans="1:21">
      <c r="A281" t="s">
        <v>252</v>
      </c>
      <c r="B281" t="s">
        <v>27</v>
      </c>
      <c r="C281" s="2">
        <v>1</v>
      </c>
      <c r="D281" t="s">
        <v>27</v>
      </c>
      <c r="E281" s="2">
        <v>1</v>
      </c>
      <c r="F281" t="s">
        <v>27</v>
      </c>
      <c r="G281" s="2">
        <v>1</v>
      </c>
      <c r="H281" t="s">
        <v>236</v>
      </c>
      <c r="I281" s="2">
        <v>0</v>
      </c>
      <c r="J281" t="s">
        <v>237</v>
      </c>
      <c r="K281" s="2">
        <v>0.27148408332787571</v>
      </c>
      <c r="L281" t="s">
        <v>27</v>
      </c>
      <c r="M281" s="2">
        <v>1</v>
      </c>
      <c r="N281" t="s">
        <v>238</v>
      </c>
      <c r="O281" s="2">
        <v>2.2010178840627392E-2</v>
      </c>
      <c r="P281" t="s">
        <v>27</v>
      </c>
      <c r="Q281" s="2">
        <v>1</v>
      </c>
      <c r="R281" t="s">
        <v>27</v>
      </c>
      <c r="S281" s="2">
        <v>1</v>
      </c>
      <c r="T281" t="s">
        <v>27</v>
      </c>
      <c r="U281" s="2">
        <v>1</v>
      </c>
    </row>
    <row r="282" spans="1:21">
      <c r="A282" t="s">
        <v>90</v>
      </c>
      <c r="B282" t="s">
        <v>198</v>
      </c>
      <c r="C282" s="2">
        <v>0.36352587141573095</v>
      </c>
      <c r="D282" t="s">
        <v>199</v>
      </c>
      <c r="E282" s="2">
        <v>0.85294117647058831</v>
      </c>
      <c r="F282" t="s">
        <v>200</v>
      </c>
      <c r="G282" s="2">
        <v>0.93396226415094352</v>
      </c>
      <c r="H282" t="s">
        <v>201</v>
      </c>
      <c r="I282" s="2">
        <v>0.74339936309238008</v>
      </c>
      <c r="J282" t="s">
        <v>202</v>
      </c>
      <c r="K282" s="2">
        <v>0.49385992910223186</v>
      </c>
      <c r="L282" t="s">
        <v>203</v>
      </c>
      <c r="M282" s="2">
        <v>0.45140337606966041</v>
      </c>
      <c r="N282" t="s">
        <v>204</v>
      </c>
      <c r="O282" s="2">
        <v>0.76747558560127549</v>
      </c>
      <c r="P282" t="s">
        <v>205</v>
      </c>
      <c r="Q282" s="2">
        <v>0.64580045412652187</v>
      </c>
      <c r="R282" t="s">
        <v>205</v>
      </c>
      <c r="S282" s="2">
        <v>0.7347462635619163</v>
      </c>
      <c r="T282" t="s">
        <v>206</v>
      </c>
      <c r="U282" s="2">
        <v>0.47953020985732059</v>
      </c>
    </row>
    <row r="283" spans="1:21">
      <c r="A283" t="s">
        <v>91</v>
      </c>
      <c r="B283" t="s">
        <v>207</v>
      </c>
      <c r="C283" s="2">
        <v>0.53812350966329825</v>
      </c>
      <c r="D283" t="s">
        <v>208</v>
      </c>
      <c r="E283" s="2">
        <v>7.3529411764705885E-2</v>
      </c>
      <c r="F283" t="s">
        <v>209</v>
      </c>
      <c r="G283" s="2">
        <v>9.433962264150943E-3</v>
      </c>
      <c r="H283" t="s">
        <v>210</v>
      </c>
      <c r="I283" s="2">
        <v>0.71556646615530572</v>
      </c>
      <c r="J283" t="s">
        <v>211</v>
      </c>
      <c r="K283" s="2">
        <v>0.38790701908198533</v>
      </c>
      <c r="L283" t="s">
        <v>212</v>
      </c>
      <c r="M283" s="2">
        <v>6.3384137131117665E-2</v>
      </c>
      <c r="N283" t="s">
        <v>213</v>
      </c>
      <c r="O283" s="2">
        <v>0.47583778231245266</v>
      </c>
      <c r="P283" t="s">
        <v>214</v>
      </c>
      <c r="Q283" s="2">
        <v>0.25352026495294672</v>
      </c>
      <c r="R283" t="s">
        <v>214</v>
      </c>
      <c r="S283" s="2">
        <v>0.10743631266202057</v>
      </c>
      <c r="T283" t="s">
        <v>215</v>
      </c>
      <c r="U283" s="2">
        <v>0.36474279354827227</v>
      </c>
    </row>
    <row r="284" spans="1:21">
      <c r="A284" t="s">
        <v>92</v>
      </c>
      <c r="B284" t="s">
        <v>216</v>
      </c>
      <c r="C284" s="2">
        <v>8.5737118849279439E-2</v>
      </c>
      <c r="D284" t="s">
        <v>217</v>
      </c>
      <c r="E284" s="2">
        <v>4.4117647058823532E-2</v>
      </c>
      <c r="F284" t="s">
        <v>218</v>
      </c>
      <c r="G284" s="2">
        <v>9.433962264150943E-3</v>
      </c>
      <c r="H284" t="s">
        <v>219</v>
      </c>
      <c r="I284" s="2">
        <v>0.35783135709882857</v>
      </c>
      <c r="J284" t="s">
        <v>220</v>
      </c>
      <c r="K284" s="2">
        <v>0.33720319511274915</v>
      </c>
      <c r="L284" t="s">
        <v>221</v>
      </c>
      <c r="M284" s="2">
        <v>0</v>
      </c>
      <c r="N284" t="s">
        <v>222</v>
      </c>
      <c r="O284" s="2">
        <v>0.49530786993955928</v>
      </c>
      <c r="P284" t="s">
        <v>223</v>
      </c>
      <c r="Q284" s="2">
        <v>8.6892955783714851E-2</v>
      </c>
      <c r="R284" t="s">
        <v>224</v>
      </c>
      <c r="S284" s="2">
        <v>2.110027405519297E-2</v>
      </c>
      <c r="T284" t="s">
        <v>225</v>
      </c>
      <c r="U284" s="2">
        <v>0.144523270456105</v>
      </c>
    </row>
    <row r="285" spans="1:21">
      <c r="A285" t="s">
        <v>177</v>
      </c>
      <c r="B285" t="s">
        <v>226</v>
      </c>
      <c r="C285" s="2">
        <v>1.2613500071691588E-2</v>
      </c>
      <c r="D285" t="s">
        <v>227</v>
      </c>
      <c r="E285" s="2">
        <v>2.9411764705882349E-2</v>
      </c>
      <c r="F285" t="s">
        <v>228</v>
      </c>
      <c r="G285" s="2">
        <v>4.716981132075472E-2</v>
      </c>
      <c r="H285" t="s">
        <v>229</v>
      </c>
      <c r="I285" s="2">
        <v>0.22912001735181695</v>
      </c>
      <c r="J285" t="s">
        <v>230</v>
      </c>
      <c r="K285" s="2">
        <v>0.23194427983927132</v>
      </c>
      <c r="L285" t="s">
        <v>231</v>
      </c>
      <c r="M285" s="2">
        <v>0.48521248679922069</v>
      </c>
      <c r="N285" t="s">
        <v>232</v>
      </c>
      <c r="O285" s="2">
        <v>9.8513739327041119E-2</v>
      </c>
      <c r="P285" t="s">
        <v>233</v>
      </c>
      <c r="Q285" s="2">
        <v>1.3786325136815514E-2</v>
      </c>
      <c r="R285" t="s">
        <v>223</v>
      </c>
      <c r="S285" s="2">
        <v>0.13671714972086935</v>
      </c>
      <c r="T285" t="s">
        <v>234</v>
      </c>
      <c r="U285" s="2">
        <v>1.1203726138300972E-2</v>
      </c>
    </row>
    <row r="286" spans="1:21">
      <c r="A286" t="s">
        <v>253</v>
      </c>
      <c r="B286" t="s">
        <v>27</v>
      </c>
      <c r="C286" s="2">
        <v>1</v>
      </c>
      <c r="D286" t="s">
        <v>27</v>
      </c>
      <c r="E286" s="2">
        <v>1</v>
      </c>
      <c r="F286" t="s">
        <v>27</v>
      </c>
      <c r="G286" s="2">
        <v>1</v>
      </c>
      <c r="H286" t="s">
        <v>236</v>
      </c>
      <c r="I286" s="2">
        <v>1.9555891093388175E-2</v>
      </c>
      <c r="J286" t="s">
        <v>237</v>
      </c>
      <c r="K286" s="2">
        <v>0.17238091437723002</v>
      </c>
      <c r="L286" t="s">
        <v>27</v>
      </c>
      <c r="M286" s="2">
        <v>1</v>
      </c>
      <c r="N286" t="s">
        <v>238</v>
      </c>
      <c r="O286" s="2">
        <v>1.3154164763946381E-2</v>
      </c>
      <c r="P286" t="s">
        <v>27</v>
      </c>
      <c r="Q286" s="2">
        <v>1</v>
      </c>
      <c r="R286" t="s">
        <v>27</v>
      </c>
      <c r="S286" s="2">
        <v>1</v>
      </c>
      <c r="T286" t="s">
        <v>27</v>
      </c>
      <c r="U286" s="2">
        <v>1</v>
      </c>
    </row>
    <row r="287" spans="1:21">
      <c r="A287" t="s">
        <v>93</v>
      </c>
      <c r="B287" t="s">
        <v>198</v>
      </c>
      <c r="C287" s="2">
        <v>0.33890287656187829</v>
      </c>
      <c r="D287" t="s">
        <v>199</v>
      </c>
      <c r="E287" s="2">
        <v>0.87421383647798745</v>
      </c>
      <c r="F287" t="s">
        <v>200</v>
      </c>
      <c r="G287" s="2">
        <v>0.91919191919191912</v>
      </c>
      <c r="H287" t="s">
        <v>201</v>
      </c>
      <c r="I287" s="2">
        <v>0.73804072185642644</v>
      </c>
      <c r="J287" t="s">
        <v>202</v>
      </c>
      <c r="K287" s="2">
        <v>0.54649117981820028</v>
      </c>
      <c r="L287" t="s">
        <v>203</v>
      </c>
      <c r="M287" s="2">
        <v>0.66141887102288732</v>
      </c>
      <c r="N287" t="s">
        <v>204</v>
      </c>
      <c r="O287" s="2">
        <v>0.7838531071664735</v>
      </c>
      <c r="P287" t="s">
        <v>205</v>
      </c>
      <c r="Q287" s="2">
        <v>0.66167797726858335</v>
      </c>
      <c r="R287" t="s">
        <v>205</v>
      </c>
      <c r="S287" s="2">
        <v>0.67488598512829645</v>
      </c>
      <c r="T287" t="s">
        <v>206</v>
      </c>
      <c r="U287" s="2">
        <v>0.40581373088630279</v>
      </c>
    </row>
    <row r="288" spans="1:21">
      <c r="A288" t="s">
        <v>94</v>
      </c>
      <c r="B288" t="s">
        <v>207</v>
      </c>
      <c r="C288" s="2">
        <v>0.58891111650359795</v>
      </c>
      <c r="D288" t="s">
        <v>208</v>
      </c>
      <c r="E288" s="2">
        <v>8.1761006289308172E-2</v>
      </c>
      <c r="F288" t="s">
        <v>209</v>
      </c>
      <c r="G288" s="2">
        <v>5.0505050505050509E-3</v>
      </c>
      <c r="H288" t="s">
        <v>210</v>
      </c>
      <c r="I288" s="2">
        <v>0.57988283709027855</v>
      </c>
      <c r="J288" t="s">
        <v>211</v>
      </c>
      <c r="K288" s="2">
        <v>0.33542715790479893</v>
      </c>
      <c r="L288" t="s">
        <v>212</v>
      </c>
      <c r="M288" s="2">
        <v>3.8886991145673115E-2</v>
      </c>
      <c r="N288" t="s">
        <v>213</v>
      </c>
      <c r="O288" s="2">
        <v>0.51307952204936103</v>
      </c>
      <c r="P288" t="s">
        <v>214</v>
      </c>
      <c r="Q288" s="2">
        <v>0.13815582779140265</v>
      </c>
      <c r="R288" t="s">
        <v>214</v>
      </c>
      <c r="S288" s="2">
        <v>4.8412811518897779E-2</v>
      </c>
      <c r="T288" t="s">
        <v>215</v>
      </c>
      <c r="U288" s="2">
        <v>0.31905164580716994</v>
      </c>
    </row>
    <row r="289" spans="1:21">
      <c r="A289" t="s">
        <v>95</v>
      </c>
      <c r="B289" t="s">
        <v>216</v>
      </c>
      <c r="C289" s="2">
        <v>3.3749192265305039E-2</v>
      </c>
      <c r="D289" t="s">
        <v>217</v>
      </c>
      <c r="E289" s="2">
        <v>1.257861635220126E-2</v>
      </c>
      <c r="F289" t="s">
        <v>218</v>
      </c>
      <c r="G289" s="2">
        <v>1.0101010101010102E-2</v>
      </c>
      <c r="H289" t="s">
        <v>219</v>
      </c>
      <c r="I289" s="2">
        <v>0.3686104753847404</v>
      </c>
      <c r="J289" t="s">
        <v>220</v>
      </c>
      <c r="K289" s="2">
        <v>0.40112629143864109</v>
      </c>
      <c r="L289" t="s">
        <v>221</v>
      </c>
      <c r="M289" s="2">
        <v>1.2531597904931746E-2</v>
      </c>
      <c r="N289" t="s">
        <v>222</v>
      </c>
      <c r="O289" s="2">
        <v>0.38454550545295335</v>
      </c>
      <c r="P289" t="s">
        <v>223</v>
      </c>
      <c r="Q289" s="2">
        <v>0.13400348686621294</v>
      </c>
      <c r="R289" t="s">
        <v>224</v>
      </c>
      <c r="S289" s="2">
        <v>6.1543223631440866E-2</v>
      </c>
      <c r="T289" t="s">
        <v>225</v>
      </c>
      <c r="U289" s="2">
        <v>0.22640131481679396</v>
      </c>
    </row>
    <row r="290" spans="1:21">
      <c r="A290" t="s">
        <v>178</v>
      </c>
      <c r="B290" t="s">
        <v>226</v>
      </c>
      <c r="C290" s="2">
        <v>3.8436814669220422E-2</v>
      </c>
      <c r="D290" t="s">
        <v>227</v>
      </c>
      <c r="E290" s="2">
        <v>3.1446540880503145E-2</v>
      </c>
      <c r="F290" t="s">
        <v>228</v>
      </c>
      <c r="G290" s="2">
        <v>6.5656565656565663E-2</v>
      </c>
      <c r="H290" t="s">
        <v>229</v>
      </c>
      <c r="I290" s="2">
        <v>0.20202812785619101</v>
      </c>
      <c r="J290" t="s">
        <v>230</v>
      </c>
      <c r="K290" s="2">
        <v>0.25127805560933664</v>
      </c>
      <c r="L290" t="s">
        <v>231</v>
      </c>
      <c r="M290" s="2">
        <v>0.28716253992650748</v>
      </c>
      <c r="N290" t="s">
        <v>232</v>
      </c>
      <c r="O290" s="2">
        <v>0.25643619901898324</v>
      </c>
      <c r="P290" t="s">
        <v>233</v>
      </c>
      <c r="Q290" s="2">
        <v>6.6162708073800258E-2</v>
      </c>
      <c r="R290" t="s">
        <v>223</v>
      </c>
      <c r="S290" s="2">
        <v>0.21515797972136461</v>
      </c>
      <c r="T290" t="s">
        <v>234</v>
      </c>
      <c r="U290" s="2">
        <v>4.8733308489733548E-2</v>
      </c>
    </row>
    <row r="291" spans="1:21">
      <c r="A291" t="s">
        <v>254</v>
      </c>
      <c r="B291" t="s">
        <v>27</v>
      </c>
      <c r="C291" s="2">
        <v>1</v>
      </c>
      <c r="D291" t="s">
        <v>27</v>
      </c>
      <c r="E291" s="2">
        <v>1</v>
      </c>
      <c r="F291" t="s">
        <v>27</v>
      </c>
      <c r="G291" s="2">
        <v>1</v>
      </c>
      <c r="H291" t="s">
        <v>236</v>
      </c>
      <c r="I291" s="2">
        <v>4.0013581519800188E-2</v>
      </c>
      <c r="J291" t="s">
        <v>237</v>
      </c>
      <c r="K291" s="2">
        <v>0.2748643929567629</v>
      </c>
      <c r="L291" t="s">
        <v>27</v>
      </c>
      <c r="M291" s="2">
        <v>1</v>
      </c>
      <c r="N291" t="s">
        <v>238</v>
      </c>
      <c r="O291" s="2">
        <v>4.6789370550831093E-3</v>
      </c>
      <c r="P291" t="s">
        <v>27</v>
      </c>
      <c r="Q291" s="2">
        <v>1</v>
      </c>
      <c r="R291" t="s">
        <v>27</v>
      </c>
      <c r="S291" s="2">
        <v>1</v>
      </c>
      <c r="T291" t="s">
        <v>27</v>
      </c>
      <c r="U291" s="2">
        <v>1</v>
      </c>
    </row>
    <row r="292" spans="1:21">
      <c r="A292" t="s">
        <v>96</v>
      </c>
      <c r="B292" t="s">
        <v>198</v>
      </c>
      <c r="C292" s="2">
        <v>0.40153764891307608</v>
      </c>
      <c r="D292" t="s">
        <v>199</v>
      </c>
      <c r="E292" s="2">
        <v>0.86153846153846159</v>
      </c>
      <c r="F292" t="s">
        <v>200</v>
      </c>
      <c r="G292" s="2">
        <v>0.89156626506024095</v>
      </c>
      <c r="H292" t="s">
        <v>201</v>
      </c>
      <c r="I292" s="2">
        <v>0.7750241638551717</v>
      </c>
      <c r="J292" t="s">
        <v>202</v>
      </c>
      <c r="K292" s="2">
        <v>0.52191746054432309</v>
      </c>
      <c r="L292" t="s">
        <v>203</v>
      </c>
      <c r="M292" s="2">
        <v>0.72553727552174407</v>
      </c>
      <c r="N292" t="s">
        <v>204</v>
      </c>
      <c r="O292" s="2">
        <v>0.74161681627518372</v>
      </c>
      <c r="P292" t="s">
        <v>205</v>
      </c>
      <c r="Q292" s="2">
        <v>0.70808284693374124</v>
      </c>
      <c r="R292" t="s">
        <v>205</v>
      </c>
      <c r="S292" s="2">
        <v>0.75878121210336502</v>
      </c>
      <c r="T292" t="s">
        <v>206</v>
      </c>
      <c r="U292" s="2">
        <v>0.56554723410517205</v>
      </c>
    </row>
    <row r="293" spans="1:21">
      <c r="A293" t="s">
        <v>97</v>
      </c>
      <c r="B293" t="s">
        <v>207</v>
      </c>
      <c r="C293" s="2">
        <v>0.55638004512302142</v>
      </c>
      <c r="D293" t="s">
        <v>208</v>
      </c>
      <c r="E293" s="2">
        <v>9.2307692307692313E-2</v>
      </c>
      <c r="F293" t="s">
        <v>209</v>
      </c>
      <c r="G293" s="2">
        <v>1.2048192771084338E-2</v>
      </c>
      <c r="H293" t="s">
        <v>210</v>
      </c>
      <c r="I293" s="2">
        <v>0.54913201968010794</v>
      </c>
      <c r="J293" t="s">
        <v>211</v>
      </c>
      <c r="K293" s="2">
        <v>0.42093279533627009</v>
      </c>
      <c r="L293" t="s">
        <v>212</v>
      </c>
      <c r="M293" s="2">
        <v>2.4267186517149663E-2</v>
      </c>
      <c r="N293" t="s">
        <v>213</v>
      </c>
      <c r="O293" s="2">
        <v>0.48092493272706949</v>
      </c>
      <c r="P293" t="s">
        <v>214</v>
      </c>
      <c r="Q293" s="2">
        <v>7.2517983651906981E-2</v>
      </c>
      <c r="R293" t="s">
        <v>214</v>
      </c>
      <c r="S293" s="2">
        <v>3.6945447532701951E-2</v>
      </c>
      <c r="T293" t="s">
        <v>215</v>
      </c>
      <c r="U293" s="2">
        <v>0.27930469075913966</v>
      </c>
    </row>
    <row r="294" spans="1:21">
      <c r="A294" t="s">
        <v>98</v>
      </c>
      <c r="B294" t="s">
        <v>216</v>
      </c>
      <c r="C294" s="2">
        <v>3.7984087870455936E-2</v>
      </c>
      <c r="D294" t="s">
        <v>217</v>
      </c>
      <c r="E294" s="2">
        <v>1.5384615384615385E-2</v>
      </c>
      <c r="F294" t="s">
        <v>218</v>
      </c>
      <c r="G294" s="2">
        <v>2.4096385542168676E-2</v>
      </c>
      <c r="H294" t="s">
        <v>219</v>
      </c>
      <c r="I294" s="2">
        <v>0.36986748150495613</v>
      </c>
      <c r="J294" t="s">
        <v>220</v>
      </c>
      <c r="K294" s="2">
        <v>0.38223170488899538</v>
      </c>
      <c r="L294" t="s">
        <v>221</v>
      </c>
      <c r="M294" s="2">
        <v>3.7267707314367435E-3</v>
      </c>
      <c r="N294" t="s">
        <v>222</v>
      </c>
      <c r="O294" s="2">
        <v>0.38722738650077171</v>
      </c>
      <c r="P294" t="s">
        <v>223</v>
      </c>
      <c r="Q294" s="2">
        <v>0.16371982331763257</v>
      </c>
      <c r="R294" t="s">
        <v>224</v>
      </c>
      <c r="S294" s="2">
        <v>7.0472934289639827E-2</v>
      </c>
      <c r="T294" t="s">
        <v>225</v>
      </c>
      <c r="U294" s="2">
        <v>0.1483215593766653</v>
      </c>
    </row>
    <row r="295" spans="1:21">
      <c r="A295" t="s">
        <v>179</v>
      </c>
      <c r="B295" t="s">
        <v>226</v>
      </c>
      <c r="C295" s="2">
        <v>4.0982180934487902E-3</v>
      </c>
      <c r="D295" t="s">
        <v>227</v>
      </c>
      <c r="E295" s="2">
        <v>3.0769230769230771E-2</v>
      </c>
      <c r="F295" t="s">
        <v>228</v>
      </c>
      <c r="G295" s="2">
        <v>7.2289156626506021E-2</v>
      </c>
      <c r="H295" t="s">
        <v>229</v>
      </c>
      <c r="I295" s="2">
        <v>0.21843223379160817</v>
      </c>
      <c r="J295" t="s">
        <v>230</v>
      </c>
      <c r="K295" s="2">
        <v>0.31328051129735485</v>
      </c>
      <c r="L295" t="s">
        <v>231</v>
      </c>
      <c r="M295" s="2">
        <v>0.24646876722966943</v>
      </c>
      <c r="N295" t="s">
        <v>232</v>
      </c>
      <c r="O295" s="2">
        <v>0.36019260048860602</v>
      </c>
      <c r="P295" t="s">
        <v>233</v>
      </c>
      <c r="Q295" s="2">
        <v>5.5679346096719186E-2</v>
      </c>
      <c r="R295" t="s">
        <v>223</v>
      </c>
      <c r="S295" s="2">
        <v>0.13380040607429303</v>
      </c>
      <c r="T295" t="s">
        <v>234</v>
      </c>
      <c r="U295" s="2">
        <v>6.8265157590225896E-3</v>
      </c>
    </row>
    <row r="296" spans="1:21">
      <c r="A296" t="s">
        <v>255</v>
      </c>
      <c r="B296" t="s">
        <v>27</v>
      </c>
      <c r="C296" s="2">
        <v>1</v>
      </c>
      <c r="D296" t="s">
        <v>27</v>
      </c>
      <c r="E296" s="2">
        <v>1</v>
      </c>
      <c r="F296" t="s">
        <v>27</v>
      </c>
      <c r="G296" s="2">
        <v>1</v>
      </c>
      <c r="H296" t="s">
        <v>236</v>
      </c>
      <c r="I296" s="2">
        <v>2.1435593170206522E-2</v>
      </c>
      <c r="J296" t="s">
        <v>237</v>
      </c>
      <c r="K296" s="2">
        <v>0.1982466247826512</v>
      </c>
      <c r="L296" t="s">
        <v>27</v>
      </c>
      <c r="M296" s="2">
        <v>1</v>
      </c>
      <c r="N296" t="s">
        <v>238</v>
      </c>
      <c r="O296" s="2">
        <v>2.62462955476922E-3</v>
      </c>
      <c r="P296" t="s">
        <v>27</v>
      </c>
      <c r="Q296" s="2">
        <v>1</v>
      </c>
      <c r="R296" t="s">
        <v>27</v>
      </c>
      <c r="S296" s="2">
        <v>1</v>
      </c>
      <c r="T296" t="s">
        <v>27</v>
      </c>
      <c r="U296" s="2">
        <v>1</v>
      </c>
    </row>
    <row r="297" spans="1:21">
      <c r="A297" t="s">
        <v>99</v>
      </c>
      <c r="B297" t="s">
        <v>198</v>
      </c>
      <c r="C297" s="2">
        <v>0.6000302983909348</v>
      </c>
      <c r="D297" t="s">
        <v>199</v>
      </c>
      <c r="E297" s="2">
        <v>0.86792452830188682</v>
      </c>
      <c r="F297" t="s">
        <v>200</v>
      </c>
      <c r="G297" s="2">
        <v>0.9358974358974359</v>
      </c>
      <c r="H297" t="s">
        <v>201</v>
      </c>
      <c r="I297" s="2">
        <v>0.63369383224102716</v>
      </c>
      <c r="J297" t="s">
        <v>202</v>
      </c>
      <c r="K297" s="2">
        <v>0.5745407517744735</v>
      </c>
      <c r="L297" t="s">
        <v>203</v>
      </c>
      <c r="M297" s="2">
        <v>0.74847797953538486</v>
      </c>
      <c r="N297" t="s">
        <v>204</v>
      </c>
      <c r="O297" s="2">
        <v>0.8620282517930985</v>
      </c>
      <c r="P297" t="s">
        <v>205</v>
      </c>
      <c r="Q297" s="2">
        <v>0.69379703202176002</v>
      </c>
      <c r="R297" t="s">
        <v>205</v>
      </c>
      <c r="S297" s="2">
        <v>0.32671822150848284</v>
      </c>
      <c r="T297" t="s">
        <v>206</v>
      </c>
      <c r="U297" s="2">
        <v>0.4854775158748395</v>
      </c>
    </row>
    <row r="298" spans="1:21">
      <c r="A298" t="s">
        <v>100</v>
      </c>
      <c r="B298" t="s">
        <v>207</v>
      </c>
      <c r="C298" s="2">
        <v>0.34729652449539278</v>
      </c>
      <c r="D298" t="s">
        <v>208</v>
      </c>
      <c r="E298" s="2">
        <v>3.7735849056603772E-2</v>
      </c>
      <c r="F298" t="s">
        <v>209</v>
      </c>
      <c r="G298" s="2">
        <v>1.282051282051282E-2</v>
      </c>
      <c r="H298" t="s">
        <v>210</v>
      </c>
      <c r="I298" s="2">
        <v>0.59464093959226205</v>
      </c>
      <c r="J298" t="s">
        <v>211</v>
      </c>
      <c r="K298" s="2">
        <v>0.22788200143867962</v>
      </c>
      <c r="L298" t="s">
        <v>212</v>
      </c>
      <c r="M298" s="2">
        <v>7.8949415307354547E-3</v>
      </c>
      <c r="N298" t="s">
        <v>213</v>
      </c>
      <c r="O298" s="2">
        <v>0.43464820811001814</v>
      </c>
      <c r="P298" t="s">
        <v>214</v>
      </c>
      <c r="Q298" s="2">
        <v>0.13849099711339397</v>
      </c>
      <c r="R298" t="s">
        <v>214</v>
      </c>
      <c r="S298" s="2">
        <v>0.6591702199885201</v>
      </c>
      <c r="T298" t="s">
        <v>215</v>
      </c>
      <c r="U298" s="2">
        <v>0.32191349444158435</v>
      </c>
    </row>
    <row r="299" spans="1:21">
      <c r="A299" t="s">
        <v>101</v>
      </c>
      <c r="B299" t="s">
        <v>216</v>
      </c>
      <c r="C299" s="2">
        <v>3.9133872413762476E-2</v>
      </c>
      <c r="D299" t="s">
        <v>217</v>
      </c>
      <c r="E299" s="2">
        <v>7.5471698113207544E-2</v>
      </c>
      <c r="F299" t="s">
        <v>218</v>
      </c>
      <c r="G299" s="2">
        <v>0</v>
      </c>
      <c r="H299" t="s">
        <v>219</v>
      </c>
      <c r="I299" s="2">
        <v>0.2496557897290145</v>
      </c>
      <c r="J299" t="s">
        <v>220</v>
      </c>
      <c r="K299" s="2">
        <v>0.33684804397237045</v>
      </c>
      <c r="L299" t="s">
        <v>221</v>
      </c>
      <c r="M299" s="2">
        <v>0</v>
      </c>
      <c r="N299" t="s">
        <v>222</v>
      </c>
      <c r="O299" s="2">
        <v>0.1947393879595663</v>
      </c>
      <c r="P299" t="s">
        <v>223</v>
      </c>
      <c r="Q299" s="2">
        <v>0.16689838463649631</v>
      </c>
      <c r="R299" t="s">
        <v>224</v>
      </c>
      <c r="S299" s="2">
        <v>8.1358622834955892E-4</v>
      </c>
      <c r="T299" t="s">
        <v>225</v>
      </c>
      <c r="U299" s="2">
        <v>0.18444184715516457</v>
      </c>
    </row>
    <row r="300" spans="1:21">
      <c r="A300" t="s">
        <v>180</v>
      </c>
      <c r="B300" t="s">
        <v>226</v>
      </c>
      <c r="C300" s="2">
        <v>1.3539304699910455E-2</v>
      </c>
      <c r="D300" t="s">
        <v>227</v>
      </c>
      <c r="E300" s="2">
        <v>1.8867924528301886E-2</v>
      </c>
      <c r="F300" t="s">
        <v>228</v>
      </c>
      <c r="G300" s="2">
        <v>5.128205128205128E-2</v>
      </c>
      <c r="H300" t="s">
        <v>229</v>
      </c>
      <c r="I300" s="2">
        <v>0.30172340909140433</v>
      </c>
      <c r="J300" t="s">
        <v>230</v>
      </c>
      <c r="K300" s="2">
        <v>8.9457500699098455E-2</v>
      </c>
      <c r="L300" t="s">
        <v>231</v>
      </c>
      <c r="M300" s="2">
        <v>0.2436270789338795</v>
      </c>
      <c r="N300" t="s">
        <v>232</v>
      </c>
      <c r="O300" s="2">
        <v>0.41800227110790333</v>
      </c>
      <c r="P300" t="s">
        <v>233</v>
      </c>
      <c r="Q300" s="2">
        <v>8.1358622834955892E-4</v>
      </c>
      <c r="R300" t="s">
        <v>223</v>
      </c>
      <c r="S300" s="2">
        <v>1.3297972274647527E-2</v>
      </c>
      <c r="T300" t="s">
        <v>234</v>
      </c>
      <c r="U300" s="2">
        <v>8.1671425284118443E-3</v>
      </c>
    </row>
    <row r="301" spans="1:21">
      <c r="A301" t="s">
        <v>256</v>
      </c>
      <c r="B301" t="s">
        <v>27</v>
      </c>
      <c r="C301" s="2">
        <v>1</v>
      </c>
      <c r="D301" t="s">
        <v>27</v>
      </c>
      <c r="E301" s="2">
        <v>1</v>
      </c>
      <c r="F301" t="s">
        <v>27</v>
      </c>
      <c r="G301" s="2">
        <v>1</v>
      </c>
      <c r="H301" t="s">
        <v>236</v>
      </c>
      <c r="I301" s="2">
        <v>1.221080029969846E-2</v>
      </c>
      <c r="J301" t="s">
        <v>237</v>
      </c>
      <c r="K301" s="2">
        <v>0.12624433020071338</v>
      </c>
      <c r="L301" t="s">
        <v>27</v>
      </c>
      <c r="M301" s="2">
        <v>1</v>
      </c>
      <c r="N301" t="s">
        <v>238</v>
      </c>
      <c r="O301" s="2">
        <v>2.5964809798061268E-3</v>
      </c>
      <c r="P301" t="s">
        <v>27</v>
      </c>
      <c r="Q301" s="2">
        <v>1</v>
      </c>
      <c r="R301" t="s">
        <v>27</v>
      </c>
      <c r="S301" s="2">
        <v>1</v>
      </c>
      <c r="T301" t="s">
        <v>27</v>
      </c>
      <c r="U301" s="2">
        <v>1</v>
      </c>
    </row>
    <row r="302" spans="1:21">
      <c r="A302" t="s">
        <v>102</v>
      </c>
      <c r="B302" t="s">
        <v>198</v>
      </c>
      <c r="C302" s="2">
        <v>0.55255407303694248</v>
      </c>
      <c r="D302" t="s">
        <v>199</v>
      </c>
      <c r="E302" s="2">
        <v>0.84615384615384615</v>
      </c>
      <c r="F302" t="s">
        <v>200</v>
      </c>
      <c r="G302" s="2">
        <v>0.87878787878787878</v>
      </c>
      <c r="H302" t="s">
        <v>201</v>
      </c>
      <c r="I302" s="2">
        <v>0.78787854514614364</v>
      </c>
      <c r="J302" t="s">
        <v>202</v>
      </c>
      <c r="K302" s="2">
        <v>0.51638006433739414</v>
      </c>
      <c r="L302" t="s">
        <v>203</v>
      </c>
      <c r="M302" s="2">
        <v>0.6152852172218205</v>
      </c>
      <c r="N302" t="s">
        <v>204</v>
      </c>
      <c r="O302" s="2">
        <v>0.79697466281066132</v>
      </c>
      <c r="P302" t="s">
        <v>205</v>
      </c>
      <c r="Q302" s="2">
        <v>0.8198427294039855</v>
      </c>
      <c r="R302" t="s">
        <v>205</v>
      </c>
      <c r="S302" s="2">
        <v>0.87505042379821585</v>
      </c>
      <c r="T302" t="s">
        <v>206</v>
      </c>
      <c r="U302" s="2">
        <v>0.53084177185167658</v>
      </c>
    </row>
    <row r="303" spans="1:21">
      <c r="A303" t="s">
        <v>103</v>
      </c>
      <c r="B303" t="s">
        <v>207</v>
      </c>
      <c r="C303" s="2">
        <v>0.29459221194710666</v>
      </c>
      <c r="D303" t="s">
        <v>208</v>
      </c>
      <c r="E303" s="2">
        <v>7.6923076923076927E-2</v>
      </c>
      <c r="F303" t="s">
        <v>209</v>
      </c>
      <c r="G303" s="2">
        <v>0</v>
      </c>
      <c r="H303" t="s">
        <v>210</v>
      </c>
      <c r="I303" s="2">
        <v>0.49436447181152976</v>
      </c>
      <c r="J303" t="s">
        <v>211</v>
      </c>
      <c r="K303" s="2">
        <v>0.46069408148567065</v>
      </c>
      <c r="L303" t="s">
        <v>212</v>
      </c>
      <c r="M303" s="2">
        <v>4.9816322912274211E-2</v>
      </c>
      <c r="N303" t="s">
        <v>213</v>
      </c>
      <c r="O303" s="2">
        <v>0.46915977184658081</v>
      </c>
      <c r="P303" t="s">
        <v>214</v>
      </c>
      <c r="Q303" s="2">
        <v>5.9189302746224755E-2</v>
      </c>
      <c r="R303" t="s">
        <v>214</v>
      </c>
      <c r="S303" s="2">
        <v>1.6472021545503163E-2</v>
      </c>
      <c r="T303" t="s">
        <v>215</v>
      </c>
      <c r="U303" s="2">
        <v>0.261581728493545</v>
      </c>
    </row>
    <row r="304" spans="1:21">
      <c r="A304" t="s">
        <v>104</v>
      </c>
      <c r="B304" t="s">
        <v>216</v>
      </c>
      <c r="C304" s="2">
        <v>0.13317550236227313</v>
      </c>
      <c r="D304" t="s">
        <v>217</v>
      </c>
      <c r="E304" s="2">
        <v>3.8461538461538464E-2</v>
      </c>
      <c r="F304" t="s">
        <v>218</v>
      </c>
      <c r="G304" s="2">
        <v>3.0303030303030304E-2</v>
      </c>
      <c r="H304" t="s">
        <v>219</v>
      </c>
      <c r="I304" s="2">
        <v>0.31072338545053846</v>
      </c>
      <c r="J304" t="s">
        <v>220</v>
      </c>
      <c r="K304" s="2">
        <v>0.31086368888396509</v>
      </c>
      <c r="L304" t="s">
        <v>221</v>
      </c>
      <c r="M304" s="2">
        <v>5.2328315420097412E-3</v>
      </c>
      <c r="N304" t="s">
        <v>222</v>
      </c>
      <c r="O304" s="2">
        <v>0.33121534542862724</v>
      </c>
      <c r="P304" t="s">
        <v>223</v>
      </c>
      <c r="Q304" s="2">
        <v>9.395369341515708E-2</v>
      </c>
      <c r="R304" t="s">
        <v>224</v>
      </c>
      <c r="S304" s="2">
        <v>4.1026719865292396E-2</v>
      </c>
      <c r="T304" t="s">
        <v>225</v>
      </c>
      <c r="U304" s="2">
        <v>0.20173558162441632</v>
      </c>
    </row>
    <row r="305" spans="1:21">
      <c r="A305" t="s">
        <v>181</v>
      </c>
      <c r="B305" t="s">
        <v>226</v>
      </c>
      <c r="C305" s="2">
        <v>1.9678212653677481E-2</v>
      </c>
      <c r="D305" t="s">
        <v>227</v>
      </c>
      <c r="E305" s="2">
        <v>3.8461538461538464E-2</v>
      </c>
      <c r="F305" t="s">
        <v>228</v>
      </c>
      <c r="G305" s="2">
        <v>9.0909090909090912E-2</v>
      </c>
      <c r="H305" t="s">
        <v>229</v>
      </c>
      <c r="I305" s="2">
        <v>0.40921993012252922</v>
      </c>
      <c r="J305" t="s">
        <v>230</v>
      </c>
      <c r="K305" s="2">
        <v>0.21832398301061995</v>
      </c>
      <c r="L305" t="s">
        <v>231</v>
      </c>
      <c r="M305" s="2">
        <v>0.32966562832389523</v>
      </c>
      <c r="N305" t="s">
        <v>232</v>
      </c>
      <c r="O305" s="2">
        <v>0.12159395821465044</v>
      </c>
      <c r="P305" t="s">
        <v>233</v>
      </c>
      <c r="Q305" s="2">
        <v>2.7014274434632567E-2</v>
      </c>
      <c r="R305" t="s">
        <v>223</v>
      </c>
      <c r="S305" s="2">
        <v>6.7450834790988595E-2</v>
      </c>
      <c r="T305" t="s">
        <v>234</v>
      </c>
      <c r="U305" s="2">
        <v>5.8409180303616694E-3</v>
      </c>
    </row>
    <row r="306" spans="1:21">
      <c r="A306" t="s">
        <v>257</v>
      </c>
      <c r="B306" t="s">
        <v>27</v>
      </c>
      <c r="C306" s="2">
        <v>1</v>
      </c>
      <c r="D306" t="s">
        <v>27</v>
      </c>
      <c r="E306" s="2">
        <v>1</v>
      </c>
      <c r="F306" t="s">
        <v>27</v>
      </c>
      <c r="G306" s="2">
        <v>1</v>
      </c>
      <c r="H306" t="s">
        <v>236</v>
      </c>
      <c r="I306" s="2">
        <v>2.0008260490702159E-2</v>
      </c>
      <c r="J306" t="s">
        <v>237</v>
      </c>
      <c r="K306" s="2">
        <v>0.14426491194248653</v>
      </c>
      <c r="L306" t="s">
        <v>27</v>
      </c>
      <c r="M306" s="2">
        <v>1</v>
      </c>
      <c r="N306" t="s">
        <v>238</v>
      </c>
      <c r="O306" s="2">
        <v>1.1906848109128419E-2</v>
      </c>
      <c r="P306" t="s">
        <v>27</v>
      </c>
      <c r="Q306" s="2">
        <v>1</v>
      </c>
      <c r="R306" t="s">
        <v>27</v>
      </c>
      <c r="S306" s="2">
        <v>1</v>
      </c>
      <c r="T306" t="s">
        <v>27</v>
      </c>
      <c r="U306" s="2">
        <v>1</v>
      </c>
    </row>
    <row r="307" spans="1:21">
      <c r="A307" t="s">
        <v>105</v>
      </c>
      <c r="B307" t="s">
        <v>198</v>
      </c>
      <c r="C307" s="2">
        <v>0.52656438083750567</v>
      </c>
      <c r="D307" t="s">
        <v>199</v>
      </c>
      <c r="E307" s="2">
        <v>0.83461538461538465</v>
      </c>
      <c r="F307" t="s">
        <v>200</v>
      </c>
      <c r="G307" s="2">
        <v>0.91152815013404831</v>
      </c>
      <c r="H307" t="s">
        <v>201</v>
      </c>
      <c r="I307" s="2">
        <v>0.80482473044996283</v>
      </c>
      <c r="J307" t="s">
        <v>202</v>
      </c>
      <c r="K307" s="2">
        <v>0.5234796343220165</v>
      </c>
      <c r="L307" t="s">
        <v>203</v>
      </c>
      <c r="M307" s="2">
        <v>0.41598348364261173</v>
      </c>
      <c r="N307" t="s">
        <v>204</v>
      </c>
      <c r="O307" s="2">
        <v>0.83321497928856203</v>
      </c>
      <c r="P307" t="s">
        <v>205</v>
      </c>
      <c r="Q307" s="2">
        <v>0.78689483206231192</v>
      </c>
      <c r="R307" t="s">
        <v>205</v>
      </c>
      <c r="S307" s="2">
        <v>0.84648422095877185</v>
      </c>
      <c r="T307" t="s">
        <v>206</v>
      </c>
      <c r="U307" s="2">
        <v>0.5285653010906558</v>
      </c>
    </row>
    <row r="308" spans="1:21">
      <c r="A308" t="s">
        <v>106</v>
      </c>
      <c r="B308" t="s">
        <v>207</v>
      </c>
      <c r="C308" s="2">
        <v>0.41357537474721551</v>
      </c>
      <c r="D308" t="s">
        <v>208</v>
      </c>
      <c r="E308" s="2">
        <v>5.3846153846153849E-2</v>
      </c>
      <c r="F308" t="s">
        <v>209</v>
      </c>
      <c r="G308" s="2">
        <v>0</v>
      </c>
      <c r="H308" t="s">
        <v>210</v>
      </c>
      <c r="I308" s="2">
        <v>0.52243381868792882</v>
      </c>
      <c r="J308" t="s">
        <v>211</v>
      </c>
      <c r="K308" s="2">
        <v>0.47630176751688535</v>
      </c>
      <c r="L308" t="s">
        <v>212</v>
      </c>
      <c r="M308" s="2">
        <v>9.3201741613970587E-2</v>
      </c>
      <c r="N308" t="s">
        <v>213</v>
      </c>
      <c r="O308" s="2">
        <v>0.53896681715533579</v>
      </c>
      <c r="P308" t="s">
        <v>214</v>
      </c>
      <c r="Q308" s="2">
        <v>0.11950236932728948</v>
      </c>
      <c r="R308" t="s">
        <v>214</v>
      </c>
      <c r="S308" s="2">
        <v>6.3796447996066971E-2</v>
      </c>
      <c r="T308" t="s">
        <v>215</v>
      </c>
      <c r="U308" s="2">
        <v>0.27079368044157665</v>
      </c>
    </row>
    <row r="309" spans="1:21">
      <c r="A309" t="s">
        <v>107</v>
      </c>
      <c r="B309" t="s">
        <v>216</v>
      </c>
      <c r="C309" s="2">
        <v>3.3611241626111447E-2</v>
      </c>
      <c r="D309" t="s">
        <v>217</v>
      </c>
      <c r="E309" s="2">
        <v>5.3846153846153849E-2</v>
      </c>
      <c r="F309" t="s">
        <v>218</v>
      </c>
      <c r="G309" s="2">
        <v>2.1447721179624665E-2</v>
      </c>
      <c r="H309" t="s">
        <v>219</v>
      </c>
      <c r="I309" s="2">
        <v>0.30230724487837968</v>
      </c>
      <c r="J309" t="s">
        <v>220</v>
      </c>
      <c r="K309" s="2">
        <v>0.34018942300122906</v>
      </c>
      <c r="L309" t="s">
        <v>221</v>
      </c>
      <c r="M309" s="2">
        <v>2.8753433771698457E-2</v>
      </c>
      <c r="N309" t="s">
        <v>222</v>
      </c>
      <c r="O309" s="2">
        <v>0.52170836182562097</v>
      </c>
      <c r="P309" t="s">
        <v>223</v>
      </c>
      <c r="Q309" s="2">
        <v>7.9690341432776493E-2</v>
      </c>
      <c r="R309" t="s">
        <v>224</v>
      </c>
      <c r="S309" s="2">
        <v>1.2853097308364808E-2</v>
      </c>
      <c r="T309" t="s">
        <v>225</v>
      </c>
      <c r="U309" s="2">
        <v>0.19743918772912308</v>
      </c>
    </row>
    <row r="310" spans="1:21">
      <c r="A310" t="s">
        <v>182</v>
      </c>
      <c r="B310" t="s">
        <v>226</v>
      </c>
      <c r="C310" s="2">
        <v>2.6249002789168804E-2</v>
      </c>
      <c r="D310" t="s">
        <v>227</v>
      </c>
      <c r="E310" s="2">
        <v>5.7692307692307689E-2</v>
      </c>
      <c r="F310" t="s">
        <v>228</v>
      </c>
      <c r="G310" s="2">
        <v>6.7024128686327081E-2</v>
      </c>
      <c r="H310" t="s">
        <v>229</v>
      </c>
      <c r="I310" s="2">
        <v>0.39640242570403134</v>
      </c>
      <c r="J310" t="s">
        <v>230</v>
      </c>
      <c r="K310" s="2">
        <v>0.3310383714770625</v>
      </c>
      <c r="L310" t="s">
        <v>231</v>
      </c>
      <c r="M310" s="2">
        <v>0.46206134097171947</v>
      </c>
      <c r="N310" t="s">
        <v>232</v>
      </c>
      <c r="O310" s="2">
        <v>0.1346076643337161</v>
      </c>
      <c r="P310" t="s">
        <v>233</v>
      </c>
      <c r="Q310" s="2">
        <v>1.3912457177621216E-2</v>
      </c>
      <c r="R310" t="s">
        <v>223</v>
      </c>
      <c r="S310" s="2">
        <v>7.6866233736795644E-2</v>
      </c>
      <c r="T310" t="s">
        <v>234</v>
      </c>
      <c r="U310" s="2">
        <v>3.2018307386443593E-3</v>
      </c>
    </row>
    <row r="311" spans="1:21">
      <c r="A311" t="s">
        <v>258</v>
      </c>
      <c r="B311" t="s">
        <v>27</v>
      </c>
      <c r="C311" s="2">
        <v>1</v>
      </c>
      <c r="D311" t="s">
        <v>27</v>
      </c>
      <c r="E311" s="2">
        <v>1</v>
      </c>
      <c r="F311" t="s">
        <v>27</v>
      </c>
      <c r="G311" s="2">
        <v>1</v>
      </c>
      <c r="H311" t="s">
        <v>236</v>
      </c>
      <c r="I311" s="2">
        <v>2.6105016413307799E-2</v>
      </c>
      <c r="J311" t="s">
        <v>237</v>
      </c>
      <c r="K311" s="2">
        <v>0.13864814014936569</v>
      </c>
      <c r="L311" t="s">
        <v>27</v>
      </c>
      <c r="M311" s="2">
        <v>1</v>
      </c>
      <c r="N311" t="s">
        <v>238</v>
      </c>
      <c r="O311" s="2">
        <v>8.4462852201046164E-3</v>
      </c>
      <c r="P311" t="s">
        <v>27</v>
      </c>
      <c r="Q311" s="2">
        <v>1</v>
      </c>
      <c r="R311" t="s">
        <v>27</v>
      </c>
      <c r="S311" s="2">
        <v>1</v>
      </c>
      <c r="T311" t="s">
        <v>27</v>
      </c>
      <c r="U311" s="2">
        <v>1</v>
      </c>
    </row>
    <row r="312" spans="1:21">
      <c r="A312" t="s">
        <v>108</v>
      </c>
      <c r="B312" t="s">
        <v>198</v>
      </c>
      <c r="C312" s="2">
        <v>0.61232699219014253</v>
      </c>
      <c r="D312" t="s">
        <v>199</v>
      </c>
      <c r="E312" s="2">
        <v>0.95945945945945932</v>
      </c>
      <c r="F312" t="s">
        <v>200</v>
      </c>
      <c r="G312" s="2">
        <v>0.86086956521739144</v>
      </c>
      <c r="H312" t="s">
        <v>201</v>
      </c>
      <c r="I312" s="2">
        <v>0.56699016033697169</v>
      </c>
      <c r="J312" t="s">
        <v>202</v>
      </c>
      <c r="K312" s="2">
        <v>0.61659339808494384</v>
      </c>
      <c r="L312" t="s">
        <v>203</v>
      </c>
      <c r="M312" s="2">
        <v>0.82981093706464071</v>
      </c>
      <c r="N312" t="s">
        <v>204</v>
      </c>
      <c r="O312" s="2">
        <v>0.78380935375005889</v>
      </c>
      <c r="P312" t="s">
        <v>205</v>
      </c>
      <c r="Q312" s="2">
        <v>0.6897878118464571</v>
      </c>
      <c r="R312" t="s">
        <v>205</v>
      </c>
      <c r="S312" s="2">
        <v>0.76633189230705634</v>
      </c>
      <c r="T312" t="s">
        <v>206</v>
      </c>
      <c r="U312" s="2">
        <v>0.5504712679682594</v>
      </c>
    </row>
    <row r="313" spans="1:21">
      <c r="A313" t="s">
        <v>109</v>
      </c>
      <c r="B313" t="s">
        <v>207</v>
      </c>
      <c r="C313" s="2">
        <v>0.29188068774574039</v>
      </c>
      <c r="D313" t="s">
        <v>208</v>
      </c>
      <c r="E313" s="2">
        <v>6.7567567567567563E-3</v>
      </c>
      <c r="F313" t="s">
        <v>209</v>
      </c>
      <c r="G313" s="2">
        <v>3.4782608695652174E-2</v>
      </c>
      <c r="H313" t="s">
        <v>210</v>
      </c>
      <c r="I313" s="2">
        <v>0.44406680608369842</v>
      </c>
      <c r="J313" t="s">
        <v>211</v>
      </c>
      <c r="K313" s="2">
        <v>0.33139872369792484</v>
      </c>
      <c r="L313" t="s">
        <v>212</v>
      </c>
      <c r="M313" s="2">
        <v>8.3255012016563767E-2</v>
      </c>
      <c r="N313" t="s">
        <v>213</v>
      </c>
      <c r="O313" s="2">
        <v>0.43701197923868745</v>
      </c>
      <c r="P313" t="s">
        <v>214</v>
      </c>
      <c r="Q313" s="2">
        <v>0.10355952272270239</v>
      </c>
      <c r="R313" t="s">
        <v>214</v>
      </c>
      <c r="S313" s="2">
        <v>6.8800276830421031E-2</v>
      </c>
      <c r="T313" t="s">
        <v>215</v>
      </c>
      <c r="U313" s="2">
        <v>0.19993822034171138</v>
      </c>
    </row>
    <row r="314" spans="1:21">
      <c r="A314" t="s">
        <v>110</v>
      </c>
      <c r="B314" t="s">
        <v>216</v>
      </c>
      <c r="C314" s="2">
        <v>8.0861832699269498E-2</v>
      </c>
      <c r="D314" t="s">
        <v>217</v>
      </c>
      <c r="E314" s="2">
        <v>1.3513513513513513E-2</v>
      </c>
      <c r="F314" t="s">
        <v>218</v>
      </c>
      <c r="G314" s="2">
        <v>8.6956521739130436E-3</v>
      </c>
      <c r="H314" t="s">
        <v>219</v>
      </c>
      <c r="I314" s="2">
        <v>0.41820364871653015</v>
      </c>
      <c r="J314" t="s">
        <v>220</v>
      </c>
      <c r="K314" s="2">
        <v>0.25470162511253347</v>
      </c>
      <c r="L314" t="s">
        <v>221</v>
      </c>
      <c r="M314" s="2">
        <v>0</v>
      </c>
      <c r="N314" t="s">
        <v>222</v>
      </c>
      <c r="O314" s="2">
        <v>0.26644091315483692</v>
      </c>
      <c r="P314" t="s">
        <v>223</v>
      </c>
      <c r="Q314" s="2">
        <v>0.17360200848364729</v>
      </c>
      <c r="R314" t="s">
        <v>224</v>
      </c>
      <c r="S314" s="2">
        <v>3.4775965711242689E-2</v>
      </c>
      <c r="T314" t="s">
        <v>225</v>
      </c>
      <c r="U314" s="2">
        <v>0.24894866346545275</v>
      </c>
    </row>
    <row r="315" spans="1:21">
      <c r="A315" t="s">
        <v>183</v>
      </c>
      <c r="B315" t="s">
        <v>226</v>
      </c>
      <c r="C315" s="2">
        <v>1.4930487364846968E-2</v>
      </c>
      <c r="D315" t="s">
        <v>227</v>
      </c>
      <c r="E315" s="2">
        <v>2.0270270270270271E-2</v>
      </c>
      <c r="F315" t="s">
        <v>228</v>
      </c>
      <c r="G315" s="2">
        <v>9.5652173913043481E-2</v>
      </c>
      <c r="H315" t="s">
        <v>229</v>
      </c>
      <c r="I315" s="2">
        <v>0.12989669212188956</v>
      </c>
      <c r="J315" t="s">
        <v>230</v>
      </c>
      <c r="K315" s="2">
        <v>0.17177787585846854</v>
      </c>
      <c r="L315" t="s">
        <v>231</v>
      </c>
      <c r="M315" s="2">
        <v>8.6934050918794678E-2</v>
      </c>
      <c r="N315" t="s">
        <v>232</v>
      </c>
      <c r="O315" s="2">
        <v>0.41058394717172481</v>
      </c>
      <c r="P315" t="s">
        <v>233</v>
      </c>
      <c r="Q315" s="2">
        <v>3.3050656947191906E-2</v>
      </c>
      <c r="R315" t="s">
        <v>223</v>
      </c>
      <c r="S315" s="2">
        <v>0.13009186515127832</v>
      </c>
      <c r="T315" t="s">
        <v>234</v>
      </c>
      <c r="U315" s="2">
        <v>6.4184822457540643E-4</v>
      </c>
    </row>
    <row r="316" spans="1:21">
      <c r="A316" t="s">
        <v>259</v>
      </c>
      <c r="B316" t="s">
        <v>27</v>
      </c>
      <c r="C316" s="2">
        <v>1</v>
      </c>
      <c r="D316" t="s">
        <v>27</v>
      </c>
      <c r="E316" s="2">
        <v>1</v>
      </c>
      <c r="F316" t="s">
        <v>27</v>
      </c>
      <c r="G316" s="2">
        <v>1</v>
      </c>
      <c r="H316" t="s">
        <v>236</v>
      </c>
      <c r="I316" s="2">
        <v>5.5243599106413806E-2</v>
      </c>
      <c r="J316" t="s">
        <v>237</v>
      </c>
      <c r="K316" s="2">
        <v>0.326402902243904</v>
      </c>
      <c r="L316" t="s">
        <v>27</v>
      </c>
      <c r="M316" s="2">
        <v>1</v>
      </c>
      <c r="N316" t="s">
        <v>238</v>
      </c>
      <c r="O316" s="2">
        <v>0</v>
      </c>
      <c r="P316" t="s">
        <v>27</v>
      </c>
      <c r="Q316" s="2">
        <v>1</v>
      </c>
      <c r="R316" t="s">
        <v>27</v>
      </c>
      <c r="S316" s="2">
        <v>1</v>
      </c>
      <c r="T316" t="s">
        <v>27</v>
      </c>
      <c r="U316" s="2">
        <v>1</v>
      </c>
    </row>
    <row r="317" spans="1:21">
      <c r="A317" t="s">
        <v>111</v>
      </c>
      <c r="B317" t="s">
        <v>198</v>
      </c>
      <c r="C317" s="2">
        <v>0.27080091797922234</v>
      </c>
      <c r="D317" t="s">
        <v>199</v>
      </c>
      <c r="E317" s="2">
        <v>0.86363636363636365</v>
      </c>
      <c r="F317" t="s">
        <v>200</v>
      </c>
      <c r="G317" s="2">
        <v>0.8</v>
      </c>
      <c r="H317" t="s">
        <v>201</v>
      </c>
      <c r="I317" s="2">
        <v>0.72725079953704441</v>
      </c>
      <c r="J317" t="s">
        <v>202</v>
      </c>
      <c r="K317" s="2">
        <v>0.44414682146310419</v>
      </c>
      <c r="L317" t="s">
        <v>203</v>
      </c>
      <c r="M317" s="2">
        <v>0.55287003182344441</v>
      </c>
      <c r="N317" t="s">
        <v>204</v>
      </c>
      <c r="O317" s="2">
        <v>0.73498305308036838</v>
      </c>
      <c r="P317" t="s">
        <v>205</v>
      </c>
      <c r="Q317" s="2">
        <v>0.70327868912055502</v>
      </c>
      <c r="R317" t="s">
        <v>205</v>
      </c>
      <c r="S317" s="2">
        <v>0.7641237959156385</v>
      </c>
      <c r="T317" t="s">
        <v>206</v>
      </c>
      <c r="U317" s="2">
        <v>0.51521696517957871</v>
      </c>
    </row>
    <row r="318" spans="1:21">
      <c r="A318" t="s">
        <v>112</v>
      </c>
      <c r="B318" t="s">
        <v>207</v>
      </c>
      <c r="C318" s="2">
        <v>0.62128726936211709</v>
      </c>
      <c r="D318" t="s">
        <v>208</v>
      </c>
      <c r="E318" s="2">
        <v>0</v>
      </c>
      <c r="F318" t="s">
        <v>209</v>
      </c>
      <c r="G318" s="2">
        <v>0</v>
      </c>
      <c r="H318" t="s">
        <v>210</v>
      </c>
      <c r="I318" s="2">
        <v>0.5687341420675831</v>
      </c>
      <c r="J318" t="s">
        <v>211</v>
      </c>
      <c r="K318" s="2">
        <v>0.43890206822991423</v>
      </c>
      <c r="L318" t="s">
        <v>212</v>
      </c>
      <c r="M318" s="2">
        <v>4.8439309535996539E-2</v>
      </c>
      <c r="N318" t="s">
        <v>213</v>
      </c>
      <c r="O318" s="2">
        <v>0.5330395525199455</v>
      </c>
      <c r="P318" t="s">
        <v>214</v>
      </c>
      <c r="Q318" s="2">
        <v>0.10240122628503651</v>
      </c>
      <c r="R318" t="s">
        <v>214</v>
      </c>
      <c r="S318" s="2">
        <v>3.4301858566669369E-2</v>
      </c>
      <c r="T318" t="s">
        <v>215</v>
      </c>
      <c r="U318" s="2">
        <v>0.32120330058553553</v>
      </c>
    </row>
    <row r="319" spans="1:21">
      <c r="A319" t="s">
        <v>113</v>
      </c>
      <c r="B319" t="s">
        <v>216</v>
      </c>
      <c r="C319" s="2">
        <v>8.9946546404540334E-2</v>
      </c>
      <c r="D319" t="s">
        <v>217</v>
      </c>
      <c r="E319" s="2">
        <v>0.13636363636363635</v>
      </c>
      <c r="F319" t="s">
        <v>218</v>
      </c>
      <c r="G319" s="2">
        <v>0.04</v>
      </c>
      <c r="H319" t="s">
        <v>219</v>
      </c>
      <c r="I319" s="2">
        <v>0.41044771535512131</v>
      </c>
      <c r="J319" t="s">
        <v>220</v>
      </c>
      <c r="K319" s="2">
        <v>0.35064563159803003</v>
      </c>
      <c r="L319" t="s">
        <v>221</v>
      </c>
      <c r="M319" s="2">
        <v>0</v>
      </c>
      <c r="N319" t="s">
        <v>222</v>
      </c>
      <c r="O319" s="2">
        <v>0.484177806034851</v>
      </c>
      <c r="P319" t="s">
        <v>223</v>
      </c>
      <c r="Q319" s="2">
        <v>0.14961797936345805</v>
      </c>
      <c r="R319" t="s">
        <v>224</v>
      </c>
      <c r="S319" s="2">
        <v>4.3918069045911917E-2</v>
      </c>
      <c r="T319" t="s">
        <v>225</v>
      </c>
      <c r="U319" s="2">
        <v>0.14071486413320289</v>
      </c>
    </row>
    <row r="320" spans="1:21">
      <c r="A320" t="s">
        <v>184</v>
      </c>
      <c r="B320" t="s">
        <v>226</v>
      </c>
      <c r="C320" s="2">
        <v>1.796526625412119E-2</v>
      </c>
      <c r="D320" t="s">
        <v>227</v>
      </c>
      <c r="E320" s="2">
        <v>0</v>
      </c>
      <c r="F320" t="s">
        <v>228</v>
      </c>
      <c r="G320" s="2">
        <v>0.16</v>
      </c>
      <c r="H320" t="s">
        <v>229</v>
      </c>
      <c r="I320" s="2">
        <v>0.24844236897993874</v>
      </c>
      <c r="J320" t="s">
        <v>230</v>
      </c>
      <c r="K320" s="2">
        <v>0.2357442377297671</v>
      </c>
      <c r="L320" t="s">
        <v>231</v>
      </c>
      <c r="M320" s="2">
        <v>0.39869065864055964</v>
      </c>
      <c r="N320" t="s">
        <v>232</v>
      </c>
      <c r="O320" s="2">
        <v>0.17910902347167579</v>
      </c>
      <c r="P320" t="s">
        <v>233</v>
      </c>
      <c r="Q320" s="2">
        <v>4.4702105230950639E-2</v>
      </c>
      <c r="R320" t="s">
        <v>223</v>
      </c>
      <c r="S320" s="2">
        <v>0.15765627647178057</v>
      </c>
      <c r="T320" t="s">
        <v>234</v>
      </c>
      <c r="U320" s="2">
        <v>2.2864870101683425E-2</v>
      </c>
    </row>
    <row r="321" spans="1:21">
      <c r="A321" t="s">
        <v>260</v>
      </c>
      <c r="B321" t="s">
        <v>27</v>
      </c>
      <c r="C321" s="2">
        <v>1</v>
      </c>
      <c r="D321" t="s">
        <v>27</v>
      </c>
      <c r="E321" s="2">
        <v>1</v>
      </c>
      <c r="F321" t="s">
        <v>27</v>
      </c>
      <c r="G321" s="2">
        <v>1</v>
      </c>
      <c r="H321" t="s">
        <v>236</v>
      </c>
      <c r="I321" s="2">
        <v>1.2747186894394198E-2</v>
      </c>
      <c r="J321" t="s">
        <v>237</v>
      </c>
      <c r="K321" s="2">
        <v>0.2733572770614584</v>
      </c>
      <c r="L321" t="s">
        <v>27</v>
      </c>
      <c r="M321" s="2">
        <v>1</v>
      </c>
      <c r="N321" t="s">
        <v>238</v>
      </c>
      <c r="O321" s="2">
        <v>7.6483120537988412E-3</v>
      </c>
      <c r="P321" t="s">
        <v>27</v>
      </c>
      <c r="Q321" s="2">
        <v>1</v>
      </c>
      <c r="R321" t="s">
        <v>27</v>
      </c>
      <c r="S321" s="2">
        <v>1</v>
      </c>
      <c r="T321" t="s">
        <v>27</v>
      </c>
      <c r="U321" s="2">
        <v>1</v>
      </c>
    </row>
    <row r="322" spans="1:21">
      <c r="A322" t="s">
        <v>114</v>
      </c>
      <c r="B322" t="s">
        <v>198</v>
      </c>
      <c r="C322" s="2">
        <v>0.39417734802233151</v>
      </c>
      <c r="D322" t="s">
        <v>199</v>
      </c>
      <c r="E322" s="2">
        <v>0.89552238805970152</v>
      </c>
      <c r="F322" t="s">
        <v>200</v>
      </c>
      <c r="G322" s="2">
        <v>0.91954022988505746</v>
      </c>
      <c r="H322" t="s">
        <v>201</v>
      </c>
      <c r="I322" s="2">
        <v>0.69395771514976667</v>
      </c>
      <c r="J322" t="s">
        <v>202</v>
      </c>
      <c r="K322" s="2">
        <v>0.52855440382871111</v>
      </c>
      <c r="L322" t="s">
        <v>203</v>
      </c>
      <c r="M322" s="2">
        <v>0.64032431959248481</v>
      </c>
      <c r="N322" t="s">
        <v>204</v>
      </c>
      <c r="O322" s="2">
        <v>0.808316796594994</v>
      </c>
      <c r="P322" t="s">
        <v>205</v>
      </c>
      <c r="Q322" s="2">
        <v>0.69527380719783349</v>
      </c>
      <c r="R322" t="s">
        <v>205</v>
      </c>
      <c r="S322" s="2">
        <v>0.78537047359326495</v>
      </c>
      <c r="T322" t="s">
        <v>206</v>
      </c>
      <c r="U322" s="2">
        <v>0.38939987468106196</v>
      </c>
    </row>
    <row r="323" spans="1:21">
      <c r="A323" t="s">
        <v>115</v>
      </c>
      <c r="B323" t="s">
        <v>207</v>
      </c>
      <c r="C323" s="2">
        <v>0.52877892808949922</v>
      </c>
      <c r="D323" t="s">
        <v>208</v>
      </c>
      <c r="E323" s="2">
        <v>6.7164179104477612E-2</v>
      </c>
      <c r="F323" t="s">
        <v>209</v>
      </c>
      <c r="G323" s="2">
        <v>0</v>
      </c>
      <c r="H323" t="s">
        <v>210</v>
      </c>
      <c r="I323" s="2">
        <v>0.65910340729695593</v>
      </c>
      <c r="J323" t="s">
        <v>211</v>
      </c>
      <c r="K323" s="2">
        <v>0.59514759464040157</v>
      </c>
      <c r="L323" t="s">
        <v>212</v>
      </c>
      <c r="M323" s="2">
        <v>6.6958435057534627E-2</v>
      </c>
      <c r="N323" t="s">
        <v>213</v>
      </c>
      <c r="O323" s="2">
        <v>0.57647897164425344</v>
      </c>
      <c r="P323" t="s">
        <v>214</v>
      </c>
      <c r="Q323" s="2">
        <v>0.12676515524602655</v>
      </c>
      <c r="R323" t="s">
        <v>214</v>
      </c>
      <c r="S323" s="2">
        <v>4.6837079793489424E-2</v>
      </c>
      <c r="T323" t="s">
        <v>215</v>
      </c>
      <c r="U323" s="2">
        <v>0.32602955747451573</v>
      </c>
    </row>
    <row r="324" spans="1:21">
      <c r="A324" t="s">
        <v>116</v>
      </c>
      <c r="B324" t="s">
        <v>216</v>
      </c>
      <c r="C324" s="2">
        <v>6.6272971742427536E-2</v>
      </c>
      <c r="D324" t="s">
        <v>217</v>
      </c>
      <c r="E324" s="2">
        <v>2.2388059701492536E-2</v>
      </c>
      <c r="F324" t="s">
        <v>218</v>
      </c>
      <c r="G324" s="2">
        <v>2.2988505747126436E-2</v>
      </c>
      <c r="H324" t="s">
        <v>219</v>
      </c>
      <c r="I324" s="2">
        <v>0.33192347905067343</v>
      </c>
      <c r="J324" t="s">
        <v>220</v>
      </c>
      <c r="K324" s="2">
        <v>0.35208254086682378</v>
      </c>
      <c r="L324" t="s">
        <v>221</v>
      </c>
      <c r="M324" s="2">
        <v>8.9917032235128681E-3</v>
      </c>
      <c r="N324" t="s">
        <v>222</v>
      </c>
      <c r="O324" s="2">
        <v>0.49250690898722754</v>
      </c>
      <c r="P324" t="s">
        <v>223</v>
      </c>
      <c r="Q324" s="2">
        <v>0.13901662154008637</v>
      </c>
      <c r="R324" t="s">
        <v>224</v>
      </c>
      <c r="S324" s="2">
        <v>3.4409484235317755E-2</v>
      </c>
      <c r="T324" t="s">
        <v>225</v>
      </c>
      <c r="U324" s="2">
        <v>0.26646356929869053</v>
      </c>
    </row>
    <row r="325" spans="1:21">
      <c r="A325" t="s">
        <v>185</v>
      </c>
      <c r="B325" t="s">
        <v>226</v>
      </c>
      <c r="C325" s="2">
        <v>1.0770752145740534E-2</v>
      </c>
      <c r="D325" t="s">
        <v>227</v>
      </c>
      <c r="E325" s="2">
        <v>1.4925373134328356E-2</v>
      </c>
      <c r="F325" t="s">
        <v>228</v>
      </c>
      <c r="G325" s="2">
        <v>5.7471264367816091E-2</v>
      </c>
      <c r="H325" t="s">
        <v>229</v>
      </c>
      <c r="I325" s="2">
        <v>0.22064853528739395</v>
      </c>
      <c r="J325" t="s">
        <v>230</v>
      </c>
      <c r="K325" s="2">
        <v>0.28458042330159322</v>
      </c>
      <c r="L325" t="s">
        <v>231</v>
      </c>
      <c r="M325" s="2">
        <v>0.28372554212646578</v>
      </c>
      <c r="N325" t="s">
        <v>232</v>
      </c>
      <c r="O325" s="2">
        <v>0.3337034875881823</v>
      </c>
      <c r="P325" t="s">
        <v>233</v>
      </c>
      <c r="Q325" s="2">
        <v>3.8944416016051468E-2</v>
      </c>
      <c r="R325" t="s">
        <v>223</v>
      </c>
      <c r="S325" s="2">
        <v>0.13338296237792593</v>
      </c>
      <c r="T325" t="s">
        <v>234</v>
      </c>
      <c r="U325" s="2">
        <v>1.8106998545729738E-2</v>
      </c>
    </row>
    <row r="326" spans="1:21">
      <c r="A326" t="s">
        <v>261</v>
      </c>
      <c r="B326" t="s">
        <v>27</v>
      </c>
      <c r="C326" s="2">
        <v>1</v>
      </c>
      <c r="D326" t="s">
        <v>27</v>
      </c>
      <c r="E326" s="2">
        <v>1</v>
      </c>
      <c r="F326" t="s">
        <v>27</v>
      </c>
      <c r="G326" s="2">
        <v>1</v>
      </c>
      <c r="H326" t="s">
        <v>236</v>
      </c>
      <c r="I326" s="2">
        <v>1.0959123079137873E-2</v>
      </c>
      <c r="J326" t="s">
        <v>237</v>
      </c>
      <c r="K326" s="2">
        <v>0.18460172634174252</v>
      </c>
      <c r="L326" t="s">
        <v>27</v>
      </c>
      <c r="M326" s="2">
        <v>1</v>
      </c>
      <c r="N326" t="s">
        <v>238</v>
      </c>
      <c r="O326" s="2">
        <v>0</v>
      </c>
      <c r="P326" t="s">
        <v>27</v>
      </c>
      <c r="Q326" s="2">
        <v>1</v>
      </c>
      <c r="R326" t="s">
        <v>27</v>
      </c>
      <c r="S326" s="2">
        <v>1</v>
      </c>
      <c r="T326" t="s">
        <v>27</v>
      </c>
      <c r="U326" s="2">
        <v>1</v>
      </c>
    </row>
    <row r="327" spans="1:21">
      <c r="A327" t="s">
        <v>117</v>
      </c>
      <c r="B327" t="s">
        <v>198</v>
      </c>
      <c r="C327" s="2">
        <v>0.48410365453258597</v>
      </c>
      <c r="D327" t="s">
        <v>199</v>
      </c>
      <c r="E327" s="2">
        <v>0.88970388481390927</v>
      </c>
      <c r="F327" t="s">
        <v>200</v>
      </c>
      <c r="G327" s="2">
        <v>0.89769769769769769</v>
      </c>
      <c r="H327" t="s">
        <v>201</v>
      </c>
      <c r="I327" s="2">
        <v>0.72461632300659484</v>
      </c>
      <c r="J327" t="s">
        <v>202</v>
      </c>
      <c r="K327" s="2">
        <v>0.53785040297393394</v>
      </c>
      <c r="L327" t="s">
        <v>203</v>
      </c>
      <c r="M327" s="2">
        <v>0.56033064726730497</v>
      </c>
      <c r="N327" t="s">
        <v>204</v>
      </c>
      <c r="O327" s="2">
        <v>0.77685636901707478</v>
      </c>
      <c r="P327" t="s">
        <v>205</v>
      </c>
      <c r="Q327" s="2">
        <v>0.68819417812588468</v>
      </c>
      <c r="R327" t="s">
        <v>205</v>
      </c>
      <c r="S327" s="2">
        <v>0.77492123050298989</v>
      </c>
      <c r="T327" t="s">
        <v>206</v>
      </c>
      <c r="U327" s="2">
        <v>0.5149457350492076</v>
      </c>
    </row>
    <row r="328" spans="1:21">
      <c r="A328" t="s">
        <v>118</v>
      </c>
      <c r="B328" t="s">
        <v>207</v>
      </c>
      <c r="C328" s="2">
        <v>0.4351493019276606</v>
      </c>
      <c r="D328" t="s">
        <v>208</v>
      </c>
      <c r="E328" s="2">
        <v>5.0801412659603369E-2</v>
      </c>
      <c r="F328" t="s">
        <v>209</v>
      </c>
      <c r="G328" s="2">
        <v>1.8418418418418417E-2</v>
      </c>
      <c r="H328" t="s">
        <v>210</v>
      </c>
      <c r="I328" s="2">
        <v>0.56465437662685858</v>
      </c>
      <c r="J328" t="s">
        <v>211</v>
      </c>
      <c r="K328" s="2">
        <v>0.36362788447110117</v>
      </c>
      <c r="L328" t="s">
        <v>212</v>
      </c>
      <c r="M328" s="2">
        <v>6.5399102078085303E-2</v>
      </c>
      <c r="N328" t="s">
        <v>213</v>
      </c>
      <c r="O328" s="2">
        <v>0.54577673032353835</v>
      </c>
      <c r="P328" t="s">
        <v>214</v>
      </c>
      <c r="Q328" s="2">
        <v>0.16394019675007912</v>
      </c>
      <c r="R328" t="s">
        <v>214</v>
      </c>
      <c r="S328" s="2">
        <v>0.10652671410671756</v>
      </c>
      <c r="T328" t="s">
        <v>215</v>
      </c>
      <c r="U328" s="2">
        <v>0.25378806643400198</v>
      </c>
    </row>
    <row r="329" spans="1:21">
      <c r="A329" t="s">
        <v>119</v>
      </c>
      <c r="B329" t="s">
        <v>216</v>
      </c>
      <c r="C329" s="2">
        <v>6.6304108558324193E-2</v>
      </c>
      <c r="D329" t="s">
        <v>217</v>
      </c>
      <c r="E329" s="2">
        <v>3.2871502309155122E-2</v>
      </c>
      <c r="F329" t="s">
        <v>218</v>
      </c>
      <c r="G329" s="2">
        <v>2.1021021021021023E-2</v>
      </c>
      <c r="H329" t="s">
        <v>219</v>
      </c>
      <c r="I329" s="2">
        <v>0.33908562633745598</v>
      </c>
      <c r="J329" t="s">
        <v>220</v>
      </c>
      <c r="K329" s="2">
        <v>0.32877939550196783</v>
      </c>
      <c r="L329" t="s">
        <v>221</v>
      </c>
      <c r="M329" s="2">
        <v>1.0876236202660103E-2</v>
      </c>
      <c r="N329" t="s">
        <v>222</v>
      </c>
      <c r="O329" s="2">
        <v>0.43712654743500984</v>
      </c>
      <c r="P329" t="s">
        <v>223</v>
      </c>
      <c r="Q329" s="2">
        <v>0.12720976801613823</v>
      </c>
      <c r="R329" t="s">
        <v>224</v>
      </c>
      <c r="S329" s="2">
        <v>2.6870965835230205E-2</v>
      </c>
      <c r="T329" t="s">
        <v>225</v>
      </c>
      <c r="U329" s="2">
        <v>0.22078315773725068</v>
      </c>
    </row>
    <row r="330" spans="1:21">
      <c r="A330" t="s">
        <v>186</v>
      </c>
      <c r="B330" t="s">
        <v>226</v>
      </c>
      <c r="C330" s="2">
        <v>1.4442934981426701E-2</v>
      </c>
      <c r="D330" t="s">
        <v>227</v>
      </c>
      <c r="E330" s="2">
        <v>2.6623200217332242E-2</v>
      </c>
      <c r="F330" t="s">
        <v>228</v>
      </c>
      <c r="G330" s="2">
        <v>6.2862862862862856E-2</v>
      </c>
      <c r="H330" t="s">
        <v>229</v>
      </c>
      <c r="I330" s="2">
        <v>0.2325625567206403</v>
      </c>
      <c r="J330" t="s">
        <v>230</v>
      </c>
      <c r="K330" s="2">
        <v>0.26339003131849714</v>
      </c>
      <c r="L330" t="s">
        <v>231</v>
      </c>
      <c r="M330" s="2">
        <v>0.36339401445194419</v>
      </c>
      <c r="N330" t="s">
        <v>232</v>
      </c>
      <c r="O330" s="2">
        <v>0.19992305463862206</v>
      </c>
      <c r="P330" t="s">
        <v>233</v>
      </c>
      <c r="Q330" s="2">
        <v>2.0655857107893957E-2</v>
      </c>
      <c r="R330" t="s">
        <v>223</v>
      </c>
      <c r="S330" s="2">
        <v>9.1681089555058048E-2</v>
      </c>
      <c r="T330" t="s">
        <v>234</v>
      </c>
      <c r="U330" s="2">
        <v>1.048304077953313E-2</v>
      </c>
    </row>
    <row r="331" spans="1:21">
      <c r="A331" t="s">
        <v>262</v>
      </c>
      <c r="B331" t="s">
        <v>27</v>
      </c>
      <c r="C331" s="2">
        <v>1</v>
      </c>
      <c r="D331" t="s">
        <v>27</v>
      </c>
      <c r="E331" s="2">
        <v>1</v>
      </c>
      <c r="F331" t="s">
        <v>27</v>
      </c>
      <c r="G331" s="2">
        <v>1</v>
      </c>
      <c r="H331" t="s">
        <v>236</v>
      </c>
      <c r="I331" s="2">
        <v>5.3778943893819021E-2</v>
      </c>
      <c r="J331" t="s">
        <v>237</v>
      </c>
      <c r="K331" s="2">
        <v>0.22489084097045159</v>
      </c>
      <c r="L331" t="s">
        <v>27</v>
      </c>
      <c r="M331" s="2">
        <v>1</v>
      </c>
      <c r="N331" t="s">
        <v>238</v>
      </c>
      <c r="O331" s="2">
        <v>9.5845784901744079E-3</v>
      </c>
      <c r="P331" t="s">
        <v>27</v>
      </c>
      <c r="Q331" s="2">
        <v>1</v>
      </c>
      <c r="R331" t="s">
        <v>27</v>
      </c>
      <c r="S331" s="2">
        <v>1</v>
      </c>
      <c r="T331" t="s">
        <v>27</v>
      </c>
      <c r="U331" s="2">
        <v>1</v>
      </c>
    </row>
    <row r="332" spans="1:21">
      <c r="A332">
        <v>1</v>
      </c>
      <c r="B332">
        <f t="shared" ref="B332:N332" si="3">A332+1</f>
        <v>2</v>
      </c>
      <c r="C332">
        <f t="shared" si="3"/>
        <v>3</v>
      </c>
      <c r="D332">
        <f t="shared" si="3"/>
        <v>4</v>
      </c>
      <c r="E332">
        <f t="shared" si="3"/>
        <v>5</v>
      </c>
      <c r="F332">
        <f t="shared" si="3"/>
        <v>6</v>
      </c>
      <c r="G332">
        <f t="shared" si="3"/>
        <v>7</v>
      </c>
      <c r="H332">
        <f t="shared" si="3"/>
        <v>8</v>
      </c>
      <c r="I332">
        <f t="shared" si="3"/>
        <v>9</v>
      </c>
      <c r="J332">
        <f t="shared" si="3"/>
        <v>10</v>
      </c>
      <c r="K332">
        <f t="shared" si="3"/>
        <v>11</v>
      </c>
      <c r="L332">
        <f t="shared" si="3"/>
        <v>12</v>
      </c>
      <c r="M332">
        <f t="shared" si="3"/>
        <v>13</v>
      </c>
      <c r="N332">
        <f t="shared" si="3"/>
        <v>14</v>
      </c>
    </row>
    <row r="333" spans="1:21" ht="15.75">
      <c r="A333" s="14" t="s">
        <v>263</v>
      </c>
      <c r="B333" t="s">
        <v>264</v>
      </c>
      <c r="C333" t="s">
        <v>27</v>
      </c>
      <c r="D333" t="s">
        <v>265</v>
      </c>
      <c r="E333" t="s">
        <v>27</v>
      </c>
      <c r="F333" t="s">
        <v>266</v>
      </c>
      <c r="G333" t="s">
        <v>27</v>
      </c>
      <c r="H333" t="s">
        <v>267</v>
      </c>
      <c r="I333" t="s">
        <v>27</v>
      </c>
      <c r="J333" t="s">
        <v>268</v>
      </c>
      <c r="K333" t="s">
        <v>27</v>
      </c>
      <c r="L333" t="s">
        <v>269</v>
      </c>
      <c r="M333" t="s">
        <v>27</v>
      </c>
    </row>
    <row r="334" spans="1:21">
      <c r="A334" t="s">
        <v>34</v>
      </c>
      <c r="B334" s="20">
        <v>1</v>
      </c>
      <c r="C334" s="2">
        <v>0.38689681475773274</v>
      </c>
      <c r="D334" t="s">
        <v>270</v>
      </c>
      <c r="E334" s="2">
        <v>0.69106408442197487</v>
      </c>
      <c r="F334" t="s">
        <v>271</v>
      </c>
      <c r="G334" s="2">
        <v>0.47456371439768558</v>
      </c>
      <c r="H334" t="s">
        <v>272</v>
      </c>
      <c r="I334" s="2">
        <v>0.79915162860186162</v>
      </c>
      <c r="J334" t="s">
        <v>273</v>
      </c>
      <c r="K334" s="2">
        <v>0.68848754433166126</v>
      </c>
      <c r="L334" t="s">
        <v>274</v>
      </c>
      <c r="M334" s="2">
        <v>0.75082619961205987</v>
      </c>
    </row>
    <row r="335" spans="1:21">
      <c r="A335" t="s">
        <v>40</v>
      </c>
      <c r="B335" s="20">
        <v>2</v>
      </c>
      <c r="C335" s="2">
        <v>0.41643034382692323</v>
      </c>
      <c r="D335" t="s">
        <v>275</v>
      </c>
      <c r="E335" s="2">
        <v>0.42404159866100427</v>
      </c>
      <c r="F335" t="s">
        <v>276</v>
      </c>
      <c r="G335" s="2">
        <v>0.26597389819604639</v>
      </c>
      <c r="H335" t="s">
        <v>277</v>
      </c>
      <c r="I335" s="2">
        <v>0.57805580578082638</v>
      </c>
      <c r="J335" t="s">
        <v>278</v>
      </c>
      <c r="K335" s="2">
        <v>0.19944550441743222</v>
      </c>
      <c r="L335" t="s">
        <v>279</v>
      </c>
      <c r="M335" s="2">
        <v>0.49827641735583422</v>
      </c>
    </row>
    <row r="336" spans="1:21">
      <c r="A336" t="s">
        <v>46</v>
      </c>
      <c r="B336" s="20">
        <v>3</v>
      </c>
      <c r="C336" s="2">
        <v>0.11028041511092301</v>
      </c>
      <c r="D336" t="s">
        <v>280</v>
      </c>
      <c r="E336" s="2">
        <v>0.4319093694804374</v>
      </c>
      <c r="F336" t="s">
        <v>281</v>
      </c>
      <c r="G336" s="2">
        <v>0.20756758072320863</v>
      </c>
      <c r="H336" t="s">
        <v>282</v>
      </c>
      <c r="I336" s="2">
        <v>0.49914843934204711</v>
      </c>
      <c r="J336" t="s">
        <v>283</v>
      </c>
      <c r="K336" s="2">
        <v>6.6929894853264268E-2</v>
      </c>
      <c r="L336" t="s">
        <v>284</v>
      </c>
      <c r="M336" s="2">
        <v>0.24290789130076029</v>
      </c>
    </row>
    <row r="337" spans="1:13">
      <c r="A337" t="s">
        <v>159</v>
      </c>
      <c r="B337" s="20">
        <v>4</v>
      </c>
      <c r="C337" s="2">
        <v>3.539334580042397E-2</v>
      </c>
      <c r="D337" t="s">
        <v>285</v>
      </c>
      <c r="E337" s="2">
        <v>0.21936165733147311</v>
      </c>
      <c r="F337" t="s">
        <v>286</v>
      </c>
      <c r="G337" s="2">
        <v>1.6284080340146202E-2</v>
      </c>
      <c r="H337" t="s">
        <v>287</v>
      </c>
      <c r="I337" s="2">
        <v>0.32952741690615867</v>
      </c>
      <c r="J337" t="s">
        <v>288</v>
      </c>
      <c r="K337" s="2">
        <v>3.6786495002758948E-2</v>
      </c>
      <c r="L337" t="s">
        <v>289</v>
      </c>
      <c r="M337" s="2">
        <v>0.12489309653543038</v>
      </c>
    </row>
    <row r="338" spans="1:13">
      <c r="A338" t="s">
        <v>235</v>
      </c>
      <c r="B338" s="20" t="s">
        <v>290</v>
      </c>
      <c r="C338" s="2">
        <v>5.0999080503999886E-2</v>
      </c>
      <c r="D338" t="s">
        <v>291</v>
      </c>
      <c r="E338" s="2">
        <v>0.14855491940500201</v>
      </c>
      <c r="F338" t="s">
        <v>228</v>
      </c>
      <c r="G338" s="2">
        <v>3.5610726342913006E-2</v>
      </c>
      <c r="H338" t="s">
        <v>292</v>
      </c>
      <c r="I338" s="2">
        <v>0.21247954670719862</v>
      </c>
      <c r="J338" t="s">
        <v>293</v>
      </c>
      <c r="K338" s="2">
        <v>8.3505613948860746E-3</v>
      </c>
      <c r="L338" t="s">
        <v>294</v>
      </c>
      <c r="M338" s="2">
        <v>0.17472193149385579</v>
      </c>
    </row>
    <row r="339" spans="1:13">
      <c r="A339" t="s">
        <v>295</v>
      </c>
      <c r="B339" s="20" t="s">
        <v>27</v>
      </c>
      <c r="C339" s="2">
        <v>1</v>
      </c>
      <c r="D339" t="s">
        <v>296</v>
      </c>
      <c r="E339" s="2">
        <v>0.12620802849087367</v>
      </c>
      <c r="F339" t="s">
        <v>27</v>
      </c>
      <c r="G339" s="2">
        <v>1</v>
      </c>
      <c r="H339" t="s">
        <v>297</v>
      </c>
      <c r="I339" s="2">
        <v>7.8877418094652346E-2</v>
      </c>
      <c r="J339" t="s">
        <v>27</v>
      </c>
      <c r="K339" s="2">
        <v>1</v>
      </c>
      <c r="L339" t="s">
        <v>298</v>
      </c>
      <c r="M339" s="2">
        <v>6.8845483304330421E-2</v>
      </c>
    </row>
    <row r="340" spans="1:13">
      <c r="A340" t="s">
        <v>48</v>
      </c>
      <c r="B340" s="20">
        <v>1</v>
      </c>
      <c r="C340" s="2">
        <v>0.48550846907134759</v>
      </c>
      <c r="D340" t="s">
        <v>270</v>
      </c>
      <c r="E340" s="2">
        <v>0.6744486809274417</v>
      </c>
      <c r="F340" t="s">
        <v>271</v>
      </c>
      <c r="G340" s="2">
        <v>0.28219845468702426</v>
      </c>
      <c r="H340" t="s">
        <v>272</v>
      </c>
      <c r="I340" s="2">
        <v>0.60125524292479693</v>
      </c>
      <c r="J340" t="s">
        <v>273</v>
      </c>
      <c r="K340" s="2">
        <v>0.65340778403610944</v>
      </c>
      <c r="L340" t="s">
        <v>274</v>
      </c>
      <c r="M340" s="2">
        <v>0.86736342367331576</v>
      </c>
    </row>
    <row r="341" spans="1:13">
      <c r="A341" t="s">
        <v>49</v>
      </c>
      <c r="B341" s="20">
        <v>2</v>
      </c>
      <c r="C341" s="2">
        <v>0.37695316059208223</v>
      </c>
      <c r="D341" t="s">
        <v>275</v>
      </c>
      <c r="E341" s="2">
        <v>0.25900955214915583</v>
      </c>
      <c r="F341" t="s">
        <v>276</v>
      </c>
      <c r="G341" s="2">
        <v>0.36091209173289385</v>
      </c>
      <c r="H341" t="s">
        <v>277</v>
      </c>
      <c r="I341" s="2">
        <v>0.64280636941398617</v>
      </c>
      <c r="J341" t="s">
        <v>278</v>
      </c>
      <c r="K341" s="2">
        <v>0.16071893923705718</v>
      </c>
      <c r="L341" t="s">
        <v>279</v>
      </c>
      <c r="M341" s="2">
        <v>0.64971322886210137</v>
      </c>
    </row>
    <row r="342" spans="1:13">
      <c r="A342" t="s">
        <v>50</v>
      </c>
      <c r="B342" s="20">
        <v>3</v>
      </c>
      <c r="C342" s="2">
        <v>0.10806882748257114</v>
      </c>
      <c r="D342" t="s">
        <v>280</v>
      </c>
      <c r="E342" s="2">
        <v>0.30302999846208761</v>
      </c>
      <c r="F342" t="s">
        <v>281</v>
      </c>
      <c r="G342" s="2">
        <v>0.22710554018451337</v>
      </c>
      <c r="H342" t="s">
        <v>282</v>
      </c>
      <c r="I342" s="2">
        <v>0.56906334107834544</v>
      </c>
      <c r="J342" t="s">
        <v>283</v>
      </c>
      <c r="K342" s="2">
        <v>2.0297483636443993E-2</v>
      </c>
      <c r="L342" t="s">
        <v>284</v>
      </c>
      <c r="M342" s="2">
        <v>0.27996259488602809</v>
      </c>
    </row>
    <row r="343" spans="1:13">
      <c r="A343" t="s">
        <v>163</v>
      </c>
      <c r="B343" s="20">
        <v>4</v>
      </c>
      <c r="C343" s="2">
        <v>2.0596095823530614E-2</v>
      </c>
      <c r="D343" t="s">
        <v>285</v>
      </c>
      <c r="E343" s="2">
        <v>0.30748471512645464</v>
      </c>
      <c r="F343" t="s">
        <v>286</v>
      </c>
      <c r="G343" s="2">
        <v>1.6284080340146202E-2</v>
      </c>
      <c r="H343" t="s">
        <v>287</v>
      </c>
      <c r="I343" s="2">
        <v>0.50568900044212362</v>
      </c>
      <c r="J343" t="s">
        <v>288</v>
      </c>
      <c r="K343" s="2">
        <v>0.15033105456828824</v>
      </c>
      <c r="L343" t="s">
        <v>289</v>
      </c>
      <c r="M343" s="2">
        <v>0.30179123827054533</v>
      </c>
    </row>
    <row r="344" spans="1:13">
      <c r="A344" t="s">
        <v>239</v>
      </c>
      <c r="B344" s="20" t="s">
        <v>290</v>
      </c>
      <c r="C344" s="2">
        <v>8.8734470304681311E-3</v>
      </c>
      <c r="D344" t="s">
        <v>291</v>
      </c>
      <c r="E344" s="2">
        <v>8.4964590865100678E-2</v>
      </c>
      <c r="F344" t="s">
        <v>228</v>
      </c>
      <c r="G344" s="2">
        <v>3.5610726342913006E-2</v>
      </c>
      <c r="H344" t="s">
        <v>292</v>
      </c>
      <c r="I344" s="2">
        <v>0.13956180659268527</v>
      </c>
      <c r="J344" t="s">
        <v>293</v>
      </c>
      <c r="K344" s="2">
        <v>1.5244738522100579E-2</v>
      </c>
      <c r="L344" t="s">
        <v>294</v>
      </c>
      <c r="M344" s="2">
        <v>7.7944011726006748E-2</v>
      </c>
    </row>
    <row r="345" spans="1:13">
      <c r="A345" t="s">
        <v>299</v>
      </c>
      <c r="B345" s="20" t="s">
        <v>27</v>
      </c>
      <c r="C345" s="2">
        <v>1</v>
      </c>
      <c r="D345" t="s">
        <v>296</v>
      </c>
      <c r="E345" s="2">
        <v>4.0747243640977343E-2</v>
      </c>
      <c r="F345" t="s">
        <v>27</v>
      </c>
      <c r="G345" s="2">
        <v>1</v>
      </c>
      <c r="H345" t="s">
        <v>297</v>
      </c>
      <c r="I345" s="2">
        <v>4.5648576811436269E-2</v>
      </c>
      <c r="J345" t="s">
        <v>27</v>
      </c>
      <c r="K345" s="2">
        <v>1</v>
      </c>
      <c r="L345" t="s">
        <v>298</v>
      </c>
      <c r="M345" s="2">
        <v>8.2831911046517444E-3</v>
      </c>
    </row>
    <row r="346" spans="1:13">
      <c r="A346" t="s">
        <v>51</v>
      </c>
      <c r="B346" s="20">
        <v>1</v>
      </c>
      <c r="C346" s="2">
        <v>0.62070358476904919</v>
      </c>
      <c r="D346" t="s">
        <v>270</v>
      </c>
      <c r="E346" s="2">
        <v>0.69966570137181339</v>
      </c>
      <c r="F346" t="s">
        <v>271</v>
      </c>
      <c r="G346" s="2">
        <v>0.55355372797912905</v>
      </c>
      <c r="H346" t="s">
        <v>272</v>
      </c>
      <c r="I346" s="2">
        <v>0.64239129516657756</v>
      </c>
      <c r="J346" t="s">
        <v>273</v>
      </c>
      <c r="K346" s="2">
        <v>0.58849654199889567</v>
      </c>
      <c r="L346" t="s">
        <v>274</v>
      </c>
      <c r="M346" s="2">
        <v>0.6733607947433895</v>
      </c>
    </row>
    <row r="347" spans="1:13">
      <c r="A347" t="s">
        <v>52</v>
      </c>
      <c r="B347" s="20">
        <v>2</v>
      </c>
      <c r="C347" s="2">
        <v>0.20129914425953191</v>
      </c>
      <c r="D347" t="s">
        <v>275</v>
      </c>
      <c r="E347" s="2">
        <v>0.44670638284197639</v>
      </c>
      <c r="F347" t="s">
        <v>276</v>
      </c>
      <c r="G347" s="2">
        <v>0.23571138299422514</v>
      </c>
      <c r="H347" t="s">
        <v>277</v>
      </c>
      <c r="I347" s="2">
        <v>0.51508948689443634</v>
      </c>
      <c r="J347" t="s">
        <v>278</v>
      </c>
      <c r="K347" s="2">
        <v>0.19751465448687008</v>
      </c>
      <c r="L347" t="s">
        <v>279</v>
      </c>
      <c r="M347" s="2">
        <v>0.57629890352950597</v>
      </c>
    </row>
    <row r="348" spans="1:13">
      <c r="A348" t="s">
        <v>53</v>
      </c>
      <c r="B348" s="20">
        <v>3</v>
      </c>
      <c r="C348" s="2">
        <v>0.10326478526148727</v>
      </c>
      <c r="D348" t="s">
        <v>280</v>
      </c>
      <c r="E348" s="2">
        <v>0.35602692278991765</v>
      </c>
      <c r="F348" t="s">
        <v>281</v>
      </c>
      <c r="G348" s="2">
        <v>0.14612157893006683</v>
      </c>
      <c r="H348" t="s">
        <v>282</v>
      </c>
      <c r="I348" s="2">
        <v>0.60777440399022731</v>
      </c>
      <c r="J348" t="s">
        <v>283</v>
      </c>
      <c r="K348" s="2">
        <v>7.5987942393466332E-2</v>
      </c>
      <c r="L348" t="s">
        <v>284</v>
      </c>
      <c r="M348" s="2">
        <v>0.37765294751881973</v>
      </c>
    </row>
    <row r="349" spans="1:13">
      <c r="A349" t="s">
        <v>164</v>
      </c>
      <c r="B349" s="20">
        <v>4</v>
      </c>
      <c r="C349" s="2">
        <v>3.3996520064144609E-2</v>
      </c>
      <c r="D349" t="s">
        <v>285</v>
      </c>
      <c r="E349" s="2">
        <v>0.30406018605226282</v>
      </c>
      <c r="F349" t="s">
        <v>286</v>
      </c>
      <c r="G349" s="2">
        <v>1.6284080340146202E-2</v>
      </c>
      <c r="H349" t="s">
        <v>287</v>
      </c>
      <c r="I349" s="2">
        <v>0.42677026531193879</v>
      </c>
      <c r="J349" t="s">
        <v>288</v>
      </c>
      <c r="K349" s="2">
        <v>7.902061913958236E-2</v>
      </c>
      <c r="L349" t="s">
        <v>289</v>
      </c>
      <c r="M349" s="2">
        <v>0.1650604126637574</v>
      </c>
    </row>
    <row r="350" spans="1:13">
      <c r="A350" t="s">
        <v>240</v>
      </c>
      <c r="B350" s="20" t="s">
        <v>290</v>
      </c>
      <c r="C350" s="2">
        <v>4.07359656457865E-2</v>
      </c>
      <c r="D350" t="s">
        <v>291</v>
      </c>
      <c r="E350" s="2">
        <v>0.11058572933479911</v>
      </c>
      <c r="F350" t="s">
        <v>228</v>
      </c>
      <c r="G350" s="2">
        <v>3.5610726342913006E-2</v>
      </c>
      <c r="H350" t="s">
        <v>292</v>
      </c>
      <c r="I350" s="2">
        <v>0.23175939080072561</v>
      </c>
      <c r="J350" t="s">
        <v>293</v>
      </c>
      <c r="K350" s="2">
        <v>5.8980241981184983E-2</v>
      </c>
      <c r="L350" t="s">
        <v>294</v>
      </c>
      <c r="M350" s="2">
        <v>0.25511852788827882</v>
      </c>
    </row>
    <row r="351" spans="1:13">
      <c r="A351" t="s">
        <v>300</v>
      </c>
      <c r="B351" s="20" t="s">
        <v>27</v>
      </c>
      <c r="C351" s="2">
        <v>1</v>
      </c>
      <c r="D351" t="s">
        <v>296</v>
      </c>
      <c r="E351" s="2">
        <v>4.6526563142356467E-2</v>
      </c>
      <c r="F351" t="s">
        <v>27</v>
      </c>
      <c r="G351" s="2">
        <v>1</v>
      </c>
      <c r="H351" t="s">
        <v>297</v>
      </c>
      <c r="I351" s="2">
        <v>5.0000082814074392E-2</v>
      </c>
      <c r="J351" t="s">
        <v>27</v>
      </c>
      <c r="K351" s="2">
        <v>1</v>
      </c>
      <c r="L351" t="s">
        <v>298</v>
      </c>
      <c r="M351" s="2">
        <v>4.1946464050171883E-2</v>
      </c>
    </row>
    <row r="352" spans="1:13">
      <c r="A352" t="s">
        <v>54</v>
      </c>
      <c r="B352" s="20">
        <v>1</v>
      </c>
      <c r="C352" s="2">
        <v>0.48952837789370673</v>
      </c>
      <c r="D352" t="s">
        <v>270</v>
      </c>
      <c r="E352" s="2">
        <v>0.61833183909896805</v>
      </c>
      <c r="F352" t="s">
        <v>271</v>
      </c>
      <c r="G352" s="2">
        <v>0.42666960634286161</v>
      </c>
      <c r="H352" t="s">
        <v>272</v>
      </c>
      <c r="I352" s="2">
        <v>0.74108722174474873</v>
      </c>
      <c r="J352" t="s">
        <v>273</v>
      </c>
      <c r="K352" s="2">
        <v>0.73649278209597246</v>
      </c>
      <c r="L352" t="s">
        <v>274</v>
      </c>
      <c r="M352" s="2">
        <v>0.65004668939276167</v>
      </c>
    </row>
    <row r="353" spans="1:13">
      <c r="A353" t="s">
        <v>55</v>
      </c>
      <c r="B353" s="20">
        <v>2</v>
      </c>
      <c r="C353" s="2">
        <v>0.25055584536215342</v>
      </c>
      <c r="D353" t="s">
        <v>275</v>
      </c>
      <c r="E353" s="2">
        <v>0.53045981557284949</v>
      </c>
      <c r="F353" t="s">
        <v>276</v>
      </c>
      <c r="G353" s="2">
        <v>0.2412889137551508</v>
      </c>
      <c r="H353" t="s">
        <v>277</v>
      </c>
      <c r="I353" s="2">
        <v>0.69091402243911915</v>
      </c>
      <c r="J353" t="s">
        <v>278</v>
      </c>
      <c r="K353" s="2">
        <v>0.19261888687403117</v>
      </c>
      <c r="L353" t="s">
        <v>279</v>
      </c>
      <c r="M353" s="2">
        <v>0.51160908715704623</v>
      </c>
    </row>
    <row r="354" spans="1:13">
      <c r="A354" t="s">
        <v>56</v>
      </c>
      <c r="B354" s="20">
        <v>3</v>
      </c>
      <c r="C354" s="2">
        <v>0.10263235388708429</v>
      </c>
      <c r="D354" t="s">
        <v>280</v>
      </c>
      <c r="E354" s="2">
        <v>0.37969243579705136</v>
      </c>
      <c r="F354" t="s">
        <v>281</v>
      </c>
      <c r="G354" s="2">
        <v>0.23929133939675751</v>
      </c>
      <c r="H354" t="s">
        <v>282</v>
      </c>
      <c r="I354" s="2">
        <v>0.45426293733330264</v>
      </c>
      <c r="J354" t="s">
        <v>283</v>
      </c>
      <c r="K354" s="2">
        <v>3.7214503318995416E-2</v>
      </c>
      <c r="L354" t="s">
        <v>284</v>
      </c>
      <c r="M354" s="2">
        <v>0.21427465236565454</v>
      </c>
    </row>
    <row r="355" spans="1:13">
      <c r="A355" t="s">
        <v>165</v>
      </c>
      <c r="B355" s="20">
        <v>4</v>
      </c>
      <c r="C355" s="2">
        <v>9.3713480488572851E-2</v>
      </c>
      <c r="D355" t="s">
        <v>285</v>
      </c>
      <c r="E355" s="2">
        <v>0.30096500799493597</v>
      </c>
      <c r="F355" t="s">
        <v>286</v>
      </c>
      <c r="G355" s="2">
        <v>1.6284080340146202E-2</v>
      </c>
      <c r="H355" t="s">
        <v>287</v>
      </c>
      <c r="I355" s="2">
        <v>0.26990695868571823</v>
      </c>
      <c r="J355" t="s">
        <v>288</v>
      </c>
      <c r="K355" s="2">
        <v>1.7305192720773563E-2</v>
      </c>
      <c r="L355" t="s">
        <v>289</v>
      </c>
      <c r="M355" s="2">
        <v>0.15766443274274514</v>
      </c>
    </row>
    <row r="356" spans="1:13">
      <c r="A356" t="s">
        <v>241</v>
      </c>
      <c r="B356" s="20" t="s">
        <v>290</v>
      </c>
      <c r="C356" s="2">
        <v>6.3569942368481583E-2</v>
      </c>
      <c r="D356" t="s">
        <v>291</v>
      </c>
      <c r="E356" s="2">
        <v>0.10296333509288287</v>
      </c>
      <c r="F356" t="s">
        <v>228</v>
      </c>
      <c r="G356" s="2">
        <v>3.5610726342913006E-2</v>
      </c>
      <c r="H356" t="s">
        <v>292</v>
      </c>
      <c r="I356" s="2">
        <v>0.17503456676926882</v>
      </c>
      <c r="J356" t="s">
        <v>293</v>
      </c>
      <c r="K356" s="2">
        <v>1.6368634990225915E-2</v>
      </c>
      <c r="L356" t="s">
        <v>294</v>
      </c>
      <c r="M356" s="2">
        <v>0.26831376994809664</v>
      </c>
    </row>
    <row r="357" spans="1:13">
      <c r="A357" t="s">
        <v>301</v>
      </c>
      <c r="B357" s="20" t="s">
        <v>27</v>
      </c>
      <c r="C357" s="2">
        <v>1</v>
      </c>
      <c r="D357" t="s">
        <v>296</v>
      </c>
      <c r="E357" s="2">
        <v>0.10466252460776641</v>
      </c>
      <c r="F357" t="s">
        <v>27</v>
      </c>
      <c r="G357" s="2">
        <v>1</v>
      </c>
      <c r="H357" t="s">
        <v>297</v>
      </c>
      <c r="I357" s="2">
        <v>9.4199307341249566E-2</v>
      </c>
      <c r="J357" t="s">
        <v>27</v>
      </c>
      <c r="K357" s="2">
        <v>1</v>
      </c>
      <c r="L357" t="s">
        <v>298</v>
      </c>
      <c r="M357" s="2">
        <v>6.5303478846729129E-2</v>
      </c>
    </row>
    <row r="358" spans="1:13">
      <c r="A358" t="s">
        <v>57</v>
      </c>
      <c r="B358" s="20">
        <v>1</v>
      </c>
      <c r="C358" s="2">
        <v>0.51829621698965356</v>
      </c>
      <c r="D358" t="s">
        <v>270</v>
      </c>
      <c r="E358" s="2">
        <v>0.71786859534095526</v>
      </c>
      <c r="F358" t="s">
        <v>271</v>
      </c>
      <c r="G358" s="2">
        <v>0.57482933080171439</v>
      </c>
      <c r="H358" t="s">
        <v>272</v>
      </c>
      <c r="I358" s="2">
        <v>0.62631841464143023</v>
      </c>
      <c r="J358" t="s">
        <v>273</v>
      </c>
      <c r="K358" s="2">
        <v>0.72526449042829133</v>
      </c>
      <c r="L358" t="s">
        <v>274</v>
      </c>
      <c r="M358" s="2">
        <v>0.78683735951349165</v>
      </c>
    </row>
    <row r="359" spans="1:13">
      <c r="A359" t="s">
        <v>58</v>
      </c>
      <c r="B359" s="20">
        <v>2</v>
      </c>
      <c r="C359" s="2">
        <v>0.32661525783791434</v>
      </c>
      <c r="D359" t="s">
        <v>275</v>
      </c>
      <c r="E359" s="2">
        <v>0.33941889991774643</v>
      </c>
      <c r="F359" t="s">
        <v>276</v>
      </c>
      <c r="G359" s="2">
        <v>0.14478513380194583</v>
      </c>
      <c r="H359" t="s">
        <v>277</v>
      </c>
      <c r="I359" s="2">
        <v>0.43135752163059676</v>
      </c>
      <c r="J359" t="s">
        <v>278</v>
      </c>
      <c r="K359" s="2">
        <v>0.1843922078119645</v>
      </c>
      <c r="L359" t="s">
        <v>279</v>
      </c>
      <c r="M359" s="2">
        <v>0.58420673871220552</v>
      </c>
    </row>
    <row r="360" spans="1:13">
      <c r="A360" t="s">
        <v>59</v>
      </c>
      <c r="B360" s="20">
        <v>3</v>
      </c>
      <c r="C360" s="2">
        <v>5.6945022699041718E-2</v>
      </c>
      <c r="D360" t="s">
        <v>280</v>
      </c>
      <c r="E360" s="2">
        <v>0.46138250414203602</v>
      </c>
      <c r="F360" t="s">
        <v>281</v>
      </c>
      <c r="G360" s="2">
        <v>0.15185627672885596</v>
      </c>
      <c r="H360" t="s">
        <v>282</v>
      </c>
      <c r="I360" s="2">
        <v>0.48413079484636173</v>
      </c>
      <c r="J360" t="s">
        <v>283</v>
      </c>
      <c r="K360" s="2">
        <v>5.6017599852367518E-2</v>
      </c>
      <c r="L360" t="s">
        <v>284</v>
      </c>
      <c r="M360" s="2">
        <v>0.14343340167147678</v>
      </c>
    </row>
    <row r="361" spans="1:13">
      <c r="A361" t="s">
        <v>166</v>
      </c>
      <c r="B361" s="20">
        <v>4</v>
      </c>
      <c r="C361" s="2">
        <v>5.1095204261969812E-2</v>
      </c>
      <c r="D361" t="s">
        <v>285</v>
      </c>
      <c r="E361" s="2">
        <v>0.36146464656413646</v>
      </c>
      <c r="F361" t="s">
        <v>286</v>
      </c>
      <c r="G361" s="2">
        <v>1.6284080340146202E-2</v>
      </c>
      <c r="H361" t="s">
        <v>287</v>
      </c>
      <c r="I361" s="2">
        <v>0.47086822502488546</v>
      </c>
      <c r="J361" t="s">
        <v>288</v>
      </c>
      <c r="K361" s="2">
        <v>2.2341847197099397E-2</v>
      </c>
      <c r="L361" t="s">
        <v>289</v>
      </c>
      <c r="M361" s="2">
        <v>0.17481986899835436</v>
      </c>
    </row>
    <row r="362" spans="1:13">
      <c r="A362" t="s">
        <v>242</v>
      </c>
      <c r="B362" s="20" t="s">
        <v>290</v>
      </c>
      <c r="C362" s="2">
        <v>4.7048298211421515E-2</v>
      </c>
      <c r="D362" t="s">
        <v>291</v>
      </c>
      <c r="E362" s="2">
        <v>9.5363202859943888E-2</v>
      </c>
      <c r="F362" t="s">
        <v>228</v>
      </c>
      <c r="G362" s="2">
        <v>3.5610726342913006E-2</v>
      </c>
      <c r="H362" t="s">
        <v>292</v>
      </c>
      <c r="I362" s="2">
        <v>0.24715708718406573</v>
      </c>
      <c r="J362" t="s">
        <v>293</v>
      </c>
      <c r="K362" s="2">
        <v>1.198385471027801E-2</v>
      </c>
      <c r="L362" t="s">
        <v>294</v>
      </c>
      <c r="M362" s="2">
        <v>0.15190303868956315</v>
      </c>
    </row>
    <row r="363" spans="1:13">
      <c r="A363" t="s">
        <v>302</v>
      </c>
      <c r="B363" s="20" t="s">
        <v>27</v>
      </c>
      <c r="C363" s="2">
        <v>1</v>
      </c>
      <c r="D363" t="s">
        <v>296</v>
      </c>
      <c r="E363" s="2">
        <v>0.12916461525628026</v>
      </c>
      <c r="F363" t="s">
        <v>27</v>
      </c>
      <c r="G363" s="2">
        <v>1</v>
      </c>
      <c r="H363" t="s">
        <v>297</v>
      </c>
      <c r="I363" s="2">
        <v>0.29187264996772938</v>
      </c>
      <c r="J363" t="s">
        <v>27</v>
      </c>
      <c r="K363" s="2">
        <v>1</v>
      </c>
      <c r="L363" t="s">
        <v>298</v>
      </c>
      <c r="M363" s="2">
        <v>2.8211247271231997E-2</v>
      </c>
    </row>
    <row r="364" spans="1:13">
      <c r="A364" t="s">
        <v>60</v>
      </c>
      <c r="B364" s="20">
        <v>1</v>
      </c>
      <c r="C364" s="2">
        <v>0.5899727466314596</v>
      </c>
      <c r="D364" t="s">
        <v>270</v>
      </c>
      <c r="E364" s="2">
        <v>0.68763012447039695</v>
      </c>
      <c r="F364" t="s">
        <v>271</v>
      </c>
      <c r="G364" s="2">
        <v>0.36512822411279999</v>
      </c>
      <c r="H364" t="s">
        <v>272</v>
      </c>
      <c r="I364" s="2">
        <v>0.73080585590178015</v>
      </c>
      <c r="J364" t="s">
        <v>273</v>
      </c>
      <c r="K364" s="2">
        <v>0.72508204793089059</v>
      </c>
      <c r="L364" t="s">
        <v>274</v>
      </c>
      <c r="M364" s="2">
        <v>0.8416681779201689</v>
      </c>
    </row>
    <row r="365" spans="1:13">
      <c r="A365" t="s">
        <v>61</v>
      </c>
      <c r="B365" s="20">
        <v>2</v>
      </c>
      <c r="C365" s="2">
        <v>0.2371832559972705</v>
      </c>
      <c r="D365" t="s">
        <v>275</v>
      </c>
      <c r="E365" s="2">
        <v>0.51423313815335669</v>
      </c>
      <c r="F365" t="s">
        <v>276</v>
      </c>
      <c r="G365" s="2">
        <v>0.21482041219945897</v>
      </c>
      <c r="H365" t="s">
        <v>277</v>
      </c>
      <c r="I365" s="2">
        <v>0.44967664463844526</v>
      </c>
      <c r="J365" t="s">
        <v>278</v>
      </c>
      <c r="K365" s="2">
        <v>0.17513197725199048</v>
      </c>
      <c r="L365" t="s">
        <v>279</v>
      </c>
      <c r="M365" s="2">
        <v>0.53350530602608914</v>
      </c>
    </row>
    <row r="366" spans="1:13">
      <c r="A366" t="s">
        <v>62</v>
      </c>
      <c r="B366" s="20">
        <v>3</v>
      </c>
      <c r="C366" s="2">
        <v>7.1569726428361541E-2</v>
      </c>
      <c r="D366" t="s">
        <v>280</v>
      </c>
      <c r="E366" s="2">
        <v>0.47905596511901616</v>
      </c>
      <c r="F366" t="s">
        <v>281</v>
      </c>
      <c r="G366" s="2">
        <v>0.36416204082201942</v>
      </c>
      <c r="H366" t="s">
        <v>282</v>
      </c>
      <c r="I366" s="2">
        <v>0.63628273009145042</v>
      </c>
      <c r="J366" t="s">
        <v>283</v>
      </c>
      <c r="K366" s="2">
        <v>4.3685076362927427E-2</v>
      </c>
      <c r="L366" t="s">
        <v>284</v>
      </c>
      <c r="M366" s="2">
        <v>0.24713158173466274</v>
      </c>
    </row>
    <row r="367" spans="1:13">
      <c r="A367" t="s">
        <v>167</v>
      </c>
      <c r="B367" s="20">
        <v>4</v>
      </c>
      <c r="C367" s="2">
        <v>2.9315778117144982E-2</v>
      </c>
      <c r="D367" t="s">
        <v>285</v>
      </c>
      <c r="E367" s="2">
        <v>0.24975708683611553</v>
      </c>
      <c r="F367" t="s">
        <v>286</v>
      </c>
      <c r="G367" s="2">
        <v>1.6284080340146202E-2</v>
      </c>
      <c r="H367" t="s">
        <v>287</v>
      </c>
      <c r="I367" s="2">
        <v>0.4695532125764027</v>
      </c>
      <c r="J367" t="s">
        <v>288</v>
      </c>
      <c r="K367" s="2">
        <v>5.6100898454191174E-2</v>
      </c>
      <c r="L367" t="s">
        <v>289</v>
      </c>
      <c r="M367" s="2">
        <v>0.26349327635513248</v>
      </c>
    </row>
    <row r="368" spans="1:13">
      <c r="A368" t="s">
        <v>243</v>
      </c>
      <c r="B368" s="20" t="s">
        <v>290</v>
      </c>
      <c r="C368" s="2">
        <v>7.1958492825763359E-2</v>
      </c>
      <c r="D368" t="s">
        <v>291</v>
      </c>
      <c r="E368" s="2">
        <v>0.14399489485385636</v>
      </c>
      <c r="F368" t="s">
        <v>228</v>
      </c>
      <c r="G368" s="2">
        <v>3.5610726342913006E-2</v>
      </c>
      <c r="H368" t="s">
        <v>292</v>
      </c>
      <c r="I368" s="2">
        <v>0.2541111921704251</v>
      </c>
      <c r="J368" t="s">
        <v>293</v>
      </c>
      <c r="K368" s="2">
        <v>0</v>
      </c>
      <c r="L368" t="s">
        <v>294</v>
      </c>
      <c r="M368" s="2">
        <v>0.20791942260253882</v>
      </c>
    </row>
    <row r="369" spans="1:13">
      <c r="A369" t="s">
        <v>303</v>
      </c>
      <c r="B369" s="20" t="s">
        <v>27</v>
      </c>
      <c r="C369" s="2">
        <v>1</v>
      </c>
      <c r="D369" t="s">
        <v>296</v>
      </c>
      <c r="E369" s="2">
        <v>0.1879694417748197</v>
      </c>
      <c r="F369" t="s">
        <v>27</v>
      </c>
      <c r="G369" s="2">
        <v>1</v>
      </c>
      <c r="H369" t="s">
        <v>297</v>
      </c>
      <c r="I369" s="2">
        <v>0.16450303841965583</v>
      </c>
      <c r="J369" t="s">
        <v>27</v>
      </c>
      <c r="K369" s="2">
        <v>1</v>
      </c>
      <c r="L369" t="s">
        <v>298</v>
      </c>
      <c r="M369" s="2">
        <v>3.5710791571004055E-2</v>
      </c>
    </row>
    <row r="370" spans="1:13">
      <c r="A370" t="s">
        <v>63</v>
      </c>
      <c r="B370" s="20">
        <v>1</v>
      </c>
      <c r="C370" s="2">
        <v>0.48356091788066863</v>
      </c>
      <c r="D370" t="s">
        <v>270</v>
      </c>
      <c r="E370" s="2">
        <v>0.66991661968453808</v>
      </c>
      <c r="F370" t="s">
        <v>271</v>
      </c>
      <c r="G370" s="2">
        <v>0.33553201128025051</v>
      </c>
      <c r="H370" t="s">
        <v>272</v>
      </c>
      <c r="I370" s="2">
        <v>0.43979783252477633</v>
      </c>
      <c r="J370" t="s">
        <v>273</v>
      </c>
      <c r="K370" s="2">
        <v>0.57958110489413561</v>
      </c>
      <c r="L370" t="s">
        <v>274</v>
      </c>
      <c r="M370" s="2">
        <v>0.82089111945904136</v>
      </c>
    </row>
    <row r="371" spans="1:13">
      <c r="A371" t="s">
        <v>64</v>
      </c>
      <c r="B371" s="20">
        <v>2</v>
      </c>
      <c r="C371" s="2">
        <v>0.2568378871320201</v>
      </c>
      <c r="D371" t="s">
        <v>275</v>
      </c>
      <c r="E371" s="2">
        <v>0.27461158467152047</v>
      </c>
      <c r="F371" t="s">
        <v>276</v>
      </c>
      <c r="G371" s="2">
        <v>0.24937884887214817</v>
      </c>
      <c r="H371" t="s">
        <v>277</v>
      </c>
      <c r="I371" s="2">
        <v>0.65675282717241568</v>
      </c>
      <c r="J371" t="s">
        <v>278</v>
      </c>
      <c r="K371" s="2">
        <v>0.28372700807123996</v>
      </c>
      <c r="L371" t="s">
        <v>279</v>
      </c>
      <c r="M371" s="2">
        <v>0.64181424687607547</v>
      </c>
    </row>
    <row r="372" spans="1:13">
      <c r="A372" t="s">
        <v>65</v>
      </c>
      <c r="B372" s="20">
        <v>3</v>
      </c>
      <c r="C372" s="2">
        <v>7.2053811894852215E-2</v>
      </c>
      <c r="D372" t="s">
        <v>280</v>
      </c>
      <c r="E372" s="2">
        <v>0.48195546596016742</v>
      </c>
      <c r="F372" t="s">
        <v>281</v>
      </c>
      <c r="G372" s="2">
        <v>0.34120207980880984</v>
      </c>
      <c r="H372" t="s">
        <v>282</v>
      </c>
      <c r="I372" s="2">
        <v>0.56568354164951384</v>
      </c>
      <c r="J372" t="s">
        <v>283</v>
      </c>
      <c r="K372" s="2">
        <v>5.9928183113942088E-2</v>
      </c>
      <c r="L372" t="s">
        <v>284</v>
      </c>
      <c r="M372" s="2">
        <v>0.2637667090749905</v>
      </c>
    </row>
    <row r="373" spans="1:13">
      <c r="A373" t="s">
        <v>168</v>
      </c>
      <c r="B373" s="20">
        <v>4</v>
      </c>
      <c r="C373" s="2">
        <v>6.7396754775526022E-2</v>
      </c>
      <c r="D373" t="s">
        <v>285</v>
      </c>
      <c r="E373" s="2">
        <v>0.25435659784908332</v>
      </c>
      <c r="F373" t="s">
        <v>286</v>
      </c>
      <c r="G373" s="2">
        <v>1.6284080340146202E-2</v>
      </c>
      <c r="H373" t="s">
        <v>287</v>
      </c>
      <c r="I373" s="2">
        <v>0.65399208088077176</v>
      </c>
      <c r="J373" t="s">
        <v>288</v>
      </c>
      <c r="K373" s="2">
        <v>7.5064287557034967E-2</v>
      </c>
      <c r="L373" t="s">
        <v>289</v>
      </c>
      <c r="M373" s="2">
        <v>0.21496496286083755</v>
      </c>
    </row>
    <row r="374" spans="1:13">
      <c r="A374" t="s">
        <v>244</v>
      </c>
      <c r="B374" s="20" t="s">
        <v>290</v>
      </c>
      <c r="C374" s="2">
        <v>0.12015062831693242</v>
      </c>
      <c r="D374" t="s">
        <v>291</v>
      </c>
      <c r="E374" s="2">
        <v>4.089704241368583E-2</v>
      </c>
      <c r="F374" t="s">
        <v>228</v>
      </c>
      <c r="G374" s="2">
        <v>3.5610726342913006E-2</v>
      </c>
      <c r="H374" t="s">
        <v>292</v>
      </c>
      <c r="I374" s="2">
        <v>0.17508630291117769</v>
      </c>
      <c r="J374" t="s">
        <v>293</v>
      </c>
      <c r="K374" s="2">
        <v>1.6994163636469349E-3</v>
      </c>
      <c r="L374" t="s">
        <v>294</v>
      </c>
      <c r="M374" s="2">
        <v>0.1102617802376839</v>
      </c>
    </row>
    <row r="375" spans="1:13">
      <c r="A375" t="s">
        <v>304</v>
      </c>
      <c r="B375" s="20" t="s">
        <v>27</v>
      </c>
      <c r="C375" s="2">
        <v>1</v>
      </c>
      <c r="D375" t="s">
        <v>296</v>
      </c>
      <c r="E375" s="2">
        <v>0.10457816138142415</v>
      </c>
      <c r="F375" t="s">
        <v>27</v>
      </c>
      <c r="G375" s="2">
        <v>1</v>
      </c>
      <c r="H375" t="s">
        <v>297</v>
      </c>
      <c r="I375" s="2">
        <v>0.1383575629196678</v>
      </c>
      <c r="J375" t="s">
        <v>27</v>
      </c>
      <c r="K375" s="2">
        <v>1</v>
      </c>
      <c r="L375" t="s">
        <v>298</v>
      </c>
      <c r="M375" s="2">
        <v>3.6248906814713128E-2</v>
      </c>
    </row>
    <row r="376" spans="1:13">
      <c r="A376" t="s">
        <v>66</v>
      </c>
      <c r="B376" s="20">
        <v>1</v>
      </c>
      <c r="C376" s="2">
        <v>0.4300598192428684</v>
      </c>
      <c r="D376" t="s">
        <v>270</v>
      </c>
      <c r="E376" s="2">
        <v>0.71374823105238572</v>
      </c>
      <c r="F376" t="s">
        <v>271</v>
      </c>
      <c r="G376" s="2">
        <v>0.46582637034851043</v>
      </c>
      <c r="H376" t="s">
        <v>272</v>
      </c>
      <c r="I376" s="2">
        <v>0.88243905249222043</v>
      </c>
      <c r="J376" t="s">
        <v>273</v>
      </c>
      <c r="K376" s="2">
        <v>0.67642716156685656</v>
      </c>
      <c r="L376" t="s">
        <v>274</v>
      </c>
      <c r="M376" s="2">
        <v>0.84748113973041128</v>
      </c>
    </row>
    <row r="377" spans="1:13">
      <c r="A377" t="s">
        <v>67</v>
      </c>
      <c r="B377" s="20">
        <v>2</v>
      </c>
      <c r="C377" s="2">
        <v>0.17296543207433671</v>
      </c>
      <c r="D377" t="s">
        <v>275</v>
      </c>
      <c r="E377" s="2">
        <v>0.39935818385275001</v>
      </c>
      <c r="F377" t="s">
        <v>276</v>
      </c>
      <c r="G377" s="2">
        <v>0.26052337134354031</v>
      </c>
      <c r="H377" t="s">
        <v>277</v>
      </c>
      <c r="I377" s="2">
        <v>0.49071067749693392</v>
      </c>
      <c r="J377" t="s">
        <v>278</v>
      </c>
      <c r="K377" s="2">
        <v>0.15149194225415155</v>
      </c>
      <c r="L377" t="s">
        <v>279</v>
      </c>
      <c r="M377" s="2">
        <v>0.66790455885433386</v>
      </c>
    </row>
    <row r="378" spans="1:13">
      <c r="A378" t="s">
        <v>68</v>
      </c>
      <c r="B378" s="20">
        <v>3</v>
      </c>
      <c r="C378" s="2">
        <v>0.24743977665261613</v>
      </c>
      <c r="D378" t="s">
        <v>280</v>
      </c>
      <c r="E378" s="2">
        <v>0.50514940054743362</v>
      </c>
      <c r="F378" t="s">
        <v>281</v>
      </c>
      <c r="G378" s="2">
        <v>0.21917106327349123</v>
      </c>
      <c r="H378" t="s">
        <v>282</v>
      </c>
      <c r="I378" s="2">
        <v>0.61974310464575288</v>
      </c>
      <c r="J378" t="s">
        <v>283</v>
      </c>
      <c r="K378" s="2">
        <v>9.6220446768996451E-2</v>
      </c>
      <c r="L378" t="s">
        <v>284</v>
      </c>
      <c r="M378" s="2">
        <v>0.15969458473144618</v>
      </c>
    </row>
    <row r="379" spans="1:13">
      <c r="A379" t="s">
        <v>169</v>
      </c>
      <c r="B379" s="20">
        <v>4</v>
      </c>
      <c r="C379" s="2">
        <v>3.153641629460837E-2</v>
      </c>
      <c r="D379" t="s">
        <v>285</v>
      </c>
      <c r="E379" s="2">
        <v>0.35561768465508314</v>
      </c>
      <c r="F379" t="s">
        <v>286</v>
      </c>
      <c r="G379" s="2">
        <v>1.6284080340146202E-2</v>
      </c>
      <c r="H379" t="s">
        <v>287</v>
      </c>
      <c r="I379" s="2">
        <v>0.36462706544411666</v>
      </c>
      <c r="J379" t="s">
        <v>288</v>
      </c>
      <c r="K379" s="2">
        <v>6.3173769489005799E-2</v>
      </c>
      <c r="L379" t="s">
        <v>289</v>
      </c>
      <c r="M379" s="2">
        <v>0.17765013428815696</v>
      </c>
    </row>
    <row r="380" spans="1:13">
      <c r="A380" t="s">
        <v>245</v>
      </c>
      <c r="B380" s="20" t="s">
        <v>290</v>
      </c>
      <c r="C380" s="2">
        <v>0.1179985557355709</v>
      </c>
      <c r="D380" t="s">
        <v>291</v>
      </c>
      <c r="E380" s="2">
        <v>8.3604620715997016E-2</v>
      </c>
      <c r="F380" t="s">
        <v>228</v>
      </c>
      <c r="G380" s="2">
        <v>3.5610726342913006E-2</v>
      </c>
      <c r="H380" t="s">
        <v>292</v>
      </c>
      <c r="I380" s="2">
        <v>0.10526665874282912</v>
      </c>
      <c r="J380" t="s">
        <v>293</v>
      </c>
      <c r="K380" s="2">
        <v>1.2686679920989943E-2</v>
      </c>
      <c r="L380" t="s">
        <v>294</v>
      </c>
      <c r="M380" s="2">
        <v>0.20351936822082006</v>
      </c>
    </row>
    <row r="381" spans="1:13">
      <c r="A381" t="s">
        <v>305</v>
      </c>
      <c r="B381" s="20" t="s">
        <v>27</v>
      </c>
      <c r="C381" s="2">
        <v>1</v>
      </c>
      <c r="D381" t="s">
        <v>296</v>
      </c>
      <c r="E381" s="2">
        <v>0.101563279096268</v>
      </c>
      <c r="F381" t="s">
        <v>27</v>
      </c>
      <c r="G381" s="2">
        <v>1</v>
      </c>
      <c r="H381" t="s">
        <v>297</v>
      </c>
      <c r="I381" s="2">
        <v>4.3617615494701854E-2</v>
      </c>
      <c r="J381" t="s">
        <v>27</v>
      </c>
      <c r="K381" s="2">
        <v>1</v>
      </c>
      <c r="L381" t="s">
        <v>298</v>
      </c>
      <c r="M381" s="2">
        <v>3.6331673283493029E-2</v>
      </c>
    </row>
    <row r="382" spans="1:13">
      <c r="A382" t="s">
        <v>69</v>
      </c>
      <c r="B382" s="20">
        <v>1</v>
      </c>
      <c r="C382" s="2">
        <v>0.6728029628361013</v>
      </c>
      <c r="D382" t="s">
        <v>270</v>
      </c>
      <c r="E382" s="2">
        <v>0.68988577399937223</v>
      </c>
      <c r="F382" t="s">
        <v>271</v>
      </c>
      <c r="G382" s="2">
        <v>0.67725465506713323</v>
      </c>
      <c r="H382" t="s">
        <v>272</v>
      </c>
      <c r="I382" s="2">
        <v>0.56398584049520872</v>
      </c>
      <c r="J382" t="s">
        <v>273</v>
      </c>
      <c r="K382" s="2">
        <v>0.48421170447912937</v>
      </c>
      <c r="L382" t="s">
        <v>274</v>
      </c>
      <c r="M382" s="2">
        <v>0.80428294206366213</v>
      </c>
    </row>
    <row r="383" spans="1:13">
      <c r="A383" t="s">
        <v>70</v>
      </c>
      <c r="B383" s="20">
        <v>2</v>
      </c>
      <c r="C383" s="2">
        <v>0.18677632398267174</v>
      </c>
      <c r="D383" t="s">
        <v>275</v>
      </c>
      <c r="E383" s="2">
        <v>0.27129702820232571</v>
      </c>
      <c r="F383" t="s">
        <v>276</v>
      </c>
      <c r="G383" s="2">
        <v>0.10126038220199725</v>
      </c>
      <c r="H383" t="s">
        <v>277</v>
      </c>
      <c r="I383" s="2">
        <v>0.64199532298192419</v>
      </c>
      <c r="J383" t="s">
        <v>278</v>
      </c>
      <c r="K383" s="2">
        <v>0.21220895491736255</v>
      </c>
      <c r="L383" t="s">
        <v>279</v>
      </c>
      <c r="M383" s="2">
        <v>0.60939460747219554</v>
      </c>
    </row>
    <row r="384" spans="1:13">
      <c r="A384" t="s">
        <v>71</v>
      </c>
      <c r="B384" s="20">
        <v>3</v>
      </c>
      <c r="C384" s="2">
        <v>8.0769342780456152E-2</v>
      </c>
      <c r="D384" t="s">
        <v>280</v>
      </c>
      <c r="E384" s="2">
        <v>0.43204551948429604</v>
      </c>
      <c r="F384" t="s">
        <v>281</v>
      </c>
      <c r="G384" s="2">
        <v>0.13703632032536245</v>
      </c>
      <c r="H384" t="s">
        <v>282</v>
      </c>
      <c r="I384" s="2">
        <v>0.50280576107265984</v>
      </c>
      <c r="J384" t="s">
        <v>283</v>
      </c>
      <c r="K384" s="2">
        <v>9.7570202443321888E-2</v>
      </c>
      <c r="L384" t="s">
        <v>284</v>
      </c>
      <c r="M384" s="2">
        <v>0.23713363424357933</v>
      </c>
    </row>
    <row r="385" spans="1:13">
      <c r="A385" t="s">
        <v>170</v>
      </c>
      <c r="B385" s="20">
        <v>4</v>
      </c>
      <c r="C385" s="2">
        <v>1.4459524553945346E-2</v>
      </c>
      <c r="D385" t="s">
        <v>285</v>
      </c>
      <c r="E385" s="2">
        <v>0.31317030080696778</v>
      </c>
      <c r="F385" t="s">
        <v>286</v>
      </c>
      <c r="G385" s="2">
        <v>1.6284080340146202E-2</v>
      </c>
      <c r="H385" t="s">
        <v>287</v>
      </c>
      <c r="I385" s="2">
        <v>0.45461422042220567</v>
      </c>
      <c r="J385" t="s">
        <v>288</v>
      </c>
      <c r="K385" s="2">
        <v>0.16242153741723514</v>
      </c>
      <c r="L385" t="s">
        <v>289</v>
      </c>
      <c r="M385" s="2">
        <v>0.18290813975549328</v>
      </c>
    </row>
    <row r="386" spans="1:13">
      <c r="A386" t="s">
        <v>246</v>
      </c>
      <c r="B386" s="20" t="s">
        <v>290</v>
      </c>
      <c r="C386" s="2">
        <v>4.5191845846824522E-2</v>
      </c>
      <c r="D386" t="s">
        <v>291</v>
      </c>
      <c r="E386" s="2">
        <v>3.8069517034937404E-2</v>
      </c>
      <c r="F386" t="s">
        <v>228</v>
      </c>
      <c r="G386" s="2">
        <v>3.5610726342913006E-2</v>
      </c>
      <c r="H386" t="s">
        <v>292</v>
      </c>
      <c r="I386" s="2">
        <v>0.15102386543510943</v>
      </c>
      <c r="J386" t="s">
        <v>293</v>
      </c>
      <c r="K386" s="2">
        <v>4.3587600742950879E-2</v>
      </c>
      <c r="L386" t="s">
        <v>294</v>
      </c>
      <c r="M386" s="2">
        <v>0.16465153861685569</v>
      </c>
    </row>
    <row r="387" spans="1:13">
      <c r="A387" t="s">
        <v>306</v>
      </c>
      <c r="B387" s="20" t="s">
        <v>27</v>
      </c>
      <c r="C387" s="2">
        <v>1</v>
      </c>
      <c r="D387" t="s">
        <v>296</v>
      </c>
      <c r="E387" s="2">
        <v>0.10643282128703982</v>
      </c>
      <c r="F387" t="s">
        <v>27</v>
      </c>
      <c r="G387" s="2">
        <v>1</v>
      </c>
      <c r="H387" t="s">
        <v>297</v>
      </c>
      <c r="I387" s="2">
        <v>0.10603561489337718</v>
      </c>
      <c r="J387" t="s">
        <v>27</v>
      </c>
      <c r="K387" s="2">
        <v>1</v>
      </c>
      <c r="L387" t="s">
        <v>298</v>
      </c>
      <c r="M387" s="2">
        <v>3.0055141300044951E-2</v>
      </c>
    </row>
    <row r="388" spans="1:13">
      <c r="A388" t="s">
        <v>72</v>
      </c>
      <c r="B388" s="20">
        <v>1</v>
      </c>
      <c r="C388" s="2">
        <v>0.54044515067313981</v>
      </c>
      <c r="D388" t="s">
        <v>270</v>
      </c>
      <c r="E388" s="2">
        <v>0.70544254899963965</v>
      </c>
      <c r="F388" t="s">
        <v>271</v>
      </c>
      <c r="G388" s="2">
        <v>0.73536797329420234</v>
      </c>
      <c r="H388" t="s">
        <v>272</v>
      </c>
      <c r="I388" s="2">
        <v>0.7063530269673497</v>
      </c>
      <c r="J388" t="s">
        <v>273</v>
      </c>
      <c r="K388" s="2">
        <v>0.70239080390122266</v>
      </c>
      <c r="L388" t="s">
        <v>274</v>
      </c>
      <c r="M388" s="2">
        <v>0.84660157831264204</v>
      </c>
    </row>
    <row r="389" spans="1:13">
      <c r="A389" t="s">
        <v>73</v>
      </c>
      <c r="B389" s="20">
        <v>2</v>
      </c>
      <c r="C389" s="2">
        <v>0.32487773388968916</v>
      </c>
      <c r="D389" t="s">
        <v>275</v>
      </c>
      <c r="E389" s="2">
        <v>0.43311696697073748</v>
      </c>
      <c r="F389" t="s">
        <v>276</v>
      </c>
      <c r="G389" s="2">
        <v>0.15729227235032128</v>
      </c>
      <c r="H389" t="s">
        <v>277</v>
      </c>
      <c r="I389" s="2">
        <v>0.55096900183137487</v>
      </c>
      <c r="J389" t="s">
        <v>278</v>
      </c>
      <c r="K389" s="2">
        <v>0.17893726808433688</v>
      </c>
      <c r="L389" t="s">
        <v>279</v>
      </c>
      <c r="M389" s="2">
        <v>0.65015779098903015</v>
      </c>
    </row>
    <row r="390" spans="1:13">
      <c r="A390" t="s">
        <v>74</v>
      </c>
      <c r="B390" s="20">
        <v>3</v>
      </c>
      <c r="C390" s="2">
        <v>7.3657016052710841E-2</v>
      </c>
      <c r="D390" t="s">
        <v>280</v>
      </c>
      <c r="E390" s="2">
        <v>0.49938563054792501</v>
      </c>
      <c r="F390" t="s">
        <v>281</v>
      </c>
      <c r="G390" s="2">
        <v>8.2497271321879811E-2</v>
      </c>
      <c r="H390" t="s">
        <v>282</v>
      </c>
      <c r="I390" s="2">
        <v>0.63657496969121108</v>
      </c>
      <c r="J390" t="s">
        <v>283</v>
      </c>
      <c r="K390" s="2">
        <v>2.1038480268102865E-2</v>
      </c>
      <c r="L390" t="s">
        <v>284</v>
      </c>
      <c r="M390" s="2">
        <v>0.27434335454217512</v>
      </c>
    </row>
    <row r="391" spans="1:13">
      <c r="A391" t="s">
        <v>171</v>
      </c>
      <c r="B391" s="20">
        <v>4</v>
      </c>
      <c r="C391" s="2">
        <v>6.102009938445993E-2</v>
      </c>
      <c r="D391" t="s">
        <v>285</v>
      </c>
      <c r="E391" s="2">
        <v>0.27826648160761974</v>
      </c>
      <c r="F391" t="s">
        <v>286</v>
      </c>
      <c r="G391" s="2">
        <v>1.6284080340146202E-2</v>
      </c>
      <c r="H391" t="s">
        <v>287</v>
      </c>
      <c r="I391" s="2">
        <v>0.4054033760821949</v>
      </c>
      <c r="J391" t="s">
        <v>288</v>
      </c>
      <c r="K391" s="2">
        <v>7.144906255049642E-2</v>
      </c>
      <c r="L391" t="s">
        <v>289</v>
      </c>
      <c r="M391" s="2">
        <v>0.26855091031948508</v>
      </c>
    </row>
    <row r="392" spans="1:13">
      <c r="A392" t="s">
        <v>247</v>
      </c>
      <c r="B392" s="20" t="s">
        <v>290</v>
      </c>
      <c r="C392" s="2">
        <v>0</v>
      </c>
      <c r="D392" t="s">
        <v>291</v>
      </c>
      <c r="E392" s="2">
        <v>8.3078724401545775E-2</v>
      </c>
      <c r="F392" t="s">
        <v>228</v>
      </c>
      <c r="G392" s="2">
        <v>3.5610726342913006E-2</v>
      </c>
      <c r="H392" t="s">
        <v>292</v>
      </c>
      <c r="I392" s="2">
        <v>0.30765987943241574</v>
      </c>
      <c r="J392" t="s">
        <v>293</v>
      </c>
      <c r="K392" s="2">
        <v>2.6184385195840574E-2</v>
      </c>
      <c r="L392" t="s">
        <v>294</v>
      </c>
      <c r="M392" s="2">
        <v>0.17956738781984766</v>
      </c>
    </row>
    <row r="393" spans="1:13">
      <c r="A393" t="s">
        <v>307</v>
      </c>
      <c r="B393" s="20" t="s">
        <v>27</v>
      </c>
      <c r="C393" s="2">
        <v>1</v>
      </c>
      <c r="D393" t="s">
        <v>296</v>
      </c>
      <c r="E393" s="2">
        <v>0.11502997722217317</v>
      </c>
      <c r="F393" t="s">
        <v>27</v>
      </c>
      <c r="G393" s="2">
        <v>1</v>
      </c>
      <c r="H393" t="s">
        <v>297</v>
      </c>
      <c r="I393" s="2">
        <v>0.11228946721844996</v>
      </c>
      <c r="J393" t="s">
        <v>27</v>
      </c>
      <c r="K393" s="2">
        <v>1</v>
      </c>
      <c r="L393" t="s">
        <v>298</v>
      </c>
      <c r="M393" s="2">
        <v>1.2117336315315251E-2</v>
      </c>
    </row>
    <row r="394" spans="1:13">
      <c r="A394" t="s">
        <v>75</v>
      </c>
      <c r="B394" s="20">
        <v>1</v>
      </c>
      <c r="C394" s="2">
        <v>0.30948128207800024</v>
      </c>
      <c r="D394" t="s">
        <v>270</v>
      </c>
      <c r="E394" s="2">
        <v>0.66230894097879722</v>
      </c>
      <c r="F394" t="s">
        <v>271</v>
      </c>
      <c r="G394" s="2">
        <v>0.40242791813554979</v>
      </c>
      <c r="H394" t="s">
        <v>272</v>
      </c>
      <c r="I394" s="2">
        <v>0.89792974034252959</v>
      </c>
      <c r="J394" t="s">
        <v>273</v>
      </c>
      <c r="K394" s="2">
        <v>0.75483889174592878</v>
      </c>
      <c r="L394" t="s">
        <v>274</v>
      </c>
      <c r="M394" s="2">
        <v>0.90438781709056082</v>
      </c>
    </row>
    <row r="395" spans="1:13">
      <c r="A395" t="s">
        <v>76</v>
      </c>
      <c r="B395" s="20">
        <v>2</v>
      </c>
      <c r="C395" s="2">
        <v>0.30296968342202102</v>
      </c>
      <c r="D395" t="s">
        <v>275</v>
      </c>
      <c r="E395" s="2">
        <v>0.57243498496895939</v>
      </c>
      <c r="F395" t="s">
        <v>276</v>
      </c>
      <c r="G395" s="2">
        <v>0.34607974187175472</v>
      </c>
      <c r="H395" t="s">
        <v>277</v>
      </c>
      <c r="I395" s="2">
        <v>0.40810173300578451</v>
      </c>
      <c r="J395" t="s">
        <v>278</v>
      </c>
      <c r="K395" s="2">
        <v>6.4566350807240075E-2</v>
      </c>
      <c r="L395" t="s">
        <v>279</v>
      </c>
      <c r="M395" s="2">
        <v>0.52633992838078703</v>
      </c>
    </row>
    <row r="396" spans="1:13">
      <c r="A396" t="s">
        <v>77</v>
      </c>
      <c r="B396" s="20">
        <v>3</v>
      </c>
      <c r="C396" s="2">
        <v>0.20625382845625406</v>
      </c>
      <c r="D396" t="s">
        <v>280</v>
      </c>
      <c r="E396" s="2">
        <v>0.5315333210412394</v>
      </c>
      <c r="F396" t="s">
        <v>281</v>
      </c>
      <c r="G396" s="2">
        <v>0.10589872525454849</v>
      </c>
      <c r="H396" t="s">
        <v>282</v>
      </c>
      <c r="I396" s="2">
        <v>0.50123258019044781</v>
      </c>
      <c r="J396" t="s">
        <v>283</v>
      </c>
      <c r="K396" s="2">
        <v>0.1207972020564456</v>
      </c>
      <c r="L396" t="s">
        <v>284</v>
      </c>
      <c r="M396" s="2">
        <v>0.22991922841081866</v>
      </c>
    </row>
    <row r="397" spans="1:13">
      <c r="A397" t="s">
        <v>172</v>
      </c>
      <c r="B397" s="20">
        <v>4</v>
      </c>
      <c r="C397" s="2">
        <v>8.8911052590977105E-2</v>
      </c>
      <c r="D397" t="s">
        <v>285</v>
      </c>
      <c r="E397" s="2">
        <v>0.1808791784761751</v>
      </c>
      <c r="F397" t="s">
        <v>286</v>
      </c>
      <c r="G397" s="2">
        <v>1.6284080340146202E-2</v>
      </c>
      <c r="H397" t="s">
        <v>287</v>
      </c>
      <c r="I397" s="2">
        <v>0.18035131570941304</v>
      </c>
      <c r="J397" t="s">
        <v>288</v>
      </c>
      <c r="K397" s="2">
        <v>5.7435156080805697E-2</v>
      </c>
      <c r="L397" t="s">
        <v>289</v>
      </c>
      <c r="M397" s="2">
        <v>0.18675604650429214</v>
      </c>
    </row>
    <row r="398" spans="1:13">
      <c r="A398" t="s">
        <v>248</v>
      </c>
      <c r="B398" s="20" t="s">
        <v>290</v>
      </c>
      <c r="C398" s="2">
        <v>9.2384153452748391E-2</v>
      </c>
      <c r="D398" t="s">
        <v>291</v>
      </c>
      <c r="E398" s="2">
        <v>0.11011646673105249</v>
      </c>
      <c r="F398" t="s">
        <v>228</v>
      </c>
      <c r="G398" s="2">
        <v>3.5610726342913006E-2</v>
      </c>
      <c r="H398" t="s">
        <v>292</v>
      </c>
      <c r="I398" s="2">
        <v>0.2742583753898048</v>
      </c>
      <c r="J398" t="s">
        <v>293</v>
      </c>
      <c r="K398" s="2">
        <v>2.3623993095803738E-3</v>
      </c>
      <c r="L398" t="s">
        <v>294</v>
      </c>
      <c r="M398" s="2">
        <v>0.27993754491516137</v>
      </c>
    </row>
    <row r="399" spans="1:13">
      <c r="A399" t="s">
        <v>308</v>
      </c>
      <c r="B399" s="20" t="s">
        <v>27</v>
      </c>
      <c r="C399" s="2">
        <v>1</v>
      </c>
      <c r="D399" t="s">
        <v>296</v>
      </c>
      <c r="E399" s="2">
        <v>0.31581885917291758</v>
      </c>
      <c r="F399" t="s">
        <v>27</v>
      </c>
      <c r="G399" s="2">
        <v>1</v>
      </c>
      <c r="H399" t="s">
        <v>297</v>
      </c>
      <c r="I399" s="2">
        <v>7.7656030157686587E-2</v>
      </c>
      <c r="J399" t="s">
        <v>27</v>
      </c>
      <c r="K399" s="2">
        <v>1</v>
      </c>
      <c r="L399" t="s">
        <v>298</v>
      </c>
      <c r="M399" s="2">
        <v>3.7068231446071652E-2</v>
      </c>
    </row>
    <row r="400" spans="1:13">
      <c r="A400" t="s">
        <v>78</v>
      </c>
      <c r="B400" s="20">
        <v>1</v>
      </c>
      <c r="C400" s="2">
        <v>0.41051356594805716</v>
      </c>
      <c r="D400" t="s">
        <v>270</v>
      </c>
      <c r="E400" s="2">
        <v>0.70336487373289602</v>
      </c>
      <c r="F400" t="s">
        <v>271</v>
      </c>
      <c r="G400" s="2">
        <v>0.4070589315469571</v>
      </c>
      <c r="H400" t="s">
        <v>272</v>
      </c>
      <c r="I400" s="2">
        <v>0.46968214106992462</v>
      </c>
      <c r="J400" t="s">
        <v>273</v>
      </c>
      <c r="K400" s="2">
        <v>0.75504336157431895</v>
      </c>
      <c r="L400" t="s">
        <v>274</v>
      </c>
      <c r="M400" s="2">
        <v>0.79445291926697625</v>
      </c>
    </row>
    <row r="401" spans="1:13">
      <c r="A401" t="s">
        <v>79</v>
      </c>
      <c r="B401" s="20">
        <v>2</v>
      </c>
      <c r="C401" s="2">
        <v>0.27689143679679695</v>
      </c>
      <c r="D401" t="s">
        <v>275</v>
      </c>
      <c r="E401" s="2">
        <v>0.21663441296183492</v>
      </c>
      <c r="F401" t="s">
        <v>276</v>
      </c>
      <c r="G401" s="2">
        <v>0.20326056605488771</v>
      </c>
      <c r="H401" t="s">
        <v>277</v>
      </c>
      <c r="I401" s="2">
        <v>0.58078830711887364</v>
      </c>
      <c r="J401" t="s">
        <v>278</v>
      </c>
      <c r="K401" s="2">
        <v>0.1425517311108562</v>
      </c>
      <c r="L401" t="s">
        <v>279</v>
      </c>
      <c r="M401" s="2">
        <v>0.57190926201099568</v>
      </c>
    </row>
    <row r="402" spans="1:13">
      <c r="A402" t="s">
        <v>80</v>
      </c>
      <c r="B402" s="20">
        <v>3</v>
      </c>
      <c r="C402" s="2">
        <v>8.6603084702942285E-2</v>
      </c>
      <c r="D402" t="s">
        <v>280</v>
      </c>
      <c r="E402" s="2">
        <v>0.41991812134661372</v>
      </c>
      <c r="F402" t="s">
        <v>281</v>
      </c>
      <c r="G402" s="2">
        <v>0.28840952073193354</v>
      </c>
      <c r="H402" t="s">
        <v>282</v>
      </c>
      <c r="I402" s="2">
        <v>0.61042357386895707</v>
      </c>
      <c r="J402" t="s">
        <v>283</v>
      </c>
      <c r="K402" s="2">
        <v>4.4797600588183099E-2</v>
      </c>
      <c r="L402" t="s">
        <v>284</v>
      </c>
      <c r="M402" s="2">
        <v>0.38940560629592919</v>
      </c>
    </row>
    <row r="403" spans="1:13">
      <c r="A403" t="s">
        <v>173</v>
      </c>
      <c r="B403" s="20">
        <v>4</v>
      </c>
      <c r="C403" s="2">
        <v>0.19309687901671055</v>
      </c>
      <c r="D403" t="s">
        <v>285</v>
      </c>
      <c r="E403" s="2">
        <v>0.20822993350014327</v>
      </c>
      <c r="F403" t="s">
        <v>286</v>
      </c>
      <c r="G403" s="2">
        <v>1.6284080340146202E-2</v>
      </c>
      <c r="H403" t="s">
        <v>287</v>
      </c>
      <c r="I403" s="2">
        <v>0.51986949025806029</v>
      </c>
      <c r="J403" t="s">
        <v>288</v>
      </c>
      <c r="K403" s="2">
        <v>3.1873446425575817E-2</v>
      </c>
      <c r="L403" t="s">
        <v>289</v>
      </c>
      <c r="M403" s="2">
        <v>6.5352997370380334E-2</v>
      </c>
    </row>
    <row r="404" spans="1:13">
      <c r="A404" t="s">
        <v>249</v>
      </c>
      <c r="B404" s="20" t="s">
        <v>290</v>
      </c>
      <c r="C404" s="2">
        <v>3.2895033535492293E-2</v>
      </c>
      <c r="D404" t="s">
        <v>291</v>
      </c>
      <c r="E404" s="2">
        <v>0.11382988052969639</v>
      </c>
      <c r="F404" t="s">
        <v>228</v>
      </c>
      <c r="G404" s="2">
        <v>3.5610726342913006E-2</v>
      </c>
      <c r="H404" t="s">
        <v>292</v>
      </c>
      <c r="I404" s="2">
        <v>0.214522483762631</v>
      </c>
      <c r="J404" t="s">
        <v>293</v>
      </c>
      <c r="K404" s="2">
        <v>2.5733860301065791E-2</v>
      </c>
      <c r="L404" t="s">
        <v>294</v>
      </c>
      <c r="M404" s="2">
        <v>0.13099217266679442</v>
      </c>
    </row>
    <row r="405" spans="1:13">
      <c r="A405" t="s">
        <v>309</v>
      </c>
      <c r="B405" s="20" t="s">
        <v>27</v>
      </c>
      <c r="C405" s="2">
        <v>1</v>
      </c>
      <c r="D405" t="s">
        <v>296</v>
      </c>
      <c r="E405" s="2">
        <v>0.17119960347769003</v>
      </c>
      <c r="F405" t="s">
        <v>27</v>
      </c>
      <c r="G405" s="2">
        <v>1</v>
      </c>
      <c r="H405" t="s">
        <v>297</v>
      </c>
      <c r="I405" s="2">
        <v>0.15344212950881403</v>
      </c>
      <c r="J405" t="s">
        <v>27</v>
      </c>
      <c r="K405" s="2">
        <v>1</v>
      </c>
      <c r="L405" t="s">
        <v>298</v>
      </c>
      <c r="M405" s="2">
        <v>7.9734754979678107E-2</v>
      </c>
    </row>
    <row r="406" spans="1:13">
      <c r="A406" t="s">
        <v>81</v>
      </c>
      <c r="B406" s="20">
        <v>1</v>
      </c>
      <c r="C406" s="2">
        <v>0.53605472751024008</v>
      </c>
      <c r="D406" t="s">
        <v>270</v>
      </c>
      <c r="E406" s="2">
        <v>0.74771136878610822</v>
      </c>
      <c r="F406" t="s">
        <v>271</v>
      </c>
      <c r="G406" s="2">
        <v>0.48602317546602647</v>
      </c>
      <c r="H406" t="s">
        <v>272</v>
      </c>
      <c r="I406" s="2">
        <v>0.65149857331542493</v>
      </c>
      <c r="J406" t="s">
        <v>273</v>
      </c>
      <c r="K406" s="2">
        <v>0.63767508935235173</v>
      </c>
      <c r="L406" t="s">
        <v>274</v>
      </c>
      <c r="M406" s="2">
        <v>0.80343614230854687</v>
      </c>
    </row>
    <row r="407" spans="1:13">
      <c r="A407" t="s">
        <v>82</v>
      </c>
      <c r="B407" s="20">
        <v>2</v>
      </c>
      <c r="C407" s="2">
        <v>0.36974324063643282</v>
      </c>
      <c r="D407" t="s">
        <v>275</v>
      </c>
      <c r="E407" s="2">
        <v>0.47565262880748393</v>
      </c>
      <c r="F407" t="s">
        <v>276</v>
      </c>
      <c r="G407" s="2">
        <v>0.31034876455560073</v>
      </c>
      <c r="H407" t="s">
        <v>277</v>
      </c>
      <c r="I407" s="2">
        <v>0.62430289834793173</v>
      </c>
      <c r="J407" t="s">
        <v>278</v>
      </c>
      <c r="K407" s="2">
        <v>0.17288315869124771</v>
      </c>
      <c r="L407" t="s">
        <v>279</v>
      </c>
      <c r="M407" s="2">
        <v>0.52641505595830729</v>
      </c>
    </row>
    <row r="408" spans="1:13">
      <c r="A408" t="s">
        <v>83</v>
      </c>
      <c r="B408" s="20">
        <v>3</v>
      </c>
      <c r="C408" s="2">
        <v>2.9643077819823258E-2</v>
      </c>
      <c r="D408" t="s">
        <v>280</v>
      </c>
      <c r="E408" s="2">
        <v>0.25453767106722347</v>
      </c>
      <c r="F408" t="s">
        <v>281</v>
      </c>
      <c r="G408" s="2">
        <v>0.12630494160644715</v>
      </c>
      <c r="H408" t="s">
        <v>282</v>
      </c>
      <c r="I408" s="2">
        <v>0.74300598089117065</v>
      </c>
      <c r="J408" t="s">
        <v>283</v>
      </c>
      <c r="K408" s="2">
        <v>0.11395665926439394</v>
      </c>
      <c r="L408" t="s">
        <v>284</v>
      </c>
      <c r="M408" s="2">
        <v>0.16883683972280658</v>
      </c>
    </row>
    <row r="409" spans="1:13">
      <c r="A409" t="s">
        <v>174</v>
      </c>
      <c r="B409" s="20">
        <v>4</v>
      </c>
      <c r="C409" s="2">
        <v>3.605015430152024E-2</v>
      </c>
      <c r="D409" t="s">
        <v>285</v>
      </c>
      <c r="E409" s="2">
        <v>0.29695317947908095</v>
      </c>
      <c r="F409" t="s">
        <v>286</v>
      </c>
      <c r="G409" s="2">
        <v>1.6284080340146202E-2</v>
      </c>
      <c r="H409" t="s">
        <v>287</v>
      </c>
      <c r="I409" s="2">
        <v>0.46810799083753507</v>
      </c>
      <c r="J409" t="s">
        <v>288</v>
      </c>
      <c r="K409" s="2">
        <v>5.2759252035107777E-2</v>
      </c>
      <c r="L409" t="s">
        <v>289</v>
      </c>
      <c r="M409" s="2">
        <v>0.14585180608533896</v>
      </c>
    </row>
    <row r="410" spans="1:13">
      <c r="A410" t="s">
        <v>250</v>
      </c>
      <c r="B410" s="20" t="s">
        <v>290</v>
      </c>
      <c r="C410" s="2">
        <v>2.8508799731982937E-2</v>
      </c>
      <c r="D410" t="s">
        <v>291</v>
      </c>
      <c r="E410" s="2">
        <v>9.1971938325555835E-2</v>
      </c>
      <c r="F410" t="s">
        <v>228</v>
      </c>
      <c r="G410" s="2">
        <v>3.5610726342913006E-2</v>
      </c>
      <c r="H410" t="s">
        <v>292</v>
      </c>
      <c r="I410" s="2">
        <v>0.23215471461903869</v>
      </c>
      <c r="J410" t="s">
        <v>293</v>
      </c>
      <c r="K410" s="2">
        <v>2.2725840656898345E-2</v>
      </c>
      <c r="L410" t="s">
        <v>294</v>
      </c>
      <c r="M410" s="2">
        <v>0.22245756212137227</v>
      </c>
    </row>
    <row r="411" spans="1:13">
      <c r="A411" t="s">
        <v>310</v>
      </c>
      <c r="B411" s="20" t="s">
        <v>27</v>
      </c>
      <c r="C411" s="2">
        <v>1</v>
      </c>
      <c r="D411" t="s">
        <v>296</v>
      </c>
      <c r="E411" s="2">
        <v>0.15160273344954897</v>
      </c>
      <c r="F411" t="s">
        <v>27</v>
      </c>
      <c r="G411" s="2">
        <v>1</v>
      </c>
      <c r="H411" t="s">
        <v>297</v>
      </c>
      <c r="I411" s="2">
        <v>0.18620665521092283</v>
      </c>
      <c r="J411" t="s">
        <v>27</v>
      </c>
      <c r="K411" s="2">
        <v>1</v>
      </c>
      <c r="L411" t="s">
        <v>298</v>
      </c>
      <c r="M411" s="2">
        <v>4.3060446375913053E-2</v>
      </c>
    </row>
    <row r="412" spans="1:13">
      <c r="A412" t="s">
        <v>84</v>
      </c>
      <c r="B412" s="20">
        <v>1</v>
      </c>
      <c r="C412" s="2">
        <v>0.5138083104667901</v>
      </c>
      <c r="D412" t="s">
        <v>270</v>
      </c>
      <c r="E412" s="2">
        <v>0.5477559085485546</v>
      </c>
      <c r="F412" t="s">
        <v>271</v>
      </c>
      <c r="G412" s="2">
        <v>0.51962736735508253</v>
      </c>
      <c r="H412" t="s">
        <v>272</v>
      </c>
      <c r="I412" s="2">
        <v>0.5712131908503566</v>
      </c>
      <c r="J412" t="s">
        <v>273</v>
      </c>
      <c r="K412" s="2">
        <v>0.61672413445992147</v>
      </c>
      <c r="L412" t="s">
        <v>274</v>
      </c>
      <c r="M412" s="2">
        <v>0.75227352437770856</v>
      </c>
    </row>
    <row r="413" spans="1:13">
      <c r="A413" t="s">
        <v>85</v>
      </c>
      <c r="B413" s="20">
        <v>2</v>
      </c>
      <c r="C413" s="2">
        <v>0.29494045912999489</v>
      </c>
      <c r="D413" t="s">
        <v>275</v>
      </c>
      <c r="E413" s="2">
        <v>0.45534550125929235</v>
      </c>
      <c r="F413" t="s">
        <v>276</v>
      </c>
      <c r="G413" s="2">
        <v>0.16024693373708301</v>
      </c>
      <c r="H413" t="s">
        <v>277</v>
      </c>
      <c r="I413" s="2">
        <v>0.60708932619273426</v>
      </c>
      <c r="J413" t="s">
        <v>278</v>
      </c>
      <c r="K413" s="2">
        <v>0.20598302156330561</v>
      </c>
      <c r="L413" t="s">
        <v>279</v>
      </c>
      <c r="M413" s="2">
        <v>0.55513252973633631</v>
      </c>
    </row>
    <row r="414" spans="1:13">
      <c r="A414" t="s">
        <v>86</v>
      </c>
      <c r="B414" s="20">
        <v>3</v>
      </c>
      <c r="C414" s="2">
        <v>6.5040348167852258E-2</v>
      </c>
      <c r="D414" t="s">
        <v>280</v>
      </c>
      <c r="E414" s="2">
        <v>0.40719269609287051</v>
      </c>
      <c r="F414" t="s">
        <v>281</v>
      </c>
      <c r="G414" s="2">
        <v>0.24446257368050414</v>
      </c>
      <c r="H414" t="s">
        <v>282</v>
      </c>
      <c r="I414" s="2">
        <v>0.63802095930042291</v>
      </c>
      <c r="J414" t="s">
        <v>283</v>
      </c>
      <c r="K414" s="2">
        <v>5.9514530719417119E-2</v>
      </c>
      <c r="L414" t="s">
        <v>284</v>
      </c>
      <c r="M414" s="2">
        <v>0.24417516244733972</v>
      </c>
    </row>
    <row r="415" spans="1:13">
      <c r="A415" t="s">
        <v>175</v>
      </c>
      <c r="B415" s="20">
        <v>4</v>
      </c>
      <c r="C415" s="2">
        <v>4.810848452257091E-2</v>
      </c>
      <c r="D415" t="s">
        <v>285</v>
      </c>
      <c r="E415" s="2">
        <v>0.27827892735018739</v>
      </c>
      <c r="F415" t="s">
        <v>286</v>
      </c>
      <c r="G415" s="2">
        <v>1.6284080340146202E-2</v>
      </c>
      <c r="H415" t="s">
        <v>287</v>
      </c>
      <c r="I415" s="2">
        <v>0.55519192475152279</v>
      </c>
      <c r="J415" t="s">
        <v>288</v>
      </c>
      <c r="K415" s="2">
        <v>0.10998460725807795</v>
      </c>
      <c r="L415" t="s">
        <v>289</v>
      </c>
      <c r="M415" s="2">
        <v>0.30439147615900997</v>
      </c>
    </row>
    <row r="416" spans="1:13">
      <c r="A416" t="s">
        <v>251</v>
      </c>
      <c r="B416" s="20" t="s">
        <v>290</v>
      </c>
      <c r="C416" s="2">
        <v>7.8102397712791427E-2</v>
      </c>
      <c r="D416" t="s">
        <v>291</v>
      </c>
      <c r="E416" s="2">
        <v>8.2825909162064643E-2</v>
      </c>
      <c r="F416" t="s">
        <v>228</v>
      </c>
      <c r="G416" s="2">
        <v>3.5610726342913006E-2</v>
      </c>
      <c r="H416" t="s">
        <v>292</v>
      </c>
      <c r="I416" s="2">
        <v>0.18762316171344071</v>
      </c>
      <c r="J416" t="s">
        <v>293</v>
      </c>
      <c r="K416" s="2">
        <v>7.7937059992771555E-3</v>
      </c>
      <c r="L416" t="s">
        <v>294</v>
      </c>
      <c r="M416" s="2">
        <v>0.1177962988578006</v>
      </c>
    </row>
    <row r="417" spans="1:13">
      <c r="A417" t="s">
        <v>311</v>
      </c>
      <c r="B417" s="20" t="s">
        <v>27</v>
      </c>
      <c r="C417" s="2">
        <v>1</v>
      </c>
      <c r="D417" t="s">
        <v>296</v>
      </c>
      <c r="E417" s="2">
        <v>0.1596721135092749</v>
      </c>
      <c r="F417" t="s">
        <v>27</v>
      </c>
      <c r="G417" s="2">
        <v>1</v>
      </c>
      <c r="H417" t="s">
        <v>297</v>
      </c>
      <c r="I417" s="2">
        <v>0.16156640148671747</v>
      </c>
      <c r="J417" t="s">
        <v>27</v>
      </c>
      <c r="K417" s="2">
        <v>1</v>
      </c>
      <c r="L417" t="s">
        <v>298</v>
      </c>
      <c r="M417" s="2">
        <v>4.6191736705913075E-2</v>
      </c>
    </row>
    <row r="418" spans="1:13">
      <c r="A418" t="s">
        <v>87</v>
      </c>
      <c r="B418" s="20">
        <v>1</v>
      </c>
      <c r="C418" s="2">
        <v>0.50746897172453898</v>
      </c>
      <c r="D418" t="s">
        <v>270</v>
      </c>
      <c r="E418" s="2">
        <v>0.71770500553447159</v>
      </c>
      <c r="F418" t="s">
        <v>271</v>
      </c>
      <c r="G418" s="2">
        <v>0.44778074593791972</v>
      </c>
      <c r="H418" t="s">
        <v>272</v>
      </c>
      <c r="I418" s="2">
        <v>0.66317749613981147</v>
      </c>
      <c r="J418" t="s">
        <v>273</v>
      </c>
      <c r="K418" s="2">
        <v>0.76517508075061513</v>
      </c>
      <c r="L418" t="s">
        <v>274</v>
      </c>
      <c r="M418" s="2">
        <v>0.7152503295442435</v>
      </c>
    </row>
    <row r="419" spans="1:13">
      <c r="A419" t="s">
        <v>88</v>
      </c>
      <c r="B419" s="20">
        <v>2</v>
      </c>
      <c r="C419" s="2">
        <v>0.34031285399802785</v>
      </c>
      <c r="D419" t="s">
        <v>275</v>
      </c>
      <c r="E419" s="2">
        <v>0.54660726820333994</v>
      </c>
      <c r="F419" t="s">
        <v>276</v>
      </c>
      <c r="G419" s="2">
        <v>0.17395944873686803</v>
      </c>
      <c r="H419" t="s">
        <v>277</v>
      </c>
      <c r="I419" s="2">
        <v>0.67207267626585965</v>
      </c>
      <c r="J419" t="s">
        <v>278</v>
      </c>
      <c r="K419" s="2">
        <v>0.13569235969297364</v>
      </c>
      <c r="L419" t="s">
        <v>279</v>
      </c>
      <c r="M419" s="2">
        <v>0.54674059114926532</v>
      </c>
    </row>
    <row r="420" spans="1:13">
      <c r="A420" t="s">
        <v>89</v>
      </c>
      <c r="B420" s="20">
        <v>3</v>
      </c>
      <c r="C420" s="2">
        <v>8.7612976737804479E-2</v>
      </c>
      <c r="D420" t="s">
        <v>280</v>
      </c>
      <c r="E420" s="2">
        <v>0.4069309533185177</v>
      </c>
      <c r="F420" t="s">
        <v>281</v>
      </c>
      <c r="G420" s="2">
        <v>0.2610539649293932</v>
      </c>
      <c r="H420" t="s">
        <v>282</v>
      </c>
      <c r="I420" s="2">
        <v>0.33201207892319556</v>
      </c>
      <c r="J420" t="s">
        <v>283</v>
      </c>
      <c r="K420" s="2">
        <v>6.1798022282961933E-2</v>
      </c>
      <c r="L420" t="s">
        <v>284</v>
      </c>
      <c r="M420" s="2">
        <v>0.18005224708038292</v>
      </c>
    </row>
    <row r="421" spans="1:13">
      <c r="A421" t="s">
        <v>176</v>
      </c>
      <c r="B421" s="20">
        <v>4</v>
      </c>
      <c r="C421" s="2">
        <v>2.891529878566362E-2</v>
      </c>
      <c r="D421" t="s">
        <v>285</v>
      </c>
      <c r="E421" s="2">
        <v>0.20677141150767592</v>
      </c>
      <c r="F421" t="s">
        <v>286</v>
      </c>
      <c r="G421" s="2">
        <v>1.6284080340146202E-2</v>
      </c>
      <c r="H421" t="s">
        <v>287</v>
      </c>
      <c r="I421" s="2">
        <v>0.19299126054893115</v>
      </c>
      <c r="J421" t="s">
        <v>288</v>
      </c>
      <c r="K421" s="2">
        <v>3.733453727344907E-2</v>
      </c>
      <c r="L421" t="s">
        <v>289</v>
      </c>
      <c r="M421" s="2">
        <v>0.21705798705061952</v>
      </c>
    </row>
    <row r="422" spans="1:13">
      <c r="A422" t="s">
        <v>252</v>
      </c>
      <c r="B422" s="20" t="s">
        <v>290</v>
      </c>
      <c r="C422" s="2">
        <v>3.56898987539645E-2</v>
      </c>
      <c r="D422" t="s">
        <v>291</v>
      </c>
      <c r="E422" s="2">
        <v>0.1518229213764975</v>
      </c>
      <c r="F422" t="s">
        <v>228</v>
      </c>
      <c r="G422" s="2">
        <v>3.5610726342913006E-2</v>
      </c>
      <c r="H422" t="s">
        <v>292</v>
      </c>
      <c r="I422" s="2">
        <v>0.34356257183416167</v>
      </c>
      <c r="J422" t="s">
        <v>293</v>
      </c>
      <c r="K422" s="2">
        <v>0</v>
      </c>
      <c r="L422" t="s">
        <v>294</v>
      </c>
      <c r="M422" s="2">
        <v>0.1553247596585873</v>
      </c>
    </row>
    <row r="423" spans="1:13">
      <c r="A423" t="s">
        <v>312</v>
      </c>
      <c r="B423" s="20" t="s">
        <v>27</v>
      </c>
      <c r="C423" s="2">
        <v>1</v>
      </c>
      <c r="D423" t="s">
        <v>296</v>
      </c>
      <c r="E423" s="2">
        <v>6.4027013838179506E-2</v>
      </c>
      <c r="F423" t="s">
        <v>27</v>
      </c>
      <c r="G423" s="2">
        <v>1</v>
      </c>
      <c r="H423" t="s">
        <v>297</v>
      </c>
      <c r="I423" s="2">
        <v>4.1461077910274292E-2</v>
      </c>
      <c r="J423" t="s">
        <v>27</v>
      </c>
      <c r="K423" s="2">
        <v>1</v>
      </c>
      <c r="L423" t="s">
        <v>298</v>
      </c>
      <c r="M423" s="2">
        <v>5.6748308113469939E-2</v>
      </c>
    </row>
    <row r="424" spans="1:13">
      <c r="A424" t="s">
        <v>90</v>
      </c>
      <c r="B424" s="20">
        <v>1</v>
      </c>
      <c r="C424" s="2">
        <v>0.58060293888334391</v>
      </c>
      <c r="D424" t="s">
        <v>270</v>
      </c>
      <c r="E424" s="2">
        <v>0.83100825765291986</v>
      </c>
      <c r="F424" t="s">
        <v>271</v>
      </c>
      <c r="G424" s="2">
        <v>0.49619007844518193</v>
      </c>
      <c r="H424" t="s">
        <v>272</v>
      </c>
      <c r="I424" s="2">
        <v>0.78864916046936573</v>
      </c>
      <c r="J424" t="s">
        <v>273</v>
      </c>
      <c r="K424" s="2">
        <v>0.68963576725221609</v>
      </c>
      <c r="L424" t="s">
        <v>274</v>
      </c>
      <c r="M424" s="2">
        <v>0.84112627896938708</v>
      </c>
    </row>
    <row r="425" spans="1:13">
      <c r="A425" t="s">
        <v>91</v>
      </c>
      <c r="B425" s="20">
        <v>2</v>
      </c>
      <c r="C425" s="2">
        <v>0.30990916049075745</v>
      </c>
      <c r="D425" t="s">
        <v>275</v>
      </c>
      <c r="E425" s="2">
        <v>0.5812457379299758</v>
      </c>
      <c r="F425" t="s">
        <v>276</v>
      </c>
      <c r="G425" s="2">
        <v>0.25948666057484099</v>
      </c>
      <c r="H425" t="s">
        <v>277</v>
      </c>
      <c r="I425" s="2">
        <v>0.67333450153943142</v>
      </c>
      <c r="J425" t="s">
        <v>278</v>
      </c>
      <c r="K425" s="2">
        <v>0.174512122614953</v>
      </c>
      <c r="L425" t="s">
        <v>279</v>
      </c>
      <c r="M425" s="2">
        <v>0.53727400820846927</v>
      </c>
    </row>
    <row r="426" spans="1:13">
      <c r="A426" t="s">
        <v>92</v>
      </c>
      <c r="B426" s="20">
        <v>3</v>
      </c>
      <c r="C426" s="2">
        <v>7.2464156804946153E-2</v>
      </c>
      <c r="D426" t="s">
        <v>280</v>
      </c>
      <c r="E426" s="2">
        <v>0.28486724072676095</v>
      </c>
      <c r="F426" t="s">
        <v>281</v>
      </c>
      <c r="G426" s="2">
        <v>0.17835962811400027</v>
      </c>
      <c r="H426" t="s">
        <v>282</v>
      </c>
      <c r="I426" s="2">
        <v>0.38901866953181796</v>
      </c>
      <c r="J426" t="s">
        <v>283</v>
      </c>
      <c r="K426" s="2">
        <v>8.4106022417978502E-2</v>
      </c>
      <c r="L426" t="s">
        <v>284</v>
      </c>
      <c r="M426" s="2">
        <v>0.20293402552095499</v>
      </c>
    </row>
    <row r="427" spans="1:13">
      <c r="A427" t="s">
        <v>177</v>
      </c>
      <c r="B427" s="20">
        <v>4</v>
      </c>
      <c r="C427" s="2">
        <v>3.0386627253566091E-2</v>
      </c>
      <c r="D427" t="s">
        <v>285</v>
      </c>
      <c r="E427" s="2">
        <v>0.1931526009944497</v>
      </c>
      <c r="F427" t="s">
        <v>286</v>
      </c>
      <c r="G427" s="2">
        <v>1.6284080340146202E-2</v>
      </c>
      <c r="H427" t="s">
        <v>287</v>
      </c>
      <c r="I427" s="2">
        <v>0.2346912103732906</v>
      </c>
      <c r="J427" t="s">
        <v>288</v>
      </c>
      <c r="K427" s="2">
        <v>3.665018988593613E-2</v>
      </c>
      <c r="L427" t="s">
        <v>289</v>
      </c>
      <c r="M427" s="2">
        <v>0.18017247751660931</v>
      </c>
    </row>
    <row r="428" spans="1:13">
      <c r="A428" t="s">
        <v>253</v>
      </c>
      <c r="B428" s="20" t="s">
        <v>290</v>
      </c>
      <c r="C428" s="2">
        <v>6.6371165673850289E-3</v>
      </c>
      <c r="D428" t="s">
        <v>291</v>
      </c>
      <c r="E428" s="2">
        <v>0.14578743284612264</v>
      </c>
      <c r="F428" t="s">
        <v>228</v>
      </c>
      <c r="G428" s="2">
        <v>3.5610726342913006E-2</v>
      </c>
      <c r="H428" t="s">
        <v>292</v>
      </c>
      <c r="I428" s="2">
        <v>0.30186145596550457</v>
      </c>
      <c r="J428" t="s">
        <v>293</v>
      </c>
      <c r="K428" s="2">
        <v>1.5095897828914987E-2</v>
      </c>
      <c r="L428" t="s">
        <v>294</v>
      </c>
      <c r="M428" s="2">
        <v>0.22997745382706797</v>
      </c>
    </row>
    <row r="429" spans="1:13">
      <c r="A429" t="s">
        <v>313</v>
      </c>
      <c r="B429" s="20" t="s">
        <v>27</v>
      </c>
      <c r="C429" s="2">
        <v>1</v>
      </c>
      <c r="D429" t="s">
        <v>296</v>
      </c>
      <c r="E429" s="2">
        <v>6.6957513639160915E-2</v>
      </c>
      <c r="F429" t="s">
        <v>27</v>
      </c>
      <c r="G429" s="2">
        <v>1</v>
      </c>
      <c r="H429" t="s">
        <v>297</v>
      </c>
      <c r="I429" s="2">
        <v>5.7023710668343268E-2</v>
      </c>
      <c r="J429" t="s">
        <v>27</v>
      </c>
      <c r="K429" s="2">
        <v>1</v>
      </c>
      <c r="L429" t="s">
        <v>298</v>
      </c>
      <c r="M429" s="2">
        <v>2.8877148495454742E-2</v>
      </c>
    </row>
    <row r="430" spans="1:13">
      <c r="A430" t="s">
        <v>93</v>
      </c>
      <c r="B430" s="20">
        <v>1</v>
      </c>
      <c r="C430" s="2">
        <v>0.55427957711103548</v>
      </c>
      <c r="D430" t="s">
        <v>270</v>
      </c>
      <c r="E430" s="2">
        <v>0.81966416992241842</v>
      </c>
      <c r="F430" t="s">
        <v>271</v>
      </c>
      <c r="G430" s="2">
        <v>0.55593726740495819</v>
      </c>
      <c r="H430" t="s">
        <v>272</v>
      </c>
      <c r="I430" s="2">
        <v>0.55960266116419677</v>
      </c>
      <c r="J430" t="s">
        <v>273</v>
      </c>
      <c r="K430" s="2">
        <v>0.53219649844531514</v>
      </c>
      <c r="L430" t="s">
        <v>274</v>
      </c>
      <c r="M430" s="2">
        <v>0.78598810468988189</v>
      </c>
    </row>
    <row r="431" spans="1:13">
      <c r="A431" t="s">
        <v>94</v>
      </c>
      <c r="B431" s="20">
        <v>2</v>
      </c>
      <c r="C431" s="2">
        <v>0.20470672174092994</v>
      </c>
      <c r="D431" t="s">
        <v>275</v>
      </c>
      <c r="E431" s="2">
        <v>0.28813504479940927</v>
      </c>
      <c r="F431" t="s">
        <v>276</v>
      </c>
      <c r="G431" s="2">
        <v>0.14628795143535303</v>
      </c>
      <c r="H431" t="s">
        <v>277</v>
      </c>
      <c r="I431" s="2">
        <v>0.54161310239532734</v>
      </c>
      <c r="J431" t="s">
        <v>278</v>
      </c>
      <c r="K431" s="2">
        <v>0.27486824103834445</v>
      </c>
      <c r="L431" t="s">
        <v>279</v>
      </c>
      <c r="M431" s="2">
        <v>0.54069503493340987</v>
      </c>
    </row>
    <row r="432" spans="1:13">
      <c r="A432" t="s">
        <v>95</v>
      </c>
      <c r="B432" s="20">
        <v>3</v>
      </c>
      <c r="C432" s="2">
        <v>0.12104311305323492</v>
      </c>
      <c r="D432" t="s">
        <v>280</v>
      </c>
      <c r="E432" s="2">
        <v>0.43681393989991668</v>
      </c>
      <c r="F432" t="s">
        <v>281</v>
      </c>
      <c r="G432" s="2">
        <v>0.2244644313942685</v>
      </c>
      <c r="H432" t="s">
        <v>282</v>
      </c>
      <c r="I432" s="2">
        <v>0.61847614384835248</v>
      </c>
      <c r="J432" t="s">
        <v>283</v>
      </c>
      <c r="K432" s="2">
        <v>6.7995299962121405E-2</v>
      </c>
      <c r="L432" t="s">
        <v>284</v>
      </c>
      <c r="M432" s="2">
        <v>0.31295642051453876</v>
      </c>
    </row>
    <row r="433" spans="1:13">
      <c r="A433" t="s">
        <v>178</v>
      </c>
      <c r="B433" s="20">
        <v>4</v>
      </c>
      <c r="C433" s="2">
        <v>6.4017423025850631E-2</v>
      </c>
      <c r="D433" t="s">
        <v>285</v>
      </c>
      <c r="E433" s="2">
        <v>0.23439415821674417</v>
      </c>
      <c r="F433" t="s">
        <v>286</v>
      </c>
      <c r="G433" s="2">
        <v>1.6284080340146202E-2</v>
      </c>
      <c r="H433" t="s">
        <v>287</v>
      </c>
      <c r="I433" s="2">
        <v>0.54264343415745608</v>
      </c>
      <c r="J433" t="s">
        <v>288</v>
      </c>
      <c r="K433" s="2">
        <v>0.11732122204322976</v>
      </c>
      <c r="L433" t="s">
        <v>289</v>
      </c>
      <c r="M433" s="2">
        <v>0.2344048393675966</v>
      </c>
    </row>
    <row r="434" spans="1:13">
      <c r="A434" t="s">
        <v>254</v>
      </c>
      <c r="B434" s="20" t="s">
        <v>290</v>
      </c>
      <c r="C434" s="2">
        <v>5.5953165068948235E-2</v>
      </c>
      <c r="D434" t="s">
        <v>291</v>
      </c>
      <c r="E434" s="2">
        <v>8.8129901554935872E-2</v>
      </c>
      <c r="F434" t="s">
        <v>228</v>
      </c>
      <c r="G434" s="2">
        <v>3.5610726342913006E-2</v>
      </c>
      <c r="H434" t="s">
        <v>292</v>
      </c>
      <c r="I434" s="2">
        <v>0.17901582043239256</v>
      </c>
      <c r="J434" t="s">
        <v>293</v>
      </c>
      <c r="K434" s="2">
        <v>7.6187385109890106E-3</v>
      </c>
      <c r="L434" t="s">
        <v>294</v>
      </c>
      <c r="M434" s="2">
        <v>0.20152795761659303</v>
      </c>
    </row>
    <row r="435" spans="1:13">
      <c r="A435" t="s">
        <v>314</v>
      </c>
      <c r="B435" s="20" t="s">
        <v>27</v>
      </c>
      <c r="C435" s="2">
        <v>1</v>
      </c>
      <c r="D435" t="s">
        <v>296</v>
      </c>
      <c r="E435" s="2">
        <v>0.11038440034303948</v>
      </c>
      <c r="F435" t="s">
        <v>27</v>
      </c>
      <c r="G435" s="2">
        <v>1</v>
      </c>
      <c r="H435" t="s">
        <v>297</v>
      </c>
      <c r="I435" s="2">
        <v>0.1631079106576924</v>
      </c>
      <c r="J435" t="s">
        <v>27</v>
      </c>
      <c r="K435" s="2">
        <v>1</v>
      </c>
      <c r="L435" t="s">
        <v>298</v>
      </c>
      <c r="M435" s="2">
        <v>4.6335717126531145E-2</v>
      </c>
    </row>
    <row r="436" spans="1:13">
      <c r="A436" t="s">
        <v>96</v>
      </c>
      <c r="B436" s="20">
        <v>1</v>
      </c>
      <c r="C436" s="2">
        <v>0.6524302124178718</v>
      </c>
      <c r="D436" t="s">
        <v>270</v>
      </c>
      <c r="E436" s="2">
        <v>0.86246861691717891</v>
      </c>
      <c r="F436" t="s">
        <v>271</v>
      </c>
      <c r="G436" s="2">
        <v>0.36637204094909021</v>
      </c>
      <c r="H436" t="s">
        <v>272</v>
      </c>
      <c r="I436" s="2">
        <v>0.51775128884569988</v>
      </c>
      <c r="J436" t="s">
        <v>273</v>
      </c>
      <c r="K436" s="2">
        <v>0.71837545419265902</v>
      </c>
      <c r="L436" t="s">
        <v>274</v>
      </c>
      <c r="M436" s="2">
        <v>0.76394777651361723</v>
      </c>
    </row>
    <row r="437" spans="1:13">
      <c r="A437" t="s">
        <v>97</v>
      </c>
      <c r="B437" s="20">
        <v>2</v>
      </c>
      <c r="C437" s="2">
        <v>0.24408121872033134</v>
      </c>
      <c r="D437" t="s">
        <v>275</v>
      </c>
      <c r="E437" s="2">
        <v>0.33007814532231139</v>
      </c>
      <c r="F437" t="s">
        <v>276</v>
      </c>
      <c r="G437" s="2">
        <v>0.12179374256406025</v>
      </c>
      <c r="H437" t="s">
        <v>277</v>
      </c>
      <c r="I437" s="2">
        <v>0.65762047307858251</v>
      </c>
      <c r="J437" t="s">
        <v>278</v>
      </c>
      <c r="K437" s="2">
        <v>0.169860285299616</v>
      </c>
      <c r="L437" t="s">
        <v>279</v>
      </c>
      <c r="M437" s="2">
        <v>0.49977812163264429</v>
      </c>
    </row>
    <row r="438" spans="1:13">
      <c r="A438" t="s">
        <v>98</v>
      </c>
      <c r="B438" s="20">
        <v>3</v>
      </c>
      <c r="C438" s="2">
        <v>7.4411947299485234E-2</v>
      </c>
      <c r="D438" t="s">
        <v>280</v>
      </c>
      <c r="E438" s="2">
        <v>0.31704693099513104</v>
      </c>
      <c r="F438" t="s">
        <v>281</v>
      </c>
      <c r="G438" s="2">
        <v>0.4387660150094233</v>
      </c>
      <c r="H438" t="s">
        <v>282</v>
      </c>
      <c r="I438" s="2">
        <v>0.62560924495188275</v>
      </c>
      <c r="J438" t="s">
        <v>283</v>
      </c>
      <c r="K438" s="2">
        <v>6.0613658974086305E-2</v>
      </c>
      <c r="L438" t="s">
        <v>284</v>
      </c>
      <c r="M438" s="2">
        <v>0.21243828150658442</v>
      </c>
    </row>
    <row r="439" spans="1:13">
      <c r="A439" t="s">
        <v>179</v>
      </c>
      <c r="B439" s="20">
        <v>4</v>
      </c>
      <c r="C439" s="2">
        <v>1.1753657574099727E-2</v>
      </c>
      <c r="D439" t="s">
        <v>285</v>
      </c>
      <c r="E439" s="2">
        <v>0.19917772238339754</v>
      </c>
      <c r="F439" t="s">
        <v>286</v>
      </c>
      <c r="G439" s="2">
        <v>1.6284080340146202E-2</v>
      </c>
      <c r="H439" t="s">
        <v>287</v>
      </c>
      <c r="I439" s="2">
        <v>0.62435340342209822</v>
      </c>
      <c r="J439" t="s">
        <v>288</v>
      </c>
      <c r="K439" s="2">
        <v>4.0659890630059363E-2</v>
      </c>
      <c r="L439" t="s">
        <v>289</v>
      </c>
      <c r="M439" s="2">
        <v>0.24387505632704595</v>
      </c>
    </row>
    <row r="440" spans="1:13">
      <c r="A440" t="s">
        <v>255</v>
      </c>
      <c r="B440" s="20" t="s">
        <v>290</v>
      </c>
      <c r="C440" s="2">
        <v>1.7322963988212568E-2</v>
      </c>
      <c r="D440" t="s">
        <v>291</v>
      </c>
      <c r="E440" s="2">
        <v>9.0651573947871281E-2</v>
      </c>
      <c r="F440" t="s">
        <v>228</v>
      </c>
      <c r="G440" s="2">
        <v>3.5610726342913006E-2</v>
      </c>
      <c r="H440" t="s">
        <v>292</v>
      </c>
      <c r="I440" s="2">
        <v>0.18252319291449537</v>
      </c>
      <c r="J440" t="s">
        <v>293</v>
      </c>
      <c r="K440" s="2">
        <v>1.0490710903579125E-2</v>
      </c>
      <c r="L440" t="s">
        <v>294</v>
      </c>
      <c r="M440" s="2">
        <v>0.13513950447526576</v>
      </c>
    </row>
    <row r="441" spans="1:13">
      <c r="A441" t="s">
        <v>315</v>
      </c>
      <c r="B441" s="20" t="s">
        <v>27</v>
      </c>
      <c r="C441" s="2">
        <v>1</v>
      </c>
      <c r="D441" t="s">
        <v>296</v>
      </c>
      <c r="E441" s="2">
        <v>0.11040858854906979</v>
      </c>
      <c r="F441" t="s">
        <v>27</v>
      </c>
      <c r="G441" s="2">
        <v>1</v>
      </c>
      <c r="H441" t="s">
        <v>297</v>
      </c>
      <c r="I441" s="2">
        <v>0.21753711084028596</v>
      </c>
      <c r="J441" t="s">
        <v>27</v>
      </c>
      <c r="K441" s="2">
        <v>1</v>
      </c>
      <c r="L441" t="s">
        <v>298</v>
      </c>
      <c r="M441" s="2">
        <v>9.290386998724251E-2</v>
      </c>
    </row>
    <row r="442" spans="1:13">
      <c r="A442" t="s">
        <v>99</v>
      </c>
      <c r="B442" s="20">
        <v>1</v>
      </c>
      <c r="C442" s="2">
        <v>0.43566490727603602</v>
      </c>
      <c r="D442" t="s">
        <v>270</v>
      </c>
      <c r="E442" s="2">
        <v>0.56737457385915602</v>
      </c>
      <c r="F442" t="s">
        <v>271</v>
      </c>
      <c r="G442" s="2">
        <v>0.6232581446771901</v>
      </c>
      <c r="H442" t="s">
        <v>272</v>
      </c>
      <c r="I442" s="2">
        <v>0.43050526468374317</v>
      </c>
      <c r="J442" t="s">
        <v>273</v>
      </c>
      <c r="K442" s="2">
        <v>0.76374794196614204</v>
      </c>
      <c r="L442" t="s">
        <v>274</v>
      </c>
      <c r="M442" s="2">
        <v>0.8908424553413109</v>
      </c>
    </row>
    <row r="443" spans="1:13">
      <c r="A443" t="s">
        <v>100</v>
      </c>
      <c r="B443" s="20">
        <v>2</v>
      </c>
      <c r="C443" s="2">
        <v>0.29209134561666333</v>
      </c>
      <c r="D443" t="s">
        <v>275</v>
      </c>
      <c r="E443" s="2">
        <v>0.37293054679359533</v>
      </c>
      <c r="F443" t="s">
        <v>276</v>
      </c>
      <c r="G443" s="2">
        <v>0.13873003301911216</v>
      </c>
      <c r="H443" t="s">
        <v>277</v>
      </c>
      <c r="I443" s="2">
        <v>0.64075278549949122</v>
      </c>
      <c r="J443" t="s">
        <v>278</v>
      </c>
      <c r="K443" s="2">
        <v>6.0599649052537986E-2</v>
      </c>
      <c r="L443" t="s">
        <v>279</v>
      </c>
      <c r="M443" s="2">
        <v>0.43593758652711023</v>
      </c>
    </row>
    <row r="444" spans="1:13">
      <c r="A444" t="s">
        <v>101</v>
      </c>
      <c r="B444" s="20">
        <v>3</v>
      </c>
      <c r="C444" s="2">
        <v>5.6680455106250915E-2</v>
      </c>
      <c r="D444" t="s">
        <v>280</v>
      </c>
      <c r="E444" s="2">
        <v>0.13357201980442626</v>
      </c>
      <c r="F444" t="s">
        <v>281</v>
      </c>
      <c r="G444" s="2">
        <v>0.1339850914838665</v>
      </c>
      <c r="H444" t="s">
        <v>282</v>
      </c>
      <c r="I444" s="2">
        <v>0.78904239528939879</v>
      </c>
      <c r="J444" t="s">
        <v>283</v>
      </c>
      <c r="K444" s="2">
        <v>0.10005676736544775</v>
      </c>
      <c r="L444" t="s">
        <v>284</v>
      </c>
      <c r="M444" s="2">
        <v>0.18444857105120607</v>
      </c>
    </row>
    <row r="445" spans="1:13">
      <c r="A445" t="s">
        <v>180</v>
      </c>
      <c r="B445" s="20">
        <v>4</v>
      </c>
      <c r="C445" s="2">
        <v>0.17424429033575198</v>
      </c>
      <c r="D445" t="s">
        <v>285</v>
      </c>
      <c r="E445" s="2">
        <v>0.30614024533902057</v>
      </c>
      <c r="F445" t="s">
        <v>286</v>
      </c>
      <c r="G445" s="2">
        <v>1.6284080340146202E-2</v>
      </c>
      <c r="H445" t="s">
        <v>287</v>
      </c>
      <c r="I445" s="2">
        <v>0.5921587407505301</v>
      </c>
      <c r="J445" t="s">
        <v>288</v>
      </c>
      <c r="K445" s="2">
        <v>6.5884120264100537E-2</v>
      </c>
      <c r="L445" t="s">
        <v>289</v>
      </c>
      <c r="M445" s="2">
        <v>0.14955384635178393</v>
      </c>
    </row>
    <row r="446" spans="1:13">
      <c r="A446" t="s">
        <v>256</v>
      </c>
      <c r="B446" s="20" t="s">
        <v>290</v>
      </c>
      <c r="C446" s="2">
        <v>4.1319001665298449E-2</v>
      </c>
      <c r="D446" t="s">
        <v>291</v>
      </c>
      <c r="E446" s="2">
        <v>0.12803822198378306</v>
      </c>
      <c r="F446" t="s">
        <v>228</v>
      </c>
      <c r="G446" s="2">
        <v>3.5610726342913006E-2</v>
      </c>
      <c r="H446" t="s">
        <v>292</v>
      </c>
      <c r="I446" s="2">
        <v>4.7849526425452253E-2</v>
      </c>
      <c r="J446" t="s">
        <v>293</v>
      </c>
      <c r="K446" s="2">
        <v>9.7115213517713992E-3</v>
      </c>
      <c r="L446" t="s">
        <v>294</v>
      </c>
      <c r="M446" s="2">
        <v>5.024584129855645E-2</v>
      </c>
    </row>
    <row r="447" spans="1:13">
      <c r="A447" t="s">
        <v>316</v>
      </c>
      <c r="B447" s="20" t="s">
        <v>27</v>
      </c>
      <c r="C447" s="2">
        <v>1</v>
      </c>
      <c r="D447" t="s">
        <v>296</v>
      </c>
      <c r="E447" s="2">
        <v>8.2886727285095815E-2</v>
      </c>
      <c r="F447" t="s">
        <v>27</v>
      </c>
      <c r="G447" s="2">
        <v>1</v>
      </c>
      <c r="H447" t="s">
        <v>297</v>
      </c>
      <c r="I447" s="2">
        <v>0.34907964797802721</v>
      </c>
      <c r="J447" t="s">
        <v>27</v>
      </c>
      <c r="K447" s="2">
        <v>1</v>
      </c>
      <c r="L447" t="s">
        <v>298</v>
      </c>
      <c r="M447" s="2">
        <v>3.2219802963022418E-2</v>
      </c>
    </row>
    <row r="448" spans="1:13">
      <c r="A448" t="s">
        <v>102</v>
      </c>
      <c r="B448" s="20">
        <v>1</v>
      </c>
      <c r="C448" s="2">
        <v>0.31823475699675879</v>
      </c>
      <c r="D448" t="s">
        <v>270</v>
      </c>
      <c r="E448" s="2">
        <v>0.78369213417266193</v>
      </c>
      <c r="F448" t="s">
        <v>271</v>
      </c>
      <c r="G448" s="2">
        <v>0.40213630851410626</v>
      </c>
      <c r="H448" t="s">
        <v>272</v>
      </c>
      <c r="I448" s="2">
        <v>0.7459443374737299</v>
      </c>
      <c r="J448" t="s">
        <v>273</v>
      </c>
      <c r="K448" s="2">
        <v>0.79728742490789106</v>
      </c>
      <c r="L448" t="s">
        <v>274</v>
      </c>
      <c r="M448" s="2">
        <v>0.80700377399195122</v>
      </c>
    </row>
    <row r="449" spans="1:13">
      <c r="A449" t="s">
        <v>103</v>
      </c>
      <c r="B449" s="20">
        <v>2</v>
      </c>
      <c r="C449" s="2">
        <v>0.34812880158753245</v>
      </c>
      <c r="D449" t="s">
        <v>275</v>
      </c>
      <c r="E449" s="2">
        <v>0.3751470853860599</v>
      </c>
      <c r="F449" t="s">
        <v>276</v>
      </c>
      <c r="G449" s="2">
        <v>0.28961966611064144</v>
      </c>
      <c r="H449" t="s">
        <v>277</v>
      </c>
      <c r="I449" s="2">
        <v>0.63593276922414799</v>
      </c>
      <c r="J449" t="s">
        <v>278</v>
      </c>
      <c r="K449" s="2">
        <v>0.10862256740900002</v>
      </c>
      <c r="L449" t="s">
        <v>279</v>
      </c>
      <c r="M449" s="2">
        <v>0.58050865451129063</v>
      </c>
    </row>
    <row r="450" spans="1:13">
      <c r="A450" t="s">
        <v>104</v>
      </c>
      <c r="B450" s="20">
        <v>3</v>
      </c>
      <c r="C450" s="2">
        <v>0.11560538513541278</v>
      </c>
      <c r="D450" t="s">
        <v>280</v>
      </c>
      <c r="E450" s="2">
        <v>0.22018137519138092</v>
      </c>
      <c r="F450" t="s">
        <v>281</v>
      </c>
      <c r="G450" s="2">
        <v>0.2457695554978615</v>
      </c>
      <c r="H450" t="s">
        <v>282</v>
      </c>
      <c r="I450" s="2">
        <v>0.45453600429688928</v>
      </c>
      <c r="J450" t="s">
        <v>283</v>
      </c>
      <c r="K450" s="2">
        <v>2.1580930342469582E-2</v>
      </c>
      <c r="L450" t="s">
        <v>284</v>
      </c>
      <c r="M450" s="2">
        <v>0.2174308494719408</v>
      </c>
    </row>
    <row r="451" spans="1:13">
      <c r="A451" t="s">
        <v>181</v>
      </c>
      <c r="B451" s="20">
        <v>4</v>
      </c>
      <c r="C451" s="2">
        <v>0.12309584299098691</v>
      </c>
      <c r="D451" t="s">
        <v>285</v>
      </c>
      <c r="E451" s="2">
        <v>0.34020443039367959</v>
      </c>
      <c r="F451" t="s">
        <v>286</v>
      </c>
      <c r="G451" s="2">
        <v>1.6284080340146202E-2</v>
      </c>
      <c r="H451" t="s">
        <v>287</v>
      </c>
      <c r="I451" s="2">
        <v>0.20322727853841202</v>
      </c>
      <c r="J451" t="s">
        <v>288</v>
      </c>
      <c r="K451" s="2">
        <v>4.0041285792296551E-2</v>
      </c>
      <c r="L451" t="s">
        <v>289</v>
      </c>
      <c r="M451" s="2">
        <v>0.17688517201328746</v>
      </c>
    </row>
    <row r="452" spans="1:13">
      <c r="A452" t="s">
        <v>257</v>
      </c>
      <c r="B452" s="20" t="s">
        <v>290</v>
      </c>
      <c r="C452" s="2">
        <v>9.4935213289308734E-2</v>
      </c>
      <c r="D452" t="s">
        <v>291</v>
      </c>
      <c r="E452" s="2">
        <v>0.14656891838981259</v>
      </c>
      <c r="F452" t="s">
        <v>228</v>
      </c>
      <c r="G452" s="2">
        <v>3.5610726342913006E-2</v>
      </c>
      <c r="H452" t="s">
        <v>292</v>
      </c>
      <c r="I452" s="2">
        <v>0.19571925849475316</v>
      </c>
      <c r="J452" t="s">
        <v>293</v>
      </c>
      <c r="K452" s="2">
        <v>3.2467791548342555E-2</v>
      </c>
      <c r="L452" t="s">
        <v>294</v>
      </c>
      <c r="M452" s="2">
        <v>0.16392994399846972</v>
      </c>
    </row>
    <row r="453" spans="1:13">
      <c r="A453" t="s">
        <v>317</v>
      </c>
      <c r="B453" s="20" t="s">
        <v>27</v>
      </c>
      <c r="C453" s="2">
        <v>1</v>
      </c>
      <c r="D453" t="s">
        <v>296</v>
      </c>
      <c r="E453" s="2">
        <v>0.15562130980207928</v>
      </c>
      <c r="F453" t="s">
        <v>27</v>
      </c>
      <c r="G453" s="2">
        <v>1</v>
      </c>
      <c r="H453" t="s">
        <v>297</v>
      </c>
      <c r="I453" s="2">
        <v>5.6501497650186444E-2</v>
      </c>
      <c r="J453" t="s">
        <v>27</v>
      </c>
      <c r="K453" s="2">
        <v>1</v>
      </c>
      <c r="L453" t="s">
        <v>298</v>
      </c>
      <c r="M453" s="2">
        <v>5.5519482400167665E-2</v>
      </c>
    </row>
    <row r="454" spans="1:13">
      <c r="A454" t="s">
        <v>105</v>
      </c>
      <c r="B454" s="20">
        <v>1</v>
      </c>
      <c r="C454" s="2">
        <v>0.55549737693510837</v>
      </c>
      <c r="D454" t="s">
        <v>270</v>
      </c>
      <c r="E454" s="2">
        <v>0.731838306939806</v>
      </c>
      <c r="F454" t="s">
        <v>271</v>
      </c>
      <c r="G454" s="2">
        <v>0.53777739447924577</v>
      </c>
      <c r="H454" t="s">
        <v>272</v>
      </c>
      <c r="I454" s="2">
        <v>0.77337086737615768</v>
      </c>
      <c r="J454" t="s">
        <v>273</v>
      </c>
      <c r="K454" s="2">
        <v>0.7292549346442404</v>
      </c>
      <c r="L454" t="s">
        <v>274</v>
      </c>
      <c r="M454" s="2">
        <v>0.79909424719881239</v>
      </c>
    </row>
    <row r="455" spans="1:13">
      <c r="A455" t="s">
        <v>106</v>
      </c>
      <c r="B455" s="20">
        <v>2</v>
      </c>
      <c r="C455" s="2">
        <v>0.27415246467865512</v>
      </c>
      <c r="D455" t="s">
        <v>275</v>
      </c>
      <c r="E455" s="2">
        <v>0.47804210401060021</v>
      </c>
      <c r="F455" t="s">
        <v>276</v>
      </c>
      <c r="G455" s="2">
        <v>0.20747291692690989</v>
      </c>
      <c r="H455" t="s">
        <v>277</v>
      </c>
      <c r="I455" s="2">
        <v>0.60650259886603042</v>
      </c>
      <c r="J455" t="s">
        <v>278</v>
      </c>
      <c r="K455" s="2">
        <v>0.17544753149301667</v>
      </c>
      <c r="L455" t="s">
        <v>279</v>
      </c>
      <c r="M455" s="2">
        <v>0.57088752675717047</v>
      </c>
    </row>
    <row r="456" spans="1:13">
      <c r="A456" t="s">
        <v>107</v>
      </c>
      <c r="B456" s="20">
        <v>3</v>
      </c>
      <c r="C456" s="2">
        <v>5.9437568695650651E-2</v>
      </c>
      <c r="D456" t="s">
        <v>280</v>
      </c>
      <c r="E456" s="2">
        <v>0.39499999526113411</v>
      </c>
      <c r="F456" t="s">
        <v>281</v>
      </c>
      <c r="G456" s="2">
        <v>0.17398204233819667</v>
      </c>
      <c r="H456" t="s">
        <v>282</v>
      </c>
      <c r="I456" s="2">
        <v>0.49818045050761994</v>
      </c>
      <c r="J456" t="s">
        <v>283</v>
      </c>
      <c r="K456" s="2">
        <v>5.2469581587184122E-2</v>
      </c>
      <c r="L456" t="s">
        <v>284</v>
      </c>
      <c r="M456" s="2">
        <v>0.18378901194030481</v>
      </c>
    </row>
    <row r="457" spans="1:13">
      <c r="A457" t="s">
        <v>182</v>
      </c>
      <c r="B457" s="20">
        <v>4</v>
      </c>
      <c r="C457" s="2">
        <v>8.089763649009131E-2</v>
      </c>
      <c r="D457" t="s">
        <v>285</v>
      </c>
      <c r="E457" s="2">
        <v>0.25182680272219521</v>
      </c>
      <c r="F457" t="s">
        <v>286</v>
      </c>
      <c r="G457" s="2">
        <v>1.6284080340146202E-2</v>
      </c>
      <c r="H457" t="s">
        <v>287</v>
      </c>
      <c r="I457" s="2">
        <v>0.34193113837618683</v>
      </c>
      <c r="J457" t="s">
        <v>288</v>
      </c>
      <c r="K457" s="2">
        <v>3.2007386977919321E-2</v>
      </c>
      <c r="L457" t="s">
        <v>289</v>
      </c>
      <c r="M457" s="2">
        <v>0.23820302113170672</v>
      </c>
    </row>
    <row r="458" spans="1:13">
      <c r="A458" t="s">
        <v>258</v>
      </c>
      <c r="B458" s="20" t="s">
        <v>290</v>
      </c>
      <c r="C458" s="2">
        <v>3.0014953200494833E-2</v>
      </c>
      <c r="D458" t="s">
        <v>291</v>
      </c>
      <c r="E458" s="2">
        <v>0.36984998225687427</v>
      </c>
      <c r="F458" t="s">
        <v>228</v>
      </c>
      <c r="G458" s="2">
        <v>3.5610726342913006E-2</v>
      </c>
      <c r="H458" t="s">
        <v>292</v>
      </c>
      <c r="I458" s="2">
        <v>0.28663735441406479</v>
      </c>
      <c r="J458" t="s">
        <v>293</v>
      </c>
      <c r="K458" s="2">
        <v>1.0820565297640344E-2</v>
      </c>
      <c r="L458" t="s">
        <v>294</v>
      </c>
      <c r="M458" s="2">
        <v>0.11892867889451508</v>
      </c>
    </row>
    <row r="459" spans="1:13">
      <c r="A459" t="s">
        <v>318</v>
      </c>
      <c r="B459" s="20" t="s">
        <v>27</v>
      </c>
      <c r="C459" s="2">
        <v>1</v>
      </c>
      <c r="D459" t="s">
        <v>296</v>
      </c>
      <c r="E459" s="2">
        <v>6.2320871869144943E-2</v>
      </c>
      <c r="F459" t="s">
        <v>27</v>
      </c>
      <c r="G459" s="2">
        <v>1</v>
      </c>
      <c r="H459" t="s">
        <v>297</v>
      </c>
      <c r="I459" s="2">
        <v>0.15879071305293621</v>
      </c>
      <c r="J459" t="s">
        <v>27</v>
      </c>
      <c r="K459" s="2">
        <v>1</v>
      </c>
      <c r="L459" t="s">
        <v>298</v>
      </c>
      <c r="M459" s="2">
        <v>5.9843208605362609E-2</v>
      </c>
    </row>
    <row r="460" spans="1:13">
      <c r="A460" t="s">
        <v>108</v>
      </c>
      <c r="B460" s="20">
        <v>1</v>
      </c>
      <c r="C460" s="2">
        <v>0.65481348576134513</v>
      </c>
      <c r="D460" t="s">
        <v>270</v>
      </c>
      <c r="E460" s="2">
        <v>0.53554826553591572</v>
      </c>
      <c r="F460" t="s">
        <v>271</v>
      </c>
      <c r="G460" s="2">
        <v>0.35373074065066312</v>
      </c>
      <c r="H460" t="s">
        <v>272</v>
      </c>
      <c r="I460" s="2">
        <v>0.53466681535859495</v>
      </c>
      <c r="J460" t="s">
        <v>273</v>
      </c>
      <c r="K460" s="2">
        <v>0.42001878877243565</v>
      </c>
      <c r="L460" t="s">
        <v>274</v>
      </c>
      <c r="M460" s="2">
        <v>0.73197462900595778</v>
      </c>
    </row>
    <row r="461" spans="1:13">
      <c r="A461" t="s">
        <v>109</v>
      </c>
      <c r="B461" s="20">
        <v>2</v>
      </c>
      <c r="C461" s="2">
        <v>0.1519403762085175</v>
      </c>
      <c r="D461" t="s">
        <v>275</v>
      </c>
      <c r="E461" s="2">
        <v>0.3085481584292335</v>
      </c>
      <c r="F461" t="s">
        <v>276</v>
      </c>
      <c r="G461" s="2">
        <v>0.26880381534659786</v>
      </c>
      <c r="H461" t="s">
        <v>277</v>
      </c>
      <c r="I461" s="2">
        <v>0.63873082240494505</v>
      </c>
      <c r="J461" t="s">
        <v>278</v>
      </c>
      <c r="K461" s="2">
        <v>0.44945307888959896</v>
      </c>
      <c r="L461" t="s">
        <v>279</v>
      </c>
      <c r="M461" s="2">
        <v>0.65019865830899382</v>
      </c>
    </row>
    <row r="462" spans="1:13">
      <c r="A462" t="s">
        <v>110</v>
      </c>
      <c r="B462" s="20">
        <v>3</v>
      </c>
      <c r="C462" s="2">
        <v>1.4575323240051586E-2</v>
      </c>
      <c r="D462" t="s">
        <v>280</v>
      </c>
      <c r="E462" s="2">
        <v>0.29639286454456731</v>
      </c>
      <c r="F462" t="s">
        <v>281</v>
      </c>
      <c r="G462" s="2">
        <v>0.28099638306101754</v>
      </c>
      <c r="H462" t="s">
        <v>282</v>
      </c>
      <c r="I462" s="2">
        <v>0.65221842775355099</v>
      </c>
      <c r="J462" t="s">
        <v>283</v>
      </c>
      <c r="K462" s="2">
        <v>8.8916010326495543E-2</v>
      </c>
      <c r="L462" t="s">
        <v>284</v>
      </c>
      <c r="M462" s="2">
        <v>0.29467713480794583</v>
      </c>
    </row>
    <row r="463" spans="1:13">
      <c r="A463" t="s">
        <v>183</v>
      </c>
      <c r="B463" s="20">
        <v>4</v>
      </c>
      <c r="C463" s="2">
        <v>0.13530720404836719</v>
      </c>
      <c r="D463" t="s">
        <v>285</v>
      </c>
      <c r="E463" s="2">
        <v>0.39922269537662058</v>
      </c>
      <c r="F463" t="s">
        <v>286</v>
      </c>
      <c r="G463" s="2">
        <v>1.6284080340146202E-2</v>
      </c>
      <c r="H463" t="s">
        <v>287</v>
      </c>
      <c r="I463" s="2">
        <v>0.49381326066510295</v>
      </c>
      <c r="J463" t="s">
        <v>288</v>
      </c>
      <c r="K463" s="2">
        <v>4.0478048139351824E-2</v>
      </c>
      <c r="L463" t="s">
        <v>289</v>
      </c>
      <c r="M463" s="2">
        <v>0.18323093544842328</v>
      </c>
    </row>
    <row r="464" spans="1:13">
      <c r="A464" t="s">
        <v>259</v>
      </c>
      <c r="B464" s="20" t="s">
        <v>290</v>
      </c>
      <c r="C464" s="2">
        <v>4.3363610741717643E-2</v>
      </c>
      <c r="D464" t="s">
        <v>291</v>
      </c>
      <c r="E464" s="2">
        <v>0.11939135018249709</v>
      </c>
      <c r="F464" t="s">
        <v>228</v>
      </c>
      <c r="G464" s="2">
        <v>3.5610726342913006E-2</v>
      </c>
      <c r="H464" t="s">
        <v>292</v>
      </c>
      <c r="I464" s="2">
        <v>9.8020385218105133E-2</v>
      </c>
      <c r="J464" t="s">
        <v>293</v>
      </c>
      <c r="K464" s="2">
        <v>1.1340738721166827E-3</v>
      </c>
      <c r="L464" t="s">
        <v>294</v>
      </c>
      <c r="M464" s="2">
        <v>0.18951304109258477</v>
      </c>
    </row>
    <row r="465" spans="1:13">
      <c r="A465" t="s">
        <v>319</v>
      </c>
      <c r="B465" s="20" t="s">
        <v>27</v>
      </c>
      <c r="C465" s="2">
        <v>1</v>
      </c>
      <c r="D465" t="s">
        <v>296</v>
      </c>
      <c r="E465" s="2">
        <v>5.9648397542692626E-2</v>
      </c>
      <c r="F465" t="s">
        <v>27</v>
      </c>
      <c r="G465" s="2">
        <v>1</v>
      </c>
      <c r="H465" t="s">
        <v>297</v>
      </c>
      <c r="I465" s="2">
        <v>0.12071272714098544</v>
      </c>
      <c r="J465" t="s">
        <v>27</v>
      </c>
      <c r="K465" s="2">
        <v>1</v>
      </c>
      <c r="L465" t="s">
        <v>298</v>
      </c>
      <c r="M465" s="2">
        <v>4.7843111634614341E-2</v>
      </c>
    </row>
    <row r="466" spans="1:13">
      <c r="A466" t="s">
        <v>111</v>
      </c>
      <c r="B466" s="20">
        <v>1</v>
      </c>
      <c r="C466" s="2">
        <v>0.29993956747225375</v>
      </c>
      <c r="D466" t="s">
        <v>270</v>
      </c>
      <c r="E466" s="2">
        <v>0.79543135604455462</v>
      </c>
      <c r="F466" t="s">
        <v>271</v>
      </c>
      <c r="G466" s="2">
        <v>0.48054582492882608</v>
      </c>
      <c r="H466" t="s">
        <v>272</v>
      </c>
      <c r="I466" s="2">
        <v>0.65700604697898168</v>
      </c>
      <c r="J466" t="s">
        <v>273</v>
      </c>
      <c r="K466" s="2">
        <v>0.71928918213301529</v>
      </c>
      <c r="L466" t="s">
        <v>274</v>
      </c>
      <c r="M466" s="2">
        <v>0.65868235394801511</v>
      </c>
    </row>
    <row r="467" spans="1:13">
      <c r="A467" t="s">
        <v>112</v>
      </c>
      <c r="B467" s="20">
        <v>2</v>
      </c>
      <c r="C467" s="2">
        <v>0.50637886253364306</v>
      </c>
      <c r="D467" t="s">
        <v>275</v>
      </c>
      <c r="E467" s="2">
        <v>0.39827572429991043</v>
      </c>
      <c r="F467" t="s">
        <v>276</v>
      </c>
      <c r="G467" s="2">
        <v>0.16088091643912392</v>
      </c>
      <c r="H467" t="s">
        <v>277</v>
      </c>
      <c r="I467" s="2">
        <v>0.64810463115376427</v>
      </c>
      <c r="J467" t="s">
        <v>278</v>
      </c>
      <c r="K467" s="2">
        <v>0.13295270955792921</v>
      </c>
      <c r="L467" t="s">
        <v>279</v>
      </c>
      <c r="M467" s="2">
        <v>0.60186127679297829</v>
      </c>
    </row>
    <row r="468" spans="1:13">
      <c r="A468" t="s">
        <v>113</v>
      </c>
      <c r="B468" s="20">
        <v>3</v>
      </c>
      <c r="C468" s="2">
        <v>5.6562296218050638E-2</v>
      </c>
      <c r="D468" t="s">
        <v>280</v>
      </c>
      <c r="E468" s="2">
        <v>0.21679054015526153</v>
      </c>
      <c r="F468" t="s">
        <v>281</v>
      </c>
      <c r="G468" s="2">
        <v>0.29274018025168813</v>
      </c>
      <c r="H468" t="s">
        <v>282</v>
      </c>
      <c r="I468" s="2">
        <v>0.50408364070260481</v>
      </c>
      <c r="J468" t="s">
        <v>283</v>
      </c>
      <c r="K468" s="2">
        <v>3.4176992527439283E-2</v>
      </c>
      <c r="L468" t="s">
        <v>284</v>
      </c>
      <c r="M468" s="2">
        <v>0.26853402015553868</v>
      </c>
    </row>
    <row r="469" spans="1:13">
      <c r="A469" t="s">
        <v>184</v>
      </c>
      <c r="B469" s="20">
        <v>4</v>
      </c>
      <c r="C469" s="2">
        <v>8.5211447906480317E-2</v>
      </c>
      <c r="D469" t="s">
        <v>285</v>
      </c>
      <c r="E469" s="2">
        <v>0.27270916832694025</v>
      </c>
      <c r="F469" t="s">
        <v>286</v>
      </c>
      <c r="G469" s="2">
        <v>1.6284080340146202E-2</v>
      </c>
      <c r="H469" t="s">
        <v>287</v>
      </c>
      <c r="I469" s="2">
        <v>0.45250539660339428</v>
      </c>
      <c r="J469" t="s">
        <v>288</v>
      </c>
      <c r="K469" s="2">
        <v>7.1770342585760469E-2</v>
      </c>
      <c r="L469" t="s">
        <v>289</v>
      </c>
      <c r="M469" s="2">
        <v>0.23718664340431167</v>
      </c>
    </row>
    <row r="470" spans="1:13">
      <c r="A470" t="s">
        <v>260</v>
      </c>
      <c r="B470" s="20" t="s">
        <v>290</v>
      </c>
      <c r="C470" s="2">
        <v>5.1907825869572558E-2</v>
      </c>
      <c r="D470" t="s">
        <v>291</v>
      </c>
      <c r="E470" s="2">
        <v>7.4845906739896412E-2</v>
      </c>
      <c r="F470" t="s">
        <v>228</v>
      </c>
      <c r="G470" s="2">
        <v>3.5610726342913006E-2</v>
      </c>
      <c r="H470" t="s">
        <v>292</v>
      </c>
      <c r="I470" s="2">
        <v>0.18674922074658939</v>
      </c>
      <c r="J470" t="s">
        <v>293</v>
      </c>
      <c r="K470" s="2">
        <v>4.1810773195855869E-2</v>
      </c>
      <c r="L470" t="s">
        <v>294</v>
      </c>
      <c r="M470" s="2">
        <v>0.19302977836984009</v>
      </c>
    </row>
    <row r="471" spans="1:13">
      <c r="A471" t="s">
        <v>320</v>
      </c>
      <c r="B471" s="20" t="s">
        <v>27</v>
      </c>
      <c r="C471" s="2">
        <v>1</v>
      </c>
      <c r="D471" t="s">
        <v>296</v>
      </c>
      <c r="E471" s="2">
        <v>0.10660385145779296</v>
      </c>
      <c r="F471" t="s">
        <v>27</v>
      </c>
      <c r="G471" s="2">
        <v>1</v>
      </c>
      <c r="H471" t="s">
        <v>297</v>
      </c>
      <c r="I471" s="2">
        <v>0.10515476326780665</v>
      </c>
      <c r="J471" t="s">
        <v>27</v>
      </c>
      <c r="K471" s="2">
        <v>1</v>
      </c>
      <c r="L471" t="s">
        <v>298</v>
      </c>
      <c r="M471" s="2">
        <v>6.6880239401815714E-2</v>
      </c>
    </row>
    <row r="472" spans="1:13">
      <c r="A472" t="s">
        <v>114</v>
      </c>
      <c r="B472" s="20">
        <v>1</v>
      </c>
      <c r="C472" s="2">
        <v>0.4951488206028074</v>
      </c>
      <c r="D472" t="s">
        <v>270</v>
      </c>
      <c r="E472" s="2">
        <v>0.73325801450707639</v>
      </c>
      <c r="F472" t="s">
        <v>271</v>
      </c>
      <c r="G472" s="2">
        <v>0.45864436079275817</v>
      </c>
      <c r="H472" t="s">
        <v>272</v>
      </c>
      <c r="I472" s="2">
        <v>0.58585361422552662</v>
      </c>
      <c r="J472" t="s">
        <v>273</v>
      </c>
      <c r="K472" s="2">
        <v>0.75691052642014611</v>
      </c>
      <c r="L472" t="s">
        <v>274</v>
      </c>
      <c r="M472" s="2">
        <v>0.87002071478959275</v>
      </c>
    </row>
    <row r="473" spans="1:13">
      <c r="A473" t="s">
        <v>115</v>
      </c>
      <c r="B473" s="20">
        <v>2</v>
      </c>
      <c r="C473" s="2">
        <v>0.35606658127393603</v>
      </c>
      <c r="D473" t="s">
        <v>275</v>
      </c>
      <c r="E473" s="2">
        <v>0.27679566822565393</v>
      </c>
      <c r="F473" t="s">
        <v>276</v>
      </c>
      <c r="G473" s="2">
        <v>0.25602290835910313</v>
      </c>
      <c r="H473" t="s">
        <v>277</v>
      </c>
      <c r="I473" s="2">
        <v>0.51543501715203477</v>
      </c>
      <c r="J473" t="s">
        <v>278</v>
      </c>
      <c r="K473" s="2">
        <v>0.17248387104163501</v>
      </c>
      <c r="L473" t="s">
        <v>279</v>
      </c>
      <c r="M473" s="2">
        <v>0.61183757514963899</v>
      </c>
    </row>
    <row r="474" spans="1:13">
      <c r="A474" t="s">
        <v>116</v>
      </c>
      <c r="B474" s="20">
        <v>3</v>
      </c>
      <c r="C474" s="2">
        <v>9.9697561367531329E-2</v>
      </c>
      <c r="D474" t="s">
        <v>280</v>
      </c>
      <c r="E474" s="2">
        <v>0.30129921385090563</v>
      </c>
      <c r="F474" t="s">
        <v>281</v>
      </c>
      <c r="G474" s="2">
        <v>0.15858093428352321</v>
      </c>
      <c r="H474" t="s">
        <v>282</v>
      </c>
      <c r="I474" s="2">
        <v>0.67297156543044645</v>
      </c>
      <c r="J474" t="s">
        <v>283</v>
      </c>
      <c r="K474" s="2">
        <v>3.1664837621524243E-2</v>
      </c>
      <c r="L474" t="s">
        <v>284</v>
      </c>
      <c r="M474" s="2">
        <v>0.28633970528381936</v>
      </c>
    </row>
    <row r="475" spans="1:13">
      <c r="A475" t="s">
        <v>185</v>
      </c>
      <c r="B475" s="20">
        <v>4</v>
      </c>
      <c r="C475" s="2">
        <v>3.1461892251911573E-2</v>
      </c>
      <c r="D475" t="s">
        <v>285</v>
      </c>
      <c r="E475" s="2">
        <v>0.24608992155668602</v>
      </c>
      <c r="F475" t="s">
        <v>286</v>
      </c>
      <c r="G475" s="2">
        <v>1.6284080340146202E-2</v>
      </c>
      <c r="H475" t="s">
        <v>287</v>
      </c>
      <c r="I475" s="2">
        <v>0.66196912740847902</v>
      </c>
      <c r="J475" t="s">
        <v>288</v>
      </c>
      <c r="K475" s="2">
        <v>3.89407649166926E-2</v>
      </c>
      <c r="L475" t="s">
        <v>289</v>
      </c>
      <c r="M475" s="2">
        <v>0.23266535165933355</v>
      </c>
    </row>
    <row r="476" spans="1:13">
      <c r="A476" t="s">
        <v>261</v>
      </c>
      <c r="B476" s="20" t="s">
        <v>290</v>
      </c>
      <c r="C476" s="2">
        <v>1.7625144503811325E-2</v>
      </c>
      <c r="D476" t="s">
        <v>291</v>
      </c>
      <c r="E476" s="2">
        <v>0.14762713356743237</v>
      </c>
      <c r="F476" t="s">
        <v>228</v>
      </c>
      <c r="G476" s="2">
        <v>3.5610726342913006E-2</v>
      </c>
      <c r="H476" t="s">
        <v>292</v>
      </c>
      <c r="I476" s="2">
        <v>0.11823852604006181</v>
      </c>
      <c r="J476" t="s">
        <v>293</v>
      </c>
      <c r="K476" s="2">
        <v>0</v>
      </c>
      <c r="L476" t="s">
        <v>294</v>
      </c>
      <c r="M476" s="2">
        <v>0.20479769364338454</v>
      </c>
    </row>
    <row r="477" spans="1:13">
      <c r="A477" t="s">
        <v>321</v>
      </c>
      <c r="B477" s="20" t="s">
        <v>27</v>
      </c>
      <c r="C477" s="2">
        <v>1</v>
      </c>
      <c r="D477" t="s">
        <v>296</v>
      </c>
      <c r="E477" s="2">
        <v>0.25859095882246785</v>
      </c>
      <c r="F477" t="s">
        <v>27</v>
      </c>
      <c r="G477" s="2">
        <v>1</v>
      </c>
      <c r="H477" t="s">
        <v>297</v>
      </c>
      <c r="I477" s="2">
        <v>0.22585550055867198</v>
      </c>
      <c r="J477" t="s">
        <v>27</v>
      </c>
      <c r="K477" s="2">
        <v>1</v>
      </c>
      <c r="L477" t="s">
        <v>298</v>
      </c>
      <c r="M477" s="2">
        <v>5.7422609083326937E-3</v>
      </c>
    </row>
    <row r="478" spans="1:13">
      <c r="A478" t="s">
        <v>117</v>
      </c>
      <c r="B478" s="20">
        <v>1</v>
      </c>
      <c r="C478" s="2">
        <v>0.4883321705776702</v>
      </c>
      <c r="D478" t="s">
        <v>270</v>
      </c>
      <c r="E478" s="2">
        <v>0.69774786176144998</v>
      </c>
      <c r="F478" t="s">
        <v>271</v>
      </c>
      <c r="G478" s="2">
        <v>0.47756685185586761</v>
      </c>
      <c r="H478" t="s">
        <v>272</v>
      </c>
      <c r="I478" s="2">
        <v>0.69762187901806982</v>
      </c>
      <c r="J478" t="s">
        <v>273</v>
      </c>
      <c r="K478" s="2">
        <v>0.67184607772702332</v>
      </c>
      <c r="L478" t="s">
        <v>274</v>
      </c>
      <c r="M478" s="2">
        <v>0.78477236697105168</v>
      </c>
    </row>
    <row r="479" spans="1:13">
      <c r="A479" t="s">
        <v>118</v>
      </c>
      <c r="B479" s="20">
        <v>2</v>
      </c>
      <c r="C479" s="2">
        <v>0.31612449561232642</v>
      </c>
      <c r="D479" t="s">
        <v>275</v>
      </c>
      <c r="E479" s="2">
        <v>0.40671407599390674</v>
      </c>
      <c r="F479" t="s">
        <v>276</v>
      </c>
      <c r="G479" s="2">
        <v>0.2313229963335052</v>
      </c>
      <c r="H479" t="s">
        <v>277</v>
      </c>
      <c r="I479" s="2">
        <v>0.56603213733104407</v>
      </c>
      <c r="J479" t="s">
        <v>278</v>
      </c>
      <c r="K479" s="2">
        <v>0.19983541946063388</v>
      </c>
      <c r="L479" t="s">
        <v>279</v>
      </c>
      <c r="M479" s="2">
        <v>0.55321707065502512</v>
      </c>
    </row>
    <row r="480" spans="1:13">
      <c r="A480" t="s">
        <v>119</v>
      </c>
      <c r="B480" s="20">
        <v>3</v>
      </c>
      <c r="C480" s="2">
        <v>9.2357968380149369E-2</v>
      </c>
      <c r="D480" t="s">
        <v>280</v>
      </c>
      <c r="E480" s="2">
        <v>0.40594582379936406</v>
      </c>
      <c r="F480" t="s">
        <v>281</v>
      </c>
      <c r="G480" s="2">
        <v>0.21698082435300858</v>
      </c>
      <c r="H480" t="s">
        <v>282</v>
      </c>
      <c r="I480" s="2">
        <v>0.55850078595995067</v>
      </c>
      <c r="J480" t="s">
        <v>283</v>
      </c>
      <c r="K480" s="2">
        <v>6.486056399364358E-2</v>
      </c>
      <c r="L480" t="s">
        <v>284</v>
      </c>
      <c r="M480" s="2">
        <v>0.23614772438790577</v>
      </c>
    </row>
    <row r="481" spans="1:17">
      <c r="A481" t="s">
        <v>186</v>
      </c>
      <c r="B481" s="20">
        <v>4</v>
      </c>
      <c r="C481" s="2">
        <v>5.1857581856780792E-2</v>
      </c>
      <c r="D481" t="s">
        <v>285</v>
      </c>
      <c r="E481" s="2">
        <v>0.26469859071175478</v>
      </c>
      <c r="F481" t="s">
        <v>286</v>
      </c>
      <c r="G481" s="2">
        <v>1.6284080340146202E-2</v>
      </c>
      <c r="H481" t="s">
        <v>287</v>
      </c>
      <c r="I481" s="2">
        <v>0.41951890691529892</v>
      </c>
      <c r="J481" t="s">
        <v>288</v>
      </c>
      <c r="K481" s="2">
        <v>5.2258318434353558E-2</v>
      </c>
      <c r="L481" t="s">
        <v>289</v>
      </c>
      <c r="M481" s="2">
        <v>0.18391693718342933</v>
      </c>
    </row>
    <row r="482" spans="1:17">
      <c r="A482" t="s">
        <v>262</v>
      </c>
      <c r="B482" s="20" t="s">
        <v>290</v>
      </c>
      <c r="C482" s="2">
        <v>5.1327783573069795E-2</v>
      </c>
      <c r="D482" t="s">
        <v>291</v>
      </c>
      <c r="E482" s="2">
        <v>0.13809211500242752</v>
      </c>
      <c r="F482" t="s">
        <v>228</v>
      </c>
      <c r="G482" s="2">
        <v>3.5610726342913006E-2</v>
      </c>
      <c r="H482" t="s">
        <v>292</v>
      </c>
      <c r="I482" s="2">
        <v>0.20833610373495973</v>
      </c>
      <c r="J482" t="s">
        <v>293</v>
      </c>
      <c r="K482" s="2">
        <v>1.119962038434115E-2</v>
      </c>
      <c r="L482" t="s">
        <v>294</v>
      </c>
      <c r="M482" s="2">
        <v>0.17326938443741288</v>
      </c>
    </row>
    <row r="483" spans="1:17">
      <c r="A483" t="s">
        <v>322</v>
      </c>
      <c r="B483" s="20" t="s">
        <v>27</v>
      </c>
      <c r="C483" s="2">
        <v>1</v>
      </c>
      <c r="D483" t="s">
        <v>296</v>
      </c>
      <c r="E483" s="2">
        <v>0.12243072650403784</v>
      </c>
      <c r="F483" t="s">
        <v>27</v>
      </c>
      <c r="G483" s="2">
        <v>1</v>
      </c>
      <c r="H483" t="s">
        <v>297</v>
      </c>
      <c r="I483" s="2">
        <v>0.13102564764178667</v>
      </c>
      <c r="J483" t="s">
        <v>27</v>
      </c>
      <c r="K483" s="2">
        <v>1</v>
      </c>
      <c r="L483" t="s">
        <v>298</v>
      </c>
      <c r="M483" s="2">
        <v>4.9391161317852685E-2</v>
      </c>
    </row>
    <row r="484" spans="1:17">
      <c r="A484">
        <v>1</v>
      </c>
      <c r="B484">
        <f t="shared" ref="B484:Q484" si="4">A484+1</f>
        <v>2</v>
      </c>
      <c r="C484">
        <f t="shared" si="4"/>
        <v>3</v>
      </c>
      <c r="D484">
        <f t="shared" si="4"/>
        <v>4</v>
      </c>
      <c r="E484">
        <f t="shared" si="4"/>
        <v>5</v>
      </c>
      <c r="F484">
        <f t="shared" si="4"/>
        <v>6</v>
      </c>
      <c r="G484">
        <f t="shared" si="4"/>
        <v>7</v>
      </c>
      <c r="H484">
        <f t="shared" si="4"/>
        <v>8</v>
      </c>
      <c r="I484">
        <f t="shared" si="4"/>
        <v>9</v>
      </c>
      <c r="J484">
        <f t="shared" si="4"/>
        <v>10</v>
      </c>
      <c r="K484">
        <f t="shared" si="4"/>
        <v>11</v>
      </c>
      <c r="L484">
        <f t="shared" si="4"/>
        <v>12</v>
      </c>
      <c r="M484">
        <f t="shared" si="4"/>
        <v>13</v>
      </c>
      <c r="N484">
        <f t="shared" si="4"/>
        <v>14</v>
      </c>
      <c r="O484">
        <f t="shared" si="4"/>
        <v>15</v>
      </c>
      <c r="P484">
        <f t="shared" si="4"/>
        <v>16</v>
      </c>
      <c r="Q484">
        <f t="shared" si="4"/>
        <v>17</v>
      </c>
    </row>
    <row r="485" spans="1:17" ht="15.75">
      <c r="A485" s="14" t="s">
        <v>323</v>
      </c>
      <c r="B485" t="s">
        <v>324</v>
      </c>
      <c r="D485" t="s">
        <v>325</v>
      </c>
      <c r="E485" t="s">
        <v>27</v>
      </c>
      <c r="F485" t="s">
        <v>326</v>
      </c>
      <c r="G485" t="s">
        <v>27</v>
      </c>
      <c r="H485" t="s">
        <v>327</v>
      </c>
      <c r="I485" t="s">
        <v>27</v>
      </c>
      <c r="J485" t="s">
        <v>328</v>
      </c>
      <c r="K485" t="s">
        <v>27</v>
      </c>
      <c r="L485" t="s">
        <v>329</v>
      </c>
      <c r="M485" t="s">
        <v>27</v>
      </c>
      <c r="N485" t="s">
        <v>330</v>
      </c>
      <c r="O485" t="s">
        <v>27</v>
      </c>
    </row>
    <row r="486" spans="1:17">
      <c r="A486" t="s">
        <v>34</v>
      </c>
      <c r="B486" t="s">
        <v>331</v>
      </c>
      <c r="C486" s="2">
        <v>0.10407323837004209</v>
      </c>
      <c r="D486" t="s">
        <v>332</v>
      </c>
      <c r="E486" s="2">
        <v>0.17538430352336787</v>
      </c>
      <c r="F486" t="s">
        <v>333</v>
      </c>
      <c r="G486" s="2">
        <v>0.55913217626483513</v>
      </c>
      <c r="H486" t="s">
        <v>332</v>
      </c>
      <c r="I486" s="2">
        <v>0.19011998428902024</v>
      </c>
      <c r="J486" t="s">
        <v>334</v>
      </c>
      <c r="K486" s="2">
        <v>0.7013704360900328</v>
      </c>
      <c r="L486" t="s">
        <v>335</v>
      </c>
      <c r="M486" s="2">
        <v>0.73925673877016407</v>
      </c>
      <c r="N486" t="s">
        <v>336</v>
      </c>
      <c r="O486" s="2">
        <v>0.67123868341831328</v>
      </c>
    </row>
    <row r="487" spans="1:17">
      <c r="A487" t="s">
        <v>40</v>
      </c>
      <c r="B487" t="s">
        <v>337</v>
      </c>
      <c r="C487" s="2">
        <v>0.39376306407472794</v>
      </c>
      <c r="D487" t="s">
        <v>338</v>
      </c>
      <c r="E487" s="2">
        <v>0.17941222418626879</v>
      </c>
      <c r="F487" t="s">
        <v>339</v>
      </c>
      <c r="G487" s="2">
        <v>0.1561458780856306</v>
      </c>
      <c r="H487" t="s">
        <v>340</v>
      </c>
      <c r="I487" s="2">
        <v>0.23703476377407454</v>
      </c>
      <c r="J487" t="s">
        <v>341</v>
      </c>
      <c r="K487" s="2">
        <v>8.5245559389823006E-2</v>
      </c>
      <c r="L487" t="s">
        <v>342</v>
      </c>
      <c r="M487" s="2">
        <v>0.49468070463506203</v>
      </c>
      <c r="N487" t="s">
        <v>343</v>
      </c>
      <c r="O487" s="2">
        <v>0.45377772465910804</v>
      </c>
    </row>
    <row r="488" spans="1:17">
      <c r="A488" t="s">
        <v>46</v>
      </c>
      <c r="B488" t="s">
        <v>344</v>
      </c>
      <c r="C488" s="2">
        <v>0.27402283065569666</v>
      </c>
      <c r="D488" t="s">
        <v>345</v>
      </c>
      <c r="E488" s="2">
        <v>0.13685507426431459</v>
      </c>
      <c r="F488" t="s">
        <v>346</v>
      </c>
      <c r="G488" s="2">
        <v>0.14356228408683616</v>
      </c>
      <c r="H488" t="s">
        <v>338</v>
      </c>
      <c r="I488" s="2">
        <v>0.22837229786490623</v>
      </c>
      <c r="J488" t="s">
        <v>347</v>
      </c>
      <c r="K488" s="2">
        <v>8.6444297409862425E-2</v>
      </c>
      <c r="L488" t="s">
        <v>348</v>
      </c>
      <c r="M488" s="2">
        <v>0.43642887255746365</v>
      </c>
      <c r="N488" t="s">
        <v>349</v>
      </c>
      <c r="O488" s="2">
        <v>0.42347631190035967</v>
      </c>
    </row>
    <row r="489" spans="1:17">
      <c r="A489" t="s">
        <v>159</v>
      </c>
      <c r="B489" t="s">
        <v>350</v>
      </c>
      <c r="C489" s="2">
        <v>0.11767794732178849</v>
      </c>
      <c r="D489" t="s">
        <v>351</v>
      </c>
      <c r="E489" s="2">
        <v>0.19015957266213174</v>
      </c>
      <c r="F489" t="s">
        <v>352</v>
      </c>
      <c r="G489" s="2">
        <v>4.0205579089177497E-2</v>
      </c>
      <c r="H489" t="s">
        <v>345</v>
      </c>
      <c r="I489" s="2">
        <v>0.1102600393656071</v>
      </c>
      <c r="J489" t="s">
        <v>353</v>
      </c>
      <c r="K489" s="2">
        <v>7.670217728431708E-2</v>
      </c>
      <c r="L489" t="s">
        <v>354</v>
      </c>
      <c r="M489" s="2">
        <v>0.31987478074116094</v>
      </c>
      <c r="N489" t="s">
        <v>355</v>
      </c>
      <c r="O489" s="2">
        <v>0.3550387119139598</v>
      </c>
    </row>
    <row r="490" spans="1:17">
      <c r="A490" t="s">
        <v>235</v>
      </c>
      <c r="B490" t="s">
        <v>356</v>
      </c>
      <c r="C490" s="2">
        <v>5.8131861952471962E-2</v>
      </c>
      <c r="D490" t="s">
        <v>340</v>
      </c>
      <c r="E490" s="2">
        <v>0.21349258730272508</v>
      </c>
      <c r="F490" t="s">
        <v>357</v>
      </c>
      <c r="G490" s="2">
        <v>5.0978569488238007E-2</v>
      </c>
      <c r="H490" t="s">
        <v>358</v>
      </c>
      <c r="I490" s="2">
        <v>0.14579641015711398</v>
      </c>
      <c r="J490" t="s">
        <v>359</v>
      </c>
      <c r="K490" s="2">
        <v>5.0237529825966243E-2</v>
      </c>
      <c r="L490" t="s">
        <v>360</v>
      </c>
      <c r="M490" s="2">
        <v>0.18507259183071306</v>
      </c>
      <c r="N490" t="s">
        <v>361</v>
      </c>
      <c r="O490" s="2">
        <v>0.27683357841010608</v>
      </c>
    </row>
    <row r="491" spans="1:17">
      <c r="A491" t="s">
        <v>295</v>
      </c>
      <c r="B491" t="s">
        <v>362</v>
      </c>
      <c r="C491" s="2">
        <v>5.2331057625274922E-2</v>
      </c>
      <c r="D491" t="s">
        <v>363</v>
      </c>
      <c r="E491" s="2">
        <v>0.10469623806119314</v>
      </c>
      <c r="F491" t="s">
        <v>364</v>
      </c>
      <c r="G491" s="2">
        <v>4.9975512985283591E-2</v>
      </c>
      <c r="H491" t="s">
        <v>365</v>
      </c>
      <c r="I491" s="2">
        <v>8.8416504549277006E-2</v>
      </c>
      <c r="J491" t="s">
        <v>228</v>
      </c>
      <c r="K491" s="2">
        <v>7.3609399369663087E-3</v>
      </c>
      <c r="L491" t="s">
        <v>366</v>
      </c>
      <c r="M491" s="2">
        <v>2.2985496960215554E-2</v>
      </c>
      <c r="N491" t="s">
        <v>367</v>
      </c>
      <c r="O491" s="2">
        <v>0.22996038346893871</v>
      </c>
    </row>
    <row r="492" spans="1:17">
      <c r="A492" t="s">
        <v>368</v>
      </c>
      <c r="B492" t="s">
        <v>27</v>
      </c>
      <c r="C492" s="2">
        <v>1</v>
      </c>
      <c r="D492" t="s">
        <v>27</v>
      </c>
      <c r="E492" s="2">
        <v>1</v>
      </c>
      <c r="F492" t="s">
        <v>27</v>
      </c>
      <c r="G492" s="2">
        <v>1</v>
      </c>
      <c r="H492" t="s">
        <v>27</v>
      </c>
      <c r="I492" s="2">
        <v>1</v>
      </c>
      <c r="J492" t="s">
        <v>27</v>
      </c>
      <c r="K492" s="2">
        <v>1</v>
      </c>
      <c r="L492" t="s">
        <v>369</v>
      </c>
      <c r="M492" s="2">
        <v>1.6898471000686806E-2</v>
      </c>
      <c r="N492" t="s">
        <v>370</v>
      </c>
      <c r="O492" s="2">
        <v>0.19476615996779201</v>
      </c>
    </row>
    <row r="493" spans="1:17">
      <c r="A493" t="s">
        <v>48</v>
      </c>
      <c r="B493" t="s">
        <v>331</v>
      </c>
      <c r="C493" s="2">
        <v>0.70155091281829729</v>
      </c>
      <c r="D493" t="s">
        <v>332</v>
      </c>
      <c r="E493" s="2">
        <v>0.36129309463422576</v>
      </c>
      <c r="F493" t="s">
        <v>333</v>
      </c>
      <c r="G493" s="2">
        <v>0.53376917433278803</v>
      </c>
      <c r="H493" t="s">
        <v>332</v>
      </c>
      <c r="I493" s="2">
        <v>0.4471483761506635</v>
      </c>
      <c r="J493" t="s">
        <v>334</v>
      </c>
      <c r="K493" s="2">
        <v>0.66159184557336204</v>
      </c>
      <c r="L493" t="s">
        <v>335</v>
      </c>
      <c r="M493" s="2">
        <v>0.41713112083106796</v>
      </c>
      <c r="N493" t="s">
        <v>336</v>
      </c>
      <c r="O493" s="2">
        <v>0.6572712113535516</v>
      </c>
    </row>
    <row r="494" spans="1:17">
      <c r="A494" t="s">
        <v>49</v>
      </c>
      <c r="B494" t="s">
        <v>337</v>
      </c>
      <c r="C494" s="2">
        <v>0.19927626879466423</v>
      </c>
      <c r="D494" t="s">
        <v>338</v>
      </c>
      <c r="E494" s="2">
        <v>6.1237190908178404E-2</v>
      </c>
      <c r="F494" t="s">
        <v>339</v>
      </c>
      <c r="G494" s="2">
        <v>0.2016190309792868</v>
      </c>
      <c r="H494" t="s">
        <v>340</v>
      </c>
      <c r="I494" s="2">
        <v>0.13148446716532791</v>
      </c>
      <c r="J494" t="s">
        <v>341</v>
      </c>
      <c r="K494" s="2">
        <v>0.13894119995473647</v>
      </c>
      <c r="L494" t="s">
        <v>342</v>
      </c>
      <c r="M494" s="2">
        <v>0.61964061678602</v>
      </c>
      <c r="N494" t="s">
        <v>343</v>
      </c>
      <c r="O494" s="2">
        <v>0.53945329999295155</v>
      </c>
    </row>
    <row r="495" spans="1:17">
      <c r="A495" t="s">
        <v>50</v>
      </c>
      <c r="B495" t="s">
        <v>344</v>
      </c>
      <c r="C495" s="2">
        <v>3.9170363933671869E-2</v>
      </c>
      <c r="D495" t="s">
        <v>345</v>
      </c>
      <c r="E495" s="2">
        <v>0.18859279010941835</v>
      </c>
      <c r="F495" t="s">
        <v>346</v>
      </c>
      <c r="G495" s="2">
        <v>8.0069429359742039E-2</v>
      </c>
      <c r="H495" t="s">
        <v>338</v>
      </c>
      <c r="I495" s="2">
        <v>9.815855840981659E-2</v>
      </c>
      <c r="J495" t="s">
        <v>347</v>
      </c>
      <c r="K495" s="2">
        <v>7.7727481619143765E-2</v>
      </c>
      <c r="L495" t="s">
        <v>348</v>
      </c>
      <c r="M495" s="2">
        <v>0.19226783799284097</v>
      </c>
      <c r="N495" t="s">
        <v>349</v>
      </c>
      <c r="O495" s="2">
        <v>0.45972521859063986</v>
      </c>
    </row>
    <row r="496" spans="1:17">
      <c r="A496" t="s">
        <v>163</v>
      </c>
      <c r="B496" t="s">
        <v>350</v>
      </c>
      <c r="C496" s="2">
        <v>1.8743836123785849E-2</v>
      </c>
      <c r="D496" t="s">
        <v>351</v>
      </c>
      <c r="E496" s="2">
        <v>0.2071098843938062</v>
      </c>
      <c r="F496" t="s">
        <v>352</v>
      </c>
      <c r="G496" s="2">
        <v>0.1136627691638552</v>
      </c>
      <c r="H496" t="s">
        <v>345</v>
      </c>
      <c r="I496" s="2">
        <v>0.14620927250674373</v>
      </c>
      <c r="J496" t="s">
        <v>353</v>
      </c>
      <c r="K496" s="2">
        <v>4.8430072496322606E-2</v>
      </c>
      <c r="L496" t="s">
        <v>354</v>
      </c>
      <c r="M496" s="2">
        <v>0.42322430022476998</v>
      </c>
      <c r="N496" t="s">
        <v>355</v>
      </c>
      <c r="O496" s="2">
        <v>0.34523564392778561</v>
      </c>
    </row>
    <row r="497" spans="1:15">
      <c r="A497" t="s">
        <v>239</v>
      </c>
      <c r="B497" t="s">
        <v>356</v>
      </c>
      <c r="C497" s="2">
        <v>2.4664731388744827E-2</v>
      </c>
      <c r="D497" t="s">
        <v>340</v>
      </c>
      <c r="E497" s="2">
        <v>7.6188717368994394E-2</v>
      </c>
      <c r="F497" t="s">
        <v>357</v>
      </c>
      <c r="G497" s="2">
        <v>6.0791340329982872E-3</v>
      </c>
      <c r="H497" t="s">
        <v>358</v>
      </c>
      <c r="I497" s="2">
        <v>6.5849021846649439E-2</v>
      </c>
      <c r="J497" t="s">
        <v>359</v>
      </c>
      <c r="K497" s="2">
        <v>7.3309400356434573E-2</v>
      </c>
      <c r="L497" t="s">
        <v>360</v>
      </c>
      <c r="M497" s="2">
        <v>0.12731779342498672</v>
      </c>
      <c r="N497" t="s">
        <v>361</v>
      </c>
      <c r="O497" s="2">
        <v>0.18432985424307169</v>
      </c>
    </row>
    <row r="498" spans="1:15">
      <c r="A498" t="s">
        <v>299</v>
      </c>
      <c r="B498" t="s">
        <v>362</v>
      </c>
      <c r="C498" s="2">
        <v>1.6593886940835533E-2</v>
      </c>
      <c r="D498" t="s">
        <v>363</v>
      </c>
      <c r="E498" s="2">
        <v>0.10557832258537628</v>
      </c>
      <c r="F498" t="s">
        <v>364</v>
      </c>
      <c r="G498" s="2">
        <v>6.4800462131329173E-2</v>
      </c>
      <c r="H498" t="s">
        <v>365</v>
      </c>
      <c r="I498" s="2">
        <v>0.1111503039207984</v>
      </c>
      <c r="J498" t="s">
        <v>228</v>
      </c>
      <c r="K498" s="2">
        <v>3.2764291440359468E-3</v>
      </c>
      <c r="L498" t="s">
        <v>366</v>
      </c>
      <c r="M498" s="2">
        <v>3.2713662041187259E-2</v>
      </c>
      <c r="N498" t="s">
        <v>367</v>
      </c>
      <c r="O498" s="2">
        <v>0.21612273241630128</v>
      </c>
    </row>
    <row r="499" spans="1:15">
      <c r="A499" t="s">
        <v>371</v>
      </c>
      <c r="B499" t="s">
        <v>27</v>
      </c>
      <c r="C499" s="2">
        <v>1</v>
      </c>
      <c r="D499" t="s">
        <v>27</v>
      </c>
      <c r="E499" s="2">
        <v>1</v>
      </c>
      <c r="F499" t="s">
        <v>27</v>
      </c>
      <c r="G499" s="2">
        <v>1</v>
      </c>
      <c r="H499" t="s">
        <v>27</v>
      </c>
      <c r="I499" s="2">
        <v>1</v>
      </c>
      <c r="J499" t="s">
        <v>27</v>
      </c>
      <c r="K499" s="2">
        <v>1</v>
      </c>
      <c r="L499" t="s">
        <v>369</v>
      </c>
      <c r="M499" s="2">
        <v>0</v>
      </c>
      <c r="N499" t="s">
        <v>370</v>
      </c>
      <c r="O499" s="2">
        <v>0.22031347892509509</v>
      </c>
    </row>
    <row r="500" spans="1:15">
      <c r="A500" t="s">
        <v>51</v>
      </c>
      <c r="B500" t="s">
        <v>331</v>
      </c>
      <c r="C500" s="2">
        <v>0.37827899190630732</v>
      </c>
      <c r="D500" t="s">
        <v>332</v>
      </c>
      <c r="E500" s="2">
        <v>0.36300345696692821</v>
      </c>
      <c r="F500" t="s">
        <v>333</v>
      </c>
      <c r="G500" s="2">
        <v>0.56498856795834251</v>
      </c>
      <c r="H500" t="s">
        <v>332</v>
      </c>
      <c r="I500" s="2">
        <v>0.43641832963555588</v>
      </c>
      <c r="J500" t="s">
        <v>334</v>
      </c>
      <c r="K500" s="2">
        <v>0.6791877063942916</v>
      </c>
      <c r="L500" t="s">
        <v>335</v>
      </c>
      <c r="M500" s="2">
        <v>0.52121111112179741</v>
      </c>
      <c r="N500" t="s">
        <v>336</v>
      </c>
      <c r="O500" s="2">
        <v>0.57542838314349654</v>
      </c>
    </row>
    <row r="501" spans="1:15">
      <c r="A501" t="s">
        <v>52</v>
      </c>
      <c r="B501" t="s">
        <v>337</v>
      </c>
      <c r="C501" s="2">
        <v>0.42127477841415145</v>
      </c>
      <c r="D501" t="s">
        <v>338</v>
      </c>
      <c r="E501" s="2">
        <v>7.8916738393093697E-2</v>
      </c>
      <c r="F501" t="s">
        <v>339</v>
      </c>
      <c r="G501" s="2">
        <v>0.166520507766866</v>
      </c>
      <c r="H501" t="s">
        <v>340</v>
      </c>
      <c r="I501" s="2">
        <v>0.20653579635835634</v>
      </c>
      <c r="J501" t="s">
        <v>341</v>
      </c>
      <c r="K501" s="2">
        <v>0.2194655535023225</v>
      </c>
      <c r="L501" t="s">
        <v>342</v>
      </c>
      <c r="M501" s="2">
        <v>0.53445266923103241</v>
      </c>
      <c r="N501" t="s">
        <v>343</v>
      </c>
      <c r="O501" s="2">
        <v>0.53490847669624808</v>
      </c>
    </row>
    <row r="502" spans="1:15">
      <c r="A502" t="s">
        <v>53</v>
      </c>
      <c r="B502" t="s">
        <v>344</v>
      </c>
      <c r="C502" s="2">
        <v>0.13589152053293796</v>
      </c>
      <c r="D502" t="s">
        <v>345</v>
      </c>
      <c r="E502" s="2">
        <v>0.12232368363700027</v>
      </c>
      <c r="F502" t="s">
        <v>346</v>
      </c>
      <c r="G502" s="2">
        <v>0.14025248285910025</v>
      </c>
      <c r="H502" t="s">
        <v>338</v>
      </c>
      <c r="I502" s="2">
        <v>0.12285249962367796</v>
      </c>
      <c r="J502" t="s">
        <v>347</v>
      </c>
      <c r="K502" s="2">
        <v>5.0407298092992353E-2</v>
      </c>
      <c r="L502" t="s">
        <v>348</v>
      </c>
      <c r="M502" s="2">
        <v>0.39096604654939598</v>
      </c>
      <c r="N502" t="s">
        <v>349</v>
      </c>
      <c r="O502" s="2">
        <v>0.47791416565862588</v>
      </c>
    </row>
    <row r="503" spans="1:15">
      <c r="A503" t="s">
        <v>164</v>
      </c>
      <c r="B503" t="s">
        <v>350</v>
      </c>
      <c r="C503" s="2">
        <v>2.4107841182643128E-2</v>
      </c>
      <c r="D503" t="s">
        <v>351</v>
      </c>
      <c r="E503" s="2">
        <v>0.16700573628918242</v>
      </c>
      <c r="F503" t="s">
        <v>352</v>
      </c>
      <c r="G503" s="2">
        <v>7.6046951937263157E-2</v>
      </c>
      <c r="H503" t="s">
        <v>345</v>
      </c>
      <c r="I503" s="2">
        <v>0.15574989264962508</v>
      </c>
      <c r="J503" t="s">
        <v>353</v>
      </c>
      <c r="K503" s="2">
        <v>2.7411513535847084E-2</v>
      </c>
      <c r="L503" t="s">
        <v>354</v>
      </c>
      <c r="M503" s="2">
        <v>0.51267881810222038</v>
      </c>
      <c r="N503" t="s">
        <v>355</v>
      </c>
      <c r="O503" s="2">
        <v>0.31991121611665768</v>
      </c>
    </row>
    <row r="504" spans="1:15">
      <c r="A504" t="s">
        <v>240</v>
      </c>
      <c r="B504" t="s">
        <v>356</v>
      </c>
      <c r="C504" s="2">
        <v>1.0002983484577267E-2</v>
      </c>
      <c r="D504" t="s">
        <v>340</v>
      </c>
      <c r="E504" s="2">
        <v>0.18459233050681378</v>
      </c>
      <c r="F504" t="s">
        <v>357</v>
      </c>
      <c r="G504" s="2">
        <v>2.9809261205407861E-2</v>
      </c>
      <c r="H504" t="s">
        <v>358</v>
      </c>
      <c r="I504" s="2">
        <v>4.2273828053933524E-2</v>
      </c>
      <c r="J504" t="s">
        <v>359</v>
      </c>
      <c r="K504" s="2">
        <v>2.3527928474546541E-2</v>
      </c>
      <c r="L504" t="s">
        <v>360</v>
      </c>
      <c r="M504" s="2">
        <v>0.27831526362549597</v>
      </c>
      <c r="N504" t="s">
        <v>361</v>
      </c>
      <c r="O504" s="2">
        <v>0.24637753447167066</v>
      </c>
    </row>
    <row r="505" spans="1:15">
      <c r="A505" t="s">
        <v>300</v>
      </c>
      <c r="B505" t="s">
        <v>362</v>
      </c>
      <c r="C505" s="2">
        <v>3.0443884479382777E-2</v>
      </c>
      <c r="D505" t="s">
        <v>363</v>
      </c>
      <c r="E505" s="2">
        <v>8.4158054206981261E-2</v>
      </c>
      <c r="F505" t="s">
        <v>364</v>
      </c>
      <c r="G505" s="2">
        <v>2.2382228273019514E-2</v>
      </c>
      <c r="H505" t="s">
        <v>365</v>
      </c>
      <c r="I505" s="2">
        <v>3.6169653678850833E-2</v>
      </c>
      <c r="J505" t="s">
        <v>228</v>
      </c>
      <c r="K505" s="2">
        <v>0</v>
      </c>
      <c r="L505" t="s">
        <v>366</v>
      </c>
      <c r="M505" s="2">
        <v>6.2801163350054201E-2</v>
      </c>
      <c r="N505" t="s">
        <v>367</v>
      </c>
      <c r="O505" s="2">
        <v>0.26562162135226786</v>
      </c>
    </row>
    <row r="506" spans="1:15">
      <c r="A506" t="s">
        <v>372</v>
      </c>
      <c r="B506" t="s">
        <v>27</v>
      </c>
      <c r="C506" s="2">
        <v>1</v>
      </c>
      <c r="D506" t="s">
        <v>27</v>
      </c>
      <c r="E506" s="2">
        <v>1</v>
      </c>
      <c r="F506" t="s">
        <v>27</v>
      </c>
      <c r="G506" s="2">
        <v>1</v>
      </c>
      <c r="H506" t="s">
        <v>27</v>
      </c>
      <c r="I506" s="2">
        <v>1</v>
      </c>
      <c r="J506" t="s">
        <v>27</v>
      </c>
      <c r="K506" s="2">
        <v>1</v>
      </c>
      <c r="L506" t="s">
        <v>369</v>
      </c>
      <c r="M506" s="2">
        <v>0</v>
      </c>
      <c r="N506" t="s">
        <v>370</v>
      </c>
      <c r="O506" s="2">
        <v>0.10487646178922837</v>
      </c>
    </row>
    <row r="507" spans="1:15">
      <c r="A507" t="s">
        <v>54</v>
      </c>
      <c r="B507" t="s">
        <v>331</v>
      </c>
      <c r="C507" s="2">
        <v>0.19998736527795075</v>
      </c>
      <c r="D507" t="s">
        <v>332</v>
      </c>
      <c r="E507" s="2">
        <v>0.3869996908222364</v>
      </c>
      <c r="F507" t="s">
        <v>333</v>
      </c>
      <c r="G507" s="2">
        <v>0.55219994735739264</v>
      </c>
      <c r="H507" t="s">
        <v>332</v>
      </c>
      <c r="I507" s="2">
        <v>0.40422599326773079</v>
      </c>
      <c r="J507" t="s">
        <v>334</v>
      </c>
      <c r="K507" s="2">
        <v>0.66118581399543241</v>
      </c>
      <c r="L507" t="s">
        <v>335</v>
      </c>
      <c r="M507" s="2">
        <v>0.64347078248008505</v>
      </c>
      <c r="N507" t="s">
        <v>336</v>
      </c>
      <c r="O507" s="2">
        <v>0.60106481806612366</v>
      </c>
    </row>
    <row r="508" spans="1:15">
      <c r="A508" t="s">
        <v>55</v>
      </c>
      <c r="B508" t="s">
        <v>337</v>
      </c>
      <c r="C508" s="2">
        <v>0.38821453645430493</v>
      </c>
      <c r="D508" t="s">
        <v>338</v>
      </c>
      <c r="E508" s="2">
        <v>7.7023079746305359E-2</v>
      </c>
      <c r="F508" t="s">
        <v>339</v>
      </c>
      <c r="G508" s="2">
        <v>0.1794060278417898</v>
      </c>
      <c r="H508" t="s">
        <v>340</v>
      </c>
      <c r="I508" s="2">
        <v>0.1886484059515553</v>
      </c>
      <c r="J508" t="s">
        <v>341</v>
      </c>
      <c r="K508" s="2">
        <v>0.12953668021483539</v>
      </c>
      <c r="L508" t="s">
        <v>342</v>
      </c>
      <c r="M508" s="2">
        <v>0.51487027274617536</v>
      </c>
      <c r="N508" t="s">
        <v>343</v>
      </c>
      <c r="O508" s="2">
        <v>0.43391600493455734</v>
      </c>
    </row>
    <row r="509" spans="1:15">
      <c r="A509" t="s">
        <v>56</v>
      </c>
      <c r="B509" t="s">
        <v>344</v>
      </c>
      <c r="C509" s="2">
        <v>0.15703117369538239</v>
      </c>
      <c r="D509" t="s">
        <v>345</v>
      </c>
      <c r="E509" s="2">
        <v>0.1253841185157154</v>
      </c>
      <c r="F509" t="s">
        <v>346</v>
      </c>
      <c r="G509" s="2">
        <v>0.12788360431300402</v>
      </c>
      <c r="H509" t="s">
        <v>338</v>
      </c>
      <c r="I509" s="2">
        <v>7.837095851690809E-2</v>
      </c>
      <c r="J509" t="s">
        <v>347</v>
      </c>
      <c r="K509" s="2">
        <v>0.11626828465883846</v>
      </c>
      <c r="L509" t="s">
        <v>348</v>
      </c>
      <c r="M509" s="2">
        <v>0.40961843589944763</v>
      </c>
      <c r="N509" t="s">
        <v>349</v>
      </c>
      <c r="O509" s="2">
        <v>0.47334954153839426</v>
      </c>
    </row>
    <row r="510" spans="1:15">
      <c r="A510" t="s">
        <v>165</v>
      </c>
      <c r="B510" t="s">
        <v>350</v>
      </c>
      <c r="C510" s="2">
        <v>0.12036592068282798</v>
      </c>
      <c r="D510" t="s">
        <v>351</v>
      </c>
      <c r="E510" s="2">
        <v>0.11669345547420783</v>
      </c>
      <c r="F510" t="s">
        <v>352</v>
      </c>
      <c r="G510" s="2">
        <v>2.4000773673320659E-2</v>
      </c>
      <c r="H510" t="s">
        <v>345</v>
      </c>
      <c r="I510" s="2">
        <v>0.13964515439793321</v>
      </c>
      <c r="J510" t="s">
        <v>353</v>
      </c>
      <c r="K510" s="2">
        <v>4.3875450234572934E-2</v>
      </c>
      <c r="L510" t="s">
        <v>354</v>
      </c>
      <c r="M510" s="2">
        <v>0.38797721366767079</v>
      </c>
      <c r="N510" t="s">
        <v>355</v>
      </c>
      <c r="O510" s="2">
        <v>0.36424653264401968</v>
      </c>
    </row>
    <row r="511" spans="1:15">
      <c r="A511" t="s">
        <v>241</v>
      </c>
      <c r="B511" t="s">
        <v>356</v>
      </c>
      <c r="C511" s="2">
        <v>7.6877011960823943E-2</v>
      </c>
      <c r="D511" t="s">
        <v>340</v>
      </c>
      <c r="E511" s="2">
        <v>0.19204349296119322</v>
      </c>
      <c r="F511" t="s">
        <v>357</v>
      </c>
      <c r="G511" s="2">
        <v>6.1391960415127629E-2</v>
      </c>
      <c r="H511" t="s">
        <v>358</v>
      </c>
      <c r="I511" s="2">
        <v>0.1037364177034463</v>
      </c>
      <c r="J511" t="s">
        <v>359</v>
      </c>
      <c r="K511" s="2">
        <v>4.9133770896319658E-2</v>
      </c>
      <c r="L511" t="s">
        <v>360</v>
      </c>
      <c r="M511" s="2">
        <v>0.27678622016228777</v>
      </c>
      <c r="N511" t="s">
        <v>361</v>
      </c>
      <c r="O511" s="2">
        <v>0.21563689443458256</v>
      </c>
    </row>
    <row r="512" spans="1:15">
      <c r="A512" t="s">
        <v>301</v>
      </c>
      <c r="B512" t="s">
        <v>362</v>
      </c>
      <c r="C512" s="2">
        <v>5.7523991928709266E-2</v>
      </c>
      <c r="D512" t="s">
        <v>363</v>
      </c>
      <c r="E512" s="2">
        <v>0.10185616248034121</v>
      </c>
      <c r="F512" t="s">
        <v>364</v>
      </c>
      <c r="G512" s="2">
        <v>5.5117686399364284E-2</v>
      </c>
      <c r="H512" t="s">
        <v>365</v>
      </c>
      <c r="I512" s="2">
        <v>8.537307016242647E-2</v>
      </c>
      <c r="J512" t="s">
        <v>228</v>
      </c>
      <c r="K512" s="2">
        <v>1.1296724392975894E-2</v>
      </c>
      <c r="L512" t="s">
        <v>366</v>
      </c>
      <c r="M512" s="2">
        <v>3.5847572918613284E-2</v>
      </c>
      <c r="N512" t="s">
        <v>367</v>
      </c>
      <c r="O512" s="2">
        <v>0.27766965876536476</v>
      </c>
    </row>
    <row r="513" spans="1:15">
      <c r="A513" t="s">
        <v>373</v>
      </c>
      <c r="B513" t="s">
        <v>27</v>
      </c>
      <c r="C513" s="2">
        <v>1</v>
      </c>
      <c r="D513" t="s">
        <v>27</v>
      </c>
      <c r="E513" s="2">
        <v>1</v>
      </c>
      <c r="F513" t="s">
        <v>27</v>
      </c>
      <c r="G513" s="2">
        <v>1</v>
      </c>
      <c r="H513" t="s">
        <v>27</v>
      </c>
      <c r="I513" s="2">
        <v>1</v>
      </c>
      <c r="J513" t="s">
        <v>27</v>
      </c>
      <c r="K513" s="2">
        <v>1</v>
      </c>
      <c r="L513" t="s">
        <v>369</v>
      </c>
      <c r="M513" s="2">
        <v>2.6020041030362474E-2</v>
      </c>
      <c r="N513" t="s">
        <v>370</v>
      </c>
      <c r="O513" s="2">
        <v>0.20166363039698113</v>
      </c>
    </row>
    <row r="514" spans="1:15">
      <c r="A514" t="s">
        <v>57</v>
      </c>
      <c r="B514" t="s">
        <v>331</v>
      </c>
      <c r="C514" s="2">
        <v>0.16007004622143128</v>
      </c>
      <c r="D514" t="s">
        <v>332</v>
      </c>
      <c r="E514" s="2">
        <v>0.10166438161034703</v>
      </c>
      <c r="F514" t="s">
        <v>333</v>
      </c>
      <c r="G514" s="2">
        <v>0.40322389093663291</v>
      </c>
      <c r="H514" t="s">
        <v>332</v>
      </c>
      <c r="I514" s="2">
        <v>0.16710781351106754</v>
      </c>
      <c r="J514" t="s">
        <v>334</v>
      </c>
      <c r="K514" s="2">
        <v>0.7012478817104153</v>
      </c>
      <c r="L514" t="s">
        <v>335</v>
      </c>
      <c r="M514" s="2">
        <v>0.78844574487756758</v>
      </c>
      <c r="N514" t="s">
        <v>336</v>
      </c>
      <c r="O514" s="2">
        <v>0.58880060796075395</v>
      </c>
    </row>
    <row r="515" spans="1:15">
      <c r="A515" t="s">
        <v>58</v>
      </c>
      <c r="B515" t="s">
        <v>337</v>
      </c>
      <c r="C515" s="2">
        <v>0.47818727519936066</v>
      </c>
      <c r="D515" t="s">
        <v>338</v>
      </c>
      <c r="E515" s="2">
        <v>0.21043800482614011</v>
      </c>
      <c r="F515" t="s">
        <v>339</v>
      </c>
      <c r="G515" s="2">
        <v>0.16416481295262006</v>
      </c>
      <c r="H515" t="s">
        <v>340</v>
      </c>
      <c r="I515" s="2">
        <v>0.18088451273521267</v>
      </c>
      <c r="J515" t="s">
        <v>341</v>
      </c>
      <c r="K515" s="2">
        <v>9.7784422031190685E-2</v>
      </c>
      <c r="L515" t="s">
        <v>342</v>
      </c>
      <c r="M515" s="2">
        <v>0.6505225907318255</v>
      </c>
      <c r="N515" t="s">
        <v>343</v>
      </c>
      <c r="O515" s="2">
        <v>0.46288908123939781</v>
      </c>
    </row>
    <row r="516" spans="1:15">
      <c r="A516" t="s">
        <v>59</v>
      </c>
      <c r="B516" t="s">
        <v>344</v>
      </c>
      <c r="C516" s="2">
        <v>0.1727979947686894</v>
      </c>
      <c r="D516" t="s">
        <v>345</v>
      </c>
      <c r="E516" s="2">
        <v>0.20251622836004748</v>
      </c>
      <c r="F516" t="s">
        <v>346</v>
      </c>
      <c r="G516" s="2">
        <v>0.32432177275964469</v>
      </c>
      <c r="H516" t="s">
        <v>338</v>
      </c>
      <c r="I516" s="2">
        <v>0.24213741119949006</v>
      </c>
      <c r="J516" t="s">
        <v>347</v>
      </c>
      <c r="K516" s="2">
        <v>9.6325022173534336E-2</v>
      </c>
      <c r="L516" t="s">
        <v>348</v>
      </c>
      <c r="M516" s="2">
        <v>0.49100021503214142</v>
      </c>
      <c r="N516" t="s">
        <v>349</v>
      </c>
      <c r="O516" s="2">
        <v>0.46114353213319492</v>
      </c>
    </row>
    <row r="517" spans="1:15">
      <c r="A517" t="s">
        <v>166</v>
      </c>
      <c r="B517" t="s">
        <v>350</v>
      </c>
      <c r="C517" s="2">
        <v>7.326375447328741E-2</v>
      </c>
      <c r="D517" t="s">
        <v>351</v>
      </c>
      <c r="E517" s="2">
        <v>7.0616522429306425E-2</v>
      </c>
      <c r="F517" t="s">
        <v>352</v>
      </c>
      <c r="G517" s="2">
        <v>1.3705117755564241E-2</v>
      </c>
      <c r="H517" t="s">
        <v>345</v>
      </c>
      <c r="I517" s="2">
        <v>0.14491818630006384</v>
      </c>
      <c r="J517" t="s">
        <v>353</v>
      </c>
      <c r="K517" s="2">
        <v>7.8328986387186036E-2</v>
      </c>
      <c r="L517" t="s">
        <v>354</v>
      </c>
      <c r="M517" s="2">
        <v>0.32936713822181152</v>
      </c>
      <c r="N517" t="s">
        <v>355</v>
      </c>
      <c r="O517" s="2">
        <v>0.33239484945775577</v>
      </c>
    </row>
    <row r="518" spans="1:15">
      <c r="A518" t="s">
        <v>242</v>
      </c>
      <c r="B518" t="s">
        <v>356</v>
      </c>
      <c r="C518" s="2">
        <v>5.838884822690478E-2</v>
      </c>
      <c r="D518" t="s">
        <v>340</v>
      </c>
      <c r="E518" s="2">
        <v>0.17401467654499797</v>
      </c>
      <c r="F518" t="s">
        <v>357</v>
      </c>
      <c r="G518" s="2">
        <v>0</v>
      </c>
      <c r="H518" t="s">
        <v>358</v>
      </c>
      <c r="I518" s="2">
        <v>0.11958698842172803</v>
      </c>
      <c r="J518" t="s">
        <v>359</v>
      </c>
      <c r="K518" s="2">
        <v>2.6313687697674296E-2</v>
      </c>
      <c r="L518" t="s">
        <v>360</v>
      </c>
      <c r="M518" s="2">
        <v>0.12109829301964076</v>
      </c>
      <c r="N518" t="s">
        <v>361</v>
      </c>
      <c r="O518" s="2">
        <v>0.33151545982459668</v>
      </c>
    </row>
    <row r="519" spans="1:15">
      <c r="A519" t="s">
        <v>302</v>
      </c>
      <c r="B519" t="s">
        <v>362</v>
      </c>
      <c r="C519" s="2">
        <v>5.7292081110327471E-2</v>
      </c>
      <c r="D519" t="s">
        <v>363</v>
      </c>
      <c r="E519" s="2">
        <v>0.24075018622916186</v>
      </c>
      <c r="F519" t="s">
        <v>364</v>
      </c>
      <c r="G519" s="2">
        <v>9.4584405595538462E-2</v>
      </c>
      <c r="H519" t="s">
        <v>365</v>
      </c>
      <c r="I519" s="2">
        <v>0.14536508783243804</v>
      </c>
      <c r="J519" t="s">
        <v>228</v>
      </c>
      <c r="K519" s="2">
        <v>1.4091394660044441E-2</v>
      </c>
      <c r="L519" t="s">
        <v>366</v>
      </c>
      <c r="M519" s="2">
        <v>7.2757092549499219E-2</v>
      </c>
      <c r="N519" t="s">
        <v>367</v>
      </c>
      <c r="O519" s="2">
        <v>0.30722075787873193</v>
      </c>
    </row>
    <row r="520" spans="1:15">
      <c r="A520" t="s">
        <v>374</v>
      </c>
      <c r="B520" t="s">
        <v>27</v>
      </c>
      <c r="C520" s="2">
        <v>1</v>
      </c>
      <c r="D520" t="s">
        <v>27</v>
      </c>
      <c r="E520" s="2">
        <v>1</v>
      </c>
      <c r="F520" t="s">
        <v>27</v>
      </c>
      <c r="G520" s="2">
        <v>1</v>
      </c>
      <c r="H520" t="s">
        <v>27</v>
      </c>
      <c r="I520" s="2">
        <v>1</v>
      </c>
      <c r="J520" t="s">
        <v>27</v>
      </c>
      <c r="K520" s="2">
        <v>1</v>
      </c>
      <c r="L520" t="s">
        <v>369</v>
      </c>
      <c r="M520" s="2">
        <v>0</v>
      </c>
      <c r="N520" t="s">
        <v>370</v>
      </c>
      <c r="O520" s="2">
        <v>0.19905678788409614</v>
      </c>
    </row>
    <row r="521" spans="1:15">
      <c r="A521" t="s">
        <v>60</v>
      </c>
      <c r="B521" t="s">
        <v>331</v>
      </c>
      <c r="C521" s="2">
        <v>0.27172222025113563</v>
      </c>
      <c r="D521" t="s">
        <v>332</v>
      </c>
      <c r="E521" s="2">
        <v>0.27456281304320229</v>
      </c>
      <c r="F521" t="s">
        <v>333</v>
      </c>
      <c r="G521" s="2">
        <v>0.66260769404542208</v>
      </c>
      <c r="H521" t="s">
        <v>332</v>
      </c>
      <c r="I521" s="2">
        <v>0.27778505344659321</v>
      </c>
      <c r="J521" t="s">
        <v>334</v>
      </c>
      <c r="K521" s="2">
        <v>0.73827896284810468</v>
      </c>
      <c r="L521" t="s">
        <v>335</v>
      </c>
      <c r="M521" s="2">
        <v>0.71574502795121364</v>
      </c>
      <c r="N521" t="s">
        <v>336</v>
      </c>
      <c r="O521" s="2">
        <v>0.64445360333626023</v>
      </c>
    </row>
    <row r="522" spans="1:15">
      <c r="A522" t="s">
        <v>61</v>
      </c>
      <c r="B522" t="s">
        <v>337</v>
      </c>
      <c r="C522" s="2">
        <v>0.48272208280832851</v>
      </c>
      <c r="D522" t="s">
        <v>338</v>
      </c>
      <c r="E522" s="2">
        <v>0.1541986674950114</v>
      </c>
      <c r="F522" t="s">
        <v>339</v>
      </c>
      <c r="G522" s="2">
        <v>0.17927101719950994</v>
      </c>
      <c r="H522" t="s">
        <v>340</v>
      </c>
      <c r="I522" s="2">
        <v>0.20764544916211566</v>
      </c>
      <c r="J522" t="s">
        <v>341</v>
      </c>
      <c r="K522" s="2">
        <v>9.7276753924318005E-2</v>
      </c>
      <c r="L522" t="s">
        <v>342</v>
      </c>
      <c r="M522" s="2">
        <v>0.58726536141949937</v>
      </c>
      <c r="N522" t="s">
        <v>343</v>
      </c>
      <c r="O522" s="2">
        <v>0.45176758193401595</v>
      </c>
    </row>
    <row r="523" spans="1:15">
      <c r="A523" t="s">
        <v>62</v>
      </c>
      <c r="B523" t="s">
        <v>344</v>
      </c>
      <c r="C523" s="2">
        <v>0.1139098259310875</v>
      </c>
      <c r="D523" t="s">
        <v>345</v>
      </c>
      <c r="E523" s="2">
        <v>0.12891588144666921</v>
      </c>
      <c r="F523" t="s">
        <v>346</v>
      </c>
      <c r="G523" s="2">
        <v>7.781582204009703E-2</v>
      </c>
      <c r="H523" t="s">
        <v>338</v>
      </c>
      <c r="I523" s="2">
        <v>0.17410342314590094</v>
      </c>
      <c r="J523" t="s">
        <v>347</v>
      </c>
      <c r="K523" s="2">
        <v>6.638380116324577E-2</v>
      </c>
      <c r="L523" t="s">
        <v>348</v>
      </c>
      <c r="M523" s="2">
        <v>0.45492965308200695</v>
      </c>
      <c r="N523" t="s">
        <v>349</v>
      </c>
      <c r="O523" s="2">
        <v>0.5999007852776792</v>
      </c>
    </row>
    <row r="524" spans="1:15">
      <c r="A524" t="s">
        <v>167</v>
      </c>
      <c r="B524" t="s">
        <v>350</v>
      </c>
      <c r="C524" s="2">
        <v>5.7086594509928756E-2</v>
      </c>
      <c r="D524" t="s">
        <v>351</v>
      </c>
      <c r="E524" s="2">
        <v>6.4435580135513731E-2</v>
      </c>
      <c r="F524" t="s">
        <v>352</v>
      </c>
      <c r="G524" s="2">
        <v>1.1041493581667679E-2</v>
      </c>
      <c r="H524" t="s">
        <v>345</v>
      </c>
      <c r="I524" s="2">
        <v>0.11039769568446857</v>
      </c>
      <c r="J524" t="s">
        <v>353</v>
      </c>
      <c r="K524" s="2">
        <v>4.6796536382099456E-2</v>
      </c>
      <c r="L524" t="s">
        <v>354</v>
      </c>
      <c r="M524" s="2">
        <v>0.45919668675812308</v>
      </c>
      <c r="N524" t="s">
        <v>355</v>
      </c>
      <c r="O524" s="2">
        <v>0.34707064265350163</v>
      </c>
    </row>
    <row r="525" spans="1:15">
      <c r="A525" t="s">
        <v>243</v>
      </c>
      <c r="B525" t="s">
        <v>356</v>
      </c>
      <c r="C525" s="2">
        <v>2.0396125588473039E-2</v>
      </c>
      <c r="D525" t="s">
        <v>340</v>
      </c>
      <c r="E525" s="2">
        <v>0.18960137649197464</v>
      </c>
      <c r="F525" t="s">
        <v>357</v>
      </c>
      <c r="G525" s="2">
        <v>2.0816395927247572E-2</v>
      </c>
      <c r="H525" t="s">
        <v>358</v>
      </c>
      <c r="I525" s="2">
        <v>0.11567847477286433</v>
      </c>
      <c r="J525" t="s">
        <v>359</v>
      </c>
      <c r="K525" s="2">
        <v>5.126394568223222E-2</v>
      </c>
      <c r="L525" t="s">
        <v>360</v>
      </c>
      <c r="M525" s="2">
        <v>0.28074989139679724</v>
      </c>
      <c r="N525" t="s">
        <v>361</v>
      </c>
      <c r="O525" s="2">
        <v>0.28327039873416415</v>
      </c>
    </row>
    <row r="526" spans="1:15">
      <c r="A526" t="s">
        <v>303</v>
      </c>
      <c r="B526" t="s">
        <v>362</v>
      </c>
      <c r="C526" s="2">
        <v>5.4163150911045982E-2</v>
      </c>
      <c r="D526" t="s">
        <v>363</v>
      </c>
      <c r="E526" s="2">
        <v>0.18828568138762788</v>
      </c>
      <c r="F526" t="s">
        <v>364</v>
      </c>
      <c r="G526" s="2">
        <v>4.8447577206056067E-2</v>
      </c>
      <c r="H526" t="s">
        <v>365</v>
      </c>
      <c r="I526" s="2">
        <v>0.11438990378805811</v>
      </c>
      <c r="J526" t="s">
        <v>228</v>
      </c>
      <c r="K526" s="2">
        <v>0</v>
      </c>
      <c r="L526" t="s">
        <v>366</v>
      </c>
      <c r="M526" s="2">
        <v>5.1284763873469467E-2</v>
      </c>
      <c r="N526" t="s">
        <v>367</v>
      </c>
      <c r="O526" s="2">
        <v>0.23738698287906984</v>
      </c>
    </row>
    <row r="527" spans="1:15">
      <c r="A527" t="s">
        <v>375</v>
      </c>
      <c r="B527" t="s">
        <v>27</v>
      </c>
      <c r="C527" s="2">
        <v>1</v>
      </c>
      <c r="D527" t="s">
        <v>27</v>
      </c>
      <c r="E527" s="2">
        <v>1</v>
      </c>
      <c r="F527" t="s">
        <v>27</v>
      </c>
      <c r="G527" s="2">
        <v>1</v>
      </c>
      <c r="H527" t="s">
        <v>27</v>
      </c>
      <c r="I527" s="2">
        <v>1</v>
      </c>
      <c r="J527" t="s">
        <v>27</v>
      </c>
      <c r="K527" s="2">
        <v>1</v>
      </c>
      <c r="L527" t="s">
        <v>369</v>
      </c>
      <c r="M527" s="2">
        <v>3.6366784318329862E-2</v>
      </c>
      <c r="N527" t="s">
        <v>370</v>
      </c>
      <c r="O527" s="2">
        <v>0.19800503749287915</v>
      </c>
    </row>
    <row r="528" spans="1:15">
      <c r="A528" t="s">
        <v>63</v>
      </c>
      <c r="B528" t="s">
        <v>331</v>
      </c>
      <c r="C528" s="2">
        <v>0.52254160335903432</v>
      </c>
      <c r="D528" t="s">
        <v>332</v>
      </c>
      <c r="E528" s="2">
        <v>0.20683118827805586</v>
      </c>
      <c r="F528" t="s">
        <v>333</v>
      </c>
      <c r="G528" s="2">
        <v>0.58954889126418186</v>
      </c>
      <c r="H528" t="s">
        <v>332</v>
      </c>
      <c r="I528" s="2">
        <v>0.27968737921846204</v>
      </c>
      <c r="J528" t="s">
        <v>334</v>
      </c>
      <c r="K528" s="2">
        <v>0.71680752134916015</v>
      </c>
      <c r="L528" t="s">
        <v>335</v>
      </c>
      <c r="M528" s="2">
        <v>0.31735632885802684</v>
      </c>
      <c r="N528" t="s">
        <v>336</v>
      </c>
      <c r="O528" s="2">
        <v>0.60070543097185003</v>
      </c>
    </row>
    <row r="529" spans="1:15">
      <c r="A529" t="s">
        <v>64</v>
      </c>
      <c r="B529" t="s">
        <v>337</v>
      </c>
      <c r="C529" s="2">
        <v>0.2448489065437639</v>
      </c>
      <c r="D529" t="s">
        <v>338</v>
      </c>
      <c r="E529" s="2">
        <v>0.16282961024360867</v>
      </c>
      <c r="F529" t="s">
        <v>339</v>
      </c>
      <c r="G529" s="2">
        <v>0.18189714234942123</v>
      </c>
      <c r="H529" t="s">
        <v>340</v>
      </c>
      <c r="I529" s="2">
        <v>0.21821972100561365</v>
      </c>
      <c r="J529" t="s">
        <v>341</v>
      </c>
      <c r="K529" s="2">
        <v>7.4336174741438915E-2</v>
      </c>
      <c r="L529" t="s">
        <v>342</v>
      </c>
      <c r="M529" s="2">
        <v>0.70050022035332515</v>
      </c>
      <c r="N529" t="s">
        <v>343</v>
      </c>
      <c r="O529" s="2">
        <v>0.54286429320336393</v>
      </c>
    </row>
    <row r="530" spans="1:15">
      <c r="A530" t="s">
        <v>65</v>
      </c>
      <c r="B530" t="s">
        <v>344</v>
      </c>
      <c r="C530" s="2">
        <v>0.11011580338798753</v>
      </c>
      <c r="D530" t="s">
        <v>345</v>
      </c>
      <c r="E530" s="2">
        <v>0.13693047678871367</v>
      </c>
      <c r="F530" t="s">
        <v>346</v>
      </c>
      <c r="G530" s="2">
        <v>0.13463067330894704</v>
      </c>
      <c r="H530" t="s">
        <v>338</v>
      </c>
      <c r="I530" s="2">
        <v>0.1588959906090891</v>
      </c>
      <c r="J530" t="s">
        <v>347</v>
      </c>
      <c r="K530" s="2">
        <v>5.0917152545792578E-2</v>
      </c>
      <c r="L530" t="s">
        <v>348</v>
      </c>
      <c r="M530" s="2">
        <v>0.22049166567572115</v>
      </c>
      <c r="N530" t="s">
        <v>349</v>
      </c>
      <c r="O530" s="2">
        <v>0.39666304739954383</v>
      </c>
    </row>
    <row r="531" spans="1:15">
      <c r="A531" t="s">
        <v>168</v>
      </c>
      <c r="B531" t="s">
        <v>350</v>
      </c>
      <c r="C531" s="2">
        <v>3.8431400683579427E-2</v>
      </c>
      <c r="D531" t="s">
        <v>351</v>
      </c>
      <c r="E531" s="2">
        <v>0.21684427452689281</v>
      </c>
      <c r="F531" t="s">
        <v>352</v>
      </c>
      <c r="G531" s="2">
        <v>6.9112849699278098E-2</v>
      </c>
      <c r="H531" t="s">
        <v>345</v>
      </c>
      <c r="I531" s="2">
        <v>0.14793843167389484</v>
      </c>
      <c r="J531" t="s">
        <v>353</v>
      </c>
      <c r="K531" s="2">
        <v>8.579345030654234E-2</v>
      </c>
      <c r="L531" t="s">
        <v>354</v>
      </c>
      <c r="M531" s="2">
        <v>0.53668153189298962</v>
      </c>
      <c r="N531" t="s">
        <v>355</v>
      </c>
      <c r="O531" s="2">
        <v>0.33578160871272156</v>
      </c>
    </row>
    <row r="532" spans="1:15">
      <c r="A532" t="s">
        <v>244</v>
      </c>
      <c r="B532" t="s">
        <v>356</v>
      </c>
      <c r="C532" s="2">
        <v>3.8399290275556455E-2</v>
      </c>
      <c r="D532" t="s">
        <v>340</v>
      </c>
      <c r="E532" s="2">
        <v>0.19835039140901298</v>
      </c>
      <c r="F532" t="s">
        <v>357</v>
      </c>
      <c r="G532" s="2">
        <v>9.073328098782538E-3</v>
      </c>
      <c r="H532" t="s">
        <v>358</v>
      </c>
      <c r="I532" s="2">
        <v>0.16254866035528864</v>
      </c>
      <c r="J532" t="s">
        <v>359</v>
      </c>
      <c r="K532" s="2">
        <v>7.214570105706572E-2</v>
      </c>
      <c r="L532" t="s">
        <v>360</v>
      </c>
      <c r="M532" s="2">
        <v>0.4033697973678394</v>
      </c>
      <c r="N532" t="s">
        <v>361</v>
      </c>
      <c r="O532" s="2">
        <v>0.25339629818654325</v>
      </c>
    </row>
    <row r="533" spans="1:15">
      <c r="A533" t="s">
        <v>304</v>
      </c>
      <c r="B533" t="s">
        <v>362</v>
      </c>
      <c r="C533" s="2">
        <v>4.5662995750078011E-2</v>
      </c>
      <c r="D533" t="s">
        <v>363</v>
      </c>
      <c r="E533" s="2">
        <v>7.8214058753715995E-2</v>
      </c>
      <c r="F533" t="s">
        <v>364</v>
      </c>
      <c r="G533" s="2">
        <v>1.5737115279389327E-2</v>
      </c>
      <c r="H533" t="s">
        <v>365</v>
      </c>
      <c r="I533" s="2">
        <v>3.2709817137650664E-2</v>
      </c>
      <c r="J533" t="s">
        <v>228</v>
      </c>
      <c r="K533" s="2">
        <v>1.4950862243364141E-3</v>
      </c>
      <c r="L533" t="s">
        <v>366</v>
      </c>
      <c r="M533" s="2">
        <v>1.974702907136025E-2</v>
      </c>
      <c r="N533" t="s">
        <v>367</v>
      </c>
      <c r="O533" s="2">
        <v>0.25815756325313627</v>
      </c>
    </row>
    <row r="534" spans="1:15">
      <c r="A534" t="s">
        <v>376</v>
      </c>
      <c r="B534" t="s">
        <v>27</v>
      </c>
      <c r="C534" s="2">
        <v>1</v>
      </c>
      <c r="D534" t="s">
        <v>27</v>
      </c>
      <c r="E534" s="2">
        <v>1</v>
      </c>
      <c r="F534" t="s">
        <v>27</v>
      </c>
      <c r="G534" s="2">
        <v>1</v>
      </c>
      <c r="H534" t="s">
        <v>27</v>
      </c>
      <c r="I534" s="2">
        <v>1</v>
      </c>
      <c r="J534" t="s">
        <v>27</v>
      </c>
      <c r="K534" s="2">
        <v>1</v>
      </c>
      <c r="L534" t="s">
        <v>369</v>
      </c>
      <c r="M534" s="2">
        <v>0</v>
      </c>
      <c r="N534" t="s">
        <v>370</v>
      </c>
      <c r="O534" s="2">
        <v>0.22052692785542802</v>
      </c>
    </row>
    <row r="535" spans="1:15">
      <c r="A535" t="s">
        <v>66</v>
      </c>
      <c r="B535" t="s">
        <v>331</v>
      </c>
      <c r="C535" s="2">
        <v>0.58507026201757673</v>
      </c>
      <c r="D535" t="s">
        <v>332</v>
      </c>
      <c r="E535" s="2">
        <v>0.28399469869245003</v>
      </c>
      <c r="F535" t="s">
        <v>333</v>
      </c>
      <c r="G535" s="2">
        <v>0.7871244673227632</v>
      </c>
      <c r="H535" t="s">
        <v>332</v>
      </c>
      <c r="I535" s="2">
        <v>0.3371846198239834</v>
      </c>
      <c r="J535" t="s">
        <v>334</v>
      </c>
      <c r="K535" s="2">
        <v>0.53968483715271287</v>
      </c>
      <c r="L535" t="s">
        <v>335</v>
      </c>
      <c r="M535" s="2">
        <v>0.55043014913204746</v>
      </c>
      <c r="N535" t="s">
        <v>336</v>
      </c>
      <c r="O535" s="2">
        <v>0.58053438233101462</v>
      </c>
    </row>
    <row r="536" spans="1:15">
      <c r="A536" t="s">
        <v>67</v>
      </c>
      <c r="B536" t="s">
        <v>337</v>
      </c>
      <c r="C536" s="2">
        <v>0.2121993020085324</v>
      </c>
      <c r="D536" t="s">
        <v>338</v>
      </c>
      <c r="E536" s="2">
        <v>7.0095323529521636E-2</v>
      </c>
      <c r="F536" t="s">
        <v>339</v>
      </c>
      <c r="G536" s="2">
        <v>7.6291228565064859E-2</v>
      </c>
      <c r="H536" t="s">
        <v>340</v>
      </c>
      <c r="I536" s="2">
        <v>0.14400616201586608</v>
      </c>
      <c r="J536" t="s">
        <v>341</v>
      </c>
      <c r="K536" s="2">
        <v>0.30630119334557099</v>
      </c>
      <c r="L536" t="s">
        <v>342</v>
      </c>
      <c r="M536" s="2">
        <v>0.57344163479350529</v>
      </c>
      <c r="N536" t="s">
        <v>343</v>
      </c>
      <c r="O536" s="2">
        <v>0.59370689975959756</v>
      </c>
    </row>
    <row r="537" spans="1:15">
      <c r="A537" t="s">
        <v>68</v>
      </c>
      <c r="B537" t="s">
        <v>344</v>
      </c>
      <c r="C537" s="2">
        <v>0.12217432928100629</v>
      </c>
      <c r="D537" t="s">
        <v>345</v>
      </c>
      <c r="E537" s="2">
        <v>0.16672023478167619</v>
      </c>
      <c r="F537" t="s">
        <v>346</v>
      </c>
      <c r="G537" s="2">
        <v>7.4565150227415361E-2</v>
      </c>
      <c r="H537" t="s">
        <v>338</v>
      </c>
      <c r="I537" s="2">
        <v>9.0213511261967069E-2</v>
      </c>
      <c r="J537" t="s">
        <v>347</v>
      </c>
      <c r="K537" s="2">
        <v>7.4899174445678188E-2</v>
      </c>
      <c r="L537" t="s">
        <v>348</v>
      </c>
      <c r="M537" s="2">
        <v>0.25752368269723314</v>
      </c>
      <c r="N537" t="s">
        <v>349</v>
      </c>
      <c r="O537" s="2">
        <v>0.44174628346700406</v>
      </c>
    </row>
    <row r="538" spans="1:15">
      <c r="A538" t="s">
        <v>169</v>
      </c>
      <c r="B538" t="s">
        <v>350</v>
      </c>
      <c r="C538" s="2">
        <v>2.7648645282812995E-2</v>
      </c>
      <c r="D538" t="s">
        <v>351</v>
      </c>
      <c r="E538" s="2">
        <v>0.11916639590038527</v>
      </c>
      <c r="F538" t="s">
        <v>352</v>
      </c>
      <c r="G538" s="2">
        <v>3.8164335327896655E-2</v>
      </c>
      <c r="H538" t="s">
        <v>345</v>
      </c>
      <c r="I538" s="2">
        <v>0.32503911275455766</v>
      </c>
      <c r="J538" t="s">
        <v>353</v>
      </c>
      <c r="K538" s="2">
        <v>2.1437511794865784E-2</v>
      </c>
      <c r="L538" t="s">
        <v>354</v>
      </c>
      <c r="M538" s="2">
        <v>0.45120770969582902</v>
      </c>
      <c r="N538" t="s">
        <v>355</v>
      </c>
      <c r="O538" s="2">
        <v>0.4908204879003264</v>
      </c>
    </row>
    <row r="539" spans="1:15">
      <c r="A539" t="s">
        <v>245</v>
      </c>
      <c r="B539" t="s">
        <v>356</v>
      </c>
      <c r="C539" s="2">
        <v>4.8459267632188626E-3</v>
      </c>
      <c r="D539" t="s">
        <v>340</v>
      </c>
      <c r="E539" s="2">
        <v>0.15584943786988495</v>
      </c>
      <c r="F539" t="s">
        <v>357</v>
      </c>
      <c r="G539" s="2">
        <v>1.1603656966865491E-2</v>
      </c>
      <c r="H539" t="s">
        <v>358</v>
      </c>
      <c r="I539" s="2">
        <v>2.6718333782526277E-2</v>
      </c>
      <c r="J539" t="s">
        <v>359</v>
      </c>
      <c r="K539" s="2">
        <v>5.7677283261172781E-2</v>
      </c>
      <c r="L539" t="s">
        <v>360</v>
      </c>
      <c r="M539" s="2">
        <v>0.13274232760493807</v>
      </c>
      <c r="N539" t="s">
        <v>361</v>
      </c>
      <c r="O539" s="2">
        <v>0.22154989710784345</v>
      </c>
    </row>
    <row r="540" spans="1:15">
      <c r="A540" t="s">
        <v>305</v>
      </c>
      <c r="B540" t="s">
        <v>362</v>
      </c>
      <c r="C540" s="2">
        <v>4.8061534646852866E-2</v>
      </c>
      <c r="D540" t="s">
        <v>363</v>
      </c>
      <c r="E540" s="2">
        <v>0.20417390922608245</v>
      </c>
      <c r="F540" t="s">
        <v>364</v>
      </c>
      <c r="G540" s="2">
        <v>1.2251161589994035E-2</v>
      </c>
      <c r="H540" t="s">
        <v>365</v>
      </c>
      <c r="I540" s="2">
        <v>7.6838260361099045E-2</v>
      </c>
      <c r="J540" t="s">
        <v>228</v>
      </c>
      <c r="K540" s="2">
        <v>2.2075319528982493E-2</v>
      </c>
      <c r="L540" t="s">
        <v>366</v>
      </c>
      <c r="M540" s="2">
        <v>1.5621034446100836E-2</v>
      </c>
      <c r="N540" t="s">
        <v>367</v>
      </c>
      <c r="O540" s="2">
        <v>0.22322143590773855</v>
      </c>
    </row>
    <row r="541" spans="1:15">
      <c r="A541" t="s">
        <v>377</v>
      </c>
      <c r="B541" t="s">
        <v>27</v>
      </c>
      <c r="C541" s="2">
        <v>1</v>
      </c>
      <c r="D541" t="s">
        <v>27</v>
      </c>
      <c r="E541" s="2">
        <v>1</v>
      </c>
      <c r="F541" t="s">
        <v>27</v>
      </c>
      <c r="G541" s="2">
        <v>1</v>
      </c>
      <c r="H541" t="s">
        <v>27</v>
      </c>
      <c r="I541" s="2">
        <v>1</v>
      </c>
      <c r="J541" t="s">
        <v>27</v>
      </c>
      <c r="K541" s="2">
        <v>1</v>
      </c>
      <c r="L541" t="s">
        <v>369</v>
      </c>
      <c r="M541" s="2">
        <v>0.14793775258275751</v>
      </c>
      <c r="N541" t="s">
        <v>370</v>
      </c>
      <c r="O541" s="2">
        <v>0.16515694308141016</v>
      </c>
    </row>
    <row r="542" spans="1:15">
      <c r="A542" t="s">
        <v>69</v>
      </c>
      <c r="B542" t="s">
        <v>331</v>
      </c>
      <c r="C542" s="2">
        <v>0.57443637028750916</v>
      </c>
      <c r="D542" t="s">
        <v>332</v>
      </c>
      <c r="E542" s="2">
        <v>0.18047300534763136</v>
      </c>
      <c r="F542" t="s">
        <v>333</v>
      </c>
      <c r="G542" s="2">
        <v>0.33096944559436836</v>
      </c>
      <c r="H542" t="s">
        <v>332</v>
      </c>
      <c r="I542" s="2">
        <v>0.224454757818072</v>
      </c>
      <c r="J542" t="s">
        <v>334</v>
      </c>
      <c r="K542" s="2">
        <v>0.740936331872461</v>
      </c>
      <c r="L542" t="s">
        <v>335</v>
      </c>
      <c r="M542" s="2">
        <v>0.5340156818678008</v>
      </c>
      <c r="N542" t="s">
        <v>336</v>
      </c>
      <c r="O542" s="2">
        <v>0.42019874655963318</v>
      </c>
    </row>
    <row r="543" spans="1:15">
      <c r="A543" t="s">
        <v>70</v>
      </c>
      <c r="B543" t="s">
        <v>337</v>
      </c>
      <c r="C543" s="2">
        <v>0.30504904171585867</v>
      </c>
      <c r="D543" t="s">
        <v>338</v>
      </c>
      <c r="E543" s="2">
        <v>6.3451879587991242E-2</v>
      </c>
      <c r="F543" t="s">
        <v>339</v>
      </c>
      <c r="G543" s="2">
        <v>0.17635294044411848</v>
      </c>
      <c r="H543" t="s">
        <v>340</v>
      </c>
      <c r="I543" s="2">
        <v>0.19448306756046616</v>
      </c>
      <c r="J543" t="s">
        <v>341</v>
      </c>
      <c r="K543" s="2">
        <v>0.10105972939257947</v>
      </c>
      <c r="L543" t="s">
        <v>342</v>
      </c>
      <c r="M543" s="2">
        <v>0.59742561274756001</v>
      </c>
      <c r="N543" t="s">
        <v>343</v>
      </c>
      <c r="O543" s="2">
        <v>0.53475324168331284</v>
      </c>
    </row>
    <row r="544" spans="1:15">
      <c r="A544" t="s">
        <v>71</v>
      </c>
      <c r="B544" t="s">
        <v>344</v>
      </c>
      <c r="C544" s="2">
        <v>7.5959221124444198E-2</v>
      </c>
      <c r="D544" t="s">
        <v>345</v>
      </c>
      <c r="E544" s="2">
        <v>0.1899238949760679</v>
      </c>
      <c r="F544" t="s">
        <v>346</v>
      </c>
      <c r="G544" s="2">
        <v>0.15705855052475254</v>
      </c>
      <c r="H544" t="s">
        <v>338</v>
      </c>
      <c r="I544" s="2">
        <v>0.17807591706950704</v>
      </c>
      <c r="J544" t="s">
        <v>347</v>
      </c>
      <c r="K544" s="2">
        <v>6.592537037915687E-2</v>
      </c>
      <c r="L544" t="s">
        <v>348</v>
      </c>
      <c r="M544" s="2">
        <v>0.34417189579647833</v>
      </c>
      <c r="N544" t="s">
        <v>349</v>
      </c>
      <c r="O544" s="2">
        <v>0.46136138754761669</v>
      </c>
    </row>
    <row r="545" spans="1:15">
      <c r="A545" t="s">
        <v>170</v>
      </c>
      <c r="B545" t="s">
        <v>350</v>
      </c>
      <c r="C545" s="2">
        <v>2.2879206422615327E-2</v>
      </c>
      <c r="D545" t="s">
        <v>351</v>
      </c>
      <c r="E545" s="2">
        <v>0.27635502817372343</v>
      </c>
      <c r="F545" t="s">
        <v>352</v>
      </c>
      <c r="G545" s="2">
        <v>0.18616693109770208</v>
      </c>
      <c r="H545" t="s">
        <v>345</v>
      </c>
      <c r="I545" s="2">
        <v>0.16049152145546425</v>
      </c>
      <c r="J545" t="s">
        <v>353</v>
      </c>
      <c r="K545" s="2">
        <v>4.4870616712766473E-2</v>
      </c>
      <c r="L545" t="s">
        <v>354</v>
      </c>
      <c r="M545" s="2">
        <v>0.30712299415834909</v>
      </c>
      <c r="N545" t="s">
        <v>355</v>
      </c>
      <c r="O545" s="2">
        <v>0.34203069331248126</v>
      </c>
    </row>
    <row r="546" spans="1:15">
      <c r="A546" t="s">
        <v>246</v>
      </c>
      <c r="B546" t="s">
        <v>356</v>
      </c>
      <c r="C546" s="2">
        <v>3.5303528309203369E-3</v>
      </c>
      <c r="D546" t="s">
        <v>340</v>
      </c>
      <c r="E546" s="2">
        <v>0.17717938769001076</v>
      </c>
      <c r="F546" t="s">
        <v>357</v>
      </c>
      <c r="G546" s="2">
        <v>7.5173419707808192E-2</v>
      </c>
      <c r="H546" t="s">
        <v>358</v>
      </c>
      <c r="I546" s="2">
        <v>0.20841909846812542</v>
      </c>
      <c r="J546" t="s">
        <v>359</v>
      </c>
      <c r="K546" s="2">
        <v>4.7207951643035671E-2</v>
      </c>
      <c r="L546" t="s">
        <v>360</v>
      </c>
      <c r="M546" s="2">
        <v>0.17103254252760394</v>
      </c>
      <c r="N546" t="s">
        <v>361</v>
      </c>
      <c r="O546" s="2">
        <v>0.24141814338947271</v>
      </c>
    </row>
    <row r="547" spans="1:15">
      <c r="A547" t="s">
        <v>306</v>
      </c>
      <c r="B547" t="s">
        <v>362</v>
      </c>
      <c r="C547" s="2">
        <v>1.8145807618651977E-2</v>
      </c>
      <c r="D547" t="s">
        <v>363</v>
      </c>
      <c r="E547" s="2">
        <v>0.11261680422457496</v>
      </c>
      <c r="F547" t="s">
        <v>364</v>
      </c>
      <c r="G547" s="2">
        <v>7.427871263125041E-2</v>
      </c>
      <c r="H547" t="s">
        <v>365</v>
      </c>
      <c r="I547" s="2">
        <v>3.4075637628365456E-2</v>
      </c>
      <c r="J547" t="s">
        <v>228</v>
      </c>
      <c r="K547" s="2">
        <v>0</v>
      </c>
      <c r="L547" t="s">
        <v>366</v>
      </c>
      <c r="M547" s="2">
        <v>1.7826041304186059E-2</v>
      </c>
      <c r="N547" t="s">
        <v>367</v>
      </c>
      <c r="O547" s="2">
        <v>0.28011963647548099</v>
      </c>
    </row>
    <row r="548" spans="1:15">
      <c r="A548" t="s">
        <v>378</v>
      </c>
      <c r="B548" t="s">
        <v>27</v>
      </c>
      <c r="C548" s="2">
        <v>1</v>
      </c>
      <c r="D548" t="s">
        <v>27</v>
      </c>
      <c r="E548" s="2">
        <v>1</v>
      </c>
      <c r="F548" t="s">
        <v>27</v>
      </c>
      <c r="G548" s="2">
        <v>1</v>
      </c>
      <c r="H548" t="s">
        <v>27</v>
      </c>
      <c r="I548" s="2">
        <v>1</v>
      </c>
      <c r="J548" t="s">
        <v>27</v>
      </c>
      <c r="K548" s="2">
        <v>1</v>
      </c>
      <c r="L548" t="s">
        <v>369</v>
      </c>
      <c r="M548" s="2">
        <v>1.4529041274397435E-2</v>
      </c>
      <c r="N548" t="s">
        <v>370</v>
      </c>
      <c r="O548" s="2">
        <v>0.21938024321862096</v>
      </c>
    </row>
    <row r="549" spans="1:15">
      <c r="A549" t="s">
        <v>72</v>
      </c>
      <c r="B549" t="s">
        <v>331</v>
      </c>
      <c r="C549" s="2">
        <v>0.29174690256659708</v>
      </c>
      <c r="D549" t="s">
        <v>332</v>
      </c>
      <c r="E549" s="2">
        <v>0.1923797059621197</v>
      </c>
      <c r="F549" t="s">
        <v>333</v>
      </c>
      <c r="G549" s="2">
        <v>0.61077643384661218</v>
      </c>
      <c r="H549" t="s">
        <v>332</v>
      </c>
      <c r="I549" s="2">
        <v>0.22954866753569853</v>
      </c>
      <c r="J549" t="s">
        <v>334</v>
      </c>
      <c r="K549" s="2">
        <v>0.65293307096321673</v>
      </c>
      <c r="L549" t="s">
        <v>335</v>
      </c>
      <c r="M549" s="2">
        <v>0.68049659520812222</v>
      </c>
      <c r="N549" t="s">
        <v>336</v>
      </c>
      <c r="O549" s="2">
        <v>0.54225897431479131</v>
      </c>
    </row>
    <row r="550" spans="1:15">
      <c r="A550" t="s">
        <v>73</v>
      </c>
      <c r="B550" t="s">
        <v>337</v>
      </c>
      <c r="C550" s="2">
        <v>0.45898734354150905</v>
      </c>
      <c r="D550" t="s">
        <v>338</v>
      </c>
      <c r="E550" s="2">
        <v>0.12118968534069549</v>
      </c>
      <c r="F550" t="s">
        <v>339</v>
      </c>
      <c r="G550" s="2">
        <v>0.1171277931030532</v>
      </c>
      <c r="H550" t="s">
        <v>340</v>
      </c>
      <c r="I550" s="2">
        <v>0.251610247525409</v>
      </c>
      <c r="J550" t="s">
        <v>341</v>
      </c>
      <c r="K550" s="2">
        <v>0.13170585924233583</v>
      </c>
      <c r="L550" t="s">
        <v>342</v>
      </c>
      <c r="M550" s="2">
        <v>0.4404557485227984</v>
      </c>
      <c r="N550" t="s">
        <v>343</v>
      </c>
      <c r="O550" s="2">
        <v>0.54835489045114283</v>
      </c>
    </row>
    <row r="551" spans="1:15">
      <c r="A551" t="s">
        <v>74</v>
      </c>
      <c r="B551" t="s">
        <v>344</v>
      </c>
      <c r="C551" s="2">
        <v>0.13774942585484259</v>
      </c>
      <c r="D551" t="s">
        <v>345</v>
      </c>
      <c r="E551" s="2">
        <v>0.15371130852417622</v>
      </c>
      <c r="F551" t="s">
        <v>346</v>
      </c>
      <c r="G551" s="2">
        <v>9.7673051425880147E-2</v>
      </c>
      <c r="H551" t="s">
        <v>338</v>
      </c>
      <c r="I551" s="2">
        <v>0.16175404989632347</v>
      </c>
      <c r="J551" t="s">
        <v>347</v>
      </c>
      <c r="K551" s="2">
        <v>8.0570182655564523E-2</v>
      </c>
      <c r="L551" t="s">
        <v>348</v>
      </c>
      <c r="M551" s="2">
        <v>0.22151082117462381</v>
      </c>
      <c r="N551" t="s">
        <v>349</v>
      </c>
      <c r="O551" s="2">
        <v>0.44030539919667694</v>
      </c>
    </row>
    <row r="552" spans="1:15">
      <c r="A552" t="s">
        <v>171</v>
      </c>
      <c r="B552" t="s">
        <v>350</v>
      </c>
      <c r="C552" s="2">
        <v>5.994844660976819E-2</v>
      </c>
      <c r="D552" t="s">
        <v>351</v>
      </c>
      <c r="E552" s="2">
        <v>5.7328554797223825E-2</v>
      </c>
      <c r="F552" t="s">
        <v>352</v>
      </c>
      <c r="G552" s="2">
        <v>2.4071097668093278E-2</v>
      </c>
      <c r="H552" t="s">
        <v>345</v>
      </c>
      <c r="I552" s="2">
        <v>0.13864324725875318</v>
      </c>
      <c r="J552" t="s">
        <v>353</v>
      </c>
      <c r="K552" s="2">
        <v>6.0209797116042865E-2</v>
      </c>
      <c r="L552" t="s">
        <v>354</v>
      </c>
      <c r="M552" s="2">
        <v>0.50939757153271592</v>
      </c>
      <c r="N552" t="s">
        <v>355</v>
      </c>
      <c r="O552" s="2">
        <v>0.33370685398292838</v>
      </c>
    </row>
    <row r="553" spans="1:15">
      <c r="A553" t="s">
        <v>247</v>
      </c>
      <c r="B553" t="s">
        <v>356</v>
      </c>
      <c r="C553" s="2">
        <v>2.9914594006920016E-2</v>
      </c>
      <c r="D553" t="s">
        <v>340</v>
      </c>
      <c r="E553" s="2">
        <v>0.21153986934662997</v>
      </c>
      <c r="F553" t="s">
        <v>357</v>
      </c>
      <c r="G553" s="2">
        <v>0.14540488917963065</v>
      </c>
      <c r="H553" t="s">
        <v>358</v>
      </c>
      <c r="I553" s="2">
        <v>8.5606819160267994E-2</v>
      </c>
      <c r="J553" t="s">
        <v>359</v>
      </c>
      <c r="K553" s="2">
        <v>7.4581090022840135E-2</v>
      </c>
      <c r="L553" t="s">
        <v>360</v>
      </c>
      <c r="M553" s="2">
        <v>0.28177979393712849</v>
      </c>
      <c r="N553" t="s">
        <v>361</v>
      </c>
      <c r="O553" s="2">
        <v>0.28242758764288028</v>
      </c>
    </row>
    <row r="554" spans="1:15">
      <c r="A554" t="s">
        <v>307</v>
      </c>
      <c r="B554" t="s">
        <v>362</v>
      </c>
      <c r="C554" s="2">
        <v>2.1653287420362665E-2</v>
      </c>
      <c r="D554" t="s">
        <v>363</v>
      </c>
      <c r="E554" s="2">
        <v>0.26385087602915447</v>
      </c>
      <c r="F554" t="s">
        <v>364</v>
      </c>
      <c r="G554" s="2">
        <v>4.9467347767308744E-3</v>
      </c>
      <c r="H554" t="s">
        <v>365</v>
      </c>
      <c r="I554" s="2">
        <v>0.1328369686235481</v>
      </c>
      <c r="J554" t="s">
        <v>228</v>
      </c>
      <c r="K554" s="2">
        <v>1.4409932868833885E-2</v>
      </c>
      <c r="L554" t="s">
        <v>366</v>
      </c>
      <c r="M554" s="2">
        <v>0</v>
      </c>
      <c r="N554" t="s">
        <v>367</v>
      </c>
      <c r="O554" s="2">
        <v>0.35666140301230848</v>
      </c>
    </row>
    <row r="555" spans="1:15">
      <c r="A555" t="s">
        <v>379</v>
      </c>
      <c r="B555" t="s">
        <v>27</v>
      </c>
      <c r="C555" s="2">
        <v>1</v>
      </c>
      <c r="D555" t="s">
        <v>27</v>
      </c>
      <c r="E555" s="2">
        <v>1</v>
      </c>
      <c r="F555" t="s">
        <v>27</v>
      </c>
      <c r="G555" s="2">
        <v>1</v>
      </c>
      <c r="H555" t="s">
        <v>27</v>
      </c>
      <c r="I555" s="2">
        <v>1</v>
      </c>
      <c r="J555" t="s">
        <v>27</v>
      </c>
      <c r="K555" s="2">
        <v>1</v>
      </c>
      <c r="L555" t="s">
        <v>369</v>
      </c>
      <c r="M555" s="2">
        <v>5.0161495994916268E-2</v>
      </c>
      <c r="N555" t="s">
        <v>370</v>
      </c>
      <c r="O555" s="2">
        <v>0.2317070299272341</v>
      </c>
    </row>
    <row r="556" spans="1:15">
      <c r="A556" t="s">
        <v>75</v>
      </c>
      <c r="B556" t="s">
        <v>331</v>
      </c>
      <c r="C556" s="2">
        <v>0.40319294359004865</v>
      </c>
      <c r="D556" t="s">
        <v>332</v>
      </c>
      <c r="E556" s="2">
        <v>0.2610101680565296</v>
      </c>
      <c r="F556" t="s">
        <v>333</v>
      </c>
      <c r="G556" s="2">
        <v>0.54346673577989157</v>
      </c>
      <c r="H556" t="s">
        <v>332</v>
      </c>
      <c r="I556" s="2">
        <v>0.39125236336363511</v>
      </c>
      <c r="J556" t="s">
        <v>334</v>
      </c>
      <c r="K556" s="2">
        <v>0.60541135547338143</v>
      </c>
      <c r="L556" t="s">
        <v>335</v>
      </c>
      <c r="M556" s="2">
        <v>0.54525125731804136</v>
      </c>
      <c r="N556" t="s">
        <v>336</v>
      </c>
      <c r="O556" s="2">
        <v>0.76040786204347877</v>
      </c>
    </row>
    <row r="557" spans="1:15">
      <c r="A557" t="s">
        <v>76</v>
      </c>
      <c r="B557" t="s">
        <v>337</v>
      </c>
      <c r="C557" s="2">
        <v>0.34498284809116386</v>
      </c>
      <c r="D557" t="s">
        <v>338</v>
      </c>
      <c r="E557" s="2">
        <v>8.9776952103555199E-2</v>
      </c>
      <c r="F557" t="s">
        <v>339</v>
      </c>
      <c r="G557" s="2">
        <v>0.17146096629849461</v>
      </c>
      <c r="H557" t="s">
        <v>340</v>
      </c>
      <c r="I557" s="2">
        <v>0.11143502429440383</v>
      </c>
      <c r="J557" t="s">
        <v>341</v>
      </c>
      <c r="K557" s="2">
        <v>0.18834145925851076</v>
      </c>
      <c r="L557" t="s">
        <v>342</v>
      </c>
      <c r="M557" s="2">
        <v>0.52893183731480686</v>
      </c>
      <c r="N557" t="s">
        <v>343</v>
      </c>
      <c r="O557" s="2">
        <v>0.49274469983140601</v>
      </c>
    </row>
    <row r="558" spans="1:15">
      <c r="A558" t="s">
        <v>77</v>
      </c>
      <c r="B558" t="s">
        <v>344</v>
      </c>
      <c r="C558" s="2">
        <v>0.15083352834756761</v>
      </c>
      <c r="D558" t="s">
        <v>345</v>
      </c>
      <c r="E558" s="2">
        <v>7.0057472598071685E-2</v>
      </c>
      <c r="F558" t="s">
        <v>346</v>
      </c>
      <c r="G558" s="2">
        <v>5.7630758777563545E-2</v>
      </c>
      <c r="H558" t="s">
        <v>338</v>
      </c>
      <c r="I558" s="2">
        <v>9.3737146366767429E-2</v>
      </c>
      <c r="J558" t="s">
        <v>347</v>
      </c>
      <c r="K558" s="2">
        <v>0.11148517574522096</v>
      </c>
      <c r="L558" t="s">
        <v>348</v>
      </c>
      <c r="M558" s="2">
        <v>0.76865911623276528</v>
      </c>
      <c r="N558" t="s">
        <v>349</v>
      </c>
      <c r="O558" s="2">
        <v>0.42954642814600352</v>
      </c>
    </row>
    <row r="559" spans="1:15">
      <c r="A559" t="s">
        <v>172</v>
      </c>
      <c r="B559" t="s">
        <v>350</v>
      </c>
      <c r="C559" s="2">
        <v>6.3846526724023939E-2</v>
      </c>
      <c r="D559" t="s">
        <v>351</v>
      </c>
      <c r="E559" s="2">
        <v>0.18129820553034318</v>
      </c>
      <c r="F559" t="s">
        <v>352</v>
      </c>
      <c r="G559" s="2">
        <v>5.8628002342513225E-2</v>
      </c>
      <c r="H559" t="s">
        <v>345</v>
      </c>
      <c r="I559" s="2">
        <v>0.14653759960952525</v>
      </c>
      <c r="J559" t="s">
        <v>353</v>
      </c>
      <c r="K559" s="2">
        <v>8.8513038296800295E-2</v>
      </c>
      <c r="L559" t="s">
        <v>354</v>
      </c>
      <c r="M559" s="2">
        <v>0.21985056112417753</v>
      </c>
      <c r="N559" t="s">
        <v>355</v>
      </c>
      <c r="O559" s="2">
        <v>0.26905712909597801</v>
      </c>
    </row>
    <row r="560" spans="1:15">
      <c r="A560" t="s">
        <v>248</v>
      </c>
      <c r="B560" t="s">
        <v>356</v>
      </c>
      <c r="C560" s="2">
        <v>2.5977850198486894E-2</v>
      </c>
      <c r="D560" t="s">
        <v>340</v>
      </c>
      <c r="E560" s="2">
        <v>0.28985535385810834</v>
      </c>
      <c r="F560" t="s">
        <v>357</v>
      </c>
      <c r="G560" s="2">
        <v>0.11983927536598687</v>
      </c>
      <c r="H560" t="s">
        <v>358</v>
      </c>
      <c r="I560" s="2">
        <v>0.11969285478072518</v>
      </c>
      <c r="J560" t="s">
        <v>359</v>
      </c>
      <c r="K560" s="2">
        <v>6.248971226087848E-3</v>
      </c>
      <c r="L560" t="s">
        <v>360</v>
      </c>
      <c r="M560" s="2">
        <v>0.40934400717928943</v>
      </c>
      <c r="N560" t="s">
        <v>361</v>
      </c>
      <c r="O560" s="2">
        <v>0.41027323460397325</v>
      </c>
    </row>
    <row r="561" spans="1:15">
      <c r="A561" t="s">
        <v>308</v>
      </c>
      <c r="B561" t="s">
        <v>362</v>
      </c>
      <c r="C561" s="2">
        <v>1.11663030487099E-2</v>
      </c>
      <c r="D561" t="s">
        <v>363</v>
      </c>
      <c r="E561" s="2">
        <v>0.10800184785339274</v>
      </c>
      <c r="F561" t="s">
        <v>364</v>
      </c>
      <c r="G561" s="2">
        <v>4.8974261435551003E-2</v>
      </c>
      <c r="H561" t="s">
        <v>365</v>
      </c>
      <c r="I561" s="2">
        <v>0.13734501158494272</v>
      </c>
      <c r="J561" t="s">
        <v>228</v>
      </c>
      <c r="K561" s="2">
        <v>7.0193849494102536E-3</v>
      </c>
      <c r="L561" t="s">
        <v>366</v>
      </c>
      <c r="M561" s="2">
        <v>0</v>
      </c>
      <c r="N561" t="s">
        <v>367</v>
      </c>
      <c r="O561" s="2">
        <v>0.29931400836470723</v>
      </c>
    </row>
    <row r="562" spans="1:15">
      <c r="A562" t="s">
        <v>380</v>
      </c>
      <c r="B562" t="s">
        <v>27</v>
      </c>
      <c r="C562" s="2">
        <v>1</v>
      </c>
      <c r="D562" t="s">
        <v>27</v>
      </c>
      <c r="E562" s="2">
        <v>1</v>
      </c>
      <c r="F562" t="s">
        <v>27</v>
      </c>
      <c r="G562" s="2">
        <v>1</v>
      </c>
      <c r="H562" t="s">
        <v>27</v>
      </c>
      <c r="I562" s="2">
        <v>1</v>
      </c>
      <c r="J562" t="s">
        <v>27</v>
      </c>
      <c r="K562" s="2">
        <v>1</v>
      </c>
      <c r="L562" t="s">
        <v>369</v>
      </c>
      <c r="M562" s="2">
        <v>3.5580038482267359E-2</v>
      </c>
      <c r="N562" t="s">
        <v>370</v>
      </c>
      <c r="O562" s="2">
        <v>0.1201822341170579</v>
      </c>
    </row>
    <row r="563" spans="1:15">
      <c r="A563" t="s">
        <v>78</v>
      </c>
      <c r="B563" t="s">
        <v>331</v>
      </c>
      <c r="C563" s="2">
        <v>0.45874227169209858</v>
      </c>
      <c r="D563" t="s">
        <v>332</v>
      </c>
      <c r="E563" s="2">
        <v>0.36668414613348355</v>
      </c>
      <c r="F563" t="s">
        <v>333</v>
      </c>
      <c r="G563" s="2">
        <v>0.57024196300282048</v>
      </c>
      <c r="H563" t="s">
        <v>332</v>
      </c>
      <c r="I563" s="2">
        <v>0.36735791213895064</v>
      </c>
      <c r="J563" t="s">
        <v>334</v>
      </c>
      <c r="K563" s="2">
        <v>0.61075685069723529</v>
      </c>
      <c r="L563" t="s">
        <v>335</v>
      </c>
      <c r="M563" s="2">
        <v>0.31090151834245494</v>
      </c>
      <c r="N563" t="s">
        <v>336</v>
      </c>
      <c r="O563" s="2">
        <v>0.76442523533084417</v>
      </c>
    </row>
    <row r="564" spans="1:15">
      <c r="A564" t="s">
        <v>79</v>
      </c>
      <c r="B564" t="s">
        <v>337</v>
      </c>
      <c r="C564" s="2">
        <v>0.30518327969467068</v>
      </c>
      <c r="D564" t="s">
        <v>338</v>
      </c>
      <c r="E564" s="2">
        <v>5.0033934431717907E-2</v>
      </c>
      <c r="F564" t="s">
        <v>339</v>
      </c>
      <c r="G564" s="2">
        <v>0.25889561098088637</v>
      </c>
      <c r="H564" t="s">
        <v>340</v>
      </c>
      <c r="I564" s="2">
        <v>8.875067904213782E-2</v>
      </c>
      <c r="J564" t="s">
        <v>341</v>
      </c>
      <c r="K564" s="2">
        <v>0.2545114673750859</v>
      </c>
      <c r="L564" t="s">
        <v>342</v>
      </c>
      <c r="M564" s="2">
        <v>0.54532578386199648</v>
      </c>
      <c r="N564" t="s">
        <v>343</v>
      </c>
      <c r="O564" s="2">
        <v>0.61777992841920704</v>
      </c>
    </row>
    <row r="565" spans="1:15">
      <c r="A565" t="s">
        <v>80</v>
      </c>
      <c r="B565" t="s">
        <v>344</v>
      </c>
      <c r="C565" s="2">
        <v>0.11573322410015346</v>
      </c>
      <c r="D565" t="s">
        <v>345</v>
      </c>
      <c r="E565" s="2">
        <v>0.1243814091801056</v>
      </c>
      <c r="F565" t="s">
        <v>346</v>
      </c>
      <c r="G565" s="2">
        <v>3.416641306141123E-2</v>
      </c>
      <c r="H565" t="s">
        <v>338</v>
      </c>
      <c r="I565" s="2">
        <v>8.5345268177537861E-2</v>
      </c>
      <c r="J565" t="s">
        <v>347</v>
      </c>
      <c r="K565" s="2">
        <v>4.3897719715751495E-2</v>
      </c>
      <c r="L565" t="s">
        <v>348</v>
      </c>
      <c r="M565" s="2">
        <v>0.21515475968994205</v>
      </c>
      <c r="N565" t="s">
        <v>349</v>
      </c>
      <c r="O565" s="2">
        <v>0.43678684001456297</v>
      </c>
    </row>
    <row r="566" spans="1:15">
      <c r="A566" t="s">
        <v>173</v>
      </c>
      <c r="B566" t="s">
        <v>350</v>
      </c>
      <c r="C566" s="2">
        <v>4.4351790346352359E-2</v>
      </c>
      <c r="D566" t="s">
        <v>351</v>
      </c>
      <c r="E566" s="2">
        <v>0.27106548298820071</v>
      </c>
      <c r="F566" t="s">
        <v>352</v>
      </c>
      <c r="G566" s="2">
        <v>5.5290232152135153E-2</v>
      </c>
      <c r="H566" t="s">
        <v>345</v>
      </c>
      <c r="I566" s="2">
        <v>0.24167858021807442</v>
      </c>
      <c r="J566" t="s">
        <v>353</v>
      </c>
      <c r="K566" s="2">
        <v>6.3216633943871378E-2</v>
      </c>
      <c r="L566" t="s">
        <v>354</v>
      </c>
      <c r="M566" s="2">
        <v>0.39967496931057783</v>
      </c>
      <c r="N566" t="s">
        <v>355</v>
      </c>
      <c r="O566" s="2">
        <v>0.28479830852667204</v>
      </c>
    </row>
    <row r="567" spans="1:15">
      <c r="A567" t="s">
        <v>249</v>
      </c>
      <c r="B567" t="s">
        <v>356</v>
      </c>
      <c r="C567" s="2">
        <v>2.9664662927086239E-2</v>
      </c>
      <c r="D567" t="s">
        <v>340</v>
      </c>
      <c r="E567" s="2">
        <v>6.4175333670331722E-2</v>
      </c>
      <c r="F567" t="s">
        <v>357</v>
      </c>
      <c r="G567" s="2">
        <v>5.2721013578665307E-2</v>
      </c>
      <c r="H567" t="s">
        <v>358</v>
      </c>
      <c r="I567" s="2">
        <v>0.1657418738580379</v>
      </c>
      <c r="J567" t="s">
        <v>359</v>
      </c>
      <c r="K567" s="2">
        <v>2.761732826805573E-2</v>
      </c>
      <c r="L567" t="s">
        <v>360</v>
      </c>
      <c r="M567" s="2">
        <v>0.15967376817484366</v>
      </c>
      <c r="N567" t="s">
        <v>361</v>
      </c>
      <c r="O567" s="2">
        <v>0.18660476813222115</v>
      </c>
    </row>
    <row r="568" spans="1:15">
      <c r="A568" t="s">
        <v>309</v>
      </c>
      <c r="B568" t="s">
        <v>362</v>
      </c>
      <c r="C568" s="2">
        <v>4.6324771239638289E-2</v>
      </c>
      <c r="D568" t="s">
        <v>363</v>
      </c>
      <c r="E568" s="2">
        <v>0.12365969359615996</v>
      </c>
      <c r="F568" t="s">
        <v>364</v>
      </c>
      <c r="G568" s="2">
        <v>2.8684767224080646E-2</v>
      </c>
      <c r="H568" t="s">
        <v>365</v>
      </c>
      <c r="I568" s="2">
        <v>5.1125686565259981E-2</v>
      </c>
      <c r="J568" t="s">
        <v>228</v>
      </c>
      <c r="K568" s="2">
        <v>1.9585948233879959E-3</v>
      </c>
      <c r="L568" t="s">
        <v>366</v>
      </c>
      <c r="M568" s="2">
        <v>2.6140958072886824E-2</v>
      </c>
      <c r="N568" t="s">
        <v>367</v>
      </c>
      <c r="O568" s="2">
        <v>0.18010649782509322</v>
      </c>
    </row>
    <row r="569" spans="1:15">
      <c r="A569" t="s">
        <v>381</v>
      </c>
      <c r="B569" t="s">
        <v>27</v>
      </c>
      <c r="C569" s="2">
        <v>1</v>
      </c>
      <c r="D569" t="s">
        <v>27</v>
      </c>
      <c r="E569" s="2">
        <v>1</v>
      </c>
      <c r="F569" t="s">
        <v>27</v>
      </c>
      <c r="G569" s="2">
        <v>1</v>
      </c>
      <c r="H569" t="s">
        <v>27</v>
      </c>
      <c r="I569" s="2">
        <v>1</v>
      </c>
      <c r="J569" t="s">
        <v>27</v>
      </c>
      <c r="K569" s="2">
        <v>1</v>
      </c>
      <c r="L569" t="s">
        <v>369</v>
      </c>
      <c r="M569" s="2">
        <v>8.5155157961287701E-3</v>
      </c>
      <c r="N569" t="s">
        <v>370</v>
      </c>
      <c r="O569" s="2">
        <v>0.18501739430707512</v>
      </c>
    </row>
    <row r="570" spans="1:15">
      <c r="A570" t="s">
        <v>81</v>
      </c>
      <c r="B570" t="s">
        <v>331</v>
      </c>
      <c r="C570" s="2">
        <v>0.22083723925395804</v>
      </c>
      <c r="D570" t="s">
        <v>332</v>
      </c>
      <c r="E570" s="2">
        <v>0.28922968814725958</v>
      </c>
      <c r="F570" t="s">
        <v>333</v>
      </c>
      <c r="G570" s="2">
        <v>0.64727329235196129</v>
      </c>
      <c r="H570" t="s">
        <v>332</v>
      </c>
      <c r="I570" s="2">
        <v>0.34140636140820069</v>
      </c>
      <c r="J570" t="s">
        <v>334</v>
      </c>
      <c r="K570" s="2">
        <v>0.79578292578557441</v>
      </c>
      <c r="L570" t="s">
        <v>335</v>
      </c>
      <c r="M570" s="2">
        <v>0.65064109853750329</v>
      </c>
      <c r="N570" t="s">
        <v>336</v>
      </c>
      <c r="O570" s="2">
        <v>0.58414418727581385</v>
      </c>
    </row>
    <row r="571" spans="1:15">
      <c r="A571" t="s">
        <v>82</v>
      </c>
      <c r="B571" t="s">
        <v>337</v>
      </c>
      <c r="C571" s="2">
        <v>0.46092920128886805</v>
      </c>
      <c r="D571" t="s">
        <v>338</v>
      </c>
      <c r="E571" s="2">
        <v>0.1444090794849624</v>
      </c>
      <c r="F571" t="s">
        <v>339</v>
      </c>
      <c r="G571" s="2">
        <v>0.12359142702939457</v>
      </c>
      <c r="H571" t="s">
        <v>340</v>
      </c>
      <c r="I571" s="2">
        <v>0.1269705854051226</v>
      </c>
      <c r="J571" t="s">
        <v>341</v>
      </c>
      <c r="K571" s="2">
        <v>0.13983693108862261</v>
      </c>
      <c r="L571" t="s">
        <v>342</v>
      </c>
      <c r="M571" s="2">
        <v>0.58299687573229408</v>
      </c>
      <c r="N571" t="s">
        <v>343</v>
      </c>
      <c r="O571" s="2">
        <v>0.54682953335404327</v>
      </c>
    </row>
    <row r="572" spans="1:15">
      <c r="A572" t="s">
        <v>83</v>
      </c>
      <c r="B572" t="s">
        <v>344</v>
      </c>
      <c r="C572" s="2">
        <v>0.21162736579357971</v>
      </c>
      <c r="D572" t="s">
        <v>345</v>
      </c>
      <c r="E572" s="2">
        <v>0.16837163680774589</v>
      </c>
      <c r="F572" t="s">
        <v>346</v>
      </c>
      <c r="G572" s="2">
        <v>0.17233618124414743</v>
      </c>
      <c r="H572" t="s">
        <v>338</v>
      </c>
      <c r="I572" s="2">
        <v>0.13385903372659344</v>
      </c>
      <c r="J572" t="s">
        <v>347</v>
      </c>
      <c r="K572" s="2">
        <v>4.6747735239216041E-2</v>
      </c>
      <c r="L572" t="s">
        <v>348</v>
      </c>
      <c r="M572" s="2">
        <v>0.47523733423235037</v>
      </c>
      <c r="N572" t="s">
        <v>349</v>
      </c>
      <c r="O572" s="2">
        <v>0.46520853784006283</v>
      </c>
    </row>
    <row r="573" spans="1:15">
      <c r="A573" t="s">
        <v>174</v>
      </c>
      <c r="B573" t="s">
        <v>350</v>
      </c>
      <c r="C573" s="2">
        <v>4.3609730178761665E-2</v>
      </c>
      <c r="D573" t="s">
        <v>351</v>
      </c>
      <c r="E573" s="2">
        <v>6.1601087748635056E-2</v>
      </c>
      <c r="F573" t="s">
        <v>352</v>
      </c>
      <c r="G573" s="2">
        <v>2.9133297037958715E-2</v>
      </c>
      <c r="H573" t="s">
        <v>345</v>
      </c>
      <c r="I573" s="2">
        <v>0.12767415527064263</v>
      </c>
      <c r="J573" t="s">
        <v>353</v>
      </c>
      <c r="K573" s="2">
        <v>1.7632407886586977E-2</v>
      </c>
      <c r="L573" t="s">
        <v>354</v>
      </c>
      <c r="M573" s="2">
        <v>0.47624240895141057</v>
      </c>
      <c r="N573" t="s">
        <v>355</v>
      </c>
      <c r="O573" s="2">
        <v>0.43955830569277249</v>
      </c>
    </row>
    <row r="574" spans="1:15">
      <c r="A574" t="s">
        <v>250</v>
      </c>
      <c r="B574" t="s">
        <v>356</v>
      </c>
      <c r="C574" s="2">
        <v>3.2241285261151421E-2</v>
      </c>
      <c r="D574" t="s">
        <v>340</v>
      </c>
      <c r="E574" s="2">
        <v>0.14106193336806935</v>
      </c>
      <c r="F574" t="s">
        <v>357</v>
      </c>
      <c r="G574" s="2">
        <v>4.7919645698791856E-3</v>
      </c>
      <c r="H574" t="s">
        <v>358</v>
      </c>
      <c r="I574" s="2">
        <v>0.15605737760610308</v>
      </c>
      <c r="J574" t="s">
        <v>359</v>
      </c>
      <c r="K574" s="2">
        <v>0</v>
      </c>
      <c r="L574" t="s">
        <v>360</v>
      </c>
      <c r="M574" s="2">
        <v>0.17352604951565209</v>
      </c>
      <c r="N574" t="s">
        <v>361</v>
      </c>
      <c r="O574" s="2">
        <v>0.25931997500988763</v>
      </c>
    </row>
    <row r="575" spans="1:15">
      <c r="A575" t="s">
        <v>310</v>
      </c>
      <c r="B575" t="s">
        <v>362</v>
      </c>
      <c r="C575" s="2">
        <v>3.0755178223680613E-2</v>
      </c>
      <c r="D575" t="s">
        <v>363</v>
      </c>
      <c r="E575" s="2">
        <v>0.19532657444332721</v>
      </c>
      <c r="F575" t="s">
        <v>364</v>
      </c>
      <c r="G575" s="2">
        <v>2.2873837766658425E-2</v>
      </c>
      <c r="H575" t="s">
        <v>365</v>
      </c>
      <c r="I575" s="2">
        <v>0.11403248658333809</v>
      </c>
      <c r="J575" t="s">
        <v>228</v>
      </c>
      <c r="K575" s="2">
        <v>4.8023308938768064E-3</v>
      </c>
      <c r="L575" t="s">
        <v>366</v>
      </c>
      <c r="M575" s="2">
        <v>3.2579683681295088E-2</v>
      </c>
      <c r="N575" t="s">
        <v>367</v>
      </c>
      <c r="O575" s="2">
        <v>0.24559686628693156</v>
      </c>
    </row>
    <row r="576" spans="1:15">
      <c r="A576" t="s">
        <v>382</v>
      </c>
      <c r="B576" t="s">
        <v>27</v>
      </c>
      <c r="C576" s="2">
        <v>1</v>
      </c>
      <c r="D576" t="s">
        <v>27</v>
      </c>
      <c r="E576" s="2">
        <v>1</v>
      </c>
      <c r="F576" t="s">
        <v>27</v>
      </c>
      <c r="G576" s="2">
        <v>1</v>
      </c>
      <c r="H576" t="s">
        <v>27</v>
      </c>
      <c r="I576" s="2">
        <v>1</v>
      </c>
      <c r="J576" t="s">
        <v>27</v>
      </c>
      <c r="K576" s="2">
        <v>1</v>
      </c>
      <c r="L576" t="s">
        <v>369</v>
      </c>
      <c r="M576" s="2">
        <v>0</v>
      </c>
      <c r="N576" t="s">
        <v>370</v>
      </c>
      <c r="O576" s="2">
        <v>0.17425241651959852</v>
      </c>
    </row>
    <row r="577" spans="1:15">
      <c r="A577" t="s">
        <v>84</v>
      </c>
      <c r="B577" t="s">
        <v>331</v>
      </c>
      <c r="C577" s="2">
        <v>0.3984841738003515</v>
      </c>
      <c r="D577" t="s">
        <v>332</v>
      </c>
      <c r="E577" s="2">
        <v>0.194466976402424</v>
      </c>
      <c r="F577" t="s">
        <v>333</v>
      </c>
      <c r="G577" s="2">
        <v>0.62131105376743523</v>
      </c>
      <c r="H577" t="s">
        <v>332</v>
      </c>
      <c r="I577" s="2">
        <v>0.20857631054682199</v>
      </c>
      <c r="J577" t="s">
        <v>334</v>
      </c>
      <c r="K577" s="2">
        <v>0.58691330638312778</v>
      </c>
      <c r="L577" t="s">
        <v>335</v>
      </c>
      <c r="M577" s="2">
        <v>0.50567045778424535</v>
      </c>
      <c r="N577" t="s">
        <v>336</v>
      </c>
      <c r="O577" s="2">
        <v>0.51003236738615965</v>
      </c>
    </row>
    <row r="578" spans="1:15">
      <c r="A578" t="s">
        <v>85</v>
      </c>
      <c r="B578" t="s">
        <v>337</v>
      </c>
      <c r="C578" s="2">
        <v>0.359685012051566</v>
      </c>
      <c r="D578" t="s">
        <v>338</v>
      </c>
      <c r="E578" s="2">
        <v>0.11626277919279404</v>
      </c>
      <c r="F578" t="s">
        <v>339</v>
      </c>
      <c r="G578" s="2">
        <v>0.12517715621523234</v>
      </c>
      <c r="H578" t="s">
        <v>340</v>
      </c>
      <c r="I578" s="2">
        <v>0.26733338697625114</v>
      </c>
      <c r="J578" t="s">
        <v>341</v>
      </c>
      <c r="K578" s="2">
        <v>0.17248017102254362</v>
      </c>
      <c r="L578" t="s">
        <v>342</v>
      </c>
      <c r="M578" s="2">
        <v>0.67627453426400141</v>
      </c>
      <c r="N578" t="s">
        <v>343</v>
      </c>
      <c r="O578" s="2">
        <v>0.54070818002635901</v>
      </c>
    </row>
    <row r="579" spans="1:15">
      <c r="A579" t="s">
        <v>86</v>
      </c>
      <c r="B579" t="s">
        <v>344</v>
      </c>
      <c r="C579" s="2">
        <v>0.16667489019948931</v>
      </c>
      <c r="D579" t="s">
        <v>345</v>
      </c>
      <c r="E579" s="2">
        <v>0.13790121088877708</v>
      </c>
      <c r="F579" t="s">
        <v>346</v>
      </c>
      <c r="G579" s="2">
        <v>0.12829868130463543</v>
      </c>
      <c r="H579" t="s">
        <v>338</v>
      </c>
      <c r="I579" s="2">
        <v>0.13185228457247741</v>
      </c>
      <c r="J579" t="s">
        <v>347</v>
      </c>
      <c r="K579" s="2">
        <v>0.11729143840110882</v>
      </c>
      <c r="L579" t="s">
        <v>348</v>
      </c>
      <c r="M579" s="2">
        <v>0.35832700244878363</v>
      </c>
      <c r="N579" t="s">
        <v>349</v>
      </c>
      <c r="O579" s="2">
        <v>0.44916548226984349</v>
      </c>
    </row>
    <row r="580" spans="1:15">
      <c r="A580" t="s">
        <v>175</v>
      </c>
      <c r="B580" t="s">
        <v>350</v>
      </c>
      <c r="C580" s="2">
        <v>5.2025127517478446E-2</v>
      </c>
      <c r="D580" t="s">
        <v>351</v>
      </c>
      <c r="E580" s="2">
        <v>9.2822753468019298E-2</v>
      </c>
      <c r="F580" t="s">
        <v>352</v>
      </c>
      <c r="G580" s="2">
        <v>3.969688187890779E-2</v>
      </c>
      <c r="H580" t="s">
        <v>345</v>
      </c>
      <c r="I580" s="2">
        <v>8.9289989094521238E-2</v>
      </c>
      <c r="J580" t="s">
        <v>353</v>
      </c>
      <c r="K580" s="2">
        <v>7.0956246704535625E-2</v>
      </c>
      <c r="L580" t="s">
        <v>354</v>
      </c>
      <c r="M580" s="2">
        <v>0.56892094628462786</v>
      </c>
      <c r="N580" t="s">
        <v>355</v>
      </c>
      <c r="O580" s="2">
        <v>0.25841293000938281</v>
      </c>
    </row>
    <row r="581" spans="1:15">
      <c r="A581" t="s">
        <v>251</v>
      </c>
      <c r="B581" t="s">
        <v>356</v>
      </c>
      <c r="C581" s="2">
        <v>1.824477129122765E-2</v>
      </c>
      <c r="D581" t="s">
        <v>340</v>
      </c>
      <c r="E581" s="2">
        <v>0.26844178138689778</v>
      </c>
      <c r="F581" t="s">
        <v>357</v>
      </c>
      <c r="G581" s="2">
        <v>3.8814915102875117E-2</v>
      </c>
      <c r="H581" t="s">
        <v>358</v>
      </c>
      <c r="I581" s="2">
        <v>0.15420862095128812</v>
      </c>
      <c r="J581" t="s">
        <v>359</v>
      </c>
      <c r="K581" s="2">
        <v>5.235883748868355E-2</v>
      </c>
      <c r="L581" t="s">
        <v>360</v>
      </c>
      <c r="M581" s="2">
        <v>0.19635877124609136</v>
      </c>
      <c r="N581" t="s">
        <v>361</v>
      </c>
      <c r="O581" s="2">
        <v>0.28365378348207188</v>
      </c>
    </row>
    <row r="582" spans="1:15">
      <c r="A582" t="s">
        <v>311</v>
      </c>
      <c r="B582" t="s">
        <v>362</v>
      </c>
      <c r="C582" s="2">
        <v>4.88602513988666E-3</v>
      </c>
      <c r="D582" t="s">
        <v>363</v>
      </c>
      <c r="E582" s="2">
        <v>0.19010449866108689</v>
      </c>
      <c r="F582" t="s">
        <v>364</v>
      </c>
      <c r="G582" s="2">
        <v>4.6701311730914165E-2</v>
      </c>
      <c r="H582" t="s">
        <v>365</v>
      </c>
      <c r="I582" s="2">
        <v>0.14873940785863923</v>
      </c>
      <c r="J582" t="s">
        <v>228</v>
      </c>
      <c r="K582" s="2">
        <v>0</v>
      </c>
      <c r="L582" t="s">
        <v>366</v>
      </c>
      <c r="M582" s="2">
        <v>0</v>
      </c>
      <c r="N582" t="s">
        <v>367</v>
      </c>
      <c r="O582" s="2">
        <v>0.36179238632990507</v>
      </c>
    </row>
    <row r="583" spans="1:15">
      <c r="A583" t="s">
        <v>383</v>
      </c>
      <c r="B583" t="s">
        <v>27</v>
      </c>
      <c r="C583" s="2">
        <v>1</v>
      </c>
      <c r="D583" t="s">
        <v>27</v>
      </c>
      <c r="E583" s="2">
        <v>1</v>
      </c>
      <c r="F583" t="s">
        <v>27</v>
      </c>
      <c r="G583" s="2">
        <v>1</v>
      </c>
      <c r="H583" t="s">
        <v>27</v>
      </c>
      <c r="I583" s="2">
        <v>1</v>
      </c>
      <c r="J583" t="s">
        <v>27</v>
      </c>
      <c r="K583" s="2">
        <v>1</v>
      </c>
      <c r="L583" t="s">
        <v>369</v>
      </c>
      <c r="M583" s="2">
        <v>0</v>
      </c>
      <c r="N583" t="s">
        <v>370</v>
      </c>
      <c r="O583" s="2">
        <v>0.24553675602872904</v>
      </c>
    </row>
    <row r="584" spans="1:15">
      <c r="A584" t="s">
        <v>87</v>
      </c>
      <c r="B584" t="s">
        <v>331</v>
      </c>
      <c r="C584" s="2">
        <v>0.23397680434124019</v>
      </c>
      <c r="D584" t="s">
        <v>332</v>
      </c>
      <c r="E584" s="2">
        <v>0.23182953818740079</v>
      </c>
      <c r="F584" t="s">
        <v>333</v>
      </c>
      <c r="G584" s="2">
        <v>0.48090291907422295</v>
      </c>
      <c r="H584" t="s">
        <v>332</v>
      </c>
      <c r="I584" s="2">
        <v>0.36209746020709732</v>
      </c>
      <c r="J584" t="s">
        <v>334</v>
      </c>
      <c r="K584" s="2">
        <v>0.66128383984819683</v>
      </c>
      <c r="L584" t="s">
        <v>335</v>
      </c>
      <c r="M584" s="2">
        <v>0.85128449344849633</v>
      </c>
      <c r="N584" t="s">
        <v>336</v>
      </c>
      <c r="O584" s="2">
        <v>0.62820080769142128</v>
      </c>
    </row>
    <row r="585" spans="1:15">
      <c r="A585" t="s">
        <v>88</v>
      </c>
      <c r="B585" t="s">
        <v>337</v>
      </c>
      <c r="C585" s="2">
        <v>0.38022081150332371</v>
      </c>
      <c r="D585" t="s">
        <v>338</v>
      </c>
      <c r="E585" s="2">
        <v>5.2419370486382455E-2</v>
      </c>
      <c r="F585" t="s">
        <v>339</v>
      </c>
      <c r="G585" s="2">
        <v>0.1109777450610696</v>
      </c>
      <c r="H585" t="s">
        <v>340</v>
      </c>
      <c r="I585" s="2">
        <v>0.28656633754602412</v>
      </c>
      <c r="J585" t="s">
        <v>341</v>
      </c>
      <c r="K585" s="2">
        <v>0.29791454377785831</v>
      </c>
      <c r="L585" t="s">
        <v>342</v>
      </c>
      <c r="M585" s="2">
        <v>0.46597852629868647</v>
      </c>
      <c r="N585" t="s">
        <v>343</v>
      </c>
      <c r="O585" s="2">
        <v>0.41696453888766738</v>
      </c>
    </row>
    <row r="586" spans="1:15">
      <c r="A586" t="s">
        <v>89</v>
      </c>
      <c r="B586" t="s">
        <v>344</v>
      </c>
      <c r="C586" s="2">
        <v>0.26724162185905842</v>
      </c>
      <c r="D586" t="s">
        <v>345</v>
      </c>
      <c r="E586" s="2">
        <v>0.13835804273203353</v>
      </c>
      <c r="F586" t="s">
        <v>346</v>
      </c>
      <c r="G586" s="2">
        <v>9.7871356501337922E-2</v>
      </c>
      <c r="H586" t="s">
        <v>338</v>
      </c>
      <c r="I586" s="2">
        <v>4.9156354872965727E-2</v>
      </c>
      <c r="J586" t="s">
        <v>347</v>
      </c>
      <c r="K586" s="2">
        <v>2.5320987828150399E-2</v>
      </c>
      <c r="L586" t="s">
        <v>348</v>
      </c>
      <c r="M586" s="2">
        <v>0.28743513671624971</v>
      </c>
      <c r="N586" t="s">
        <v>349</v>
      </c>
      <c r="O586" s="2">
        <v>0.47308449904356342</v>
      </c>
    </row>
    <row r="587" spans="1:15">
      <c r="A587" t="s">
        <v>176</v>
      </c>
      <c r="B587" t="s">
        <v>350</v>
      </c>
      <c r="C587" s="2">
        <v>1.8466464405325338E-2</v>
      </c>
      <c r="D587" t="s">
        <v>351</v>
      </c>
      <c r="E587" s="2">
        <v>0.28907363475784453</v>
      </c>
      <c r="F587" t="s">
        <v>352</v>
      </c>
      <c r="G587" s="2">
        <v>8.0333557100947431E-2</v>
      </c>
      <c r="H587" t="s">
        <v>345</v>
      </c>
      <c r="I587" s="2">
        <v>8.5938460305644004E-2</v>
      </c>
      <c r="J587" t="s">
        <v>353</v>
      </c>
      <c r="K587" s="2">
        <v>1.5480628545794385E-2</v>
      </c>
      <c r="L587" t="s">
        <v>354</v>
      </c>
      <c r="M587" s="2">
        <v>0.40514017185506473</v>
      </c>
      <c r="N587" t="s">
        <v>355</v>
      </c>
      <c r="O587" s="2">
        <v>0.29117394650178019</v>
      </c>
    </row>
    <row r="588" spans="1:15">
      <c r="A588" t="s">
        <v>252</v>
      </c>
      <c r="B588" t="s">
        <v>356</v>
      </c>
      <c r="C588" s="2">
        <v>8.1487628097009199E-2</v>
      </c>
      <c r="D588" t="s">
        <v>340</v>
      </c>
      <c r="E588" s="2">
        <v>0.20344392933983038</v>
      </c>
      <c r="F588" t="s">
        <v>357</v>
      </c>
      <c r="G588" s="2">
        <v>7.6662785955567192E-2</v>
      </c>
      <c r="H588" t="s">
        <v>358</v>
      </c>
      <c r="I588" s="2">
        <v>3.2081425244539004E-2</v>
      </c>
      <c r="J588" t="s">
        <v>359</v>
      </c>
      <c r="K588" s="2">
        <v>0</v>
      </c>
      <c r="L588" t="s">
        <v>360</v>
      </c>
      <c r="M588" s="2">
        <v>0.39231735391731237</v>
      </c>
      <c r="N588" t="s">
        <v>361</v>
      </c>
      <c r="O588" s="2">
        <v>0.18526156026051274</v>
      </c>
    </row>
    <row r="589" spans="1:15">
      <c r="A589" t="s">
        <v>312</v>
      </c>
      <c r="B589" t="s">
        <v>362</v>
      </c>
      <c r="C589" s="2">
        <v>1.8606669794042519E-2</v>
      </c>
      <c r="D589" t="s">
        <v>363</v>
      </c>
      <c r="E589" s="2">
        <v>8.4875484496507794E-2</v>
      </c>
      <c r="F589" t="s">
        <v>364</v>
      </c>
      <c r="G589" s="2">
        <v>0.15325163630685462</v>
      </c>
      <c r="H589" t="s">
        <v>365</v>
      </c>
      <c r="I589" s="2">
        <v>0.18415996182372996</v>
      </c>
      <c r="J589" t="s">
        <v>228</v>
      </c>
      <c r="K589" s="2">
        <v>3.7668124977337618E-2</v>
      </c>
      <c r="L589" t="s">
        <v>366</v>
      </c>
      <c r="M589" s="2">
        <v>0</v>
      </c>
      <c r="N589" t="s">
        <v>367</v>
      </c>
      <c r="O589" s="2">
        <v>0.29717184909583699</v>
      </c>
    </row>
    <row r="590" spans="1:15">
      <c r="A590" t="s">
        <v>384</v>
      </c>
      <c r="B590" t="s">
        <v>27</v>
      </c>
      <c r="C590" s="2">
        <v>1</v>
      </c>
      <c r="D590" t="s">
        <v>27</v>
      </c>
      <c r="E590" s="2">
        <v>1</v>
      </c>
      <c r="F590" t="s">
        <v>27</v>
      </c>
      <c r="G590" s="2">
        <v>1</v>
      </c>
      <c r="H590" t="s">
        <v>27</v>
      </c>
      <c r="I590" s="2">
        <v>1</v>
      </c>
      <c r="J590" t="s">
        <v>27</v>
      </c>
      <c r="K590" s="2">
        <v>1</v>
      </c>
      <c r="L590" t="s">
        <v>369</v>
      </c>
      <c r="M590" s="2">
        <v>0</v>
      </c>
      <c r="N590" t="s">
        <v>370</v>
      </c>
      <c r="O590" s="2">
        <v>0.19936589415123521</v>
      </c>
    </row>
    <row r="591" spans="1:15">
      <c r="A591" t="s">
        <v>90</v>
      </c>
      <c r="B591" t="s">
        <v>331</v>
      </c>
      <c r="C591" s="2">
        <v>0.35719585465820441</v>
      </c>
      <c r="D591" t="s">
        <v>332</v>
      </c>
      <c r="E591" s="2">
        <v>0.27666214744829459</v>
      </c>
      <c r="F591" t="s">
        <v>333</v>
      </c>
      <c r="G591" s="2">
        <v>0.65793980642691852</v>
      </c>
      <c r="H591" t="s">
        <v>332</v>
      </c>
      <c r="I591" s="2">
        <v>0.33825496823720708</v>
      </c>
      <c r="J591" t="s">
        <v>334</v>
      </c>
      <c r="K591" s="2">
        <v>0.77275340243829593</v>
      </c>
      <c r="L591" t="s">
        <v>335</v>
      </c>
      <c r="M591" s="2">
        <v>0.68247704942108212</v>
      </c>
      <c r="N591" t="s">
        <v>336</v>
      </c>
      <c r="O591" s="2">
        <v>0.71722614702626342</v>
      </c>
    </row>
    <row r="592" spans="1:15">
      <c r="A592" t="s">
        <v>91</v>
      </c>
      <c r="B592" t="s">
        <v>337</v>
      </c>
      <c r="C592" s="2">
        <v>0.38104513864837791</v>
      </c>
      <c r="D592" t="s">
        <v>338</v>
      </c>
      <c r="E592" s="2">
        <v>7.6122690468029219E-2</v>
      </c>
      <c r="F592" t="s">
        <v>339</v>
      </c>
      <c r="G592" s="2">
        <v>0.13200956719909807</v>
      </c>
      <c r="H592" t="s">
        <v>340</v>
      </c>
      <c r="I592" s="2">
        <v>0.22357267342979295</v>
      </c>
      <c r="J592" t="s">
        <v>341</v>
      </c>
      <c r="K592" s="2">
        <v>0.11251438302850823</v>
      </c>
      <c r="L592" t="s">
        <v>342</v>
      </c>
      <c r="M592" s="2">
        <v>0.65132065929288585</v>
      </c>
      <c r="N592" t="s">
        <v>343</v>
      </c>
      <c r="O592" s="2">
        <v>0.50510560669622151</v>
      </c>
    </row>
    <row r="593" spans="1:15">
      <c r="A593" t="s">
        <v>92</v>
      </c>
      <c r="B593" t="s">
        <v>344</v>
      </c>
      <c r="C593" s="2">
        <v>0.17567559627438134</v>
      </c>
      <c r="D593" t="s">
        <v>345</v>
      </c>
      <c r="E593" s="2">
        <v>0.21020966584447476</v>
      </c>
      <c r="F593" t="s">
        <v>346</v>
      </c>
      <c r="G593" s="2">
        <v>5.1285701343024265E-2</v>
      </c>
      <c r="H593" t="s">
        <v>338</v>
      </c>
      <c r="I593" s="2">
        <v>0.10862418624336863</v>
      </c>
      <c r="J593" t="s">
        <v>347</v>
      </c>
      <c r="K593" s="2">
        <v>6.1831199029189418E-2</v>
      </c>
      <c r="L593" t="s">
        <v>348</v>
      </c>
      <c r="M593" s="2">
        <v>0.51745141542912232</v>
      </c>
      <c r="N593" t="s">
        <v>349</v>
      </c>
      <c r="O593" s="2">
        <v>0.38484911562471302</v>
      </c>
    </row>
    <row r="594" spans="1:15">
      <c r="A594" t="s">
        <v>177</v>
      </c>
      <c r="B594" t="s">
        <v>350</v>
      </c>
      <c r="C594" s="2">
        <v>6.0542103210438333E-2</v>
      </c>
      <c r="D594" t="s">
        <v>351</v>
      </c>
      <c r="E594" s="2">
        <v>0.1378342939411723</v>
      </c>
      <c r="F594" t="s">
        <v>352</v>
      </c>
      <c r="G594" s="2">
        <v>3.9793097835719056E-2</v>
      </c>
      <c r="H594" t="s">
        <v>345</v>
      </c>
      <c r="I594" s="2">
        <v>0.14710072462821608</v>
      </c>
      <c r="J594" t="s">
        <v>353</v>
      </c>
      <c r="K594" s="2">
        <v>4.559715009083587E-2</v>
      </c>
      <c r="L594" t="s">
        <v>354</v>
      </c>
      <c r="M594" s="2">
        <v>0.31941508159963661</v>
      </c>
      <c r="N594" t="s">
        <v>355</v>
      </c>
      <c r="O594" s="2">
        <v>0.41508246093770201</v>
      </c>
    </row>
    <row r="595" spans="1:15">
      <c r="A595" t="s">
        <v>253</v>
      </c>
      <c r="B595" t="s">
        <v>356</v>
      </c>
      <c r="C595" s="2">
        <v>1.9637544248279792E-2</v>
      </c>
      <c r="D595" t="s">
        <v>340</v>
      </c>
      <c r="E595" s="2">
        <v>0.21910438290265649</v>
      </c>
      <c r="F595" t="s">
        <v>357</v>
      </c>
      <c r="G595" s="2">
        <v>5.3105876191997692E-2</v>
      </c>
      <c r="H595" t="s">
        <v>358</v>
      </c>
      <c r="I595" s="2">
        <v>8.5366843449095522E-2</v>
      </c>
      <c r="J595" t="s">
        <v>359</v>
      </c>
      <c r="K595" s="2">
        <v>7.3038654131696553E-3</v>
      </c>
      <c r="L595" t="s">
        <v>360</v>
      </c>
      <c r="M595" s="2">
        <v>0.27835850274092094</v>
      </c>
      <c r="N595" t="s">
        <v>361</v>
      </c>
      <c r="O595" s="2">
        <v>0.24735536816058962</v>
      </c>
    </row>
    <row r="596" spans="1:15">
      <c r="A596" t="s">
        <v>313</v>
      </c>
      <c r="B596" t="s">
        <v>362</v>
      </c>
      <c r="C596" s="2">
        <v>5.9037629603172041E-3</v>
      </c>
      <c r="D596" t="s">
        <v>363</v>
      </c>
      <c r="E596" s="2">
        <v>8.0066819395371719E-2</v>
      </c>
      <c r="F596" t="s">
        <v>364</v>
      </c>
      <c r="G596" s="2">
        <v>6.5865951003241802E-2</v>
      </c>
      <c r="H596" t="s">
        <v>365</v>
      </c>
      <c r="I596" s="2">
        <v>9.708060401232127E-2</v>
      </c>
      <c r="J596" t="s">
        <v>228</v>
      </c>
      <c r="K596" s="2">
        <v>7.766258231079199E-3</v>
      </c>
      <c r="L596" t="s">
        <v>366</v>
      </c>
      <c r="M596" s="2">
        <v>2.7474382508913302E-2</v>
      </c>
      <c r="N596" t="s">
        <v>367</v>
      </c>
      <c r="O596" s="2">
        <v>0.25540233911975752</v>
      </c>
    </row>
    <row r="597" spans="1:15">
      <c r="A597" t="s">
        <v>385</v>
      </c>
      <c r="B597" t="s">
        <v>27</v>
      </c>
      <c r="C597" s="2">
        <v>1</v>
      </c>
      <c r="D597" t="s">
        <v>27</v>
      </c>
      <c r="E597" s="2">
        <v>1</v>
      </c>
      <c r="F597" t="s">
        <v>27</v>
      </c>
      <c r="G597" s="2">
        <v>1</v>
      </c>
      <c r="H597" t="s">
        <v>27</v>
      </c>
      <c r="I597" s="2">
        <v>1</v>
      </c>
      <c r="J597" t="s">
        <v>27</v>
      </c>
      <c r="K597" s="2">
        <v>1</v>
      </c>
      <c r="L597" t="s">
        <v>369</v>
      </c>
      <c r="M597" s="2">
        <v>8.5109127922990101E-3</v>
      </c>
      <c r="N597" t="s">
        <v>370</v>
      </c>
      <c r="O597" s="2">
        <v>0.24090342171725651</v>
      </c>
    </row>
    <row r="598" spans="1:15">
      <c r="A598" t="s">
        <v>93</v>
      </c>
      <c r="B598" t="s">
        <v>331</v>
      </c>
      <c r="C598" s="2">
        <v>0.38578565464901876</v>
      </c>
      <c r="D598" t="s">
        <v>332</v>
      </c>
      <c r="E598" s="2">
        <v>0.21864122178447418</v>
      </c>
      <c r="F598" t="s">
        <v>333</v>
      </c>
      <c r="G598" s="2">
        <v>0.70571515544191499</v>
      </c>
      <c r="H598" t="s">
        <v>332</v>
      </c>
      <c r="I598" s="2">
        <v>0.27546253875192195</v>
      </c>
      <c r="J598" t="s">
        <v>334</v>
      </c>
      <c r="K598" s="2">
        <v>0.73203342511510017</v>
      </c>
      <c r="L598" t="s">
        <v>335</v>
      </c>
      <c r="M598" s="2">
        <v>0.67057555683902637</v>
      </c>
      <c r="N598" t="s">
        <v>336</v>
      </c>
      <c r="O598" s="2">
        <v>0.60360558393262498</v>
      </c>
    </row>
    <row r="599" spans="1:15">
      <c r="A599" t="s">
        <v>94</v>
      </c>
      <c r="B599" t="s">
        <v>337</v>
      </c>
      <c r="C599" s="2">
        <v>0.37897982640332889</v>
      </c>
      <c r="D599" t="s">
        <v>338</v>
      </c>
      <c r="E599" s="2">
        <v>0.20266775813618715</v>
      </c>
      <c r="F599" t="s">
        <v>339</v>
      </c>
      <c r="G599" s="2">
        <v>9.7047379350938337E-2</v>
      </c>
      <c r="H599" t="s">
        <v>340</v>
      </c>
      <c r="I599" s="2">
        <v>0.2384755614298745</v>
      </c>
      <c r="J599" t="s">
        <v>341</v>
      </c>
      <c r="K599" s="2">
        <v>0.12421043694787856</v>
      </c>
      <c r="L599" t="s">
        <v>342</v>
      </c>
      <c r="M599" s="2">
        <v>0.47949795986354771</v>
      </c>
      <c r="N599" t="s">
        <v>343</v>
      </c>
      <c r="O599" s="2">
        <v>0.58546216183617017</v>
      </c>
    </row>
    <row r="600" spans="1:15">
      <c r="A600" t="s">
        <v>95</v>
      </c>
      <c r="B600" t="s">
        <v>344</v>
      </c>
      <c r="C600" s="2">
        <v>0.13109419913079323</v>
      </c>
      <c r="D600" t="s">
        <v>345</v>
      </c>
      <c r="E600" s="2">
        <v>9.8986790602122704E-2</v>
      </c>
      <c r="F600" t="s">
        <v>346</v>
      </c>
      <c r="G600" s="2">
        <v>5.1948579341924532E-2</v>
      </c>
      <c r="H600" t="s">
        <v>338</v>
      </c>
      <c r="I600" s="2">
        <v>0.22408193547529462</v>
      </c>
      <c r="J600" t="s">
        <v>347</v>
      </c>
      <c r="K600" s="2">
        <v>5.7513890979967043E-2</v>
      </c>
      <c r="L600" t="s">
        <v>348</v>
      </c>
      <c r="M600" s="2">
        <v>0.25160026729012802</v>
      </c>
      <c r="N600" t="s">
        <v>349</v>
      </c>
      <c r="O600" s="2">
        <v>0.43902502255836345</v>
      </c>
    </row>
    <row r="601" spans="1:15">
      <c r="A601" t="s">
        <v>178</v>
      </c>
      <c r="B601" t="s">
        <v>350</v>
      </c>
      <c r="C601" s="2">
        <v>4.8082224622188828E-2</v>
      </c>
      <c r="D601" t="s">
        <v>351</v>
      </c>
      <c r="E601" s="2">
        <v>0.10231313172490356</v>
      </c>
      <c r="F601" t="s">
        <v>352</v>
      </c>
      <c r="G601" s="2">
        <v>4.2207896089269441E-2</v>
      </c>
      <c r="H601" t="s">
        <v>345</v>
      </c>
      <c r="I601" s="2">
        <v>9.3808715879376267E-2</v>
      </c>
      <c r="J601" t="s">
        <v>353</v>
      </c>
      <c r="K601" s="2">
        <v>6.2010290353102307E-2</v>
      </c>
      <c r="L601" t="s">
        <v>354</v>
      </c>
      <c r="M601" s="2">
        <v>0.34643507906491033</v>
      </c>
      <c r="N601" t="s">
        <v>355</v>
      </c>
      <c r="O601" s="2">
        <v>0.34400629889918549</v>
      </c>
    </row>
    <row r="602" spans="1:15">
      <c r="A602" t="s">
        <v>254</v>
      </c>
      <c r="B602" t="s">
        <v>356</v>
      </c>
      <c r="C602" s="2">
        <v>2.2062376522972542E-2</v>
      </c>
      <c r="D602" t="s">
        <v>340</v>
      </c>
      <c r="E602" s="2">
        <v>0.21149235974068908</v>
      </c>
      <c r="F602" t="s">
        <v>357</v>
      </c>
      <c r="G602" s="2">
        <v>7.1673280141924117E-2</v>
      </c>
      <c r="H602" t="s">
        <v>358</v>
      </c>
      <c r="I602" s="2">
        <v>7.4973660486941388E-2</v>
      </c>
      <c r="J602" t="s">
        <v>359</v>
      </c>
      <c r="K602" s="2">
        <v>2.4231956603951679E-2</v>
      </c>
      <c r="L602" t="s">
        <v>360</v>
      </c>
      <c r="M602" s="2">
        <v>0.15970195253005223</v>
      </c>
      <c r="N602" t="s">
        <v>361</v>
      </c>
      <c r="O602" s="2">
        <v>0.27703037225796823</v>
      </c>
    </row>
    <row r="603" spans="1:15">
      <c r="A603" t="s">
        <v>314</v>
      </c>
      <c r="B603" t="s">
        <v>362</v>
      </c>
      <c r="C603" s="2">
        <v>3.3995718671697442E-2</v>
      </c>
      <c r="D603" t="s">
        <v>363</v>
      </c>
      <c r="E603" s="2">
        <v>0.16589873801162341</v>
      </c>
      <c r="F603" t="s">
        <v>364</v>
      </c>
      <c r="G603" s="2">
        <v>3.1407709634030043E-2</v>
      </c>
      <c r="H603" t="s">
        <v>365</v>
      </c>
      <c r="I603" s="2">
        <v>9.3197587976591709E-2</v>
      </c>
      <c r="J603" t="s">
        <v>228</v>
      </c>
      <c r="K603" s="2">
        <v>5.7833173438162104E-3</v>
      </c>
      <c r="L603" t="s">
        <v>366</v>
      </c>
      <c r="M603" s="2">
        <v>0.10697842818247531</v>
      </c>
      <c r="N603" t="s">
        <v>367</v>
      </c>
      <c r="O603" s="2">
        <v>0.23500970554679274</v>
      </c>
    </row>
    <row r="604" spans="1:15">
      <c r="A604" t="s">
        <v>386</v>
      </c>
      <c r="B604" t="s">
        <v>27</v>
      </c>
      <c r="C604" s="2">
        <v>1</v>
      </c>
      <c r="D604" t="s">
        <v>27</v>
      </c>
      <c r="E604" s="2">
        <v>1</v>
      </c>
      <c r="F604" t="s">
        <v>27</v>
      </c>
      <c r="G604" s="2">
        <v>1</v>
      </c>
      <c r="H604" t="s">
        <v>27</v>
      </c>
      <c r="I604" s="2">
        <v>1</v>
      </c>
      <c r="J604" t="s">
        <v>27</v>
      </c>
      <c r="K604" s="2">
        <v>1</v>
      </c>
      <c r="L604" t="s">
        <v>369</v>
      </c>
      <c r="M604" s="2">
        <v>1.8499418351371318E-2</v>
      </c>
      <c r="N604" t="s">
        <v>370</v>
      </c>
      <c r="O604" s="2">
        <v>0.18098401148265694</v>
      </c>
    </row>
    <row r="605" spans="1:15">
      <c r="A605" t="s">
        <v>96</v>
      </c>
      <c r="B605" t="s">
        <v>331</v>
      </c>
      <c r="C605" s="2">
        <v>0.29404369646626988</v>
      </c>
      <c r="D605" t="s">
        <v>332</v>
      </c>
      <c r="E605" s="2">
        <v>0.17036496437624998</v>
      </c>
      <c r="F605" t="s">
        <v>333</v>
      </c>
      <c r="G605" s="2">
        <v>0.6323798795711516</v>
      </c>
      <c r="H605" t="s">
        <v>332</v>
      </c>
      <c r="I605" s="2">
        <v>0.15526004407624316</v>
      </c>
      <c r="J605" t="s">
        <v>334</v>
      </c>
      <c r="K605" s="2">
        <v>0.78028507128247715</v>
      </c>
      <c r="L605" t="s">
        <v>335</v>
      </c>
      <c r="M605" s="2">
        <v>0.63735780161459266</v>
      </c>
      <c r="N605" t="s">
        <v>336</v>
      </c>
      <c r="O605" s="2">
        <v>0.69759943190253126</v>
      </c>
    </row>
    <row r="606" spans="1:15">
      <c r="A606" t="s">
        <v>97</v>
      </c>
      <c r="B606" t="s">
        <v>337</v>
      </c>
      <c r="C606" s="2">
        <v>0.45242261806160061</v>
      </c>
      <c r="D606" t="s">
        <v>338</v>
      </c>
      <c r="E606" s="2">
        <v>0.36273027601627633</v>
      </c>
      <c r="F606" t="s">
        <v>339</v>
      </c>
      <c r="G606" s="2">
        <v>0.14466400847326602</v>
      </c>
      <c r="H606" t="s">
        <v>340</v>
      </c>
      <c r="I606" s="2">
        <v>0.18669018049619679</v>
      </c>
      <c r="J606" t="s">
        <v>341</v>
      </c>
      <c r="K606" s="2">
        <v>0.11042248537517409</v>
      </c>
      <c r="L606" t="s">
        <v>342</v>
      </c>
      <c r="M606" s="2">
        <v>0.61775610160115346</v>
      </c>
      <c r="N606" t="s">
        <v>343</v>
      </c>
      <c r="O606" s="2">
        <v>0.51062303924850405</v>
      </c>
    </row>
    <row r="607" spans="1:15">
      <c r="A607" t="s">
        <v>98</v>
      </c>
      <c r="B607" t="s">
        <v>344</v>
      </c>
      <c r="C607" s="2">
        <v>0.16525893517156776</v>
      </c>
      <c r="D607" t="s">
        <v>345</v>
      </c>
      <c r="E607" s="2">
        <v>7.3746802423186236E-2</v>
      </c>
      <c r="F607" t="s">
        <v>346</v>
      </c>
      <c r="G607" s="2">
        <v>0.13793036867055167</v>
      </c>
      <c r="H607" t="s">
        <v>338</v>
      </c>
      <c r="I607" s="2">
        <v>0.38213574299544517</v>
      </c>
      <c r="J607" t="s">
        <v>347</v>
      </c>
      <c r="K607" s="2">
        <v>5.7655739394984674E-2</v>
      </c>
      <c r="L607" t="s">
        <v>348</v>
      </c>
      <c r="M607" s="2">
        <v>0.30850328146836653</v>
      </c>
      <c r="N607" t="s">
        <v>349</v>
      </c>
      <c r="O607" s="2">
        <v>0.44704791829465179</v>
      </c>
    </row>
    <row r="608" spans="1:15">
      <c r="A608" t="s">
        <v>179</v>
      </c>
      <c r="B608" t="s">
        <v>350</v>
      </c>
      <c r="C608" s="2">
        <v>3.866158969041867E-2</v>
      </c>
      <c r="D608" t="s">
        <v>351</v>
      </c>
      <c r="E608" s="2">
        <v>5.9998143531359752E-2</v>
      </c>
      <c r="F608" t="s">
        <v>352</v>
      </c>
      <c r="G608" s="2">
        <v>3.5348680316480009E-2</v>
      </c>
      <c r="H608" t="s">
        <v>345</v>
      </c>
      <c r="I608" s="2">
        <v>0.10669509833392468</v>
      </c>
      <c r="J608" t="s">
        <v>353</v>
      </c>
      <c r="K608" s="2">
        <v>4.4468938370402826E-2</v>
      </c>
      <c r="L608" t="s">
        <v>354</v>
      </c>
      <c r="M608" s="2">
        <v>0.34041378542593553</v>
      </c>
      <c r="N608" t="s">
        <v>355</v>
      </c>
      <c r="O608" s="2">
        <v>0.30833576652274181</v>
      </c>
    </row>
    <row r="609" spans="1:15">
      <c r="A609" t="s">
        <v>255</v>
      </c>
      <c r="B609" t="s">
        <v>356</v>
      </c>
      <c r="C609" s="2">
        <v>2.3778563632633198E-2</v>
      </c>
      <c r="D609" t="s">
        <v>340</v>
      </c>
      <c r="E609" s="2">
        <v>0.19549168668282838</v>
      </c>
      <c r="F609" t="s">
        <v>357</v>
      </c>
      <c r="G609" s="2">
        <v>2.3811699440264813E-2</v>
      </c>
      <c r="H609" t="s">
        <v>358</v>
      </c>
      <c r="I609" s="2">
        <v>0.10529603935604856</v>
      </c>
      <c r="J609" t="s">
        <v>359</v>
      </c>
      <c r="K609" s="2">
        <v>7.1677655769613099E-3</v>
      </c>
      <c r="L609" t="s">
        <v>360</v>
      </c>
      <c r="M609" s="2">
        <v>0.14590958336743293</v>
      </c>
      <c r="N609" t="s">
        <v>361</v>
      </c>
      <c r="O609" s="2">
        <v>0.24538215307621478</v>
      </c>
    </row>
    <row r="610" spans="1:15">
      <c r="A610" t="s">
        <v>315</v>
      </c>
      <c r="B610" t="s">
        <v>362</v>
      </c>
      <c r="C610" s="2">
        <v>2.5834596977509453E-2</v>
      </c>
      <c r="D610" t="s">
        <v>363</v>
      </c>
      <c r="E610" s="2">
        <v>0.13766812697009867</v>
      </c>
      <c r="F610" t="s">
        <v>364</v>
      </c>
      <c r="G610" s="2">
        <v>2.5865363528285671E-2</v>
      </c>
      <c r="H610" t="s">
        <v>365</v>
      </c>
      <c r="I610" s="2">
        <v>6.3922894742141162E-2</v>
      </c>
      <c r="J610" t="s">
        <v>228</v>
      </c>
      <c r="K610" s="2">
        <v>2.1800591728931298E-3</v>
      </c>
      <c r="L610" t="s">
        <v>366</v>
      </c>
      <c r="M610" s="2">
        <v>2.5980877951375807E-2</v>
      </c>
      <c r="N610" t="s">
        <v>367</v>
      </c>
      <c r="O610" s="2">
        <v>0.2911163738424204</v>
      </c>
    </row>
    <row r="611" spans="1:15">
      <c r="A611" t="s">
        <v>387</v>
      </c>
      <c r="B611" t="s">
        <v>27</v>
      </c>
      <c r="C611" s="2">
        <v>1</v>
      </c>
      <c r="D611" t="s">
        <v>27</v>
      </c>
      <c r="E611" s="2">
        <v>1</v>
      </c>
      <c r="F611" t="s">
        <v>27</v>
      </c>
      <c r="G611" s="2">
        <v>1</v>
      </c>
      <c r="H611" t="s">
        <v>27</v>
      </c>
      <c r="I611" s="2">
        <v>1</v>
      </c>
      <c r="J611" t="s">
        <v>27</v>
      </c>
      <c r="K611" s="2">
        <v>1</v>
      </c>
      <c r="L611" t="s">
        <v>369</v>
      </c>
      <c r="M611" s="2">
        <v>2.7780249614804117E-2</v>
      </c>
      <c r="N611" t="s">
        <v>370</v>
      </c>
      <c r="O611" s="2">
        <v>0.25125437598700745</v>
      </c>
    </row>
    <row r="612" spans="1:15">
      <c r="A612" t="s">
        <v>99</v>
      </c>
      <c r="B612" t="s">
        <v>331</v>
      </c>
      <c r="C612" s="2">
        <v>0.58642482123525197</v>
      </c>
      <c r="D612" t="s">
        <v>332</v>
      </c>
      <c r="E612" s="2">
        <v>0.16813482419920556</v>
      </c>
      <c r="F612" t="s">
        <v>333</v>
      </c>
      <c r="G612" s="2">
        <v>0.61903523350037182</v>
      </c>
      <c r="H612" t="s">
        <v>332</v>
      </c>
      <c r="I612" s="2">
        <v>0.26688611682341395</v>
      </c>
      <c r="J612" t="s">
        <v>334</v>
      </c>
      <c r="K612" s="2">
        <v>0.76679474335123798</v>
      </c>
      <c r="L612" t="s">
        <v>335</v>
      </c>
      <c r="M612" s="2">
        <v>0.30189588904827735</v>
      </c>
      <c r="N612" t="s">
        <v>336</v>
      </c>
      <c r="O612" s="2">
        <v>0.65139601699053495</v>
      </c>
    </row>
    <row r="613" spans="1:15">
      <c r="A613" t="s">
        <v>100</v>
      </c>
      <c r="B613" t="s">
        <v>337</v>
      </c>
      <c r="C613" s="2">
        <v>0.16790195601555549</v>
      </c>
      <c r="D613" t="s">
        <v>338</v>
      </c>
      <c r="E613" s="2">
        <v>8.3027700871115662E-2</v>
      </c>
      <c r="F613" t="s">
        <v>339</v>
      </c>
      <c r="G613" s="2">
        <v>0.21370120642419735</v>
      </c>
      <c r="H613" t="s">
        <v>340</v>
      </c>
      <c r="I613" s="2">
        <v>0.1671599902689033</v>
      </c>
      <c r="J613" t="s">
        <v>341</v>
      </c>
      <c r="K613" s="2">
        <v>3.2035119240245803E-2</v>
      </c>
      <c r="L613" t="s">
        <v>342</v>
      </c>
      <c r="M613" s="2">
        <v>0.6145776248205298</v>
      </c>
      <c r="N613" t="s">
        <v>343</v>
      </c>
      <c r="O613" s="2">
        <v>0.51471978370650684</v>
      </c>
    </row>
    <row r="614" spans="1:15">
      <c r="A614" t="s">
        <v>101</v>
      </c>
      <c r="B614" t="s">
        <v>344</v>
      </c>
      <c r="C614" s="2">
        <v>0.13959725317047611</v>
      </c>
      <c r="D614" t="s">
        <v>345</v>
      </c>
      <c r="E614" s="2">
        <v>0.10455698417293273</v>
      </c>
      <c r="F614" t="s">
        <v>346</v>
      </c>
      <c r="G614" s="2">
        <v>9.3577657520210342E-2</v>
      </c>
      <c r="H614" t="s">
        <v>338</v>
      </c>
      <c r="I614" s="2">
        <v>0.15441917020124418</v>
      </c>
      <c r="J614" t="s">
        <v>347</v>
      </c>
      <c r="K614" s="2">
        <v>6.180704246702895E-2</v>
      </c>
      <c r="L614" t="s">
        <v>348</v>
      </c>
      <c r="M614" s="2">
        <v>0.21264899452396344</v>
      </c>
      <c r="N614" t="s">
        <v>349</v>
      </c>
      <c r="O614" s="2">
        <v>0.53439748157350941</v>
      </c>
    </row>
    <row r="615" spans="1:15">
      <c r="A615" t="s">
        <v>180</v>
      </c>
      <c r="B615" t="s">
        <v>350</v>
      </c>
      <c r="C615" s="2">
        <v>5.7935578559427145E-2</v>
      </c>
      <c r="D615" t="s">
        <v>351</v>
      </c>
      <c r="E615" s="2">
        <v>0.21347001633036056</v>
      </c>
      <c r="F615" t="s">
        <v>352</v>
      </c>
      <c r="G615" s="2">
        <v>2.0532756733722363E-2</v>
      </c>
      <c r="H615" t="s">
        <v>345</v>
      </c>
      <c r="I615" s="2">
        <v>0.10070345074761647</v>
      </c>
      <c r="J615" t="s">
        <v>353</v>
      </c>
      <c r="K615" s="2">
        <v>5.6908297394611999E-2</v>
      </c>
      <c r="L615" t="s">
        <v>354</v>
      </c>
      <c r="M615" s="2">
        <v>0.47457964914623268</v>
      </c>
      <c r="N615" t="s">
        <v>355</v>
      </c>
      <c r="O615" s="2">
        <v>0.49736915437827744</v>
      </c>
    </row>
    <row r="616" spans="1:15">
      <c r="A616" t="s">
        <v>256</v>
      </c>
      <c r="B616" t="s">
        <v>356</v>
      </c>
      <c r="C616" s="2">
        <v>1.5068196041327531E-2</v>
      </c>
      <c r="D616" t="s">
        <v>340</v>
      </c>
      <c r="E616" s="2">
        <v>0.10681128254304478</v>
      </c>
      <c r="F616" t="s">
        <v>357</v>
      </c>
      <c r="G616" s="2">
        <v>1.2201849427565251E-2</v>
      </c>
      <c r="H616" t="s">
        <v>358</v>
      </c>
      <c r="I616" s="2">
        <v>5.2170965025345045E-2</v>
      </c>
      <c r="J616" t="s">
        <v>359</v>
      </c>
      <c r="K616" s="2">
        <v>8.2454797546875E-2</v>
      </c>
      <c r="L616" t="s">
        <v>360</v>
      </c>
      <c r="M616" s="2">
        <v>0.25510171063771031</v>
      </c>
      <c r="N616" t="s">
        <v>361</v>
      </c>
      <c r="O616" s="2">
        <v>9.9907622389197426E-2</v>
      </c>
    </row>
    <row r="617" spans="1:15">
      <c r="A617" t="s">
        <v>316</v>
      </c>
      <c r="B617" t="s">
        <v>362</v>
      </c>
      <c r="C617" s="2">
        <v>3.3072194977961593E-2</v>
      </c>
      <c r="D617" t="s">
        <v>363</v>
      </c>
      <c r="E617" s="2">
        <v>0.32399919188334075</v>
      </c>
      <c r="F617" t="s">
        <v>364</v>
      </c>
      <c r="G617" s="2">
        <v>4.0951296393933356E-2</v>
      </c>
      <c r="H617" t="s">
        <v>365</v>
      </c>
      <c r="I617" s="2">
        <v>0.25866030693347741</v>
      </c>
      <c r="J617" t="s">
        <v>228</v>
      </c>
      <c r="K617" s="2">
        <v>0</v>
      </c>
      <c r="L617" t="s">
        <v>366</v>
      </c>
      <c r="M617" s="2">
        <v>0.13991872957785634</v>
      </c>
      <c r="N617" t="s">
        <v>367</v>
      </c>
      <c r="O617" s="2">
        <v>0.11326289194131289</v>
      </c>
    </row>
    <row r="618" spans="1:15">
      <c r="A618" t="s">
        <v>388</v>
      </c>
      <c r="B618" t="s">
        <v>27</v>
      </c>
      <c r="C618" s="2">
        <v>1</v>
      </c>
      <c r="D618" t="s">
        <v>27</v>
      </c>
      <c r="E618" s="2">
        <v>1</v>
      </c>
      <c r="F618" t="s">
        <v>27</v>
      </c>
      <c r="G618" s="2">
        <v>1</v>
      </c>
      <c r="H618" t="s">
        <v>27</v>
      </c>
      <c r="I618" s="2">
        <v>1</v>
      </c>
      <c r="J618" t="s">
        <v>27</v>
      </c>
      <c r="K618" s="2">
        <v>1</v>
      </c>
      <c r="L618" t="s">
        <v>369</v>
      </c>
      <c r="M618" s="2">
        <v>1.4380187898362267E-2</v>
      </c>
      <c r="N618" t="s">
        <v>370</v>
      </c>
      <c r="O618" s="2">
        <v>0.12391901644966516</v>
      </c>
    </row>
    <row r="619" spans="1:15">
      <c r="A619" t="s">
        <v>102</v>
      </c>
      <c r="B619" t="s">
        <v>331</v>
      </c>
      <c r="C619" s="2">
        <v>2.7501971814848938E-2</v>
      </c>
      <c r="D619" t="s">
        <v>332</v>
      </c>
      <c r="E619" s="2">
        <v>0.26132067573253515</v>
      </c>
      <c r="F619" t="s">
        <v>333</v>
      </c>
      <c r="G619" s="2">
        <v>0.364151712905392</v>
      </c>
      <c r="H619" t="s">
        <v>332</v>
      </c>
      <c r="I619" s="2">
        <v>0.36698625857854855</v>
      </c>
      <c r="J619" t="s">
        <v>334</v>
      </c>
      <c r="K619" s="2">
        <v>0.65065697584414439</v>
      </c>
      <c r="L619" t="s">
        <v>335</v>
      </c>
      <c r="M619" s="2">
        <v>0.68117717222614749</v>
      </c>
      <c r="N619" t="s">
        <v>336</v>
      </c>
      <c r="O619" s="2">
        <v>0.68997874243898483</v>
      </c>
    </row>
    <row r="620" spans="1:15">
      <c r="A620" t="s">
        <v>103</v>
      </c>
      <c r="B620" t="s">
        <v>337</v>
      </c>
      <c r="C620" s="2">
        <v>0.2940876088651968</v>
      </c>
      <c r="D620" t="s">
        <v>338</v>
      </c>
      <c r="E620" s="2">
        <v>3.760505619818557E-2</v>
      </c>
      <c r="F620" t="s">
        <v>339</v>
      </c>
      <c r="G620" s="2">
        <v>0.25284336136872754</v>
      </c>
      <c r="H620" t="s">
        <v>340</v>
      </c>
      <c r="I620" s="2">
        <v>0.27185255177125461</v>
      </c>
      <c r="J620" t="s">
        <v>341</v>
      </c>
      <c r="K620" s="2">
        <v>7.9867650434671228E-2</v>
      </c>
      <c r="L620" t="s">
        <v>342</v>
      </c>
      <c r="M620" s="2">
        <v>0.50109670977712795</v>
      </c>
      <c r="N620" t="s">
        <v>343</v>
      </c>
      <c r="O620" s="2">
        <v>0.40115704595813173</v>
      </c>
    </row>
    <row r="621" spans="1:15">
      <c r="A621" t="s">
        <v>104</v>
      </c>
      <c r="B621" t="s">
        <v>344</v>
      </c>
      <c r="C621" s="2">
        <v>0.25804016249733336</v>
      </c>
      <c r="D621" t="s">
        <v>345</v>
      </c>
      <c r="E621" s="2">
        <v>0.24580287127757885</v>
      </c>
      <c r="F621" t="s">
        <v>346</v>
      </c>
      <c r="G621" s="2">
        <v>0.10457540900169596</v>
      </c>
      <c r="H621" t="s">
        <v>338</v>
      </c>
      <c r="I621" s="2">
        <v>8.5731438273128943E-2</v>
      </c>
      <c r="J621" t="s">
        <v>347</v>
      </c>
      <c r="K621" s="2">
        <v>0.1005556553591533</v>
      </c>
      <c r="L621" t="s">
        <v>348</v>
      </c>
      <c r="M621" s="2">
        <v>0.45085599610716337</v>
      </c>
      <c r="N621" t="s">
        <v>349</v>
      </c>
      <c r="O621" s="2">
        <v>0.36480618556257677</v>
      </c>
    </row>
    <row r="622" spans="1:15">
      <c r="A622" t="s">
        <v>181</v>
      </c>
      <c r="B622" t="s">
        <v>350</v>
      </c>
      <c r="C622" s="2">
        <v>0.17446950360754804</v>
      </c>
      <c r="D622" t="s">
        <v>351</v>
      </c>
      <c r="E622" s="2">
        <v>0.2079616812437495</v>
      </c>
      <c r="F622" t="s">
        <v>352</v>
      </c>
      <c r="G622" s="2">
        <v>0.11309932151377863</v>
      </c>
      <c r="H622" t="s">
        <v>345</v>
      </c>
      <c r="I622" s="2">
        <v>0.11113633178975184</v>
      </c>
      <c r="J622" t="s">
        <v>353</v>
      </c>
      <c r="K622" s="2">
        <v>0.12050022374008894</v>
      </c>
      <c r="L622" t="s">
        <v>354</v>
      </c>
      <c r="M622" s="2">
        <v>0.27137800985208654</v>
      </c>
      <c r="N622" t="s">
        <v>355</v>
      </c>
      <c r="O622" s="2">
        <v>0.41117999506388597</v>
      </c>
    </row>
    <row r="623" spans="1:15">
      <c r="A623" t="s">
        <v>257</v>
      </c>
      <c r="B623" t="s">
        <v>356</v>
      </c>
      <c r="C623" s="2">
        <v>0.12369765385579289</v>
      </c>
      <c r="D623" t="s">
        <v>340</v>
      </c>
      <c r="E623" s="2">
        <v>0.16176728806856785</v>
      </c>
      <c r="F623" t="s">
        <v>357</v>
      </c>
      <c r="G623" s="2">
        <v>4.341329597811646E-2</v>
      </c>
      <c r="H623" t="s">
        <v>358</v>
      </c>
      <c r="I623" s="2">
        <v>9.186437678285074E-2</v>
      </c>
      <c r="J623" t="s">
        <v>359</v>
      </c>
      <c r="K623" s="2">
        <v>4.841949462194161E-2</v>
      </c>
      <c r="L623" t="s">
        <v>360</v>
      </c>
      <c r="M623" s="2">
        <v>0.1604324040403303</v>
      </c>
      <c r="N623" t="s">
        <v>361</v>
      </c>
      <c r="O623" s="2">
        <v>0.20084743158570639</v>
      </c>
    </row>
    <row r="624" spans="1:15">
      <c r="A624" t="s">
        <v>317</v>
      </c>
      <c r="B624" t="s">
        <v>362</v>
      </c>
      <c r="C624" s="2">
        <v>0.12220309935927955</v>
      </c>
      <c r="D624" t="s">
        <v>363</v>
      </c>
      <c r="E624" s="2">
        <v>8.5542427479382899E-2</v>
      </c>
      <c r="F624" t="s">
        <v>364</v>
      </c>
      <c r="G624" s="2">
        <v>0.12191689923228934</v>
      </c>
      <c r="H624" t="s">
        <v>365</v>
      </c>
      <c r="I624" s="2">
        <v>7.2429042804464924E-2</v>
      </c>
      <c r="J624" t="s">
        <v>228</v>
      </c>
      <c r="K624" s="2">
        <v>1.889480049946746E-2</v>
      </c>
      <c r="L624" t="s">
        <v>366</v>
      </c>
      <c r="M624" s="2">
        <v>8.5593762506985083E-2</v>
      </c>
      <c r="N624" t="s">
        <v>367</v>
      </c>
      <c r="O624" s="2">
        <v>0.37331085704969103</v>
      </c>
    </row>
    <row r="625" spans="1:15">
      <c r="A625" t="s">
        <v>389</v>
      </c>
      <c r="B625" t="s">
        <v>27</v>
      </c>
      <c r="C625" s="2">
        <v>1</v>
      </c>
      <c r="D625" t="s">
        <v>27</v>
      </c>
      <c r="E625" s="2">
        <v>1</v>
      </c>
      <c r="F625" t="s">
        <v>27</v>
      </c>
      <c r="G625" s="2">
        <v>1</v>
      </c>
      <c r="H625" t="s">
        <v>27</v>
      </c>
      <c r="I625" s="2">
        <v>1</v>
      </c>
      <c r="J625" t="s">
        <v>27</v>
      </c>
      <c r="K625" s="2">
        <v>1</v>
      </c>
      <c r="L625" t="s">
        <v>369</v>
      </c>
      <c r="M625" s="2">
        <v>0</v>
      </c>
      <c r="N625" t="s">
        <v>370</v>
      </c>
      <c r="O625" s="2">
        <v>0.28624455616563416</v>
      </c>
    </row>
    <row r="626" spans="1:15">
      <c r="A626" t="s">
        <v>105</v>
      </c>
      <c r="B626" t="s">
        <v>331</v>
      </c>
      <c r="C626" s="2">
        <v>0.32576076077635835</v>
      </c>
      <c r="D626" t="s">
        <v>332</v>
      </c>
      <c r="E626" s="2">
        <v>0.15862653827051637</v>
      </c>
      <c r="F626" t="s">
        <v>333</v>
      </c>
      <c r="G626" s="2">
        <v>0.70645097639940635</v>
      </c>
      <c r="H626" t="s">
        <v>332</v>
      </c>
      <c r="I626" s="2">
        <v>0.19365745595251233</v>
      </c>
      <c r="J626" t="s">
        <v>334</v>
      </c>
      <c r="K626" s="2">
        <v>0.76491616617508063</v>
      </c>
      <c r="L626" t="s">
        <v>335</v>
      </c>
      <c r="M626" s="2">
        <v>0.73292172934729072</v>
      </c>
      <c r="N626" t="s">
        <v>336</v>
      </c>
      <c r="O626" s="2">
        <v>0.71930493561429643</v>
      </c>
    </row>
    <row r="627" spans="1:15">
      <c r="A627" t="s">
        <v>106</v>
      </c>
      <c r="B627" t="s">
        <v>337</v>
      </c>
      <c r="C627" s="2">
        <v>0.3843031244866969</v>
      </c>
      <c r="D627" t="s">
        <v>338</v>
      </c>
      <c r="E627" s="2">
        <v>0.15730094191058938</v>
      </c>
      <c r="F627" t="s">
        <v>339</v>
      </c>
      <c r="G627" s="2">
        <v>9.7334011299390996E-2</v>
      </c>
      <c r="H627" t="s">
        <v>340</v>
      </c>
      <c r="I627" s="2">
        <v>0.18431853746426966</v>
      </c>
      <c r="J627" t="s">
        <v>341</v>
      </c>
      <c r="K627" s="2">
        <v>9.0458140105821747E-2</v>
      </c>
      <c r="L627" t="s">
        <v>342</v>
      </c>
      <c r="M627" s="2">
        <v>0.60766153809514123</v>
      </c>
      <c r="N627" t="s">
        <v>343</v>
      </c>
      <c r="O627" s="2">
        <v>0.53882422190722445</v>
      </c>
    </row>
    <row r="628" spans="1:15">
      <c r="A628" t="s">
        <v>107</v>
      </c>
      <c r="B628" t="s">
        <v>344</v>
      </c>
      <c r="C628" s="2">
        <v>0.15478645700850591</v>
      </c>
      <c r="D628" t="s">
        <v>345</v>
      </c>
      <c r="E628" s="2">
        <v>0.21749573445474268</v>
      </c>
      <c r="F628" t="s">
        <v>346</v>
      </c>
      <c r="G628" s="2">
        <v>8.2634746415826424E-2</v>
      </c>
      <c r="H628" t="s">
        <v>338</v>
      </c>
      <c r="I628" s="2">
        <v>0.17646839396549507</v>
      </c>
      <c r="J628" t="s">
        <v>347</v>
      </c>
      <c r="K628" s="2">
        <v>0.10021624669492862</v>
      </c>
      <c r="L628" t="s">
        <v>348</v>
      </c>
      <c r="M628" s="2">
        <v>0.39760985094309953</v>
      </c>
      <c r="N628" t="s">
        <v>349</v>
      </c>
      <c r="O628" s="2">
        <v>0.48129971418790385</v>
      </c>
    </row>
    <row r="629" spans="1:15">
      <c r="A629" t="s">
        <v>182</v>
      </c>
      <c r="B629" t="s">
        <v>350</v>
      </c>
      <c r="C629" s="2">
        <v>4.5968605887053732E-2</v>
      </c>
      <c r="D629" t="s">
        <v>351</v>
      </c>
      <c r="E629" s="2">
        <v>0.13383018116992668</v>
      </c>
      <c r="F629" t="s">
        <v>352</v>
      </c>
      <c r="G629" s="2">
        <v>2.2507284086791708E-2</v>
      </c>
      <c r="H629" t="s">
        <v>345</v>
      </c>
      <c r="I629" s="2">
        <v>0.18034960716037216</v>
      </c>
      <c r="J629" t="s">
        <v>353</v>
      </c>
      <c r="K629" s="2">
        <v>2.882847456608462E-2</v>
      </c>
      <c r="L629" t="s">
        <v>354</v>
      </c>
      <c r="M629" s="2">
        <v>0.43128414827554012</v>
      </c>
      <c r="N629" t="s">
        <v>355</v>
      </c>
      <c r="O629" s="2">
        <v>0.33309943961587524</v>
      </c>
    </row>
    <row r="630" spans="1:15">
      <c r="A630" t="s">
        <v>258</v>
      </c>
      <c r="B630" t="s">
        <v>356</v>
      </c>
      <c r="C630" s="2">
        <v>4.8354802561961778E-2</v>
      </c>
      <c r="D630" t="s">
        <v>340</v>
      </c>
      <c r="E630" s="2">
        <v>0.19269452941171206</v>
      </c>
      <c r="F630" t="s">
        <v>357</v>
      </c>
      <c r="G630" s="2">
        <v>3.8013943473867287E-2</v>
      </c>
      <c r="H630" t="s">
        <v>358</v>
      </c>
      <c r="I630" s="2">
        <v>0.10207190054420781</v>
      </c>
      <c r="J630" t="s">
        <v>359</v>
      </c>
      <c r="K630" s="2">
        <v>1.5580972458084916E-2</v>
      </c>
      <c r="L630" t="s">
        <v>360</v>
      </c>
      <c r="M630" s="2">
        <v>0.20046942255005487</v>
      </c>
      <c r="N630" t="s">
        <v>361</v>
      </c>
      <c r="O630" s="2">
        <v>0.24102586991386676</v>
      </c>
    </row>
    <row r="631" spans="1:15">
      <c r="A631" t="s">
        <v>318</v>
      </c>
      <c r="B631" t="s">
        <v>362</v>
      </c>
      <c r="C631" s="2">
        <v>4.0826249279423424E-2</v>
      </c>
      <c r="D631" t="s">
        <v>363</v>
      </c>
      <c r="E631" s="2">
        <v>0.14005207478251325</v>
      </c>
      <c r="F631" t="s">
        <v>364</v>
      </c>
      <c r="G631" s="2">
        <v>5.3059038324717374E-2</v>
      </c>
      <c r="H631" t="s">
        <v>365</v>
      </c>
      <c r="I631" s="2">
        <v>0.16313410491314362</v>
      </c>
      <c r="J631" t="s">
        <v>228</v>
      </c>
      <c r="K631" s="2">
        <v>2.0561107612676918E-2</v>
      </c>
      <c r="L631" t="s">
        <v>366</v>
      </c>
      <c r="M631" s="2">
        <v>1.5343226038587943E-2</v>
      </c>
      <c r="N631" t="s">
        <v>367</v>
      </c>
      <c r="O631" s="2">
        <v>0.2985007939465924</v>
      </c>
    </row>
    <row r="632" spans="1:15">
      <c r="A632" t="s">
        <v>390</v>
      </c>
      <c r="B632" t="s">
        <v>27</v>
      </c>
      <c r="C632" s="2">
        <v>1</v>
      </c>
      <c r="D632" t="s">
        <v>27</v>
      </c>
      <c r="E632" s="2">
        <v>1</v>
      </c>
      <c r="F632" t="s">
        <v>27</v>
      </c>
      <c r="G632" s="2">
        <v>1</v>
      </c>
      <c r="H632" t="s">
        <v>27</v>
      </c>
      <c r="I632" s="2">
        <v>1</v>
      </c>
      <c r="J632" t="s">
        <v>27</v>
      </c>
      <c r="K632" s="2">
        <v>1</v>
      </c>
      <c r="L632" t="s">
        <v>369</v>
      </c>
      <c r="M632" s="2">
        <v>5.4883238598010088E-3</v>
      </c>
      <c r="N632" t="s">
        <v>370</v>
      </c>
      <c r="O632" s="2">
        <v>0.19284493742730333</v>
      </c>
    </row>
    <row r="633" spans="1:15">
      <c r="A633" t="s">
        <v>108</v>
      </c>
      <c r="B633" t="s">
        <v>331</v>
      </c>
      <c r="C633" s="2">
        <v>0.59953095644663401</v>
      </c>
      <c r="D633" t="s">
        <v>332</v>
      </c>
      <c r="E633" s="2">
        <v>0.16504637523601795</v>
      </c>
      <c r="F633" t="s">
        <v>333</v>
      </c>
      <c r="G633" s="2">
        <v>0.56051314703573296</v>
      </c>
      <c r="H633" t="s">
        <v>332</v>
      </c>
      <c r="I633" s="2">
        <v>0.22443927312563844</v>
      </c>
      <c r="J633" t="s">
        <v>334</v>
      </c>
      <c r="K633" s="2">
        <v>0.52200968033054762</v>
      </c>
      <c r="L633" t="s">
        <v>335</v>
      </c>
      <c r="M633" s="2">
        <v>0.45932020190095157</v>
      </c>
      <c r="N633" t="s">
        <v>336</v>
      </c>
      <c r="O633" s="2">
        <v>0.51216673540857505</v>
      </c>
    </row>
    <row r="634" spans="1:15">
      <c r="A634" t="s">
        <v>109</v>
      </c>
      <c r="B634" t="s">
        <v>337</v>
      </c>
      <c r="C634" s="2">
        <v>0.32964502480064034</v>
      </c>
      <c r="D634" t="s">
        <v>338</v>
      </c>
      <c r="E634" s="2">
        <v>9.2386474278055977E-2</v>
      </c>
      <c r="F634" t="s">
        <v>339</v>
      </c>
      <c r="G634" s="2">
        <v>0.23435079133621564</v>
      </c>
      <c r="H634" t="s">
        <v>340</v>
      </c>
      <c r="I634" s="2">
        <v>0.12134828417039807</v>
      </c>
      <c r="J634" t="s">
        <v>341</v>
      </c>
      <c r="K634" s="2">
        <v>0.137590595567785</v>
      </c>
      <c r="L634" t="s">
        <v>342</v>
      </c>
      <c r="M634" s="2">
        <v>0.41183343278764328</v>
      </c>
      <c r="N634" t="s">
        <v>343</v>
      </c>
      <c r="O634" s="2">
        <v>0.48290609879836649</v>
      </c>
    </row>
    <row r="635" spans="1:15">
      <c r="A635" t="s">
        <v>110</v>
      </c>
      <c r="B635" t="s">
        <v>344</v>
      </c>
      <c r="C635" s="2">
        <v>4.5525253833411918E-2</v>
      </c>
      <c r="D635" t="s">
        <v>345</v>
      </c>
      <c r="E635" s="2">
        <v>8.4124359056291939E-2</v>
      </c>
      <c r="F635" t="s">
        <v>346</v>
      </c>
      <c r="G635" s="2">
        <v>9.407183786872407E-2</v>
      </c>
      <c r="H635" t="s">
        <v>338</v>
      </c>
      <c r="I635" s="2">
        <v>0.11648912078054527</v>
      </c>
      <c r="J635" t="s">
        <v>347</v>
      </c>
      <c r="K635" s="2">
        <v>8.5805590821490862E-2</v>
      </c>
      <c r="L635" t="s">
        <v>348</v>
      </c>
      <c r="M635" s="2">
        <v>0.26768775319924454</v>
      </c>
      <c r="N635" t="s">
        <v>349</v>
      </c>
      <c r="O635" s="2">
        <v>0.53007548309791619</v>
      </c>
    </row>
    <row r="636" spans="1:15">
      <c r="A636" t="s">
        <v>183</v>
      </c>
      <c r="B636" t="s">
        <v>350</v>
      </c>
      <c r="C636" s="2">
        <v>8.6523716174997031E-3</v>
      </c>
      <c r="D636" t="s">
        <v>351</v>
      </c>
      <c r="E636" s="2">
        <v>0.43617229393018553</v>
      </c>
      <c r="F636" t="s">
        <v>352</v>
      </c>
      <c r="G636" s="2">
        <v>9.3687498508721184E-2</v>
      </c>
      <c r="H636" t="s">
        <v>345</v>
      </c>
      <c r="I636" s="2">
        <v>0.17656044339886481</v>
      </c>
      <c r="J636" t="s">
        <v>353</v>
      </c>
      <c r="K636" s="2">
        <v>7.072122333975335E-2</v>
      </c>
      <c r="L636" t="s">
        <v>354</v>
      </c>
      <c r="M636" s="2">
        <v>0.38792678081586124</v>
      </c>
      <c r="N636" t="s">
        <v>355</v>
      </c>
      <c r="O636" s="2">
        <v>0.44095290479742333</v>
      </c>
    </row>
    <row r="637" spans="1:15">
      <c r="A637" t="s">
        <v>259</v>
      </c>
      <c r="B637" t="s">
        <v>356</v>
      </c>
      <c r="C637" s="2">
        <v>6.8021950894058443E-3</v>
      </c>
      <c r="D637" t="s">
        <v>340</v>
      </c>
      <c r="E637" s="2">
        <v>0.17206538400124735</v>
      </c>
      <c r="F637" t="s">
        <v>357</v>
      </c>
      <c r="G637" s="2">
        <v>9.6282994535139641E-3</v>
      </c>
      <c r="H637" t="s">
        <v>358</v>
      </c>
      <c r="I637" s="2">
        <v>0.24795547197414866</v>
      </c>
      <c r="J637" t="s">
        <v>359</v>
      </c>
      <c r="K637" s="2">
        <v>0.18387290994042224</v>
      </c>
      <c r="L637" t="s">
        <v>360</v>
      </c>
      <c r="M637" s="2">
        <v>0.17890141782714092</v>
      </c>
      <c r="N637" t="s">
        <v>361</v>
      </c>
      <c r="O637" s="2">
        <v>0.2385297513372337</v>
      </c>
    </row>
    <row r="638" spans="1:15">
      <c r="A638" t="s">
        <v>319</v>
      </c>
      <c r="B638" t="s">
        <v>362</v>
      </c>
      <c r="C638" s="2">
        <v>9.8441982124068232E-3</v>
      </c>
      <c r="D638" t="s">
        <v>363</v>
      </c>
      <c r="E638" s="2">
        <v>5.0205113498200421E-2</v>
      </c>
      <c r="F638" t="s">
        <v>364</v>
      </c>
      <c r="G638" s="2">
        <v>7.7484257970911134E-3</v>
      </c>
      <c r="H638" t="s">
        <v>365</v>
      </c>
      <c r="I638" s="2">
        <v>0.11320740655040544</v>
      </c>
      <c r="J638" t="s">
        <v>228</v>
      </c>
      <c r="K638" s="2">
        <v>2.468669222797636E-3</v>
      </c>
      <c r="L638" t="s">
        <v>366</v>
      </c>
      <c r="M638" s="2">
        <v>3.1429523923155955E-2</v>
      </c>
      <c r="N638" t="s">
        <v>367</v>
      </c>
      <c r="O638" s="2">
        <v>0.22833018941002797</v>
      </c>
    </row>
    <row r="639" spans="1:15">
      <c r="A639" t="s">
        <v>391</v>
      </c>
      <c r="B639" t="s">
        <v>27</v>
      </c>
      <c r="C639" s="2">
        <v>1</v>
      </c>
      <c r="D639" t="s">
        <v>27</v>
      </c>
      <c r="E639" s="2">
        <v>1</v>
      </c>
      <c r="F639" t="s">
        <v>27</v>
      </c>
      <c r="G639" s="2">
        <v>1</v>
      </c>
      <c r="H639" t="s">
        <v>27</v>
      </c>
      <c r="I639" s="2">
        <v>1</v>
      </c>
      <c r="J639" t="s">
        <v>27</v>
      </c>
      <c r="K639" s="2">
        <v>1</v>
      </c>
      <c r="L639" t="s">
        <v>369</v>
      </c>
      <c r="M639" s="2">
        <v>2.1831401675550189E-2</v>
      </c>
      <c r="N639" t="s">
        <v>370</v>
      </c>
      <c r="O639" s="2">
        <v>0.17388123587071166</v>
      </c>
    </row>
    <row r="640" spans="1:15">
      <c r="A640" t="s">
        <v>111</v>
      </c>
      <c r="B640" t="s">
        <v>331</v>
      </c>
      <c r="C640" s="2">
        <v>0.10625846767161573</v>
      </c>
      <c r="D640" t="s">
        <v>332</v>
      </c>
      <c r="E640" s="2">
        <v>0.22539621428881512</v>
      </c>
      <c r="F640" t="s">
        <v>333</v>
      </c>
      <c r="G640" s="2">
        <v>0.48624507487781637</v>
      </c>
      <c r="H640" t="s">
        <v>332</v>
      </c>
      <c r="I640" s="2">
        <v>0.25304742188861751</v>
      </c>
      <c r="J640" t="s">
        <v>334</v>
      </c>
      <c r="K640" s="2">
        <v>0.65180063609667149</v>
      </c>
      <c r="L640" t="s">
        <v>335</v>
      </c>
      <c r="M640" s="2">
        <v>0.72322386711835529</v>
      </c>
      <c r="N640" t="s">
        <v>336</v>
      </c>
      <c r="O640" s="2">
        <v>0.55357170547115808</v>
      </c>
    </row>
    <row r="641" spans="1:15">
      <c r="A641" t="s">
        <v>112</v>
      </c>
      <c r="B641" t="s">
        <v>337</v>
      </c>
      <c r="C641" s="2">
        <v>0.3047963879812699</v>
      </c>
      <c r="D641" t="s">
        <v>338</v>
      </c>
      <c r="E641" s="2">
        <v>9.1269857617133784E-2</v>
      </c>
      <c r="F641" t="s">
        <v>339</v>
      </c>
      <c r="G641" s="2">
        <v>0.16993350032261365</v>
      </c>
      <c r="H641" t="s">
        <v>340</v>
      </c>
      <c r="I641" s="2">
        <v>0.40006754145216916</v>
      </c>
      <c r="J641" t="s">
        <v>341</v>
      </c>
      <c r="K641" s="2">
        <v>0.10821287895809348</v>
      </c>
      <c r="L641" t="s">
        <v>342</v>
      </c>
      <c r="M641" s="2">
        <v>0.67979131196649722</v>
      </c>
      <c r="N641" t="s">
        <v>343</v>
      </c>
      <c r="O641" s="2">
        <v>0.4995385452622475</v>
      </c>
    </row>
    <row r="642" spans="1:15">
      <c r="A642" t="s">
        <v>113</v>
      </c>
      <c r="B642" t="s">
        <v>344</v>
      </c>
      <c r="C642" s="2">
        <v>0.36928576252516904</v>
      </c>
      <c r="D642" t="s">
        <v>345</v>
      </c>
      <c r="E642" s="2">
        <v>0.13368589341558851</v>
      </c>
      <c r="F642" t="s">
        <v>346</v>
      </c>
      <c r="G642" s="2">
        <v>0.14548488405317284</v>
      </c>
      <c r="H642" t="s">
        <v>338</v>
      </c>
      <c r="I642" s="2">
        <v>6.7870688041003241E-2</v>
      </c>
      <c r="J642" t="s">
        <v>347</v>
      </c>
      <c r="K642" s="2">
        <v>9.56299579819508E-2</v>
      </c>
      <c r="L642" t="s">
        <v>348</v>
      </c>
      <c r="M642" s="2">
        <v>0.46876015190874482</v>
      </c>
      <c r="N642" t="s">
        <v>349</v>
      </c>
      <c r="O642" s="2">
        <v>0.51531266396708697</v>
      </c>
    </row>
    <row r="643" spans="1:15">
      <c r="A643" t="s">
        <v>184</v>
      </c>
      <c r="B643" t="s">
        <v>350</v>
      </c>
      <c r="C643" s="2">
        <v>9.5547479829686394E-2</v>
      </c>
      <c r="D643" t="s">
        <v>351</v>
      </c>
      <c r="E643" s="2">
        <v>8.7700643033518599E-2</v>
      </c>
      <c r="F643" t="s">
        <v>352</v>
      </c>
      <c r="G643" s="2">
        <v>6.4674959015182262E-2</v>
      </c>
      <c r="H643" t="s">
        <v>345</v>
      </c>
      <c r="I643" s="2">
        <v>0.10883139525469417</v>
      </c>
      <c r="J643" t="s">
        <v>353</v>
      </c>
      <c r="K643" s="2">
        <v>0.11587491829954143</v>
      </c>
      <c r="L643" t="s">
        <v>354</v>
      </c>
      <c r="M643" s="2">
        <v>0.56703697246893214</v>
      </c>
      <c r="N643" t="s">
        <v>355</v>
      </c>
      <c r="O643" s="2">
        <v>0.36456975840385586</v>
      </c>
    </row>
    <row r="644" spans="1:15">
      <c r="A644" t="s">
        <v>260</v>
      </c>
      <c r="B644" t="s">
        <v>356</v>
      </c>
      <c r="C644" s="2">
        <v>7.7914703300647412E-2</v>
      </c>
      <c r="D644" t="s">
        <v>340</v>
      </c>
      <c r="E644" s="2">
        <v>0.36663951866120453</v>
      </c>
      <c r="F644" t="s">
        <v>357</v>
      </c>
      <c r="G644" s="2">
        <v>7.8020585589820571E-2</v>
      </c>
      <c r="H644" t="s">
        <v>358</v>
      </c>
      <c r="I644" s="2">
        <v>8.4201782481411164E-2</v>
      </c>
      <c r="J644" t="s">
        <v>359</v>
      </c>
      <c r="K644" s="2">
        <v>2.8481608663743104E-2</v>
      </c>
      <c r="L644" t="s">
        <v>360</v>
      </c>
      <c r="M644" s="2">
        <v>0.36227866523890301</v>
      </c>
      <c r="N644" t="s">
        <v>361</v>
      </c>
      <c r="O644" s="2">
        <v>0.2412232194662719</v>
      </c>
    </row>
    <row r="645" spans="1:15">
      <c r="A645" t="s">
        <v>320</v>
      </c>
      <c r="B645" t="s">
        <v>362</v>
      </c>
      <c r="C645" s="2">
        <v>4.6197198691611978E-2</v>
      </c>
      <c r="D645" t="s">
        <v>363</v>
      </c>
      <c r="E645" s="2">
        <v>9.5307872983740008E-2</v>
      </c>
      <c r="F645" t="s">
        <v>364</v>
      </c>
      <c r="G645" s="2">
        <v>5.5640996141394623E-2</v>
      </c>
      <c r="H645" t="s">
        <v>365</v>
      </c>
      <c r="I645" s="2">
        <v>8.5981170882105579E-2</v>
      </c>
      <c r="J645" t="s">
        <v>228</v>
      </c>
      <c r="K645" s="2">
        <v>6.3735934471970991E-3</v>
      </c>
      <c r="L645" t="s">
        <v>366</v>
      </c>
      <c r="M645" s="2">
        <v>1.5329139700496607E-2</v>
      </c>
      <c r="N645" t="s">
        <v>367</v>
      </c>
      <c r="O645" s="2">
        <v>0.30661392642464042</v>
      </c>
    </row>
    <row r="646" spans="1:15">
      <c r="A646" t="s">
        <v>392</v>
      </c>
      <c r="B646" t="s">
        <v>27</v>
      </c>
      <c r="C646" s="2">
        <v>1</v>
      </c>
      <c r="D646" t="s">
        <v>27</v>
      </c>
      <c r="E646" s="2">
        <v>1</v>
      </c>
      <c r="F646" t="s">
        <v>27</v>
      </c>
      <c r="G646" s="2">
        <v>1</v>
      </c>
      <c r="H646" t="s">
        <v>27</v>
      </c>
      <c r="I646" s="2">
        <v>1</v>
      </c>
      <c r="J646" t="s">
        <v>27</v>
      </c>
      <c r="K646" s="2">
        <v>1</v>
      </c>
      <c r="L646" t="s">
        <v>369</v>
      </c>
      <c r="M646" s="2">
        <v>3.2361516776542781E-2</v>
      </c>
      <c r="N646" t="s">
        <v>370</v>
      </c>
      <c r="O646" s="2">
        <v>0.32913236286304726</v>
      </c>
    </row>
    <row r="647" spans="1:15">
      <c r="A647" t="s">
        <v>114</v>
      </c>
      <c r="B647" t="s">
        <v>331</v>
      </c>
      <c r="C647" s="2">
        <v>0.27830592695107448</v>
      </c>
      <c r="D647" t="s">
        <v>332</v>
      </c>
      <c r="E647" s="2">
        <v>0.40980341331682485</v>
      </c>
      <c r="F647" t="s">
        <v>333</v>
      </c>
      <c r="G647" s="2">
        <v>0.5595022917213377</v>
      </c>
      <c r="H647" t="s">
        <v>332</v>
      </c>
      <c r="I647" s="2">
        <v>0.47244935765761975</v>
      </c>
      <c r="J647" t="s">
        <v>334</v>
      </c>
      <c r="K647" s="2">
        <v>0.7438783752892647</v>
      </c>
      <c r="L647" t="s">
        <v>335</v>
      </c>
      <c r="M647" s="2">
        <v>0.49358738370099331</v>
      </c>
      <c r="N647" t="s">
        <v>336</v>
      </c>
      <c r="O647" s="2">
        <v>0.56116858986708484</v>
      </c>
    </row>
    <row r="648" spans="1:15">
      <c r="A648" t="s">
        <v>115</v>
      </c>
      <c r="B648" t="s">
        <v>337</v>
      </c>
      <c r="C648" s="2">
        <v>0.43631170077745129</v>
      </c>
      <c r="D648" t="s">
        <v>338</v>
      </c>
      <c r="E648" s="2">
        <v>0.17425355341695178</v>
      </c>
      <c r="F648" t="s">
        <v>339</v>
      </c>
      <c r="G648" s="2">
        <v>0.17691008006088413</v>
      </c>
      <c r="H648" t="s">
        <v>340</v>
      </c>
      <c r="I648" s="2">
        <v>0.10801418855671824</v>
      </c>
      <c r="J648" t="s">
        <v>341</v>
      </c>
      <c r="K648" s="2">
        <v>0.135013039222174</v>
      </c>
      <c r="L648" t="s">
        <v>342</v>
      </c>
      <c r="M648" s="2">
        <v>0.58032220949371061</v>
      </c>
      <c r="N648" t="s">
        <v>343</v>
      </c>
      <c r="O648" s="2">
        <v>0.53963671697346161</v>
      </c>
    </row>
    <row r="649" spans="1:15">
      <c r="A649" t="s">
        <v>116</v>
      </c>
      <c r="B649" t="s">
        <v>344</v>
      </c>
      <c r="C649" s="2">
        <v>0.13259203005616588</v>
      </c>
      <c r="D649" t="s">
        <v>345</v>
      </c>
      <c r="E649" s="2">
        <v>0.10381527254765251</v>
      </c>
      <c r="F649" t="s">
        <v>346</v>
      </c>
      <c r="G649" s="2">
        <v>0.10542696164258299</v>
      </c>
      <c r="H649" t="s">
        <v>338</v>
      </c>
      <c r="I649" s="2">
        <v>0.22115208117110768</v>
      </c>
      <c r="J649" t="s">
        <v>347</v>
      </c>
      <c r="K649" s="2">
        <v>6.5670373655369735E-2</v>
      </c>
      <c r="L649" t="s">
        <v>348</v>
      </c>
      <c r="M649" s="2">
        <v>0.44465023477750859</v>
      </c>
      <c r="N649" t="s">
        <v>349</v>
      </c>
      <c r="O649" s="2">
        <v>0.47050490222818664</v>
      </c>
    </row>
    <row r="650" spans="1:15">
      <c r="A650" t="s">
        <v>185</v>
      </c>
      <c r="B650" t="s">
        <v>350</v>
      </c>
      <c r="C650" s="2">
        <v>7.8672883095851062E-2</v>
      </c>
      <c r="D650" t="s">
        <v>351</v>
      </c>
      <c r="E650" s="2">
        <v>0.16039409249781503</v>
      </c>
      <c r="F650" t="s">
        <v>352</v>
      </c>
      <c r="G650" s="2">
        <v>8.8017793892839286E-2</v>
      </c>
      <c r="H650" t="s">
        <v>345</v>
      </c>
      <c r="I650" s="2">
        <v>6.2691090503535732E-2</v>
      </c>
      <c r="J650" t="s">
        <v>353</v>
      </c>
      <c r="K650" s="2">
        <v>2.9239138921135686E-2</v>
      </c>
      <c r="L650" t="s">
        <v>354</v>
      </c>
      <c r="M650" s="2">
        <v>0.46418476283047755</v>
      </c>
      <c r="N650" t="s">
        <v>355</v>
      </c>
      <c r="O650" s="2">
        <v>0.38936449478808832</v>
      </c>
    </row>
    <row r="651" spans="1:15">
      <c r="A651" t="s">
        <v>261</v>
      </c>
      <c r="B651" t="s">
        <v>356</v>
      </c>
      <c r="C651" s="2">
        <v>3.5378029630232156E-2</v>
      </c>
      <c r="D651" t="s">
        <v>340</v>
      </c>
      <c r="E651" s="2">
        <v>8.57050927353179E-2</v>
      </c>
      <c r="F651" t="s">
        <v>357</v>
      </c>
      <c r="G651" s="2">
        <v>2.5070583398982282E-2</v>
      </c>
      <c r="H651" t="s">
        <v>358</v>
      </c>
      <c r="I651" s="2">
        <v>8.3136902006553631E-2</v>
      </c>
      <c r="J651" t="s">
        <v>359</v>
      </c>
      <c r="K651" s="2">
        <v>2.6199072912053822E-2</v>
      </c>
      <c r="L651" t="s">
        <v>360</v>
      </c>
      <c r="M651" s="2">
        <v>0.12571475410915728</v>
      </c>
      <c r="N651" t="s">
        <v>361</v>
      </c>
      <c r="O651" s="2">
        <v>0.28553633955492735</v>
      </c>
    </row>
    <row r="652" spans="1:15">
      <c r="A652" t="s">
        <v>321</v>
      </c>
      <c r="B652" t="s">
        <v>362</v>
      </c>
      <c r="C652" s="2">
        <v>3.873942948922305E-2</v>
      </c>
      <c r="D652" t="s">
        <v>363</v>
      </c>
      <c r="E652" s="2">
        <v>6.6028575485436197E-2</v>
      </c>
      <c r="F652" t="s">
        <v>364</v>
      </c>
      <c r="G652" s="2">
        <v>4.507228928337239E-2</v>
      </c>
      <c r="H652" t="s">
        <v>365</v>
      </c>
      <c r="I652" s="2">
        <v>5.2556380104464034E-2</v>
      </c>
      <c r="J652" t="s">
        <v>228</v>
      </c>
      <c r="K652" s="2">
        <v>1.4643808737008056E-2</v>
      </c>
      <c r="L652" t="s">
        <v>366</v>
      </c>
      <c r="M652" s="2">
        <v>2.455399080015376E-2</v>
      </c>
      <c r="N652" t="s">
        <v>367</v>
      </c>
      <c r="O652" s="2">
        <v>0.26050144265367936</v>
      </c>
    </row>
    <row r="653" spans="1:15">
      <c r="A653" t="s">
        <v>393</v>
      </c>
      <c r="B653" t="s">
        <v>27</v>
      </c>
      <c r="C653" s="2">
        <v>1</v>
      </c>
      <c r="D653" t="s">
        <v>27</v>
      </c>
      <c r="E653" s="2">
        <v>1</v>
      </c>
      <c r="F653" t="s">
        <v>27</v>
      </c>
      <c r="G653" s="2">
        <v>1</v>
      </c>
      <c r="H653" t="s">
        <v>27</v>
      </c>
      <c r="I653" s="2">
        <v>1</v>
      </c>
      <c r="J653" t="s">
        <v>27</v>
      </c>
      <c r="K653" s="2">
        <v>1</v>
      </c>
      <c r="L653" t="s">
        <v>369</v>
      </c>
      <c r="M653" s="2">
        <v>3.3977130787111863E-2</v>
      </c>
      <c r="N653" t="s">
        <v>370</v>
      </c>
      <c r="O653" s="2">
        <v>0.17740052457390262</v>
      </c>
    </row>
    <row r="654" spans="1:15">
      <c r="A654" t="s">
        <v>117</v>
      </c>
      <c r="B654" t="s">
        <v>331</v>
      </c>
      <c r="C654" s="2">
        <v>0.28250764309622317</v>
      </c>
      <c r="D654" t="s">
        <v>332</v>
      </c>
      <c r="E654" s="2">
        <v>0.21483297986323915</v>
      </c>
      <c r="F654" t="s">
        <v>333</v>
      </c>
      <c r="G654" s="2">
        <v>0.58480759248940484</v>
      </c>
      <c r="H654" t="s">
        <v>332</v>
      </c>
      <c r="I654" s="2">
        <v>0.25186811002761461</v>
      </c>
      <c r="J654" t="s">
        <v>334</v>
      </c>
      <c r="K654" s="2">
        <v>0.69474897352849696</v>
      </c>
      <c r="L654" t="s">
        <v>335</v>
      </c>
      <c r="M654" s="2">
        <v>0.66474063157814622</v>
      </c>
      <c r="N654" t="s">
        <v>336</v>
      </c>
      <c r="O654" s="2">
        <v>0.63034141163469493</v>
      </c>
    </row>
    <row r="655" spans="1:15">
      <c r="A655" t="s">
        <v>118</v>
      </c>
      <c r="B655" t="s">
        <v>337</v>
      </c>
      <c r="C655" s="2">
        <v>0.38358946703011282</v>
      </c>
      <c r="D655" t="s">
        <v>338</v>
      </c>
      <c r="E655" s="2">
        <v>0.15087002007962605</v>
      </c>
      <c r="F655" t="s">
        <v>339</v>
      </c>
      <c r="G655" s="2">
        <v>0.15700137072123438</v>
      </c>
      <c r="H655" t="s">
        <v>340</v>
      </c>
      <c r="I655" s="2">
        <v>0.20341312980390369</v>
      </c>
      <c r="J655" t="s">
        <v>341</v>
      </c>
      <c r="K655" s="2">
        <v>0.12038744218223725</v>
      </c>
      <c r="L655" t="s">
        <v>342</v>
      </c>
      <c r="M655" s="2">
        <v>0.55205569660371334</v>
      </c>
      <c r="N655" t="s">
        <v>343</v>
      </c>
      <c r="O655" s="2">
        <v>0.49807495808534147</v>
      </c>
    </row>
    <row r="656" spans="1:15">
      <c r="A656" t="s">
        <v>119</v>
      </c>
      <c r="B656" t="s">
        <v>344</v>
      </c>
      <c r="C656" s="2">
        <v>0.18229528687515301</v>
      </c>
      <c r="D656" t="s">
        <v>345</v>
      </c>
      <c r="E656" s="2">
        <v>0.14605136265895724</v>
      </c>
      <c r="F656" t="s">
        <v>346</v>
      </c>
      <c r="G656" s="2">
        <v>0.12834168678929753</v>
      </c>
      <c r="H656" t="s">
        <v>338</v>
      </c>
      <c r="I656" s="2">
        <v>0.18518115960853362</v>
      </c>
      <c r="J656" t="s">
        <v>347</v>
      </c>
      <c r="K656" s="2">
        <v>7.8861541733086044E-2</v>
      </c>
      <c r="L656" t="s">
        <v>348</v>
      </c>
      <c r="M656" s="2">
        <v>0.39950912026678154</v>
      </c>
      <c r="N656" t="s">
        <v>349</v>
      </c>
      <c r="O656" s="2">
        <v>0.45899049407318915</v>
      </c>
    </row>
    <row r="657" spans="1:15">
      <c r="A657" t="s">
        <v>186</v>
      </c>
      <c r="B657" t="s">
        <v>350</v>
      </c>
      <c r="C657" s="2">
        <v>7.070147607927485E-2</v>
      </c>
      <c r="D657" t="s">
        <v>351</v>
      </c>
      <c r="E657" s="2">
        <v>0.16043557520258131</v>
      </c>
      <c r="F657" t="s">
        <v>352</v>
      </c>
      <c r="G657" s="2">
        <v>4.595760380744697E-2</v>
      </c>
      <c r="H657" t="s">
        <v>345</v>
      </c>
      <c r="I657" s="2">
        <v>0.13396045339579349</v>
      </c>
      <c r="J657" t="s">
        <v>353</v>
      </c>
      <c r="K657" s="2">
        <v>5.8990630189940087E-2</v>
      </c>
      <c r="L657" t="s">
        <v>354</v>
      </c>
      <c r="M657" s="2">
        <v>0.39029606079480783</v>
      </c>
      <c r="N657" t="s">
        <v>355</v>
      </c>
      <c r="O657" s="2">
        <v>0.36024882642838102</v>
      </c>
    </row>
    <row r="658" spans="1:15">
      <c r="A658" t="s">
        <v>262</v>
      </c>
      <c r="B658" t="s">
        <v>356</v>
      </c>
      <c r="C658" s="2">
        <v>3.9474154789292268E-2</v>
      </c>
      <c r="D658" t="s">
        <v>340</v>
      </c>
      <c r="E658" s="2">
        <v>0.18954059455045136</v>
      </c>
      <c r="F658" t="s">
        <v>357</v>
      </c>
      <c r="G658" s="2">
        <v>3.663864975251177E-2</v>
      </c>
      <c r="H658" t="s">
        <v>358</v>
      </c>
      <c r="I658" s="2">
        <v>0.12306975612738448</v>
      </c>
      <c r="J658" t="s">
        <v>359</v>
      </c>
      <c r="K658" s="2">
        <v>4.7011412366235315E-2</v>
      </c>
      <c r="L658" t="s">
        <v>360</v>
      </c>
      <c r="M658" s="2">
        <v>0.20802071608314543</v>
      </c>
      <c r="N658" t="s">
        <v>361</v>
      </c>
      <c r="O658" s="2">
        <v>0.2640911641847592</v>
      </c>
    </row>
    <row r="659" spans="1:15">
      <c r="A659" t="s">
        <v>322</v>
      </c>
      <c r="B659" t="s">
        <v>362</v>
      </c>
      <c r="C659" s="2">
        <v>4.1431972129937253E-2</v>
      </c>
      <c r="D659" t="s">
        <v>363</v>
      </c>
      <c r="E659" s="2">
        <v>0.13826946764513903</v>
      </c>
      <c r="F659" t="s">
        <v>364</v>
      </c>
      <c r="G659" s="2">
        <v>4.7253096440100228E-2</v>
      </c>
      <c r="H659" t="s">
        <v>365</v>
      </c>
      <c r="I659" s="2">
        <v>0.10250739103676959</v>
      </c>
      <c r="J659" t="s">
        <v>228</v>
      </c>
      <c r="K659" s="2">
        <v>8.3276156914538629E-3</v>
      </c>
      <c r="L659" t="s">
        <v>366</v>
      </c>
      <c r="M659" s="2">
        <v>3.4899016542717036E-2</v>
      </c>
      <c r="N659" t="s">
        <v>367</v>
      </c>
      <c r="O659" s="2">
        <v>0.25435865633252258</v>
      </c>
    </row>
    <row r="660" spans="1:15">
      <c r="A660" t="s">
        <v>394</v>
      </c>
      <c r="B660" t="s">
        <v>27</v>
      </c>
      <c r="C660" s="2">
        <v>1</v>
      </c>
      <c r="D660" t="s">
        <v>27</v>
      </c>
      <c r="E660" s="2">
        <v>1</v>
      </c>
      <c r="F660" t="s">
        <v>27</v>
      </c>
      <c r="G660" s="2">
        <v>1</v>
      </c>
      <c r="H660" t="s">
        <v>27</v>
      </c>
      <c r="I660" s="2">
        <v>1</v>
      </c>
      <c r="J660" t="s">
        <v>27</v>
      </c>
      <c r="K660" s="2">
        <v>1</v>
      </c>
      <c r="L660" t="s">
        <v>369</v>
      </c>
      <c r="M660" s="2">
        <v>2.1912126060970531E-2</v>
      </c>
      <c r="N660" t="s">
        <v>370</v>
      </c>
      <c r="O660" s="2">
        <v>0.19384522297718371</v>
      </c>
    </row>
    <row r="661" spans="1:15">
      <c r="A661">
        <v>1</v>
      </c>
      <c r="B661">
        <f t="shared" ref="B661:N661" si="5">A661+1</f>
        <v>2</v>
      </c>
      <c r="C661">
        <f t="shared" si="5"/>
        <v>3</v>
      </c>
      <c r="D661">
        <f t="shared" si="5"/>
        <v>4</v>
      </c>
      <c r="E661">
        <f t="shared" si="5"/>
        <v>5</v>
      </c>
      <c r="F661">
        <f t="shared" si="5"/>
        <v>6</v>
      </c>
      <c r="G661">
        <f t="shared" si="5"/>
        <v>7</v>
      </c>
      <c r="H661">
        <f t="shared" si="5"/>
        <v>8</v>
      </c>
      <c r="I661">
        <f t="shared" si="5"/>
        <v>9</v>
      </c>
      <c r="J661">
        <f t="shared" si="5"/>
        <v>10</v>
      </c>
      <c r="K661">
        <f t="shared" si="5"/>
        <v>11</v>
      </c>
      <c r="L661">
        <f t="shared" si="5"/>
        <v>12</v>
      </c>
      <c r="M661">
        <f t="shared" si="5"/>
        <v>13</v>
      </c>
      <c r="N661">
        <f t="shared" si="5"/>
        <v>14</v>
      </c>
    </row>
    <row r="662" spans="1:15" ht="15.75">
      <c r="A662" s="14" t="s">
        <v>395</v>
      </c>
      <c r="B662" t="s">
        <v>396</v>
      </c>
      <c r="C662" t="s">
        <v>27</v>
      </c>
      <c r="D662" t="s">
        <v>397</v>
      </c>
      <c r="E662" t="s">
        <v>27</v>
      </c>
      <c r="F662" t="s">
        <v>398</v>
      </c>
      <c r="G662" t="s">
        <v>27</v>
      </c>
    </row>
    <row r="663" spans="1:15">
      <c r="A663" t="s">
        <v>34</v>
      </c>
      <c r="B663" t="s">
        <v>399</v>
      </c>
      <c r="C663" s="2">
        <v>0.56662436548223349</v>
      </c>
      <c r="D663" t="s">
        <v>400</v>
      </c>
      <c r="E663" s="2">
        <v>0.50235717508360511</v>
      </c>
      <c r="F663" t="s">
        <v>401</v>
      </c>
      <c r="G663" s="2">
        <v>0.49992789515792835</v>
      </c>
    </row>
    <row r="664" spans="1:15">
      <c r="A664" t="s">
        <v>40</v>
      </c>
      <c r="B664" t="s">
        <v>402</v>
      </c>
      <c r="C664" s="2">
        <v>0.33819796954314718</v>
      </c>
      <c r="D664" t="s">
        <v>403</v>
      </c>
      <c r="E664" s="2">
        <v>0.37799182982408047</v>
      </c>
      <c r="F664" t="s">
        <v>404</v>
      </c>
      <c r="G664" s="2">
        <v>0.54249237359141878</v>
      </c>
    </row>
    <row r="665" spans="1:15">
      <c r="A665" t="s">
        <v>46</v>
      </c>
      <c r="B665" t="s">
        <v>405</v>
      </c>
      <c r="C665" s="2">
        <v>2.5380710659898477E-2</v>
      </c>
      <c r="D665" t="s">
        <v>406</v>
      </c>
      <c r="E665" s="2">
        <v>0.47686005270659948</v>
      </c>
      <c r="F665" t="s">
        <v>407</v>
      </c>
      <c r="G665" s="2">
        <v>0.42929332930281028</v>
      </c>
    </row>
    <row r="666" spans="1:15">
      <c r="A666" t="s">
        <v>159</v>
      </c>
      <c r="B666" t="s">
        <v>408</v>
      </c>
      <c r="C666" s="2">
        <v>1.5228426395939087E-2</v>
      </c>
      <c r="D666" t="s">
        <v>409</v>
      </c>
      <c r="E666" s="2">
        <v>0.22681220184732814</v>
      </c>
      <c r="F666" t="s">
        <v>410</v>
      </c>
      <c r="G666" s="2">
        <v>0.33832070170073503</v>
      </c>
    </row>
    <row r="667" spans="1:15">
      <c r="A667" t="s">
        <v>235</v>
      </c>
      <c r="B667" t="s">
        <v>411</v>
      </c>
      <c r="C667" s="2">
        <v>1.2055837563451776E-2</v>
      </c>
      <c r="D667" t="s">
        <v>412</v>
      </c>
      <c r="E667" s="2">
        <v>0.24856119733678306</v>
      </c>
      <c r="F667" t="s">
        <v>413</v>
      </c>
      <c r="G667" s="2">
        <v>0.22682132423105311</v>
      </c>
    </row>
    <row r="668" spans="1:15">
      <c r="A668" t="s">
        <v>295</v>
      </c>
      <c r="B668" t="s">
        <v>414</v>
      </c>
      <c r="C668" s="2">
        <v>4.4416243654822338E-3</v>
      </c>
      <c r="D668" t="s">
        <v>415</v>
      </c>
      <c r="E668" s="2">
        <v>7.3401357517114699E-2</v>
      </c>
      <c r="F668" t="s">
        <v>416</v>
      </c>
      <c r="G668" s="2">
        <v>7.0214883924371349E-2</v>
      </c>
    </row>
    <row r="669" spans="1:15">
      <c r="A669" t="s">
        <v>368</v>
      </c>
      <c r="B669" t="s">
        <v>417</v>
      </c>
      <c r="C669" s="2">
        <v>3.8071065989847719E-2</v>
      </c>
      <c r="D669" t="s">
        <v>418</v>
      </c>
      <c r="E669" s="2">
        <v>6.2092247543642329E-2</v>
      </c>
      <c r="F669" t="s">
        <v>419</v>
      </c>
      <c r="G669" s="2">
        <v>3.104392056812821E-2</v>
      </c>
    </row>
    <row r="670" spans="1:15">
      <c r="A670" t="s">
        <v>420</v>
      </c>
      <c r="B670" t="s">
        <v>27</v>
      </c>
      <c r="C670" s="2">
        <v>1</v>
      </c>
      <c r="D670" t="s">
        <v>421</v>
      </c>
      <c r="E670" s="2">
        <v>6.5686426539300569E-2</v>
      </c>
      <c r="F670" t="s">
        <v>422</v>
      </c>
      <c r="G670" s="2">
        <v>5.4071242771469318E-2</v>
      </c>
    </row>
    <row r="671" spans="1:15">
      <c r="A671" t="s">
        <v>48</v>
      </c>
      <c r="B671" t="s">
        <v>399</v>
      </c>
      <c r="C671" s="2">
        <v>0.2857142857142857</v>
      </c>
      <c r="D671" t="s">
        <v>400</v>
      </c>
      <c r="E671" s="2">
        <v>0.65566345309842466</v>
      </c>
      <c r="F671" t="s">
        <v>401</v>
      </c>
      <c r="G671" s="2">
        <v>0.45167639406129712</v>
      </c>
    </row>
    <row r="672" spans="1:15">
      <c r="A672" t="s">
        <v>49</v>
      </c>
      <c r="B672" t="s">
        <v>402</v>
      </c>
      <c r="C672" s="2">
        <v>0.48351648351648352</v>
      </c>
      <c r="D672" t="s">
        <v>403</v>
      </c>
      <c r="E672" s="2">
        <v>0.24596636727166873</v>
      </c>
      <c r="F672" t="s">
        <v>404</v>
      </c>
      <c r="G672" s="2">
        <v>0.45050332561357548</v>
      </c>
    </row>
    <row r="673" spans="1:7">
      <c r="A673" t="s">
        <v>50</v>
      </c>
      <c r="B673" t="s">
        <v>405</v>
      </c>
      <c r="C673" s="2">
        <v>9.8901098901098911E-2</v>
      </c>
      <c r="D673" t="s">
        <v>406</v>
      </c>
      <c r="E673" s="2">
        <v>0.26655221875276136</v>
      </c>
      <c r="F673" t="s">
        <v>407</v>
      </c>
      <c r="G673" s="2">
        <v>0.36450445493524009</v>
      </c>
    </row>
    <row r="674" spans="1:7">
      <c r="A674" t="s">
        <v>163</v>
      </c>
      <c r="B674" t="s">
        <v>408</v>
      </c>
      <c r="C674" s="2">
        <v>5.4945054945054944E-2</v>
      </c>
      <c r="D674" t="s">
        <v>409</v>
      </c>
      <c r="E674" s="2">
        <v>0.42553065518047384</v>
      </c>
      <c r="F674" t="s">
        <v>410</v>
      </c>
      <c r="G674" s="2">
        <v>0.49196846348729278</v>
      </c>
    </row>
    <row r="675" spans="1:7">
      <c r="A675" t="s">
        <v>239</v>
      </c>
      <c r="B675" t="s">
        <v>411</v>
      </c>
      <c r="C675" s="2">
        <v>0</v>
      </c>
      <c r="D675" t="s">
        <v>412</v>
      </c>
      <c r="E675" s="2">
        <v>0.15967278971037313</v>
      </c>
      <c r="F675" t="s">
        <v>413</v>
      </c>
      <c r="G675" s="2">
        <v>0.18603367357854303</v>
      </c>
    </row>
    <row r="676" spans="1:7">
      <c r="A676" t="s">
        <v>299</v>
      </c>
      <c r="B676" t="s">
        <v>414</v>
      </c>
      <c r="C676" s="2">
        <v>0</v>
      </c>
      <c r="D676" t="s">
        <v>415</v>
      </c>
      <c r="E676" s="2">
        <v>0.1547388916831737</v>
      </c>
      <c r="F676" t="s">
        <v>416</v>
      </c>
      <c r="G676" s="2">
        <v>0.15211403675601579</v>
      </c>
    </row>
    <row r="677" spans="1:7">
      <c r="A677" t="s">
        <v>371</v>
      </c>
      <c r="B677" t="s">
        <v>417</v>
      </c>
      <c r="C677" s="2">
        <v>7.6923076923076927E-2</v>
      </c>
      <c r="D677" t="s">
        <v>418</v>
      </c>
      <c r="E677" s="2">
        <v>8.2371191028266302E-2</v>
      </c>
      <c r="F677" t="s">
        <v>419</v>
      </c>
      <c r="G677" s="2">
        <v>8.7007898664308123E-2</v>
      </c>
    </row>
    <row r="678" spans="1:7">
      <c r="A678" t="s">
        <v>423</v>
      </c>
      <c r="B678" t="s">
        <v>27</v>
      </c>
      <c r="C678" s="2">
        <v>1</v>
      </c>
      <c r="D678" t="s">
        <v>421</v>
      </c>
      <c r="E678" s="2">
        <v>6.2002850550855818E-2</v>
      </c>
      <c r="F678" t="s">
        <v>422</v>
      </c>
      <c r="G678" s="2">
        <v>3.259617173176968E-2</v>
      </c>
    </row>
    <row r="679" spans="1:7">
      <c r="A679" t="s">
        <v>51</v>
      </c>
      <c r="B679" t="s">
        <v>399</v>
      </c>
      <c r="C679" s="2">
        <v>0.11347517730496454</v>
      </c>
      <c r="D679" t="s">
        <v>400</v>
      </c>
      <c r="E679" s="2">
        <v>0.49362057306463952</v>
      </c>
      <c r="F679" t="s">
        <v>401</v>
      </c>
      <c r="G679" s="2">
        <v>0.47297814159927876</v>
      </c>
    </row>
    <row r="680" spans="1:7">
      <c r="A680" t="s">
        <v>52</v>
      </c>
      <c r="B680" t="s">
        <v>402</v>
      </c>
      <c r="C680" s="2">
        <v>0.47517730496453903</v>
      </c>
      <c r="D680" t="s">
        <v>403</v>
      </c>
      <c r="E680" s="2">
        <v>0.33150696920051004</v>
      </c>
      <c r="F680" t="s">
        <v>404</v>
      </c>
      <c r="G680" s="2">
        <v>0.43319627309214531</v>
      </c>
    </row>
    <row r="681" spans="1:7">
      <c r="A681" t="s">
        <v>53</v>
      </c>
      <c r="B681" t="s">
        <v>405</v>
      </c>
      <c r="C681" s="2">
        <v>0.31205673758865249</v>
      </c>
      <c r="D681" t="s">
        <v>406</v>
      </c>
      <c r="E681" s="2">
        <v>0.41313461178931049</v>
      </c>
      <c r="F681" t="s">
        <v>407</v>
      </c>
      <c r="G681" s="2">
        <v>0.3340776572537178</v>
      </c>
    </row>
    <row r="682" spans="1:7">
      <c r="A682" t="s">
        <v>164</v>
      </c>
      <c r="B682" t="s">
        <v>408</v>
      </c>
      <c r="C682" s="2">
        <v>4.9645390070921988E-2</v>
      </c>
      <c r="D682" t="s">
        <v>409</v>
      </c>
      <c r="E682" s="2">
        <v>0.28300150805915752</v>
      </c>
      <c r="F682" t="s">
        <v>410</v>
      </c>
      <c r="G682" s="2">
        <v>0.47582840928229148</v>
      </c>
    </row>
    <row r="683" spans="1:7">
      <c r="A683" t="s">
        <v>240</v>
      </c>
      <c r="B683" t="s">
        <v>411</v>
      </c>
      <c r="C683" s="2">
        <v>3.5460992907801421E-2</v>
      </c>
      <c r="D683" t="s">
        <v>412</v>
      </c>
      <c r="E683" s="2">
        <v>0.14371837303142215</v>
      </c>
      <c r="F683" t="s">
        <v>413</v>
      </c>
      <c r="G683" s="2">
        <v>0.29391900159882867</v>
      </c>
    </row>
    <row r="684" spans="1:7">
      <c r="A684" t="s">
        <v>300</v>
      </c>
      <c r="B684" t="s">
        <v>414</v>
      </c>
      <c r="C684" s="2">
        <v>7.0921985815602835E-3</v>
      </c>
      <c r="D684" t="s">
        <v>415</v>
      </c>
      <c r="E684" s="2">
        <v>0.21158481105089472</v>
      </c>
      <c r="F684" t="s">
        <v>416</v>
      </c>
      <c r="G684" s="2">
        <v>0.12245017763319609</v>
      </c>
    </row>
    <row r="685" spans="1:7">
      <c r="A685" t="s">
        <v>372</v>
      </c>
      <c r="B685" t="s">
        <v>417</v>
      </c>
      <c r="C685" s="2">
        <v>7.0921985815602835E-3</v>
      </c>
      <c r="D685" t="s">
        <v>418</v>
      </c>
      <c r="E685" s="2">
        <v>6.6127955073150099E-2</v>
      </c>
      <c r="F685" t="s">
        <v>419</v>
      </c>
      <c r="G685" s="2">
        <v>5.1421734869468987E-2</v>
      </c>
    </row>
    <row r="686" spans="1:7">
      <c r="A686" t="s">
        <v>424</v>
      </c>
      <c r="B686" t="s">
        <v>27</v>
      </c>
      <c r="C686" s="2">
        <v>1</v>
      </c>
      <c r="D686" t="s">
        <v>421</v>
      </c>
      <c r="E686" s="2">
        <v>0.11197575607266924</v>
      </c>
      <c r="F686" t="s">
        <v>422</v>
      </c>
      <c r="G686" s="2">
        <v>5.1704072846866296E-2</v>
      </c>
    </row>
    <row r="687" spans="1:7">
      <c r="A687" t="s">
        <v>54</v>
      </c>
      <c r="B687" t="s">
        <v>399</v>
      </c>
      <c r="C687" s="2">
        <v>0.30434782608695654</v>
      </c>
      <c r="D687" t="s">
        <v>400</v>
      </c>
      <c r="E687" s="2">
        <v>0.48585094098907133</v>
      </c>
      <c r="F687" t="s">
        <v>401</v>
      </c>
      <c r="G687" s="2">
        <v>0.46329860580420096</v>
      </c>
    </row>
    <row r="688" spans="1:7">
      <c r="A688" t="s">
        <v>55</v>
      </c>
      <c r="B688" t="s">
        <v>402</v>
      </c>
      <c r="C688" s="2">
        <v>0.28260869565217389</v>
      </c>
      <c r="D688" t="s">
        <v>403</v>
      </c>
      <c r="E688" s="2">
        <v>0.5539855865632034</v>
      </c>
      <c r="F688" t="s">
        <v>404</v>
      </c>
      <c r="G688" s="2">
        <v>0.52126734146557019</v>
      </c>
    </row>
    <row r="689" spans="1:7">
      <c r="A689" t="s">
        <v>56</v>
      </c>
      <c r="B689" t="s">
        <v>405</v>
      </c>
      <c r="C689" s="2">
        <v>0.21739130434782608</v>
      </c>
      <c r="D689" t="s">
        <v>406</v>
      </c>
      <c r="E689" s="2">
        <v>0.30714568649545304</v>
      </c>
      <c r="F689" t="s">
        <v>407</v>
      </c>
      <c r="G689" s="2">
        <v>0.50207290906400737</v>
      </c>
    </row>
    <row r="690" spans="1:7">
      <c r="A690" t="s">
        <v>165</v>
      </c>
      <c r="B690" t="s">
        <v>408</v>
      </c>
      <c r="C690" s="2">
        <v>8.6956521739130432E-2</v>
      </c>
      <c r="D690" t="s">
        <v>409</v>
      </c>
      <c r="E690" s="2">
        <v>0.3645598423648525</v>
      </c>
      <c r="F690" t="s">
        <v>410</v>
      </c>
      <c r="G690" s="2">
        <v>0.4026827161165597</v>
      </c>
    </row>
    <row r="691" spans="1:7">
      <c r="A691" t="s">
        <v>241</v>
      </c>
      <c r="B691" t="s">
        <v>411</v>
      </c>
      <c r="C691" s="2">
        <v>2.1739130434782608E-2</v>
      </c>
      <c r="D691" t="s">
        <v>412</v>
      </c>
      <c r="E691" s="2">
        <v>0.15020109198783074</v>
      </c>
      <c r="F691" t="s">
        <v>413</v>
      </c>
      <c r="G691" s="2">
        <v>0.206299433425364</v>
      </c>
    </row>
    <row r="692" spans="1:7">
      <c r="A692" t="s">
        <v>301</v>
      </c>
      <c r="B692" t="s">
        <v>414</v>
      </c>
      <c r="C692" s="2">
        <v>0</v>
      </c>
      <c r="D692" t="s">
        <v>415</v>
      </c>
      <c r="E692" s="2">
        <v>0.11469292060274128</v>
      </c>
      <c r="F692" t="s">
        <v>416</v>
      </c>
      <c r="G692" s="2">
        <v>4.6539989134886245E-2</v>
      </c>
    </row>
    <row r="693" spans="1:7">
      <c r="A693" t="s">
        <v>373</v>
      </c>
      <c r="B693" t="s">
        <v>417</v>
      </c>
      <c r="C693" s="2">
        <v>8.6956521739130432E-2</v>
      </c>
      <c r="D693" t="s">
        <v>418</v>
      </c>
      <c r="E693" s="2">
        <v>7.398381011528217E-2</v>
      </c>
      <c r="F693" t="s">
        <v>419</v>
      </c>
      <c r="G693" s="2">
        <v>2.8623432293932445E-2</v>
      </c>
    </row>
    <row r="694" spans="1:7">
      <c r="A694" t="s">
        <v>425</v>
      </c>
      <c r="B694" t="s">
        <v>27</v>
      </c>
      <c r="C694" s="2">
        <v>1</v>
      </c>
      <c r="D694" t="s">
        <v>421</v>
      </c>
      <c r="E694" s="2">
        <v>6.3122694245885541E-2</v>
      </c>
      <c r="F694" t="s">
        <v>422</v>
      </c>
      <c r="G694" s="2">
        <v>3.0072600283032692E-2</v>
      </c>
    </row>
    <row r="695" spans="1:7">
      <c r="A695" t="s">
        <v>57</v>
      </c>
      <c r="B695" t="s">
        <v>399</v>
      </c>
      <c r="C695" s="2">
        <v>9.8360655737704916E-2</v>
      </c>
      <c r="D695" t="s">
        <v>400</v>
      </c>
      <c r="E695" s="2">
        <v>0.54122540045335954</v>
      </c>
      <c r="F695" t="s">
        <v>401</v>
      </c>
      <c r="G695" s="2">
        <v>0.51428794430320812</v>
      </c>
    </row>
    <row r="696" spans="1:7">
      <c r="A696" t="s">
        <v>58</v>
      </c>
      <c r="B696" t="s">
        <v>402</v>
      </c>
      <c r="C696" s="2">
        <v>0.76502732240437155</v>
      </c>
      <c r="D696" t="s">
        <v>403</v>
      </c>
      <c r="E696" s="2">
        <v>0.19456976835606402</v>
      </c>
      <c r="F696" t="s">
        <v>404</v>
      </c>
      <c r="G696" s="2">
        <v>0.46559227416270327</v>
      </c>
    </row>
    <row r="697" spans="1:7">
      <c r="A697" t="s">
        <v>59</v>
      </c>
      <c r="B697" t="s">
        <v>405</v>
      </c>
      <c r="C697" s="2">
        <v>5.7377049180327863E-2</v>
      </c>
      <c r="D697" t="s">
        <v>406</v>
      </c>
      <c r="E697" s="2">
        <v>0.38965003147099586</v>
      </c>
      <c r="F697" t="s">
        <v>407</v>
      </c>
      <c r="G697" s="2">
        <v>0.58260067672598936</v>
      </c>
    </row>
    <row r="698" spans="1:7">
      <c r="A698" t="s">
        <v>166</v>
      </c>
      <c r="B698" t="s">
        <v>408</v>
      </c>
      <c r="C698" s="2">
        <v>1.6393442622950821E-2</v>
      </c>
      <c r="D698" t="s">
        <v>409</v>
      </c>
      <c r="E698" s="2">
        <v>0.39394358713008581</v>
      </c>
      <c r="F698" t="s">
        <v>410</v>
      </c>
      <c r="G698" s="2">
        <v>0.18866721552755389</v>
      </c>
    </row>
    <row r="699" spans="1:7">
      <c r="A699" t="s">
        <v>242</v>
      </c>
      <c r="B699" t="s">
        <v>411</v>
      </c>
      <c r="C699" s="2">
        <v>5.4644808743169408E-3</v>
      </c>
      <c r="D699" t="s">
        <v>412</v>
      </c>
      <c r="E699" s="2">
        <v>0.22364120120945238</v>
      </c>
      <c r="F699" t="s">
        <v>413</v>
      </c>
      <c r="G699" s="2">
        <v>0.22289453080740998</v>
      </c>
    </row>
    <row r="700" spans="1:7">
      <c r="A700" t="s">
        <v>302</v>
      </c>
      <c r="B700" t="s">
        <v>414</v>
      </c>
      <c r="C700" s="2">
        <v>0</v>
      </c>
      <c r="D700" t="s">
        <v>415</v>
      </c>
      <c r="E700" s="2">
        <v>0.22212693822038052</v>
      </c>
      <c r="F700" t="s">
        <v>416</v>
      </c>
      <c r="G700" s="2">
        <v>9.1414780044758198E-2</v>
      </c>
    </row>
    <row r="701" spans="1:7">
      <c r="A701" t="s">
        <v>374</v>
      </c>
      <c r="B701" t="s">
        <v>417</v>
      </c>
      <c r="C701" s="2">
        <v>5.7377049180327863E-2</v>
      </c>
      <c r="D701" t="s">
        <v>418</v>
      </c>
      <c r="E701" s="2">
        <v>0.142081661299572</v>
      </c>
      <c r="F701" t="s">
        <v>419</v>
      </c>
      <c r="G701" s="2">
        <v>6.4446086224949781E-2</v>
      </c>
    </row>
    <row r="702" spans="1:7">
      <c r="A702" t="s">
        <v>426</v>
      </c>
      <c r="B702" t="s">
        <v>27</v>
      </c>
      <c r="C702" s="2">
        <v>1</v>
      </c>
      <c r="D702" t="s">
        <v>421</v>
      </c>
      <c r="E702" s="2">
        <v>4.1128884370575755E-2</v>
      </c>
      <c r="F702" t="s">
        <v>422</v>
      </c>
      <c r="G702" s="2">
        <v>4.6319556881413447E-2</v>
      </c>
    </row>
    <row r="703" spans="1:7">
      <c r="A703" t="s">
        <v>60</v>
      </c>
      <c r="B703" t="s">
        <v>399</v>
      </c>
      <c r="C703" s="2">
        <v>0.6495956873315365</v>
      </c>
      <c r="D703" t="s">
        <v>400</v>
      </c>
      <c r="E703" s="2">
        <v>0.48478632570359009</v>
      </c>
      <c r="F703" t="s">
        <v>401</v>
      </c>
      <c r="G703" s="2">
        <v>0.50424021409475317</v>
      </c>
    </row>
    <row r="704" spans="1:7">
      <c r="A704" t="s">
        <v>61</v>
      </c>
      <c r="B704" t="s">
        <v>402</v>
      </c>
      <c r="C704" s="2">
        <v>0.28032345013477089</v>
      </c>
      <c r="D704" t="s">
        <v>403</v>
      </c>
      <c r="E704" s="2">
        <v>0.63270336180760833</v>
      </c>
      <c r="F704" t="s">
        <v>404</v>
      </c>
      <c r="G704" s="2">
        <v>0.47453084780198751</v>
      </c>
    </row>
    <row r="705" spans="1:7">
      <c r="A705" t="s">
        <v>62</v>
      </c>
      <c r="B705" t="s">
        <v>405</v>
      </c>
      <c r="C705" s="2">
        <v>2.4258760107816711E-2</v>
      </c>
      <c r="D705" t="s">
        <v>406</v>
      </c>
      <c r="E705" s="2">
        <v>0.44763364871994599</v>
      </c>
      <c r="F705" t="s">
        <v>407</v>
      </c>
      <c r="G705" s="2">
        <v>0.48676114512140212</v>
      </c>
    </row>
    <row r="706" spans="1:7">
      <c r="A706" t="s">
        <v>167</v>
      </c>
      <c r="B706" t="s">
        <v>408</v>
      </c>
      <c r="C706" s="2">
        <v>2.6954177897574125E-3</v>
      </c>
      <c r="D706" t="s">
        <v>409</v>
      </c>
      <c r="E706" s="2">
        <v>0.36044718399919956</v>
      </c>
      <c r="F706" t="s">
        <v>410</v>
      </c>
      <c r="G706" s="2">
        <v>0.28876699139565293</v>
      </c>
    </row>
    <row r="707" spans="1:7">
      <c r="A707" t="s">
        <v>243</v>
      </c>
      <c r="B707" t="s">
        <v>411</v>
      </c>
      <c r="C707" s="2">
        <v>2.6954177897574125E-3</v>
      </c>
      <c r="D707" t="s">
        <v>412</v>
      </c>
      <c r="E707" s="2">
        <v>0.17268669461823738</v>
      </c>
      <c r="F707" t="s">
        <v>413</v>
      </c>
      <c r="G707" s="2">
        <v>0.26757029198429089</v>
      </c>
    </row>
    <row r="708" spans="1:7">
      <c r="A708" t="s">
        <v>303</v>
      </c>
      <c r="B708" t="s">
        <v>414</v>
      </c>
      <c r="C708" s="2">
        <v>2.6954177897574125E-3</v>
      </c>
      <c r="D708" t="s">
        <v>415</v>
      </c>
      <c r="E708" s="2">
        <v>0.10300136641598436</v>
      </c>
      <c r="F708" t="s">
        <v>416</v>
      </c>
      <c r="G708" s="2">
        <v>6.1217261309164196E-2</v>
      </c>
    </row>
    <row r="709" spans="1:7">
      <c r="A709" t="s">
        <v>375</v>
      </c>
      <c r="B709" t="s">
        <v>417</v>
      </c>
      <c r="C709" s="2">
        <v>4.3126684636118601E-2</v>
      </c>
      <c r="D709" t="s">
        <v>418</v>
      </c>
      <c r="E709" s="2">
        <v>5.7874718855509183E-2</v>
      </c>
      <c r="F709" t="s">
        <v>419</v>
      </c>
      <c r="G709" s="2">
        <v>6.2981237384081526E-2</v>
      </c>
    </row>
    <row r="710" spans="1:7">
      <c r="A710" t="s">
        <v>427</v>
      </c>
      <c r="B710" t="s">
        <v>27</v>
      </c>
      <c r="C710" s="2">
        <v>1</v>
      </c>
      <c r="D710" t="s">
        <v>421</v>
      </c>
      <c r="E710" s="2">
        <v>8.1515532840257657E-2</v>
      </c>
      <c r="F710" t="s">
        <v>422</v>
      </c>
      <c r="G710" s="2">
        <v>7.0505145614959283E-2</v>
      </c>
    </row>
    <row r="711" spans="1:7">
      <c r="A711" t="s">
        <v>63</v>
      </c>
      <c r="B711" t="s">
        <v>399</v>
      </c>
      <c r="C711" s="2">
        <v>0.53374233128834359</v>
      </c>
      <c r="D711" t="s">
        <v>400</v>
      </c>
      <c r="E711" s="2">
        <v>0.50166445183743247</v>
      </c>
      <c r="F711" t="s">
        <v>401</v>
      </c>
      <c r="G711" s="2">
        <v>0.5867066120559622</v>
      </c>
    </row>
    <row r="712" spans="1:7">
      <c r="A712" t="s">
        <v>64</v>
      </c>
      <c r="B712" t="s">
        <v>402</v>
      </c>
      <c r="C712" s="2">
        <v>0.38036809815950923</v>
      </c>
      <c r="D712" t="s">
        <v>403</v>
      </c>
      <c r="E712" s="2">
        <v>0.39062934880968014</v>
      </c>
      <c r="F712" t="s">
        <v>404</v>
      </c>
      <c r="G712" s="2">
        <v>0.43640125715272626</v>
      </c>
    </row>
    <row r="713" spans="1:7">
      <c r="A713" t="s">
        <v>65</v>
      </c>
      <c r="B713" t="s">
        <v>405</v>
      </c>
      <c r="C713" s="2">
        <v>1.8404907975460124E-2</v>
      </c>
      <c r="D713" t="s">
        <v>406</v>
      </c>
      <c r="E713" s="2">
        <v>0.47821086692493386</v>
      </c>
      <c r="F713" t="s">
        <v>407</v>
      </c>
      <c r="G713" s="2">
        <v>0.41072075953375964</v>
      </c>
    </row>
    <row r="714" spans="1:7">
      <c r="A714" t="s">
        <v>168</v>
      </c>
      <c r="B714" t="s">
        <v>408</v>
      </c>
      <c r="C714" s="2">
        <v>1.8404907975460124E-2</v>
      </c>
      <c r="D714" t="s">
        <v>409</v>
      </c>
      <c r="E714" s="2">
        <v>0.20895127804262509</v>
      </c>
      <c r="F714" t="s">
        <v>410</v>
      </c>
      <c r="G714" s="2">
        <v>0.44530968702521528</v>
      </c>
    </row>
    <row r="715" spans="1:7">
      <c r="A715" t="s">
        <v>244</v>
      </c>
      <c r="B715" t="s">
        <v>411</v>
      </c>
      <c r="C715" s="2">
        <v>0</v>
      </c>
      <c r="D715" t="s">
        <v>412</v>
      </c>
      <c r="E715" s="2">
        <v>0.18423661928872975</v>
      </c>
      <c r="F715" t="s">
        <v>413</v>
      </c>
      <c r="G715" s="2">
        <v>0.30174242598921991</v>
      </c>
    </row>
    <row r="716" spans="1:7">
      <c r="A716" t="s">
        <v>304</v>
      </c>
      <c r="B716" t="s">
        <v>414</v>
      </c>
      <c r="C716" s="2">
        <v>0</v>
      </c>
      <c r="D716" t="s">
        <v>415</v>
      </c>
      <c r="E716" s="2">
        <v>0.14926371323673923</v>
      </c>
      <c r="F716" t="s">
        <v>416</v>
      </c>
      <c r="G716" s="2">
        <v>0.12910091861300263</v>
      </c>
    </row>
    <row r="717" spans="1:7">
      <c r="A717" t="s">
        <v>376</v>
      </c>
      <c r="B717" t="s">
        <v>417</v>
      </c>
      <c r="C717" s="2">
        <v>4.9079754601226995E-2</v>
      </c>
      <c r="D717" t="s">
        <v>418</v>
      </c>
      <c r="E717" s="2">
        <v>6.3464152304799681E-2</v>
      </c>
      <c r="F717" t="s">
        <v>419</v>
      </c>
      <c r="G717" s="2">
        <v>7.582779708543172E-2</v>
      </c>
    </row>
    <row r="718" spans="1:7">
      <c r="A718" t="s">
        <v>428</v>
      </c>
      <c r="B718" t="s">
        <v>27</v>
      </c>
      <c r="C718" s="2">
        <v>1</v>
      </c>
      <c r="D718" t="s">
        <v>421</v>
      </c>
      <c r="E718" s="2">
        <v>6.0692376642752989E-2</v>
      </c>
      <c r="F718" t="s">
        <v>422</v>
      </c>
      <c r="G718" s="2">
        <v>3.0410124186251251E-2</v>
      </c>
    </row>
    <row r="719" spans="1:7">
      <c r="A719" t="s">
        <v>66</v>
      </c>
      <c r="B719" t="s">
        <v>399</v>
      </c>
      <c r="C719" s="2">
        <v>0.40888888888888891</v>
      </c>
      <c r="D719" t="s">
        <v>400</v>
      </c>
      <c r="E719" s="2">
        <v>0.57652935863321708</v>
      </c>
      <c r="F719" t="s">
        <v>401</v>
      </c>
      <c r="G719" s="2">
        <v>0.48097880485299782</v>
      </c>
    </row>
    <row r="720" spans="1:7">
      <c r="A720" t="s">
        <v>67</v>
      </c>
      <c r="B720" t="s">
        <v>402</v>
      </c>
      <c r="C720" s="2">
        <v>0.52444444444444449</v>
      </c>
      <c r="D720" t="s">
        <v>403</v>
      </c>
      <c r="E720" s="2">
        <v>0.55644681695909703</v>
      </c>
      <c r="F720" t="s">
        <v>404</v>
      </c>
      <c r="G720" s="2">
        <v>0.43170384365569636</v>
      </c>
    </row>
    <row r="721" spans="1:7">
      <c r="A721" t="s">
        <v>68</v>
      </c>
      <c r="B721" t="s">
        <v>405</v>
      </c>
      <c r="C721" s="2">
        <v>2.2222222222222223E-2</v>
      </c>
      <c r="D721" t="s">
        <v>406</v>
      </c>
      <c r="E721" s="2">
        <v>0.35971715500602952</v>
      </c>
      <c r="F721" t="s">
        <v>407</v>
      </c>
      <c r="G721" s="2">
        <v>0.34906188974186919</v>
      </c>
    </row>
    <row r="722" spans="1:7">
      <c r="A722" t="s">
        <v>169</v>
      </c>
      <c r="B722" t="s">
        <v>408</v>
      </c>
      <c r="C722" s="2">
        <v>4.4444444444444444E-3</v>
      </c>
      <c r="D722" t="s">
        <v>409</v>
      </c>
      <c r="E722" s="2">
        <v>0.3806011941375762</v>
      </c>
      <c r="F722" t="s">
        <v>410</v>
      </c>
      <c r="G722" s="2">
        <v>0.29611443561155748</v>
      </c>
    </row>
    <row r="723" spans="1:7">
      <c r="A723" t="s">
        <v>245</v>
      </c>
      <c r="B723" t="s">
        <v>411</v>
      </c>
      <c r="C723" s="2">
        <v>4.4444444444444444E-3</v>
      </c>
      <c r="D723" t="s">
        <v>412</v>
      </c>
      <c r="E723" s="2">
        <v>0.17019004260997153</v>
      </c>
      <c r="F723" t="s">
        <v>413</v>
      </c>
      <c r="G723" s="2">
        <v>0.31372365799276336</v>
      </c>
    </row>
    <row r="724" spans="1:7">
      <c r="A724" t="s">
        <v>305</v>
      </c>
      <c r="B724" t="s">
        <v>414</v>
      </c>
      <c r="C724" s="2">
        <v>0</v>
      </c>
      <c r="D724" t="s">
        <v>415</v>
      </c>
      <c r="E724" s="2">
        <v>0.16354004522943894</v>
      </c>
      <c r="F724" t="s">
        <v>416</v>
      </c>
      <c r="G724" s="2">
        <v>0.12613647136663972</v>
      </c>
    </row>
    <row r="725" spans="1:7">
      <c r="A725" t="s">
        <v>377</v>
      </c>
      <c r="B725" t="s">
        <v>417</v>
      </c>
      <c r="C725" s="2">
        <v>3.5555555555555556E-2</v>
      </c>
      <c r="D725" t="s">
        <v>418</v>
      </c>
      <c r="E725" s="2">
        <v>3.6883967304191086E-2</v>
      </c>
      <c r="F725" t="s">
        <v>419</v>
      </c>
      <c r="G725" s="2">
        <v>2.1286284596109199E-2</v>
      </c>
    </row>
    <row r="726" spans="1:7">
      <c r="A726" t="s">
        <v>429</v>
      </c>
      <c r="B726" t="s">
        <v>27</v>
      </c>
      <c r="C726" s="2">
        <v>1</v>
      </c>
      <c r="D726" t="s">
        <v>421</v>
      </c>
      <c r="E726" s="2">
        <v>9.9967901617377453E-2</v>
      </c>
      <c r="F726" t="s">
        <v>422</v>
      </c>
      <c r="G726" s="2">
        <v>0.1047342986412482</v>
      </c>
    </row>
    <row r="727" spans="1:7">
      <c r="A727" t="s">
        <v>69</v>
      </c>
      <c r="B727" t="s">
        <v>399</v>
      </c>
      <c r="C727" s="2">
        <v>2.9850746268656712E-2</v>
      </c>
      <c r="D727" t="s">
        <v>400</v>
      </c>
      <c r="E727" s="2">
        <v>0.52152182724030494</v>
      </c>
      <c r="F727" t="s">
        <v>401</v>
      </c>
      <c r="G727" s="2">
        <v>0.57759406568084215</v>
      </c>
    </row>
    <row r="728" spans="1:7">
      <c r="A728" t="s">
        <v>70</v>
      </c>
      <c r="B728" t="s">
        <v>402</v>
      </c>
      <c r="C728" s="2">
        <v>0.62686567164179108</v>
      </c>
      <c r="D728" t="s">
        <v>403</v>
      </c>
      <c r="E728" s="2">
        <v>0.32118721149218687</v>
      </c>
      <c r="F728" t="s">
        <v>404</v>
      </c>
      <c r="G728" s="2">
        <v>0.39653723988663875</v>
      </c>
    </row>
    <row r="729" spans="1:7">
      <c r="A729" t="s">
        <v>71</v>
      </c>
      <c r="B729" t="s">
        <v>405</v>
      </c>
      <c r="C729" s="2">
        <v>0.14925373134328357</v>
      </c>
      <c r="D729" t="s">
        <v>406</v>
      </c>
      <c r="E729" s="2">
        <v>0.26114364914167332</v>
      </c>
      <c r="F729" t="s">
        <v>407</v>
      </c>
      <c r="G729" s="2">
        <v>0.22786873247347031</v>
      </c>
    </row>
    <row r="730" spans="1:7">
      <c r="A730" t="s">
        <v>170</v>
      </c>
      <c r="B730" t="s">
        <v>408</v>
      </c>
      <c r="C730" s="2">
        <v>5.9701492537313425E-2</v>
      </c>
      <c r="D730" t="s">
        <v>409</v>
      </c>
      <c r="E730" s="2">
        <v>0.22080702184024192</v>
      </c>
      <c r="F730" t="s">
        <v>410</v>
      </c>
      <c r="G730" s="2">
        <v>0.501151410839768</v>
      </c>
    </row>
    <row r="731" spans="1:7">
      <c r="A731" t="s">
        <v>246</v>
      </c>
      <c r="B731" t="s">
        <v>411</v>
      </c>
      <c r="C731" s="2">
        <v>1.4925373134328356E-2</v>
      </c>
      <c r="D731" t="s">
        <v>412</v>
      </c>
      <c r="E731" s="2">
        <v>0.30215284391044817</v>
      </c>
      <c r="F731" t="s">
        <v>413</v>
      </c>
      <c r="G731" s="2">
        <v>0.24931474932931763</v>
      </c>
    </row>
    <row r="732" spans="1:7">
      <c r="A732" t="s">
        <v>306</v>
      </c>
      <c r="B732" t="s">
        <v>414</v>
      </c>
      <c r="C732" s="2">
        <v>1.4925373134328356E-2</v>
      </c>
      <c r="D732" t="s">
        <v>415</v>
      </c>
      <c r="E732" s="2">
        <v>0.25410166035756365</v>
      </c>
      <c r="F732" t="s">
        <v>416</v>
      </c>
      <c r="G732" s="2">
        <v>6.8601889086438106E-2</v>
      </c>
    </row>
    <row r="733" spans="1:7">
      <c r="A733" t="s">
        <v>378</v>
      </c>
      <c r="B733" t="s">
        <v>417</v>
      </c>
      <c r="C733" s="2">
        <v>0.1044776119402985</v>
      </c>
      <c r="D733" t="s">
        <v>418</v>
      </c>
      <c r="E733" s="2">
        <v>0.12682336329774188</v>
      </c>
      <c r="F733" t="s">
        <v>419</v>
      </c>
      <c r="G733" s="2">
        <v>8.6308188358003926E-2</v>
      </c>
    </row>
    <row r="734" spans="1:7">
      <c r="A734" t="s">
        <v>430</v>
      </c>
      <c r="B734" t="s">
        <v>27</v>
      </c>
      <c r="C734" s="2">
        <v>1</v>
      </c>
      <c r="D734" t="s">
        <v>421</v>
      </c>
      <c r="E734" s="2">
        <v>5.0748563523370788E-2</v>
      </c>
      <c r="F734" t="s">
        <v>422</v>
      </c>
      <c r="G734" s="2">
        <v>6.7731195662914495E-2</v>
      </c>
    </row>
    <row r="735" spans="1:7">
      <c r="A735" t="s">
        <v>72</v>
      </c>
      <c r="B735" t="s">
        <v>399</v>
      </c>
      <c r="C735" s="2">
        <v>3.9603960396039604E-2</v>
      </c>
      <c r="D735" t="s">
        <v>400</v>
      </c>
      <c r="E735" s="2">
        <v>0.61923921220528544</v>
      </c>
      <c r="F735" t="s">
        <v>401</v>
      </c>
      <c r="G735" s="2">
        <v>0.6811010193833863</v>
      </c>
    </row>
    <row r="736" spans="1:7">
      <c r="A736" t="s">
        <v>73</v>
      </c>
      <c r="B736" t="s">
        <v>402</v>
      </c>
      <c r="C736" s="2">
        <v>0.20792079207920794</v>
      </c>
      <c r="D736" t="s">
        <v>403</v>
      </c>
      <c r="E736" s="2">
        <v>0.59481831445514122</v>
      </c>
      <c r="F736" t="s">
        <v>404</v>
      </c>
      <c r="G736" s="2">
        <v>0.2533799235603692</v>
      </c>
    </row>
    <row r="737" spans="1:7">
      <c r="A737" t="s">
        <v>74</v>
      </c>
      <c r="B737" t="s">
        <v>405</v>
      </c>
      <c r="C737" s="2">
        <v>0.37623762376237624</v>
      </c>
      <c r="D737" t="s">
        <v>406</v>
      </c>
      <c r="E737" s="2">
        <v>0.39126554972639771</v>
      </c>
      <c r="F737" t="s">
        <v>407</v>
      </c>
      <c r="G737" s="2">
        <v>0.46196787826757379</v>
      </c>
    </row>
    <row r="738" spans="1:7">
      <c r="A738" t="s">
        <v>171</v>
      </c>
      <c r="B738" t="s">
        <v>408</v>
      </c>
      <c r="C738" s="2">
        <v>0.22772277227722776</v>
      </c>
      <c r="D738" t="s">
        <v>409</v>
      </c>
      <c r="E738" s="2">
        <v>0.31675488785030054</v>
      </c>
      <c r="F738" t="s">
        <v>410</v>
      </c>
      <c r="G738" s="2">
        <v>0.31327935273031121</v>
      </c>
    </row>
    <row r="739" spans="1:7">
      <c r="A739" t="s">
        <v>247</v>
      </c>
      <c r="B739" t="s">
        <v>411</v>
      </c>
      <c r="C739" s="2">
        <v>6.9306930693069313E-2</v>
      </c>
      <c r="D739" t="s">
        <v>412</v>
      </c>
      <c r="E739" s="2">
        <v>0.21559882668949293</v>
      </c>
      <c r="F739" t="s">
        <v>413</v>
      </c>
      <c r="G739" s="2">
        <v>0.43473892281598464</v>
      </c>
    </row>
    <row r="740" spans="1:7">
      <c r="A740" t="s">
        <v>307</v>
      </c>
      <c r="B740" t="s">
        <v>414</v>
      </c>
      <c r="C740" s="2">
        <v>9.9009900990099011E-3</v>
      </c>
      <c r="D740" t="s">
        <v>415</v>
      </c>
      <c r="E740" s="2">
        <v>2.3807546526896331E-2</v>
      </c>
      <c r="F740" t="s">
        <v>416</v>
      </c>
      <c r="G740" s="2">
        <v>0.12897622245937626</v>
      </c>
    </row>
    <row r="741" spans="1:7">
      <c r="A741" t="s">
        <v>379</v>
      </c>
      <c r="B741" t="s">
        <v>417</v>
      </c>
      <c r="C741" s="2">
        <v>6.9306930693069313E-2</v>
      </c>
      <c r="D741" t="s">
        <v>418</v>
      </c>
      <c r="E741" s="2">
        <v>8.1691343058905325E-2</v>
      </c>
      <c r="F741" t="s">
        <v>419</v>
      </c>
      <c r="G741" s="2">
        <v>9.9698812218100466E-2</v>
      </c>
    </row>
    <row r="742" spans="1:7">
      <c r="A742" t="s">
        <v>431</v>
      </c>
      <c r="B742" t="s">
        <v>27</v>
      </c>
      <c r="C742" s="2">
        <v>1</v>
      </c>
      <c r="D742" t="s">
        <v>421</v>
      </c>
      <c r="E742" s="2">
        <v>8.4103003113869548E-2</v>
      </c>
      <c r="F742" t="s">
        <v>422</v>
      </c>
      <c r="G742" s="2">
        <v>4.0779946605156575E-2</v>
      </c>
    </row>
    <row r="743" spans="1:7">
      <c r="A743" t="s">
        <v>75</v>
      </c>
      <c r="B743" t="s">
        <v>399</v>
      </c>
      <c r="C743" s="2">
        <v>0.14285714285714285</v>
      </c>
      <c r="D743" t="s">
        <v>400</v>
      </c>
      <c r="E743" s="2">
        <v>0.45692171518213415</v>
      </c>
      <c r="F743" t="s">
        <v>401</v>
      </c>
      <c r="G743" s="2">
        <v>0.56103903260126919</v>
      </c>
    </row>
    <row r="744" spans="1:7">
      <c r="A744" t="s">
        <v>76</v>
      </c>
      <c r="B744" t="s">
        <v>402</v>
      </c>
      <c r="C744" s="2">
        <v>0.38095238095238093</v>
      </c>
      <c r="D744" t="s">
        <v>403</v>
      </c>
      <c r="E744" s="2">
        <v>0.53860478497671271</v>
      </c>
      <c r="F744" t="s">
        <v>404</v>
      </c>
      <c r="G744" s="2">
        <v>0.45903771887123379</v>
      </c>
    </row>
    <row r="745" spans="1:7">
      <c r="A745" t="s">
        <v>77</v>
      </c>
      <c r="B745" t="s">
        <v>405</v>
      </c>
      <c r="C745" s="2">
        <v>0.35714285714285715</v>
      </c>
      <c r="D745" t="s">
        <v>406</v>
      </c>
      <c r="E745" s="2">
        <v>0.58254542818334387</v>
      </c>
      <c r="F745" t="s">
        <v>407</v>
      </c>
      <c r="G745" s="2">
        <v>0.55728607330800228</v>
      </c>
    </row>
    <row r="746" spans="1:7">
      <c r="A746" t="s">
        <v>172</v>
      </c>
      <c r="B746" t="s">
        <v>408</v>
      </c>
      <c r="C746" s="2">
        <v>2.3809523809523808E-2</v>
      </c>
      <c r="D746" t="s">
        <v>409</v>
      </c>
      <c r="E746" s="2">
        <v>0.30854127361382544</v>
      </c>
      <c r="F746" t="s">
        <v>410</v>
      </c>
      <c r="G746" s="2">
        <v>0.39236023275359599</v>
      </c>
    </row>
    <row r="747" spans="1:7">
      <c r="A747" t="s">
        <v>248</v>
      </c>
      <c r="B747" t="s">
        <v>411</v>
      </c>
      <c r="C747" s="2">
        <v>4.7619047619047616E-2</v>
      </c>
      <c r="D747" t="s">
        <v>412</v>
      </c>
      <c r="E747" s="2">
        <v>0.30320675166790012</v>
      </c>
      <c r="F747" t="s">
        <v>413</v>
      </c>
      <c r="G747" s="2">
        <v>0.38331804619961862</v>
      </c>
    </row>
    <row r="748" spans="1:7">
      <c r="A748" t="s">
        <v>308</v>
      </c>
      <c r="B748" t="s">
        <v>414</v>
      </c>
      <c r="C748" s="2">
        <v>0</v>
      </c>
      <c r="D748" t="s">
        <v>415</v>
      </c>
      <c r="E748" s="2">
        <v>9.6743455495011912E-2</v>
      </c>
      <c r="F748" t="s">
        <v>416</v>
      </c>
      <c r="G748" s="2">
        <v>8.0214572274570017E-2</v>
      </c>
    </row>
    <row r="749" spans="1:7">
      <c r="A749" t="s">
        <v>380</v>
      </c>
      <c r="B749" t="s">
        <v>417</v>
      </c>
      <c r="C749" s="2">
        <v>4.7619047619047616E-2</v>
      </c>
      <c r="D749" t="s">
        <v>418</v>
      </c>
      <c r="E749" s="2">
        <v>4.6897800339679427E-2</v>
      </c>
      <c r="F749" t="s">
        <v>419</v>
      </c>
      <c r="G749" s="2">
        <v>2.2476411430757223E-2</v>
      </c>
    </row>
    <row r="750" spans="1:7">
      <c r="A750" t="s">
        <v>432</v>
      </c>
      <c r="B750" t="s">
        <v>27</v>
      </c>
      <c r="C750" s="2">
        <v>1</v>
      </c>
      <c r="D750" t="s">
        <v>421</v>
      </c>
      <c r="E750" s="2">
        <v>8.7039175756179185E-2</v>
      </c>
      <c r="F750" t="s">
        <v>422</v>
      </c>
      <c r="G750" s="2">
        <v>1.7234822518745325E-2</v>
      </c>
    </row>
    <row r="751" spans="1:7">
      <c r="A751" t="s">
        <v>78</v>
      </c>
      <c r="B751" t="s">
        <v>399</v>
      </c>
      <c r="C751" s="2">
        <v>1.2987012987012986E-2</v>
      </c>
      <c r="D751" t="s">
        <v>400</v>
      </c>
      <c r="E751" s="2">
        <v>0.46718515081595913</v>
      </c>
      <c r="F751" t="s">
        <v>401</v>
      </c>
      <c r="G751" s="2">
        <v>0.49535431088797127</v>
      </c>
    </row>
    <row r="752" spans="1:7">
      <c r="A752" t="s">
        <v>79</v>
      </c>
      <c r="B752" t="s">
        <v>402</v>
      </c>
      <c r="C752" s="2">
        <v>0.37662337662337664</v>
      </c>
      <c r="D752" t="s">
        <v>403</v>
      </c>
      <c r="E752" s="2">
        <v>0.4167407676996937</v>
      </c>
      <c r="F752" t="s">
        <v>404</v>
      </c>
      <c r="G752" s="2">
        <v>0.36600775780668982</v>
      </c>
    </row>
    <row r="753" spans="1:7">
      <c r="A753" t="s">
        <v>80</v>
      </c>
      <c r="B753" t="s">
        <v>405</v>
      </c>
      <c r="C753" s="2">
        <v>0.32467532467532467</v>
      </c>
      <c r="D753" t="s">
        <v>406</v>
      </c>
      <c r="E753" s="2">
        <v>0.58485809131534838</v>
      </c>
      <c r="F753" t="s">
        <v>407</v>
      </c>
      <c r="G753" s="2">
        <v>0.50314392825386101</v>
      </c>
    </row>
    <row r="754" spans="1:7">
      <c r="A754" t="s">
        <v>173</v>
      </c>
      <c r="B754" t="s">
        <v>408</v>
      </c>
      <c r="C754" s="2">
        <v>6.4935064935064929E-2</v>
      </c>
      <c r="D754" t="s">
        <v>409</v>
      </c>
      <c r="E754" s="2">
        <v>0.15065222959857871</v>
      </c>
      <c r="F754" t="s">
        <v>410</v>
      </c>
      <c r="G754" s="2">
        <v>0.36502847828667251</v>
      </c>
    </row>
    <row r="755" spans="1:7">
      <c r="A755" t="s">
        <v>249</v>
      </c>
      <c r="B755" t="s">
        <v>411</v>
      </c>
      <c r="C755" s="2">
        <v>7.792207792207792E-2</v>
      </c>
      <c r="D755" t="s">
        <v>412</v>
      </c>
      <c r="E755" s="2">
        <v>0.2029814025106399</v>
      </c>
      <c r="F755" t="s">
        <v>413</v>
      </c>
      <c r="G755" s="2">
        <v>0.42232521657212663</v>
      </c>
    </row>
    <row r="756" spans="1:7">
      <c r="A756" t="s">
        <v>309</v>
      </c>
      <c r="B756" t="s">
        <v>414</v>
      </c>
      <c r="C756" s="2">
        <v>2.5974025974025972E-2</v>
      </c>
      <c r="D756" t="s">
        <v>415</v>
      </c>
      <c r="E756" s="2">
        <v>8.5824352443551397E-2</v>
      </c>
      <c r="F756" t="s">
        <v>416</v>
      </c>
      <c r="G756" s="2">
        <v>8.8239793186333196E-2</v>
      </c>
    </row>
    <row r="757" spans="1:7">
      <c r="A757" t="s">
        <v>381</v>
      </c>
      <c r="B757" t="s">
        <v>417</v>
      </c>
      <c r="C757" s="2">
        <v>0.11688311688311687</v>
      </c>
      <c r="D757" t="s">
        <v>418</v>
      </c>
      <c r="E757" s="2">
        <v>6.0336939562332728E-2</v>
      </c>
      <c r="F757" t="s">
        <v>419</v>
      </c>
      <c r="G757" s="2">
        <v>6.8999863161987751E-2</v>
      </c>
    </row>
    <row r="758" spans="1:7">
      <c r="A758" t="s">
        <v>433</v>
      </c>
      <c r="B758" t="s">
        <v>27</v>
      </c>
      <c r="C758" s="2">
        <v>1</v>
      </c>
      <c r="D758" t="s">
        <v>421</v>
      </c>
      <c r="E758" s="2">
        <v>6.3391964951154955E-2</v>
      </c>
      <c r="F758" t="s">
        <v>422</v>
      </c>
      <c r="G758" s="2">
        <v>2.2335800290674758E-2</v>
      </c>
    </row>
    <row r="759" spans="1:7">
      <c r="A759" t="s">
        <v>81</v>
      </c>
      <c r="B759" t="s">
        <v>399</v>
      </c>
      <c r="C759" s="2">
        <v>0.28061224489795916</v>
      </c>
      <c r="D759" t="s">
        <v>400</v>
      </c>
      <c r="E759" s="2">
        <v>0.65438114594573027</v>
      </c>
      <c r="F759" t="s">
        <v>401</v>
      </c>
      <c r="G759" s="2">
        <v>0.43858021069490988</v>
      </c>
    </row>
    <row r="760" spans="1:7">
      <c r="A760" t="s">
        <v>82</v>
      </c>
      <c r="B760" t="s">
        <v>402</v>
      </c>
      <c r="C760" s="2">
        <v>0.53061224489795922</v>
      </c>
      <c r="D760" t="s">
        <v>403</v>
      </c>
      <c r="E760" s="2">
        <v>0.54902071415858977</v>
      </c>
      <c r="F760" t="s">
        <v>404</v>
      </c>
      <c r="G760" s="2">
        <v>0.4543091004694304</v>
      </c>
    </row>
    <row r="761" spans="1:7">
      <c r="A761" t="s">
        <v>83</v>
      </c>
      <c r="B761" t="s">
        <v>405</v>
      </c>
      <c r="C761" s="2">
        <v>7.6530612244897961E-2</v>
      </c>
      <c r="D761" t="s">
        <v>406</v>
      </c>
      <c r="E761" s="2">
        <v>0.17858319199624659</v>
      </c>
      <c r="F761" t="s">
        <v>407</v>
      </c>
      <c r="G761" s="2">
        <v>0.3668242790043274</v>
      </c>
    </row>
    <row r="762" spans="1:7">
      <c r="A762" t="s">
        <v>174</v>
      </c>
      <c r="B762" t="s">
        <v>408</v>
      </c>
      <c r="C762" s="2">
        <v>3.0612244897959183E-2</v>
      </c>
      <c r="D762" t="s">
        <v>409</v>
      </c>
      <c r="E762" s="2">
        <v>0.30994627227790789</v>
      </c>
      <c r="F762" t="s">
        <v>410</v>
      </c>
      <c r="G762" s="2">
        <v>0.36593705325665682</v>
      </c>
    </row>
    <row r="763" spans="1:7">
      <c r="A763" t="s">
        <v>250</v>
      </c>
      <c r="B763" t="s">
        <v>411</v>
      </c>
      <c r="C763" s="2">
        <v>1.5306122448979591E-2</v>
      </c>
      <c r="D763" t="s">
        <v>412</v>
      </c>
      <c r="E763" s="2">
        <v>0.12813949887675258</v>
      </c>
      <c r="F763" t="s">
        <v>413</v>
      </c>
      <c r="G763" s="2">
        <v>0.27892378172710575</v>
      </c>
    </row>
    <row r="764" spans="1:7">
      <c r="A764" t="s">
        <v>310</v>
      </c>
      <c r="B764" t="s">
        <v>414</v>
      </c>
      <c r="C764" s="2">
        <v>5.1020408163265311E-3</v>
      </c>
      <c r="D764" t="s">
        <v>415</v>
      </c>
      <c r="E764" s="2">
        <v>0.10850917962322072</v>
      </c>
      <c r="F764" t="s">
        <v>416</v>
      </c>
      <c r="G764" s="2">
        <v>0.10927694607960098</v>
      </c>
    </row>
    <row r="765" spans="1:7">
      <c r="A765" t="s">
        <v>382</v>
      </c>
      <c r="B765" t="s">
        <v>417</v>
      </c>
      <c r="C765" s="2">
        <v>6.1224489795918366E-2</v>
      </c>
      <c r="D765" t="s">
        <v>418</v>
      </c>
      <c r="E765" s="2">
        <v>3.5624061576253051E-2</v>
      </c>
      <c r="F765" t="s">
        <v>419</v>
      </c>
      <c r="G765" s="2">
        <v>6.9100079084558466E-2</v>
      </c>
    </row>
    <row r="766" spans="1:7">
      <c r="A766" t="s">
        <v>434</v>
      </c>
      <c r="B766" t="s">
        <v>27</v>
      </c>
      <c r="C766" s="2">
        <v>1</v>
      </c>
      <c r="D766" t="s">
        <v>421</v>
      </c>
      <c r="E766" s="2">
        <v>7.8290068663870407E-2</v>
      </c>
      <c r="F766" t="s">
        <v>422</v>
      </c>
      <c r="G766" s="2">
        <v>4.5653829893646372E-2</v>
      </c>
    </row>
    <row r="767" spans="1:7">
      <c r="A767" t="s">
        <v>84</v>
      </c>
      <c r="B767" t="s">
        <v>399</v>
      </c>
      <c r="C767" s="2">
        <v>0.45882352941176469</v>
      </c>
      <c r="D767" t="s">
        <v>400</v>
      </c>
      <c r="E767" s="2">
        <v>0.48568907741460515</v>
      </c>
      <c r="F767" t="s">
        <v>401</v>
      </c>
      <c r="G767" s="2">
        <v>0.57065178772473346</v>
      </c>
    </row>
    <row r="768" spans="1:7">
      <c r="A768" t="s">
        <v>85</v>
      </c>
      <c r="B768" t="s">
        <v>402</v>
      </c>
      <c r="C768" s="2">
        <v>0.41176470588235292</v>
      </c>
      <c r="D768" t="s">
        <v>403</v>
      </c>
      <c r="E768" s="2">
        <v>0.43644844052182791</v>
      </c>
      <c r="F768" t="s">
        <v>404</v>
      </c>
      <c r="G768" s="2">
        <v>0.40800393824166115</v>
      </c>
    </row>
    <row r="769" spans="1:7">
      <c r="A769" t="s">
        <v>86</v>
      </c>
      <c r="B769" t="s">
        <v>405</v>
      </c>
      <c r="C769" s="2">
        <v>8.2352941176470573E-2</v>
      </c>
      <c r="D769" t="s">
        <v>406</v>
      </c>
      <c r="E769" s="2">
        <v>0.27593677942131434</v>
      </c>
      <c r="F769" t="s">
        <v>407</v>
      </c>
      <c r="G769" s="2">
        <v>0.25292518399781133</v>
      </c>
    </row>
    <row r="770" spans="1:7">
      <c r="A770" t="s">
        <v>175</v>
      </c>
      <c r="B770" t="s">
        <v>408</v>
      </c>
      <c r="C770" s="2">
        <v>1.1764705882352941E-2</v>
      </c>
      <c r="D770" t="s">
        <v>409</v>
      </c>
      <c r="E770" s="2">
        <v>0.44985091232649599</v>
      </c>
      <c r="F770" t="s">
        <v>410</v>
      </c>
      <c r="G770" s="2">
        <v>0.35717096544403049</v>
      </c>
    </row>
    <row r="771" spans="1:7">
      <c r="A771" t="s">
        <v>251</v>
      </c>
      <c r="B771" t="s">
        <v>411</v>
      </c>
      <c r="C771" s="2">
        <v>1.7647058823529412E-2</v>
      </c>
      <c r="D771" t="s">
        <v>412</v>
      </c>
      <c r="E771" s="2">
        <v>0.11091433766052154</v>
      </c>
      <c r="F771" t="s">
        <v>413</v>
      </c>
      <c r="G771" s="2">
        <v>0.37517447075113436</v>
      </c>
    </row>
    <row r="772" spans="1:7">
      <c r="A772" t="s">
        <v>311</v>
      </c>
      <c r="B772" t="s">
        <v>414</v>
      </c>
      <c r="C772" s="2">
        <v>0</v>
      </c>
      <c r="D772" t="s">
        <v>415</v>
      </c>
      <c r="E772" s="2">
        <v>0.13139879589120618</v>
      </c>
      <c r="F772" t="s">
        <v>416</v>
      </c>
      <c r="G772" s="2">
        <v>6.7840538642184756E-2</v>
      </c>
    </row>
    <row r="773" spans="1:7">
      <c r="A773" t="s">
        <v>383</v>
      </c>
      <c r="B773" t="s">
        <v>417</v>
      </c>
      <c r="C773" s="2">
        <v>1.7647058823529412E-2</v>
      </c>
      <c r="D773" t="s">
        <v>418</v>
      </c>
      <c r="E773" s="2">
        <v>0.13995015888855192</v>
      </c>
      <c r="F773" t="s">
        <v>419</v>
      </c>
      <c r="G773" s="2">
        <v>6.0507386869664295E-2</v>
      </c>
    </row>
    <row r="774" spans="1:7">
      <c r="A774" t="s">
        <v>435</v>
      </c>
      <c r="B774" t="s">
        <v>27</v>
      </c>
      <c r="C774" s="2">
        <v>1</v>
      </c>
      <c r="D774" t="s">
        <v>421</v>
      </c>
      <c r="E774" s="2">
        <v>0.1105734183673683</v>
      </c>
      <c r="F774" t="s">
        <v>422</v>
      </c>
      <c r="G774" s="2">
        <v>0.10890194740864372</v>
      </c>
    </row>
    <row r="775" spans="1:7">
      <c r="A775" t="s">
        <v>87</v>
      </c>
      <c r="B775" t="s">
        <v>399</v>
      </c>
      <c r="C775" s="2">
        <v>0.51666666666666672</v>
      </c>
      <c r="D775" t="s">
        <v>400</v>
      </c>
      <c r="E775" s="2">
        <v>0.53222544379763237</v>
      </c>
      <c r="F775" t="s">
        <v>401</v>
      </c>
      <c r="G775" s="2">
        <v>0.46779859749924463</v>
      </c>
    </row>
    <row r="776" spans="1:7">
      <c r="A776" t="s">
        <v>88</v>
      </c>
      <c r="B776" t="s">
        <v>402</v>
      </c>
      <c r="C776" s="2">
        <v>0.26666666666666666</v>
      </c>
      <c r="D776" t="s">
        <v>403</v>
      </c>
      <c r="E776" s="2">
        <v>0.48684482732941214</v>
      </c>
      <c r="F776" t="s">
        <v>404</v>
      </c>
      <c r="G776" s="2">
        <v>0.4673431926094242</v>
      </c>
    </row>
    <row r="777" spans="1:7">
      <c r="A777" t="s">
        <v>89</v>
      </c>
      <c r="B777" t="s">
        <v>405</v>
      </c>
      <c r="C777" s="2">
        <v>0.1</v>
      </c>
      <c r="D777" t="s">
        <v>406</v>
      </c>
      <c r="E777" s="2">
        <v>0.10383179392013334</v>
      </c>
      <c r="F777" t="s">
        <v>407</v>
      </c>
      <c r="G777" s="2">
        <v>0.41832287392694101</v>
      </c>
    </row>
    <row r="778" spans="1:7">
      <c r="A778" t="s">
        <v>176</v>
      </c>
      <c r="B778" t="s">
        <v>408</v>
      </c>
      <c r="C778" s="2">
        <v>3.3333333333333333E-2</v>
      </c>
      <c r="D778" t="s">
        <v>409</v>
      </c>
      <c r="E778" s="2">
        <v>0.37636374412927892</v>
      </c>
      <c r="F778" t="s">
        <v>410</v>
      </c>
      <c r="G778" s="2">
        <v>0.42240838566677152</v>
      </c>
    </row>
    <row r="779" spans="1:7">
      <c r="A779" t="s">
        <v>252</v>
      </c>
      <c r="B779" t="s">
        <v>411</v>
      </c>
      <c r="C779" s="2">
        <v>0</v>
      </c>
      <c r="D779" t="s">
        <v>412</v>
      </c>
      <c r="E779" s="2">
        <v>8.3341823565635187E-2</v>
      </c>
      <c r="F779" t="s">
        <v>413</v>
      </c>
      <c r="G779" s="2">
        <v>0.28775724279936904</v>
      </c>
    </row>
    <row r="780" spans="1:7">
      <c r="A780" t="s">
        <v>312</v>
      </c>
      <c r="B780" t="s">
        <v>414</v>
      </c>
      <c r="C780" s="2">
        <v>0</v>
      </c>
      <c r="D780" t="s">
        <v>415</v>
      </c>
      <c r="E780" s="2">
        <v>0.13087609709949857</v>
      </c>
      <c r="F780" t="s">
        <v>416</v>
      </c>
      <c r="G780" s="2">
        <v>9.3699363369484576E-2</v>
      </c>
    </row>
    <row r="781" spans="1:7">
      <c r="A781" t="s">
        <v>384</v>
      </c>
      <c r="B781" t="s">
        <v>417</v>
      </c>
      <c r="C781" s="2">
        <v>8.3333333333333315E-2</v>
      </c>
      <c r="D781" t="s">
        <v>418</v>
      </c>
      <c r="E781" s="2">
        <v>0.1140671051184402</v>
      </c>
      <c r="F781" t="s">
        <v>419</v>
      </c>
      <c r="G781" s="2">
        <v>0.10303454713711316</v>
      </c>
    </row>
    <row r="782" spans="1:7">
      <c r="A782" t="s">
        <v>436</v>
      </c>
      <c r="B782" t="s">
        <v>27</v>
      </c>
      <c r="C782" s="2">
        <v>1</v>
      </c>
      <c r="D782" t="s">
        <v>421</v>
      </c>
      <c r="E782" s="2">
        <v>0.19270419215830845</v>
      </c>
      <c r="F782" t="s">
        <v>422</v>
      </c>
      <c r="G782" s="2">
        <v>0</v>
      </c>
    </row>
    <row r="783" spans="1:7">
      <c r="A783" t="s">
        <v>90</v>
      </c>
      <c r="B783" t="s">
        <v>399</v>
      </c>
      <c r="C783" s="2">
        <v>0.37383177570093457</v>
      </c>
      <c r="D783" t="s">
        <v>400</v>
      </c>
      <c r="E783" s="2">
        <v>0.58070559404597855</v>
      </c>
      <c r="F783" t="s">
        <v>401</v>
      </c>
      <c r="G783" s="2">
        <v>0.61524440009472436</v>
      </c>
    </row>
    <row r="784" spans="1:7">
      <c r="A784" t="s">
        <v>91</v>
      </c>
      <c r="B784" t="s">
        <v>402</v>
      </c>
      <c r="C784" s="2">
        <v>0.50467289719626163</v>
      </c>
      <c r="D784" t="s">
        <v>403</v>
      </c>
      <c r="E784" s="2">
        <v>0.38416417530508662</v>
      </c>
      <c r="F784" t="s">
        <v>404</v>
      </c>
      <c r="G784" s="2">
        <v>0.50461520270818216</v>
      </c>
    </row>
    <row r="785" spans="1:7">
      <c r="A785" t="s">
        <v>92</v>
      </c>
      <c r="B785" t="s">
        <v>405</v>
      </c>
      <c r="C785" s="2">
        <v>4.6728971962616821E-2</v>
      </c>
      <c r="D785" t="s">
        <v>406</v>
      </c>
      <c r="E785" s="2">
        <v>0.2499684360482847</v>
      </c>
      <c r="F785" t="s">
        <v>407</v>
      </c>
      <c r="G785" s="2">
        <v>0.42936779398860586</v>
      </c>
    </row>
    <row r="786" spans="1:7">
      <c r="A786" t="s">
        <v>177</v>
      </c>
      <c r="B786" t="s">
        <v>408</v>
      </c>
      <c r="C786" s="2">
        <v>2.8037383177570093E-2</v>
      </c>
      <c r="D786" t="s">
        <v>409</v>
      </c>
      <c r="E786" s="2">
        <v>0.48884328322321396</v>
      </c>
      <c r="F786" t="s">
        <v>410</v>
      </c>
      <c r="G786" s="2">
        <v>0.40353629247695361</v>
      </c>
    </row>
    <row r="787" spans="1:7">
      <c r="A787" t="s">
        <v>253</v>
      </c>
      <c r="B787" t="s">
        <v>411</v>
      </c>
      <c r="C787" s="2">
        <v>9.3457943925233638E-3</v>
      </c>
      <c r="D787" t="s">
        <v>412</v>
      </c>
      <c r="E787" s="2">
        <v>0.1192311743422572</v>
      </c>
      <c r="F787" t="s">
        <v>413</v>
      </c>
      <c r="G787" s="2">
        <v>0.25342616361577386</v>
      </c>
    </row>
    <row r="788" spans="1:7">
      <c r="A788" t="s">
        <v>313</v>
      </c>
      <c r="B788" t="s">
        <v>414</v>
      </c>
      <c r="C788" s="2">
        <v>0</v>
      </c>
      <c r="D788" t="s">
        <v>415</v>
      </c>
      <c r="E788" s="2">
        <v>0.1514792144469376</v>
      </c>
      <c r="F788" t="s">
        <v>416</v>
      </c>
      <c r="G788" s="2">
        <v>4.7561640812322177E-2</v>
      </c>
    </row>
    <row r="789" spans="1:7">
      <c r="A789" t="s">
        <v>385</v>
      </c>
      <c r="B789" t="s">
        <v>417</v>
      </c>
      <c r="C789" s="2">
        <v>3.7383177570093455E-2</v>
      </c>
      <c r="D789" t="s">
        <v>418</v>
      </c>
      <c r="E789" s="2">
        <v>4.9493401357894207E-2</v>
      </c>
      <c r="F789" t="s">
        <v>419</v>
      </c>
      <c r="G789" s="2">
        <v>4.6589154521095549E-2</v>
      </c>
    </row>
    <row r="790" spans="1:7">
      <c r="A790" t="s">
        <v>437</v>
      </c>
      <c r="B790" t="s">
        <v>27</v>
      </c>
      <c r="C790" s="2">
        <v>1</v>
      </c>
      <c r="D790" t="s">
        <v>421</v>
      </c>
      <c r="E790" s="2">
        <v>0.13485660674336811</v>
      </c>
      <c r="F790" t="s">
        <v>422</v>
      </c>
      <c r="G790" s="2">
        <v>4.5082918881019618E-2</v>
      </c>
    </row>
    <row r="791" spans="1:7">
      <c r="A791" t="s">
        <v>93</v>
      </c>
      <c r="B791" t="s">
        <v>399</v>
      </c>
      <c r="C791" s="2">
        <v>0.18905472636815918</v>
      </c>
      <c r="D791" t="s">
        <v>400</v>
      </c>
      <c r="E791" s="2">
        <v>0.52147508311333768</v>
      </c>
      <c r="F791" t="s">
        <v>401</v>
      </c>
      <c r="G791" s="2">
        <v>0.57147919238949918</v>
      </c>
    </row>
    <row r="792" spans="1:7">
      <c r="A792" t="s">
        <v>94</v>
      </c>
      <c r="B792" t="s">
        <v>402</v>
      </c>
      <c r="C792" s="2">
        <v>0.29850746268656714</v>
      </c>
      <c r="D792" t="s">
        <v>403</v>
      </c>
      <c r="E792" s="2">
        <v>0.38053385251941768</v>
      </c>
      <c r="F792" t="s">
        <v>404</v>
      </c>
      <c r="G792" s="2">
        <v>0.35017841594688531</v>
      </c>
    </row>
    <row r="793" spans="1:7">
      <c r="A793" t="s">
        <v>95</v>
      </c>
      <c r="B793" t="s">
        <v>405</v>
      </c>
      <c r="C793" s="2">
        <v>0.29353233830845771</v>
      </c>
      <c r="D793" t="s">
        <v>406</v>
      </c>
      <c r="E793" s="2">
        <v>0.46879092735024047</v>
      </c>
      <c r="F793" t="s">
        <v>407</v>
      </c>
      <c r="G793" s="2">
        <v>0.40043790915404498</v>
      </c>
    </row>
    <row r="794" spans="1:7">
      <c r="A794" t="s">
        <v>178</v>
      </c>
      <c r="B794" t="s">
        <v>408</v>
      </c>
      <c r="C794" s="2">
        <v>7.9601990049751242E-2</v>
      </c>
      <c r="D794" t="s">
        <v>409</v>
      </c>
      <c r="E794" s="2">
        <v>0.30486995749837786</v>
      </c>
      <c r="F794" t="s">
        <v>410</v>
      </c>
      <c r="G794" s="2">
        <v>0.29404467890107744</v>
      </c>
    </row>
    <row r="795" spans="1:7">
      <c r="A795" t="s">
        <v>254</v>
      </c>
      <c r="B795" t="s">
        <v>411</v>
      </c>
      <c r="C795" s="2">
        <v>4.4776119402985072E-2</v>
      </c>
      <c r="D795" t="s">
        <v>412</v>
      </c>
      <c r="E795" s="2">
        <v>0.19161363737650219</v>
      </c>
      <c r="F795" t="s">
        <v>413</v>
      </c>
      <c r="G795" s="2">
        <v>0.3208934176449128</v>
      </c>
    </row>
    <row r="796" spans="1:7">
      <c r="A796" t="s">
        <v>314</v>
      </c>
      <c r="B796" t="s">
        <v>414</v>
      </c>
      <c r="C796" s="2">
        <v>1.4925373134328356E-2</v>
      </c>
      <c r="D796" t="s">
        <v>415</v>
      </c>
      <c r="E796" s="2">
        <v>0.12462993927603931</v>
      </c>
      <c r="F796" t="s">
        <v>416</v>
      </c>
      <c r="G796" s="2">
        <v>0.11916473011003557</v>
      </c>
    </row>
    <row r="797" spans="1:7">
      <c r="A797" t="s">
        <v>386</v>
      </c>
      <c r="B797" t="s">
        <v>417</v>
      </c>
      <c r="C797" s="2">
        <v>7.9601990049751242E-2</v>
      </c>
      <c r="D797" t="s">
        <v>418</v>
      </c>
      <c r="E797" s="2">
        <v>0.10247211096950397</v>
      </c>
      <c r="F797" t="s">
        <v>419</v>
      </c>
      <c r="G797" s="2">
        <v>6.8209792648919229E-2</v>
      </c>
    </row>
    <row r="798" spans="1:7">
      <c r="A798" t="s">
        <v>438</v>
      </c>
      <c r="B798" t="s">
        <v>27</v>
      </c>
      <c r="C798" s="2">
        <v>1</v>
      </c>
      <c r="D798" t="s">
        <v>421</v>
      </c>
      <c r="E798" s="2">
        <v>9.3311403566218254E-2</v>
      </c>
      <c r="F798" t="s">
        <v>422</v>
      </c>
      <c r="G798" s="2">
        <v>5.8439001600105664E-2</v>
      </c>
    </row>
    <row r="799" spans="1:7">
      <c r="A799" t="s">
        <v>96</v>
      </c>
      <c r="B799" t="s">
        <v>399</v>
      </c>
      <c r="C799" s="2">
        <v>0.57317073170731703</v>
      </c>
      <c r="D799" t="s">
        <v>400</v>
      </c>
      <c r="E799" s="2">
        <v>0.62222715567280651</v>
      </c>
      <c r="F799" t="s">
        <v>401</v>
      </c>
      <c r="G799" s="2">
        <v>0.55757807994864117</v>
      </c>
    </row>
    <row r="800" spans="1:7">
      <c r="A800" t="s">
        <v>97</v>
      </c>
      <c r="B800" t="s">
        <v>402</v>
      </c>
      <c r="C800" s="2">
        <v>0.1951219512195122</v>
      </c>
      <c r="D800" t="s">
        <v>403</v>
      </c>
      <c r="E800" s="2">
        <v>0.57735481352607387</v>
      </c>
      <c r="F800" t="s">
        <v>404</v>
      </c>
      <c r="G800" s="2">
        <v>0.63409982465614489</v>
      </c>
    </row>
    <row r="801" spans="1:7">
      <c r="A801" t="s">
        <v>98</v>
      </c>
      <c r="B801" t="s">
        <v>405</v>
      </c>
      <c r="C801" s="2">
        <v>0.10975609756097562</v>
      </c>
      <c r="D801" t="s">
        <v>406</v>
      </c>
      <c r="E801" s="2">
        <v>0.36575042673119129</v>
      </c>
      <c r="F801" t="s">
        <v>407</v>
      </c>
      <c r="G801" s="2">
        <v>0.440608563920032</v>
      </c>
    </row>
    <row r="802" spans="1:7">
      <c r="A802" t="s">
        <v>179</v>
      </c>
      <c r="B802" t="s">
        <v>408</v>
      </c>
      <c r="C802" s="2">
        <v>7.3170731707317069E-2</v>
      </c>
      <c r="D802" t="s">
        <v>409</v>
      </c>
      <c r="E802" s="2">
        <v>0.21232096640505779</v>
      </c>
      <c r="F802" t="s">
        <v>410</v>
      </c>
      <c r="G802" s="2">
        <v>0.50631865085308636</v>
      </c>
    </row>
    <row r="803" spans="1:7">
      <c r="A803" t="s">
        <v>255</v>
      </c>
      <c r="B803" t="s">
        <v>411</v>
      </c>
      <c r="C803" s="2">
        <v>1.2195121951219513E-2</v>
      </c>
      <c r="D803" t="s">
        <v>412</v>
      </c>
      <c r="E803" s="2">
        <v>0.11111119918226574</v>
      </c>
      <c r="F803" t="s">
        <v>413</v>
      </c>
      <c r="G803" s="2">
        <v>0.22583266334204455</v>
      </c>
    </row>
    <row r="804" spans="1:7">
      <c r="A804" t="s">
        <v>315</v>
      </c>
      <c r="B804" t="s">
        <v>414</v>
      </c>
      <c r="C804" s="2">
        <v>0</v>
      </c>
      <c r="D804" t="s">
        <v>415</v>
      </c>
      <c r="E804" s="2">
        <v>8.9133584025259782E-2</v>
      </c>
      <c r="F804" t="s">
        <v>416</v>
      </c>
      <c r="G804" s="2">
        <v>8.0111911425151006E-2</v>
      </c>
    </row>
    <row r="805" spans="1:7">
      <c r="A805" t="s">
        <v>387</v>
      </c>
      <c r="B805" t="s">
        <v>417</v>
      </c>
      <c r="C805" s="2">
        <v>3.6585365853658534E-2</v>
      </c>
      <c r="D805" t="s">
        <v>418</v>
      </c>
      <c r="E805" s="2">
        <v>2.8780842407575603E-2</v>
      </c>
      <c r="F805" t="s">
        <v>419</v>
      </c>
      <c r="G805" s="2">
        <v>2.2783750616036425E-2</v>
      </c>
    </row>
    <row r="806" spans="1:7">
      <c r="A806" t="s">
        <v>439</v>
      </c>
      <c r="B806" t="s">
        <v>27</v>
      </c>
      <c r="C806" s="2">
        <v>1</v>
      </c>
      <c r="D806" t="s">
        <v>421</v>
      </c>
      <c r="E806" s="2">
        <v>6.940810972817478E-2</v>
      </c>
      <c r="F806" t="s">
        <v>422</v>
      </c>
      <c r="G806" s="2">
        <v>1.5062710536496755E-2</v>
      </c>
    </row>
    <row r="807" spans="1:7">
      <c r="A807" t="s">
        <v>99</v>
      </c>
      <c r="B807" t="s">
        <v>399</v>
      </c>
      <c r="C807" s="2">
        <v>2.5974025974025972E-2</v>
      </c>
      <c r="D807" t="s">
        <v>400</v>
      </c>
      <c r="E807" s="2">
        <v>0.40981935629067562</v>
      </c>
      <c r="F807" t="s">
        <v>401</v>
      </c>
      <c r="G807" s="2">
        <v>0.50548150907658795</v>
      </c>
    </row>
    <row r="808" spans="1:7">
      <c r="A808" t="s">
        <v>100</v>
      </c>
      <c r="B808" t="s">
        <v>402</v>
      </c>
      <c r="C808" s="2">
        <v>0.67532467532467533</v>
      </c>
      <c r="D808" t="s">
        <v>403</v>
      </c>
      <c r="E808" s="2">
        <v>0.38858908821916466</v>
      </c>
      <c r="F808" t="s">
        <v>404</v>
      </c>
      <c r="G808" s="2">
        <v>0.3049963604195956</v>
      </c>
    </row>
    <row r="809" spans="1:7">
      <c r="A809" t="s">
        <v>101</v>
      </c>
      <c r="B809" t="s">
        <v>405</v>
      </c>
      <c r="C809" s="2">
        <v>0.18181818181818182</v>
      </c>
      <c r="D809" t="s">
        <v>406</v>
      </c>
      <c r="E809" s="2">
        <v>0.31086265229870486</v>
      </c>
      <c r="F809" t="s">
        <v>407</v>
      </c>
      <c r="G809" s="2">
        <v>0.50251668460746812</v>
      </c>
    </row>
    <row r="810" spans="1:7">
      <c r="A810" t="s">
        <v>180</v>
      </c>
      <c r="B810" t="s">
        <v>408</v>
      </c>
      <c r="C810" s="2">
        <v>6.4935064935064929E-2</v>
      </c>
      <c r="D810" t="s">
        <v>409</v>
      </c>
      <c r="E810" s="2">
        <v>0.37771027692967918</v>
      </c>
      <c r="F810" t="s">
        <v>410</v>
      </c>
      <c r="G810" s="2">
        <v>0.32979479539027312</v>
      </c>
    </row>
    <row r="811" spans="1:7">
      <c r="A811" t="s">
        <v>256</v>
      </c>
      <c r="B811" t="s">
        <v>411</v>
      </c>
      <c r="C811" s="2">
        <v>2.5974025974025972E-2</v>
      </c>
      <c r="D811" t="s">
        <v>412</v>
      </c>
      <c r="E811" s="2">
        <v>3.3868432482484979E-2</v>
      </c>
      <c r="F811" t="s">
        <v>413</v>
      </c>
      <c r="G811" s="2">
        <v>0.44894530497564794</v>
      </c>
    </row>
    <row r="812" spans="1:7">
      <c r="A812" t="s">
        <v>316</v>
      </c>
      <c r="B812" t="s">
        <v>414</v>
      </c>
      <c r="C812" s="2">
        <v>0</v>
      </c>
      <c r="D812" t="s">
        <v>415</v>
      </c>
      <c r="E812" s="2">
        <v>0.10322818549768817</v>
      </c>
      <c r="F812" t="s">
        <v>416</v>
      </c>
      <c r="G812" s="2">
        <v>9.7598728556213127E-2</v>
      </c>
    </row>
    <row r="813" spans="1:7">
      <c r="A813" t="s">
        <v>388</v>
      </c>
      <c r="B813" t="s">
        <v>417</v>
      </c>
      <c r="C813" s="2">
        <v>2.5974025974025972E-2</v>
      </c>
      <c r="D813" t="s">
        <v>418</v>
      </c>
      <c r="E813" s="2">
        <v>2.5558278779324709E-2</v>
      </c>
      <c r="F813" t="s">
        <v>419</v>
      </c>
      <c r="G813" s="2">
        <v>2.4936681916418756E-2</v>
      </c>
    </row>
    <row r="814" spans="1:7">
      <c r="A814" t="s">
        <v>440</v>
      </c>
      <c r="B814" t="s">
        <v>27</v>
      </c>
      <c r="C814" s="2">
        <v>1</v>
      </c>
      <c r="D814" t="s">
        <v>421</v>
      </c>
      <c r="E814" s="2">
        <v>0.12752635655527816</v>
      </c>
      <c r="F814" t="s">
        <v>422</v>
      </c>
      <c r="G814" s="2">
        <v>2.9501807015472267E-2</v>
      </c>
    </row>
    <row r="815" spans="1:7">
      <c r="A815" t="s">
        <v>102</v>
      </c>
      <c r="B815" t="s">
        <v>399</v>
      </c>
      <c r="C815" s="2">
        <v>0.12121212121212122</v>
      </c>
      <c r="D815" t="s">
        <v>400</v>
      </c>
      <c r="E815" s="2">
        <v>0.5342177316521588</v>
      </c>
      <c r="F815" t="s">
        <v>401</v>
      </c>
      <c r="G815" s="2">
        <v>0.46493130131381333</v>
      </c>
    </row>
    <row r="816" spans="1:7">
      <c r="A816" t="s">
        <v>103</v>
      </c>
      <c r="B816" t="s">
        <v>402</v>
      </c>
      <c r="C816" s="2">
        <v>0.24242424242424243</v>
      </c>
      <c r="D816" t="s">
        <v>403</v>
      </c>
      <c r="E816" s="2">
        <v>0.61870121890723284</v>
      </c>
      <c r="F816" t="s">
        <v>404</v>
      </c>
      <c r="G816" s="2">
        <v>0.48803858968287622</v>
      </c>
    </row>
    <row r="817" spans="1:7">
      <c r="A817" t="s">
        <v>104</v>
      </c>
      <c r="B817" t="s">
        <v>405</v>
      </c>
      <c r="C817" s="2">
        <v>0.18181818181818182</v>
      </c>
      <c r="D817" t="s">
        <v>406</v>
      </c>
      <c r="E817" s="2">
        <v>0.12855986239290129</v>
      </c>
      <c r="F817" t="s">
        <v>407</v>
      </c>
      <c r="G817" s="2">
        <v>0.47667499246962891</v>
      </c>
    </row>
    <row r="818" spans="1:7">
      <c r="A818" t="s">
        <v>181</v>
      </c>
      <c r="B818" t="s">
        <v>408</v>
      </c>
      <c r="C818" s="2">
        <v>0.12121212121212122</v>
      </c>
      <c r="D818" t="s">
        <v>409</v>
      </c>
      <c r="E818" s="2">
        <v>0.39232440858024475</v>
      </c>
      <c r="F818" t="s">
        <v>410</v>
      </c>
      <c r="G818" s="2">
        <v>0.39098927965035757</v>
      </c>
    </row>
    <row r="819" spans="1:7">
      <c r="A819" t="s">
        <v>257</v>
      </c>
      <c r="B819" t="s">
        <v>411</v>
      </c>
      <c r="C819" s="2">
        <v>0.15151515151515152</v>
      </c>
      <c r="D819" t="s">
        <v>412</v>
      </c>
      <c r="E819" s="2">
        <v>0.11797747441750632</v>
      </c>
      <c r="F819" t="s">
        <v>413</v>
      </c>
      <c r="G819" s="2">
        <v>0.27904148148648833</v>
      </c>
    </row>
    <row r="820" spans="1:7">
      <c r="A820" t="s">
        <v>317</v>
      </c>
      <c r="B820" t="s">
        <v>414</v>
      </c>
      <c r="C820" s="2">
        <v>3.0303030303030304E-2</v>
      </c>
      <c r="D820" t="s">
        <v>415</v>
      </c>
      <c r="E820" s="2">
        <v>0.13517280764030881</v>
      </c>
      <c r="F820" t="s">
        <v>416</v>
      </c>
      <c r="G820" s="2">
        <v>7.8410493531759329E-2</v>
      </c>
    </row>
    <row r="821" spans="1:7">
      <c r="A821" t="s">
        <v>389</v>
      </c>
      <c r="B821" t="s">
        <v>417</v>
      </c>
      <c r="C821" s="2">
        <v>0.15151515151515152</v>
      </c>
      <c r="D821" t="s">
        <v>418</v>
      </c>
      <c r="E821" s="2">
        <v>3.6756618468025595E-2</v>
      </c>
      <c r="F821" t="s">
        <v>419</v>
      </c>
      <c r="G821" s="2">
        <v>4.4392920244114141E-2</v>
      </c>
    </row>
    <row r="822" spans="1:7">
      <c r="A822" t="s">
        <v>441</v>
      </c>
      <c r="B822" t="s">
        <v>27</v>
      </c>
      <c r="C822" s="2">
        <v>1</v>
      </c>
      <c r="D822" t="s">
        <v>421</v>
      </c>
      <c r="E822" s="2">
        <v>0.10952003478432036</v>
      </c>
      <c r="F822" t="s">
        <v>422</v>
      </c>
      <c r="G822" s="2">
        <v>3.7067783211178797E-2</v>
      </c>
    </row>
    <row r="823" spans="1:7">
      <c r="A823" t="s">
        <v>105</v>
      </c>
      <c r="B823" t="s">
        <v>399</v>
      </c>
      <c r="C823" s="2">
        <v>0.579088471849866</v>
      </c>
      <c r="D823" t="s">
        <v>400</v>
      </c>
      <c r="E823" s="2">
        <v>0.79273616664288493</v>
      </c>
      <c r="F823" t="s">
        <v>401</v>
      </c>
      <c r="G823" s="2">
        <v>0.55923417988285395</v>
      </c>
    </row>
    <row r="824" spans="1:7">
      <c r="A824" t="s">
        <v>106</v>
      </c>
      <c r="B824" t="s">
        <v>402</v>
      </c>
      <c r="C824" s="2">
        <v>0.37801608579088464</v>
      </c>
      <c r="D824" t="s">
        <v>403</v>
      </c>
      <c r="E824" s="2">
        <v>0.23394317004089152</v>
      </c>
      <c r="F824" t="s">
        <v>404</v>
      </c>
      <c r="G824" s="2">
        <v>0.40561356364717499</v>
      </c>
    </row>
    <row r="825" spans="1:7">
      <c r="A825" t="s">
        <v>107</v>
      </c>
      <c r="B825" t="s">
        <v>405</v>
      </c>
      <c r="C825" s="2">
        <v>1.6085790884718499E-2</v>
      </c>
      <c r="D825" t="s">
        <v>406</v>
      </c>
      <c r="E825" s="2">
        <v>0.36247351917651682</v>
      </c>
      <c r="F825" t="s">
        <v>407</v>
      </c>
      <c r="G825" s="2">
        <v>0.53483398260113191</v>
      </c>
    </row>
    <row r="826" spans="1:7">
      <c r="A826" t="s">
        <v>182</v>
      </c>
      <c r="B826" t="s">
        <v>408</v>
      </c>
      <c r="C826" s="2">
        <v>0</v>
      </c>
      <c r="D826" t="s">
        <v>409</v>
      </c>
      <c r="E826" s="2">
        <v>0.32705877858815574</v>
      </c>
      <c r="F826" t="s">
        <v>410</v>
      </c>
      <c r="G826" s="2">
        <v>0.28786222303847175</v>
      </c>
    </row>
    <row r="827" spans="1:7">
      <c r="A827" t="s">
        <v>258</v>
      </c>
      <c r="B827" t="s">
        <v>411</v>
      </c>
      <c r="C827" s="2">
        <v>5.3619302949061663E-3</v>
      </c>
      <c r="D827" t="s">
        <v>412</v>
      </c>
      <c r="E827" s="2">
        <v>0.28836012608333889</v>
      </c>
      <c r="F827" t="s">
        <v>413</v>
      </c>
      <c r="G827" s="2">
        <v>0.3364954900485515</v>
      </c>
    </row>
    <row r="828" spans="1:7">
      <c r="A828" t="s">
        <v>318</v>
      </c>
      <c r="B828" t="s">
        <v>414</v>
      </c>
      <c r="C828" s="2">
        <v>0</v>
      </c>
      <c r="D828" t="s">
        <v>415</v>
      </c>
      <c r="E828" s="2">
        <v>0.13363799650282857</v>
      </c>
      <c r="F828" t="s">
        <v>416</v>
      </c>
      <c r="G828" s="2">
        <v>5.5856157419709548E-2</v>
      </c>
    </row>
    <row r="829" spans="1:7">
      <c r="A829" t="s">
        <v>390</v>
      </c>
      <c r="B829" t="s">
        <v>417</v>
      </c>
      <c r="C829" s="2">
        <v>2.1447721179624665E-2</v>
      </c>
      <c r="D829" t="s">
        <v>418</v>
      </c>
      <c r="E829" s="2">
        <v>9.7327398678252255E-2</v>
      </c>
      <c r="F829" t="s">
        <v>419</v>
      </c>
      <c r="G829" s="2">
        <v>5.6660068676346625E-2</v>
      </c>
    </row>
    <row r="830" spans="1:7">
      <c r="A830" t="s">
        <v>442</v>
      </c>
      <c r="B830" t="s">
        <v>27</v>
      </c>
      <c r="C830" s="2">
        <v>1</v>
      </c>
      <c r="D830" t="s">
        <v>421</v>
      </c>
      <c r="E830" s="2">
        <v>6.7673862566548337E-2</v>
      </c>
      <c r="F830" t="s">
        <v>422</v>
      </c>
      <c r="G830" s="2">
        <v>4.7811224038338943E-2</v>
      </c>
    </row>
    <row r="831" spans="1:7">
      <c r="A831" t="s">
        <v>108</v>
      </c>
      <c r="B831" t="s">
        <v>399</v>
      </c>
      <c r="C831" s="2">
        <v>0.48908296943231444</v>
      </c>
      <c r="D831" t="s">
        <v>400</v>
      </c>
      <c r="E831" s="2">
        <v>0.54287813197131884</v>
      </c>
      <c r="F831" t="s">
        <v>401</v>
      </c>
      <c r="G831" s="2">
        <v>0.488989604760666</v>
      </c>
    </row>
    <row r="832" spans="1:7">
      <c r="A832" t="s">
        <v>109</v>
      </c>
      <c r="B832" t="s">
        <v>402</v>
      </c>
      <c r="C832" s="2">
        <v>0.45414847161572053</v>
      </c>
      <c r="D832" t="s">
        <v>403</v>
      </c>
      <c r="E832" s="2">
        <v>0.27325140250831909</v>
      </c>
      <c r="F832" t="s">
        <v>404</v>
      </c>
      <c r="G832" s="2">
        <v>0.56997791561335542</v>
      </c>
    </row>
    <row r="833" spans="1:7">
      <c r="A833" t="s">
        <v>110</v>
      </c>
      <c r="B833" t="s">
        <v>405</v>
      </c>
      <c r="C833" s="2">
        <v>3.4934497816593885E-2</v>
      </c>
      <c r="D833" t="s">
        <v>406</v>
      </c>
      <c r="E833" s="2">
        <v>0.17626762046007452</v>
      </c>
      <c r="F833" t="s">
        <v>407</v>
      </c>
      <c r="G833" s="2">
        <v>0.19719251463455334</v>
      </c>
    </row>
    <row r="834" spans="1:7">
      <c r="A834" t="s">
        <v>183</v>
      </c>
      <c r="B834" t="s">
        <v>408</v>
      </c>
      <c r="C834" s="2">
        <v>0</v>
      </c>
      <c r="D834" t="s">
        <v>409</v>
      </c>
      <c r="E834" s="2">
        <v>0.48285695915511162</v>
      </c>
      <c r="F834" t="s">
        <v>410</v>
      </c>
      <c r="G834" s="2">
        <v>0.53736130088721257</v>
      </c>
    </row>
    <row r="835" spans="1:7">
      <c r="A835" t="s">
        <v>259</v>
      </c>
      <c r="B835" t="s">
        <v>411</v>
      </c>
      <c r="C835" s="2">
        <v>4.3668122270742356E-3</v>
      </c>
      <c r="D835" t="s">
        <v>412</v>
      </c>
      <c r="E835" s="2">
        <v>0.10166069936356471</v>
      </c>
      <c r="F835" t="s">
        <v>413</v>
      </c>
      <c r="G835" s="2">
        <v>0.28999836295823306</v>
      </c>
    </row>
    <row r="836" spans="1:7">
      <c r="A836" t="s">
        <v>319</v>
      </c>
      <c r="B836" t="s">
        <v>414</v>
      </c>
      <c r="C836" s="2">
        <v>8.7336244541484712E-3</v>
      </c>
      <c r="D836" t="s">
        <v>415</v>
      </c>
      <c r="E836" s="2">
        <v>0.28703784033886937</v>
      </c>
      <c r="F836" t="s">
        <v>416</v>
      </c>
      <c r="G836" s="2">
        <v>7.260389816443269E-2</v>
      </c>
    </row>
    <row r="837" spans="1:7">
      <c r="A837" t="s">
        <v>391</v>
      </c>
      <c r="B837" t="s">
        <v>417</v>
      </c>
      <c r="C837" s="2">
        <v>8.7336244541484712E-3</v>
      </c>
      <c r="D837" t="s">
        <v>418</v>
      </c>
      <c r="E837" s="2">
        <v>0.12989572257780915</v>
      </c>
      <c r="F837" t="s">
        <v>419</v>
      </c>
      <c r="G837" s="2">
        <v>3.0128291444874774E-2</v>
      </c>
    </row>
    <row r="838" spans="1:7">
      <c r="A838" t="s">
        <v>443</v>
      </c>
      <c r="B838" t="s">
        <v>27</v>
      </c>
      <c r="C838" s="2">
        <v>1</v>
      </c>
      <c r="D838" t="s">
        <v>421</v>
      </c>
      <c r="E838" s="2">
        <v>9.3111958947182619E-2</v>
      </c>
      <c r="F838" t="s">
        <v>422</v>
      </c>
      <c r="G838" s="2">
        <v>6.80627476960977E-2</v>
      </c>
    </row>
    <row r="839" spans="1:7">
      <c r="A839" t="s">
        <v>111</v>
      </c>
      <c r="B839" t="s">
        <v>399</v>
      </c>
      <c r="C839" s="2">
        <v>0.73913043478260865</v>
      </c>
      <c r="D839" t="s">
        <v>400</v>
      </c>
      <c r="E839" s="2">
        <v>0.43580667812024049</v>
      </c>
      <c r="F839" t="s">
        <v>401</v>
      </c>
      <c r="G839" s="2">
        <v>0.63959906179736403</v>
      </c>
    </row>
    <row r="840" spans="1:7">
      <c r="A840" t="s">
        <v>112</v>
      </c>
      <c r="B840" t="s">
        <v>402</v>
      </c>
      <c r="C840" s="2">
        <v>0.17391304347826086</v>
      </c>
      <c r="D840" t="s">
        <v>403</v>
      </c>
      <c r="E840" s="2">
        <v>0.46129225247673927</v>
      </c>
      <c r="F840" t="s">
        <v>404</v>
      </c>
      <c r="G840" s="2">
        <v>0.62846530393291755</v>
      </c>
    </row>
    <row r="841" spans="1:7">
      <c r="A841" t="s">
        <v>113</v>
      </c>
      <c r="B841" t="s">
        <v>405</v>
      </c>
      <c r="C841" s="2">
        <v>4.3478260869565216E-2</v>
      </c>
      <c r="D841" t="s">
        <v>406</v>
      </c>
      <c r="E841" s="2">
        <v>0.42092966951044586</v>
      </c>
      <c r="F841" t="s">
        <v>407</v>
      </c>
      <c r="G841" s="2">
        <v>0.50836072353545536</v>
      </c>
    </row>
    <row r="842" spans="1:7">
      <c r="A842" t="s">
        <v>184</v>
      </c>
      <c r="B842" t="s">
        <v>408</v>
      </c>
      <c r="C842" s="2">
        <v>0</v>
      </c>
      <c r="D842" t="s">
        <v>409</v>
      </c>
      <c r="E842" s="2">
        <v>0.37918961649660221</v>
      </c>
      <c r="F842" t="s">
        <v>410</v>
      </c>
      <c r="G842" s="2">
        <v>0.4572297859128735</v>
      </c>
    </row>
    <row r="843" spans="1:7">
      <c r="A843" t="s">
        <v>260</v>
      </c>
      <c r="B843" t="s">
        <v>411</v>
      </c>
      <c r="C843" s="2">
        <v>0</v>
      </c>
      <c r="D843" t="s">
        <v>412</v>
      </c>
      <c r="E843" s="2">
        <v>9.1341630251838085E-2</v>
      </c>
      <c r="F843" t="s">
        <v>413</v>
      </c>
      <c r="G843" s="2">
        <v>0.28740403386569613</v>
      </c>
    </row>
    <row r="844" spans="1:7">
      <c r="A844" t="s">
        <v>320</v>
      </c>
      <c r="B844" t="s">
        <v>414</v>
      </c>
      <c r="C844" s="2">
        <v>0</v>
      </c>
      <c r="D844" t="s">
        <v>415</v>
      </c>
      <c r="E844" s="2">
        <v>0.24468687151235324</v>
      </c>
      <c r="F844" t="s">
        <v>416</v>
      </c>
      <c r="G844" s="2">
        <v>6.4755706872122065E-2</v>
      </c>
    </row>
    <row r="845" spans="1:7">
      <c r="A845" t="s">
        <v>392</v>
      </c>
      <c r="B845" t="s">
        <v>417</v>
      </c>
      <c r="C845" s="2">
        <v>4.3478260869565216E-2</v>
      </c>
      <c r="D845" t="s">
        <v>418</v>
      </c>
      <c r="E845" s="2">
        <v>4.9457294713256134E-2</v>
      </c>
      <c r="F845" t="s">
        <v>419</v>
      </c>
      <c r="G845" s="2">
        <v>9.4443385194460557E-3</v>
      </c>
    </row>
    <row r="846" spans="1:7">
      <c r="A846" t="s">
        <v>444</v>
      </c>
      <c r="B846" t="s">
        <v>27</v>
      </c>
      <c r="C846" s="2">
        <v>1</v>
      </c>
      <c r="D846" t="s">
        <v>421</v>
      </c>
      <c r="E846" s="2">
        <v>0.14428494401247002</v>
      </c>
      <c r="F846" t="s">
        <v>422</v>
      </c>
      <c r="G846" s="2">
        <v>0</v>
      </c>
    </row>
    <row r="847" spans="1:7">
      <c r="A847" t="s">
        <v>114</v>
      </c>
      <c r="B847" t="s">
        <v>399</v>
      </c>
      <c r="C847" s="2">
        <v>0.13872832369942195</v>
      </c>
      <c r="D847" t="s">
        <v>400</v>
      </c>
      <c r="E847" s="2">
        <v>0.64619598002832068</v>
      </c>
      <c r="F847" t="s">
        <v>401</v>
      </c>
      <c r="G847" s="2">
        <v>0.58072004860624404</v>
      </c>
    </row>
    <row r="848" spans="1:7">
      <c r="A848" t="s">
        <v>115</v>
      </c>
      <c r="B848" t="s">
        <v>402</v>
      </c>
      <c r="C848" s="2">
        <v>0.52601156069364163</v>
      </c>
      <c r="D848" t="s">
        <v>403</v>
      </c>
      <c r="E848" s="2">
        <v>0.32094135321734091</v>
      </c>
      <c r="F848" t="s">
        <v>404</v>
      </c>
      <c r="G848" s="2">
        <v>0.49090558074171414</v>
      </c>
    </row>
    <row r="849" spans="1:14">
      <c r="A849" t="s">
        <v>116</v>
      </c>
      <c r="B849" t="s">
        <v>405</v>
      </c>
      <c r="C849" s="2">
        <v>0.1791907514450867</v>
      </c>
      <c r="D849" t="s">
        <v>406</v>
      </c>
      <c r="E849" s="2">
        <v>0.350956924968155</v>
      </c>
      <c r="F849" t="s">
        <v>407</v>
      </c>
      <c r="G849" s="2">
        <v>0.45213192258934032</v>
      </c>
    </row>
    <row r="850" spans="1:14">
      <c r="A850" t="s">
        <v>185</v>
      </c>
      <c r="B850" t="s">
        <v>408</v>
      </c>
      <c r="C850" s="2">
        <v>6.358381502890173E-2</v>
      </c>
      <c r="D850" t="s">
        <v>409</v>
      </c>
      <c r="E850" s="2">
        <v>0.40120645108010533</v>
      </c>
      <c r="F850" t="s">
        <v>410</v>
      </c>
      <c r="G850" s="2">
        <v>0.44618277398041928</v>
      </c>
    </row>
    <row r="851" spans="1:14">
      <c r="A851" t="s">
        <v>261</v>
      </c>
      <c r="B851" t="s">
        <v>411</v>
      </c>
      <c r="C851" s="2">
        <v>2.3121387283236993E-2</v>
      </c>
      <c r="D851" t="s">
        <v>412</v>
      </c>
      <c r="E851" s="2">
        <v>0.18672525667528622</v>
      </c>
      <c r="F851" t="s">
        <v>413</v>
      </c>
      <c r="G851" s="2">
        <v>0.22738229375537533</v>
      </c>
    </row>
    <row r="852" spans="1:14">
      <c r="A852" t="s">
        <v>321</v>
      </c>
      <c r="B852" t="s">
        <v>414</v>
      </c>
      <c r="C852" s="2">
        <v>1.1560693641618497E-2</v>
      </c>
      <c r="D852" t="s">
        <v>415</v>
      </c>
      <c r="E852" s="2">
        <v>0.2051737883035688</v>
      </c>
      <c r="F852" t="s">
        <v>416</v>
      </c>
      <c r="G852" s="2">
        <v>8.6413400535757662E-2</v>
      </c>
    </row>
    <row r="853" spans="1:14">
      <c r="A853" t="s">
        <v>393</v>
      </c>
      <c r="B853" t="s">
        <v>417</v>
      </c>
      <c r="C853" s="2">
        <v>5.7803468208092484E-2</v>
      </c>
      <c r="D853" t="s">
        <v>418</v>
      </c>
      <c r="E853" s="2">
        <v>8.0298323673524588E-2</v>
      </c>
      <c r="F853" t="s">
        <v>419</v>
      </c>
      <c r="G853" s="2">
        <v>4.3012984665418592E-2</v>
      </c>
    </row>
    <row r="854" spans="1:14">
      <c r="A854" t="s">
        <v>445</v>
      </c>
      <c r="B854" t="s">
        <v>27</v>
      </c>
      <c r="C854" s="2">
        <v>1</v>
      </c>
      <c r="D854" t="s">
        <v>421</v>
      </c>
      <c r="E854" s="2">
        <v>5.1565436299345312E-2</v>
      </c>
      <c r="F854" t="s">
        <v>422</v>
      </c>
      <c r="G854" s="2">
        <v>3.5434607123415514E-2</v>
      </c>
    </row>
    <row r="855" spans="1:14">
      <c r="A855" t="s">
        <v>117</v>
      </c>
      <c r="B855" t="s">
        <v>399</v>
      </c>
      <c r="C855" s="2">
        <v>0.41723446893787575</v>
      </c>
      <c r="D855" t="s">
        <v>400</v>
      </c>
      <c r="E855" s="2">
        <v>0.54854018650428227</v>
      </c>
      <c r="F855" t="s">
        <v>401</v>
      </c>
      <c r="G855" s="2">
        <v>0.51966136774600069</v>
      </c>
    </row>
    <row r="856" spans="1:14">
      <c r="A856" t="s">
        <v>118</v>
      </c>
      <c r="B856" t="s">
        <v>402</v>
      </c>
      <c r="C856" s="2">
        <v>0.41062124248496995</v>
      </c>
      <c r="D856" t="s">
        <v>403</v>
      </c>
      <c r="E856" s="2">
        <v>0.39365370648847819</v>
      </c>
      <c r="F856" t="s">
        <v>404</v>
      </c>
      <c r="G856" s="2">
        <v>0.47676852032725747</v>
      </c>
    </row>
    <row r="857" spans="1:14">
      <c r="A857" t="s">
        <v>119</v>
      </c>
      <c r="B857" t="s">
        <v>405</v>
      </c>
      <c r="C857" s="2">
        <v>8.0761523046092187E-2</v>
      </c>
      <c r="D857" t="s">
        <v>406</v>
      </c>
      <c r="E857" s="2">
        <v>0.39179477297148163</v>
      </c>
      <c r="F857" t="s">
        <v>407</v>
      </c>
      <c r="G857" s="2">
        <v>0.42777985467528218</v>
      </c>
    </row>
    <row r="858" spans="1:14">
      <c r="A858" t="s">
        <v>186</v>
      </c>
      <c r="B858" t="s">
        <v>408</v>
      </c>
      <c r="C858" s="2">
        <v>2.765531062124248E-2</v>
      </c>
      <c r="D858" t="s">
        <v>409</v>
      </c>
      <c r="E858" s="2">
        <v>0.31374360893337411</v>
      </c>
      <c r="F858" t="s">
        <v>410</v>
      </c>
      <c r="G858" s="2">
        <v>0.35035027908228228</v>
      </c>
    </row>
    <row r="859" spans="1:14">
      <c r="A859" t="s">
        <v>262</v>
      </c>
      <c r="B859" t="s">
        <v>411</v>
      </c>
      <c r="C859" s="2">
        <v>1.503006012024048E-2</v>
      </c>
      <c r="D859" t="s">
        <v>412</v>
      </c>
      <c r="E859" s="2">
        <v>0.20015417937651914</v>
      </c>
      <c r="F859" t="s">
        <v>413</v>
      </c>
      <c r="G859" s="2">
        <v>0.273157975538315</v>
      </c>
    </row>
    <row r="860" spans="1:14">
      <c r="A860" t="s">
        <v>322</v>
      </c>
      <c r="B860" t="s">
        <v>414</v>
      </c>
      <c r="C860" s="2">
        <v>4.4088176352705408E-3</v>
      </c>
      <c r="D860" t="s">
        <v>415</v>
      </c>
      <c r="E860" s="2">
        <v>0.12928687498484043</v>
      </c>
      <c r="F860" t="s">
        <v>416</v>
      </c>
      <c r="G860" s="2">
        <v>8.3293882154329382E-2</v>
      </c>
    </row>
    <row r="861" spans="1:14">
      <c r="A861" t="s">
        <v>394</v>
      </c>
      <c r="B861" t="s">
        <v>417</v>
      </c>
      <c r="C861" s="2">
        <v>4.4288577154308617E-2</v>
      </c>
      <c r="D861" t="s">
        <v>418</v>
      </c>
      <c r="E861" s="2">
        <v>7.6833814750061832E-2</v>
      </c>
      <c r="F861" t="s">
        <v>419</v>
      </c>
      <c r="G861" s="2">
        <v>4.8319700013623151E-2</v>
      </c>
    </row>
    <row r="862" spans="1:14">
      <c r="A862" t="s">
        <v>446</v>
      </c>
      <c r="B862" t="s">
        <v>27</v>
      </c>
      <c r="C862" s="2">
        <v>1</v>
      </c>
      <c r="D862" t="s">
        <v>421</v>
      </c>
      <c r="E862" s="2">
        <v>7.6732476327026969E-2</v>
      </c>
      <c r="F862" t="s">
        <v>422</v>
      </c>
      <c r="G862" s="2">
        <v>5.3637507045099835E-2</v>
      </c>
    </row>
    <row r="863" spans="1:14">
      <c r="A863">
        <v>1</v>
      </c>
      <c r="B863">
        <f t="shared" ref="B863" si="6">A863+1</f>
        <v>2</v>
      </c>
      <c r="C863">
        <f t="shared" ref="C863" si="7">B863+1</f>
        <v>3</v>
      </c>
      <c r="D863">
        <f t="shared" ref="D863" si="8">C863+1</f>
        <v>4</v>
      </c>
      <c r="E863">
        <f t="shared" ref="E863" si="9">D863+1</f>
        <v>5</v>
      </c>
      <c r="F863">
        <f t="shared" ref="F863" si="10">E863+1</f>
        <v>6</v>
      </c>
      <c r="G863">
        <f t="shared" ref="G863" si="11">F863+1</f>
        <v>7</v>
      </c>
      <c r="H863">
        <f t="shared" ref="H863" si="12">G863+1</f>
        <v>8</v>
      </c>
      <c r="I863">
        <f t="shared" ref="I863" si="13">H863+1</f>
        <v>9</v>
      </c>
      <c r="J863">
        <f t="shared" ref="J863" si="14">I863+1</f>
        <v>10</v>
      </c>
      <c r="K863">
        <f t="shared" ref="K863" si="15">J863+1</f>
        <v>11</v>
      </c>
      <c r="L863">
        <f t="shared" ref="L863" si="16">K863+1</f>
        <v>12</v>
      </c>
      <c r="M863">
        <f t="shared" ref="M863" si="17">L863+1</f>
        <v>13</v>
      </c>
      <c r="N863">
        <f t="shared" ref="N863" si="18">M863+1</f>
        <v>14</v>
      </c>
    </row>
    <row r="864" spans="1:14" ht="15.75">
      <c r="A864" s="14" t="s">
        <v>447</v>
      </c>
      <c r="B864" t="s">
        <v>448</v>
      </c>
      <c r="C864" t="s">
        <v>27</v>
      </c>
    </row>
    <row r="865" spans="1:3">
      <c r="A865" t="s">
        <v>34</v>
      </c>
      <c r="B865" t="s">
        <v>449</v>
      </c>
      <c r="C865" s="2">
        <v>0.63862188953992416</v>
      </c>
    </row>
    <row r="866" spans="1:3">
      <c r="A866" t="s">
        <v>40</v>
      </c>
      <c r="B866" t="s">
        <v>450</v>
      </c>
      <c r="C866" s="2">
        <v>0.52435349688002331</v>
      </c>
    </row>
    <row r="867" spans="1:3">
      <c r="A867" t="s">
        <v>46</v>
      </c>
      <c r="B867" t="s">
        <v>451</v>
      </c>
      <c r="C867" s="2">
        <v>0.3626432723642814</v>
      </c>
    </row>
    <row r="868" spans="1:3">
      <c r="A868" t="s">
        <v>159</v>
      </c>
      <c r="B868" t="s">
        <v>452</v>
      </c>
      <c r="C868" s="2">
        <v>0.37015576846936354</v>
      </c>
    </row>
    <row r="869" spans="1:3">
      <c r="A869" t="s">
        <v>235</v>
      </c>
      <c r="B869" t="s">
        <v>453</v>
      </c>
      <c r="C869" s="2">
        <v>0.324903411742681</v>
      </c>
    </row>
    <row r="870" spans="1:3">
      <c r="A870" t="s">
        <v>295</v>
      </c>
      <c r="B870" t="s">
        <v>454</v>
      </c>
      <c r="C870" s="2">
        <v>0.35931138930851547</v>
      </c>
    </row>
    <row r="871" spans="1:3">
      <c r="A871" t="s">
        <v>368</v>
      </c>
      <c r="B871" t="s">
        <v>455</v>
      </c>
      <c r="C871" s="2">
        <v>0.2978440239930164</v>
      </c>
    </row>
    <row r="872" spans="1:3">
      <c r="A872" t="s">
        <v>420</v>
      </c>
      <c r="B872" t="s">
        <v>456</v>
      </c>
      <c r="C872" s="2">
        <v>0.25058287001276802</v>
      </c>
    </row>
    <row r="873" spans="1:3">
      <c r="A873" t="s">
        <v>457</v>
      </c>
      <c r="B873" t="s">
        <v>458</v>
      </c>
      <c r="C873" s="2">
        <v>0.13729883815578717</v>
      </c>
    </row>
    <row r="874" spans="1:3">
      <c r="A874" t="s">
        <v>459</v>
      </c>
      <c r="B874" t="s">
        <v>460</v>
      </c>
      <c r="C874" s="2">
        <v>1.6552910074879357E-2</v>
      </c>
    </row>
    <row r="875" spans="1:3">
      <c r="A875" t="s">
        <v>48</v>
      </c>
      <c r="B875" t="s">
        <v>449</v>
      </c>
      <c r="C875" s="2">
        <v>0.59362824135137848</v>
      </c>
    </row>
    <row r="876" spans="1:3">
      <c r="A876" t="s">
        <v>49</v>
      </c>
      <c r="B876" t="s">
        <v>450</v>
      </c>
      <c r="C876" s="2">
        <v>0.50688133710848005</v>
      </c>
    </row>
    <row r="877" spans="1:3">
      <c r="A877" t="s">
        <v>50</v>
      </c>
      <c r="B877" t="s">
        <v>451</v>
      </c>
      <c r="C877" s="2">
        <v>0.2048693333292925</v>
      </c>
    </row>
    <row r="878" spans="1:3">
      <c r="A878" t="s">
        <v>163</v>
      </c>
      <c r="B878" t="s">
        <v>452</v>
      </c>
      <c r="C878" s="2">
        <v>0.19946251018478967</v>
      </c>
    </row>
    <row r="879" spans="1:3">
      <c r="A879" t="s">
        <v>239</v>
      </c>
      <c r="B879" t="s">
        <v>453</v>
      </c>
      <c r="C879" s="2">
        <v>0.18429052161976098</v>
      </c>
    </row>
    <row r="880" spans="1:3">
      <c r="A880" t="s">
        <v>299</v>
      </c>
      <c r="B880" t="s">
        <v>454</v>
      </c>
      <c r="C880" s="2">
        <v>0.16012775262739753</v>
      </c>
    </row>
    <row r="881" spans="1:3">
      <c r="A881" t="s">
        <v>371</v>
      </c>
      <c r="B881" t="s">
        <v>455</v>
      </c>
      <c r="C881" s="2">
        <v>0.37870709805286312</v>
      </c>
    </row>
    <row r="882" spans="1:3">
      <c r="A882" t="s">
        <v>423</v>
      </c>
      <c r="B882" t="s">
        <v>456</v>
      </c>
      <c r="C882" s="2">
        <v>9.4721328935613774E-2</v>
      </c>
    </row>
    <row r="883" spans="1:3">
      <c r="A883" t="s">
        <v>461</v>
      </c>
      <c r="B883" t="s">
        <v>458</v>
      </c>
      <c r="C883" s="2">
        <v>9.9405911737992347E-2</v>
      </c>
    </row>
    <row r="884" spans="1:3">
      <c r="A884" t="s">
        <v>462</v>
      </c>
      <c r="B884" t="s">
        <v>460</v>
      </c>
      <c r="C884" s="2">
        <v>2.2331518881366318E-2</v>
      </c>
    </row>
    <row r="885" spans="1:3">
      <c r="A885" t="s">
        <v>51</v>
      </c>
      <c r="B885" t="s">
        <v>449</v>
      </c>
      <c r="C885" s="2">
        <v>0.72511446867813978</v>
      </c>
    </row>
    <row r="886" spans="1:3">
      <c r="A886" t="s">
        <v>52</v>
      </c>
      <c r="B886" t="s">
        <v>450</v>
      </c>
      <c r="C886" s="2">
        <v>0.39264393770107697</v>
      </c>
    </row>
    <row r="887" spans="1:3">
      <c r="A887" t="s">
        <v>53</v>
      </c>
      <c r="B887" t="s">
        <v>451</v>
      </c>
      <c r="C887" s="2">
        <v>0.13256111971973569</v>
      </c>
    </row>
    <row r="888" spans="1:3">
      <c r="A888" t="s">
        <v>164</v>
      </c>
      <c r="B888" t="s">
        <v>452</v>
      </c>
      <c r="C888" s="2">
        <v>0.20407322129741629</v>
      </c>
    </row>
    <row r="889" spans="1:3">
      <c r="A889" t="s">
        <v>240</v>
      </c>
      <c r="B889" t="s">
        <v>453</v>
      </c>
      <c r="C889" s="2">
        <v>0.30474351578594827</v>
      </c>
    </row>
    <row r="890" spans="1:3">
      <c r="A890" t="s">
        <v>300</v>
      </c>
      <c r="B890" t="s">
        <v>454</v>
      </c>
      <c r="C890" s="2">
        <v>8.7653818170625702E-2</v>
      </c>
    </row>
    <row r="891" spans="1:3">
      <c r="A891" t="s">
        <v>372</v>
      </c>
      <c r="B891" t="s">
        <v>455</v>
      </c>
      <c r="C891" s="2">
        <v>0.2123073850249276</v>
      </c>
    </row>
    <row r="892" spans="1:3">
      <c r="A892" t="s">
        <v>424</v>
      </c>
      <c r="B892" t="s">
        <v>456</v>
      </c>
      <c r="C892" s="2">
        <v>5.6044411817328749E-2</v>
      </c>
    </row>
    <row r="893" spans="1:3">
      <c r="A893" t="s">
        <v>463</v>
      </c>
      <c r="B893" t="s">
        <v>458</v>
      </c>
      <c r="C893" s="2">
        <v>3.7648311263734989E-2</v>
      </c>
    </row>
    <row r="894" spans="1:3">
      <c r="A894" t="s">
        <v>464</v>
      </c>
      <c r="B894" t="s">
        <v>460</v>
      </c>
      <c r="C894" s="2">
        <v>1.2495422303498644E-2</v>
      </c>
    </row>
    <row r="895" spans="1:3">
      <c r="A895" t="s">
        <v>54</v>
      </c>
      <c r="B895" t="s">
        <v>449</v>
      </c>
      <c r="C895" s="2">
        <v>0.68095536599393836</v>
      </c>
    </row>
    <row r="896" spans="1:3">
      <c r="A896" t="s">
        <v>55</v>
      </c>
      <c r="B896" t="s">
        <v>450</v>
      </c>
      <c r="C896" s="2">
        <v>0.53682422743004654</v>
      </c>
    </row>
    <row r="897" spans="1:3">
      <c r="A897" t="s">
        <v>56</v>
      </c>
      <c r="B897" t="s">
        <v>451</v>
      </c>
      <c r="C897" s="2">
        <v>0.41759973762964669</v>
      </c>
    </row>
    <row r="898" spans="1:3">
      <c r="A898" t="s">
        <v>165</v>
      </c>
      <c r="B898" t="s">
        <v>452</v>
      </c>
      <c r="C898" s="2">
        <v>0.17569340097658667</v>
      </c>
    </row>
    <row r="899" spans="1:3">
      <c r="A899" t="s">
        <v>241</v>
      </c>
      <c r="B899" t="s">
        <v>453</v>
      </c>
      <c r="C899" s="2">
        <v>0.26569809749904538</v>
      </c>
    </row>
    <row r="900" spans="1:3">
      <c r="A900" t="s">
        <v>301</v>
      </c>
      <c r="B900" t="s">
        <v>454</v>
      </c>
      <c r="C900" s="2">
        <v>0.38549426924114077</v>
      </c>
    </row>
    <row r="901" spans="1:3">
      <c r="A901" t="s">
        <v>373</v>
      </c>
      <c r="B901" t="s">
        <v>455</v>
      </c>
      <c r="C901" s="2">
        <v>0.26210003536016008</v>
      </c>
    </row>
    <row r="902" spans="1:3">
      <c r="A902" t="s">
        <v>425</v>
      </c>
      <c r="B902" t="s">
        <v>456</v>
      </c>
      <c r="C902" s="2">
        <v>0.32686631859961712</v>
      </c>
    </row>
    <row r="903" spans="1:3">
      <c r="A903" t="s">
        <v>465</v>
      </c>
      <c r="B903" t="s">
        <v>458</v>
      </c>
      <c r="C903" s="2">
        <v>0.11998016150973452</v>
      </c>
    </row>
    <row r="904" spans="1:3">
      <c r="A904" t="s">
        <v>466</v>
      </c>
      <c r="B904" t="s">
        <v>460</v>
      </c>
      <c r="C904" s="2">
        <v>4.9719438261316515E-2</v>
      </c>
    </row>
    <row r="905" spans="1:3">
      <c r="A905" t="s">
        <v>57</v>
      </c>
      <c r="B905" t="s">
        <v>449</v>
      </c>
      <c r="C905" s="2">
        <v>0.78649388760636529</v>
      </c>
    </row>
    <row r="906" spans="1:3">
      <c r="A906" t="s">
        <v>58</v>
      </c>
      <c r="B906" t="s">
        <v>450</v>
      </c>
      <c r="C906" s="2">
        <v>0.46103573095125311</v>
      </c>
    </row>
    <row r="907" spans="1:3">
      <c r="A907" t="s">
        <v>59</v>
      </c>
      <c r="B907" t="s">
        <v>451</v>
      </c>
      <c r="C907" s="2">
        <v>0.34248860342146031</v>
      </c>
    </row>
    <row r="908" spans="1:3">
      <c r="A908" t="s">
        <v>166</v>
      </c>
      <c r="B908" t="s">
        <v>452</v>
      </c>
      <c r="C908" s="2">
        <v>0.47589900968637122</v>
      </c>
    </row>
    <row r="909" spans="1:3">
      <c r="A909" t="s">
        <v>242</v>
      </c>
      <c r="B909" t="s">
        <v>453</v>
      </c>
      <c r="C909" s="2">
        <v>0.3269375334827459</v>
      </c>
    </row>
    <row r="910" spans="1:3">
      <c r="A910" t="s">
        <v>302</v>
      </c>
      <c r="B910" t="s">
        <v>454</v>
      </c>
      <c r="C910" s="2">
        <v>0.35664746266549602</v>
      </c>
    </row>
    <row r="911" spans="1:3">
      <c r="A911" t="s">
        <v>374</v>
      </c>
      <c r="B911" t="s">
        <v>455</v>
      </c>
      <c r="C911" s="2">
        <v>7.6439386133141496E-2</v>
      </c>
    </row>
    <row r="912" spans="1:3">
      <c r="A912" t="s">
        <v>426</v>
      </c>
      <c r="B912" t="s">
        <v>456</v>
      </c>
      <c r="C912" s="2">
        <v>0.17521861914414638</v>
      </c>
    </row>
    <row r="913" spans="1:3">
      <c r="A913" t="s">
        <v>467</v>
      </c>
      <c r="B913" t="s">
        <v>458</v>
      </c>
      <c r="C913" s="2">
        <v>0.11700885203640204</v>
      </c>
    </row>
    <row r="914" spans="1:3">
      <c r="A914" t="s">
        <v>468</v>
      </c>
      <c r="B914" t="s">
        <v>460</v>
      </c>
      <c r="C914" s="2">
        <v>1.7673701552807477E-2</v>
      </c>
    </row>
    <row r="915" spans="1:3">
      <c r="A915" t="s">
        <v>60</v>
      </c>
      <c r="B915" t="s">
        <v>449</v>
      </c>
      <c r="C915" s="2">
        <v>0.65168843625438588</v>
      </c>
    </row>
    <row r="916" spans="1:3">
      <c r="A916" t="s">
        <v>61</v>
      </c>
      <c r="B916" t="s">
        <v>450</v>
      </c>
      <c r="C916" s="2">
        <v>0.52588998779063234</v>
      </c>
    </row>
    <row r="917" spans="1:3">
      <c r="A917" t="s">
        <v>62</v>
      </c>
      <c r="B917" t="s">
        <v>451</v>
      </c>
      <c r="C917" s="2">
        <v>0.40492553235078643</v>
      </c>
    </row>
    <row r="918" spans="1:3">
      <c r="A918" t="s">
        <v>167</v>
      </c>
      <c r="B918" t="s">
        <v>452</v>
      </c>
      <c r="C918" s="2">
        <v>0.3844627037434204</v>
      </c>
    </row>
    <row r="919" spans="1:3">
      <c r="A919" t="s">
        <v>243</v>
      </c>
      <c r="B919" t="s">
        <v>453</v>
      </c>
      <c r="C919" s="2">
        <v>0.32920912427465121</v>
      </c>
    </row>
    <row r="920" spans="1:3">
      <c r="A920" t="s">
        <v>303</v>
      </c>
      <c r="B920" t="s">
        <v>454</v>
      </c>
      <c r="C920" s="2">
        <v>0.30159205245668153</v>
      </c>
    </row>
    <row r="921" spans="1:3">
      <c r="A921" t="s">
        <v>375</v>
      </c>
      <c r="B921" t="s">
        <v>455</v>
      </c>
      <c r="C921" s="2">
        <v>0.26264154940362805</v>
      </c>
    </row>
    <row r="922" spans="1:3">
      <c r="A922" t="s">
        <v>427</v>
      </c>
      <c r="B922" t="s">
        <v>456</v>
      </c>
      <c r="C922" s="2">
        <v>0.24541841899010863</v>
      </c>
    </row>
    <row r="923" spans="1:3">
      <c r="A923" t="s">
        <v>469</v>
      </c>
      <c r="B923" t="s">
        <v>458</v>
      </c>
      <c r="C923" s="2">
        <v>0.10658346942271775</v>
      </c>
    </row>
    <row r="924" spans="1:3">
      <c r="A924" t="s">
        <v>470</v>
      </c>
      <c r="B924" t="s">
        <v>460</v>
      </c>
      <c r="C924" s="2">
        <v>1.5839194663198598E-2</v>
      </c>
    </row>
    <row r="925" spans="1:3">
      <c r="A925" t="s">
        <v>63</v>
      </c>
      <c r="B925" t="s">
        <v>449</v>
      </c>
      <c r="C925" s="2">
        <v>0.71902411573222214</v>
      </c>
    </row>
    <row r="926" spans="1:3">
      <c r="A926" t="s">
        <v>64</v>
      </c>
      <c r="B926" t="s">
        <v>450</v>
      </c>
      <c r="C926" s="2">
        <v>0.53683335105183549</v>
      </c>
    </row>
    <row r="927" spans="1:3">
      <c r="A927" t="s">
        <v>65</v>
      </c>
      <c r="B927" t="s">
        <v>451</v>
      </c>
      <c r="C927" s="2">
        <v>0.18587606258674971</v>
      </c>
    </row>
    <row r="928" spans="1:3">
      <c r="A928" t="s">
        <v>168</v>
      </c>
      <c r="B928" t="s">
        <v>452</v>
      </c>
      <c r="C928" s="2">
        <v>0.2741830234558168</v>
      </c>
    </row>
    <row r="929" spans="1:3">
      <c r="A929" t="s">
        <v>244</v>
      </c>
      <c r="B929" t="s">
        <v>453</v>
      </c>
      <c r="C929" s="2">
        <v>0.13806204100000519</v>
      </c>
    </row>
    <row r="930" spans="1:3">
      <c r="A930" t="s">
        <v>304</v>
      </c>
      <c r="B930" t="s">
        <v>454</v>
      </c>
      <c r="C930" s="2">
        <v>9.1942691432083876E-2</v>
      </c>
    </row>
    <row r="931" spans="1:3">
      <c r="A931" t="s">
        <v>376</v>
      </c>
      <c r="B931" t="s">
        <v>455</v>
      </c>
      <c r="C931" s="2">
        <v>0.22170703692243884</v>
      </c>
    </row>
    <row r="932" spans="1:3">
      <c r="A932" t="s">
        <v>428</v>
      </c>
      <c r="B932" t="s">
        <v>456</v>
      </c>
      <c r="C932" s="2">
        <v>9.0931627898772169E-2</v>
      </c>
    </row>
    <row r="933" spans="1:3">
      <c r="A933" t="s">
        <v>471</v>
      </c>
      <c r="B933" t="s">
        <v>458</v>
      </c>
      <c r="C933" s="2">
        <v>1.5000059213087285E-2</v>
      </c>
    </row>
    <row r="934" spans="1:3">
      <c r="A934" t="s">
        <v>472</v>
      </c>
      <c r="B934" t="s">
        <v>460</v>
      </c>
      <c r="C934" s="2">
        <v>4.2046099372235251E-3</v>
      </c>
    </row>
    <row r="935" spans="1:3">
      <c r="A935" t="s">
        <v>66</v>
      </c>
      <c r="B935" t="s">
        <v>449</v>
      </c>
      <c r="C935" s="2">
        <v>0.8144850045763633</v>
      </c>
    </row>
    <row r="936" spans="1:3">
      <c r="A936" t="s">
        <v>67</v>
      </c>
      <c r="B936" t="s">
        <v>450</v>
      </c>
      <c r="C936" s="2">
        <v>0.29579572875389382</v>
      </c>
    </row>
    <row r="937" spans="1:3">
      <c r="A937" t="s">
        <v>68</v>
      </c>
      <c r="B937" t="s">
        <v>451</v>
      </c>
      <c r="C937" s="2">
        <v>0.37411353416687942</v>
      </c>
    </row>
    <row r="938" spans="1:3">
      <c r="A938" t="s">
        <v>169</v>
      </c>
      <c r="B938" t="s">
        <v>452</v>
      </c>
      <c r="C938" s="2">
        <v>0.31491577867151621</v>
      </c>
    </row>
    <row r="939" spans="1:3">
      <c r="A939" t="s">
        <v>245</v>
      </c>
      <c r="B939" t="s">
        <v>453</v>
      </c>
      <c r="C939" s="2">
        <v>0.49563388661642949</v>
      </c>
    </row>
    <row r="940" spans="1:3">
      <c r="A940" t="s">
        <v>305</v>
      </c>
      <c r="B940" t="s">
        <v>454</v>
      </c>
      <c r="C940" s="2">
        <v>0.17871360420310053</v>
      </c>
    </row>
    <row r="941" spans="1:3">
      <c r="A941" t="s">
        <v>377</v>
      </c>
      <c r="B941" t="s">
        <v>455</v>
      </c>
      <c r="C941" s="2">
        <v>0.20049910198261606</v>
      </c>
    </row>
    <row r="942" spans="1:3">
      <c r="A942" t="s">
        <v>429</v>
      </c>
      <c r="B942" t="s">
        <v>456</v>
      </c>
      <c r="C942" s="2">
        <v>0.14459096149318992</v>
      </c>
    </row>
    <row r="943" spans="1:3">
      <c r="A943" t="s">
        <v>473</v>
      </c>
      <c r="B943" t="s">
        <v>458</v>
      </c>
      <c r="C943" s="2">
        <v>5.5277906662403967E-2</v>
      </c>
    </row>
    <row r="944" spans="1:3">
      <c r="A944" t="s">
        <v>474</v>
      </c>
      <c r="B944" t="s">
        <v>460</v>
      </c>
      <c r="C944" s="2">
        <v>1.163490001015466E-2</v>
      </c>
    </row>
    <row r="945" spans="1:3">
      <c r="A945" t="s">
        <v>69</v>
      </c>
      <c r="B945" t="s">
        <v>449</v>
      </c>
      <c r="C945" s="2">
        <v>0.52471195148235139</v>
      </c>
    </row>
    <row r="946" spans="1:3">
      <c r="A946" t="s">
        <v>70</v>
      </c>
      <c r="B946" t="s">
        <v>450</v>
      </c>
      <c r="C946" s="2">
        <v>0.29703480573827307</v>
      </c>
    </row>
    <row r="947" spans="1:3">
      <c r="A947" t="s">
        <v>71</v>
      </c>
      <c r="B947" t="s">
        <v>451</v>
      </c>
      <c r="C947" s="2">
        <v>0.14207468473778684</v>
      </c>
    </row>
    <row r="948" spans="1:3">
      <c r="A948" t="s">
        <v>170</v>
      </c>
      <c r="B948" t="s">
        <v>452</v>
      </c>
      <c r="C948" s="2">
        <v>0.49098924915630671</v>
      </c>
    </row>
    <row r="949" spans="1:3">
      <c r="A949" t="s">
        <v>246</v>
      </c>
      <c r="B949" t="s">
        <v>453</v>
      </c>
      <c r="C949" s="2">
        <v>0.27431829498252241</v>
      </c>
    </row>
    <row r="950" spans="1:3">
      <c r="A950" t="s">
        <v>306</v>
      </c>
      <c r="B950" t="s">
        <v>454</v>
      </c>
      <c r="C950" s="2">
        <v>7.831913951954117E-2</v>
      </c>
    </row>
    <row r="951" spans="1:3">
      <c r="A951" t="s">
        <v>378</v>
      </c>
      <c r="B951" t="s">
        <v>455</v>
      </c>
      <c r="C951" s="2">
        <v>0.19633518433043443</v>
      </c>
    </row>
    <row r="952" spans="1:3">
      <c r="A952" t="s">
        <v>430</v>
      </c>
      <c r="B952" t="s">
        <v>456</v>
      </c>
      <c r="C952" s="2">
        <v>5.5976250435415771E-2</v>
      </c>
    </row>
    <row r="953" spans="1:3">
      <c r="A953" t="s">
        <v>475</v>
      </c>
      <c r="B953" t="s">
        <v>458</v>
      </c>
      <c r="C953" s="2">
        <v>4.6659100514255994E-2</v>
      </c>
    </row>
    <row r="954" spans="1:3">
      <c r="A954" t="s">
        <v>476</v>
      </c>
      <c r="B954" t="s">
        <v>460</v>
      </c>
      <c r="C954" s="2">
        <v>1.4286968042686419E-2</v>
      </c>
    </row>
    <row r="955" spans="1:3">
      <c r="A955" t="s">
        <v>72</v>
      </c>
      <c r="B955" t="s">
        <v>449</v>
      </c>
      <c r="C955" s="2">
        <v>0.77296501789324179</v>
      </c>
    </row>
    <row r="956" spans="1:3">
      <c r="A956" t="s">
        <v>73</v>
      </c>
      <c r="B956" t="s">
        <v>450</v>
      </c>
      <c r="C956" s="2">
        <v>0.39045770417582049</v>
      </c>
    </row>
    <row r="957" spans="1:3">
      <c r="A957" t="s">
        <v>74</v>
      </c>
      <c r="B957" t="s">
        <v>451</v>
      </c>
      <c r="C957" s="2">
        <v>0.41988987746931128</v>
      </c>
    </row>
    <row r="958" spans="1:3">
      <c r="A958" t="s">
        <v>171</v>
      </c>
      <c r="B958" t="s">
        <v>452</v>
      </c>
      <c r="C958" s="2">
        <v>0.26441288257217405</v>
      </c>
    </row>
    <row r="959" spans="1:3">
      <c r="A959" t="s">
        <v>247</v>
      </c>
      <c r="B959" t="s">
        <v>453</v>
      </c>
      <c r="C959" s="2">
        <v>0.22658708509380149</v>
      </c>
    </row>
    <row r="960" spans="1:3">
      <c r="A960" t="s">
        <v>307</v>
      </c>
      <c r="B960" t="s">
        <v>454</v>
      </c>
      <c r="C960" s="2">
        <v>3.2602278412617147E-2</v>
      </c>
    </row>
    <row r="961" spans="1:3">
      <c r="A961" t="s">
        <v>379</v>
      </c>
      <c r="B961" t="s">
        <v>455</v>
      </c>
      <c r="C961" s="2">
        <v>9.3087262831919718E-2</v>
      </c>
    </row>
    <row r="962" spans="1:3">
      <c r="A962" t="s">
        <v>431</v>
      </c>
      <c r="B962" t="s">
        <v>456</v>
      </c>
      <c r="C962" s="2">
        <v>0.17529280303392647</v>
      </c>
    </row>
    <row r="963" spans="1:3">
      <c r="A963" t="s">
        <v>477</v>
      </c>
      <c r="B963" t="s">
        <v>458</v>
      </c>
      <c r="C963" s="2">
        <v>0.11594116071962958</v>
      </c>
    </row>
    <row r="964" spans="1:3">
      <c r="A964" t="s">
        <v>478</v>
      </c>
      <c r="B964" t="s">
        <v>460</v>
      </c>
      <c r="C964" s="2">
        <v>2.9138962234228013E-2</v>
      </c>
    </row>
    <row r="965" spans="1:3">
      <c r="A965" t="s">
        <v>75</v>
      </c>
      <c r="B965" t="s">
        <v>449</v>
      </c>
      <c r="C965" s="2">
        <v>0.58804980631575254</v>
      </c>
    </row>
    <row r="966" spans="1:3">
      <c r="A966" t="s">
        <v>76</v>
      </c>
      <c r="B966" t="s">
        <v>450</v>
      </c>
      <c r="C966" s="2">
        <v>0.4659027853972228</v>
      </c>
    </row>
    <row r="967" spans="1:3">
      <c r="A967" t="s">
        <v>77</v>
      </c>
      <c r="B967" t="s">
        <v>451</v>
      </c>
      <c r="C967" s="2">
        <v>0.44569609033342905</v>
      </c>
    </row>
    <row r="968" spans="1:3">
      <c r="A968" t="s">
        <v>172</v>
      </c>
      <c r="B968" t="s">
        <v>452</v>
      </c>
      <c r="C968" s="2">
        <v>0.32004825165928419</v>
      </c>
    </row>
    <row r="969" spans="1:3">
      <c r="A969" t="s">
        <v>248</v>
      </c>
      <c r="B969" t="s">
        <v>453</v>
      </c>
      <c r="C969" s="2">
        <v>0.5448627094596814</v>
      </c>
    </row>
    <row r="970" spans="1:3">
      <c r="A970" t="s">
        <v>308</v>
      </c>
      <c r="B970" t="s">
        <v>454</v>
      </c>
      <c r="C970" s="2">
        <v>0.32752951159043098</v>
      </c>
    </row>
    <row r="971" spans="1:3">
      <c r="A971" t="s">
        <v>380</v>
      </c>
      <c r="B971" t="s">
        <v>455</v>
      </c>
      <c r="C971" s="2">
        <v>0.23789619134273191</v>
      </c>
    </row>
    <row r="972" spans="1:3">
      <c r="A972" t="s">
        <v>432</v>
      </c>
      <c r="B972" t="s">
        <v>456</v>
      </c>
      <c r="C972" s="2">
        <v>0.18776618484087595</v>
      </c>
    </row>
    <row r="973" spans="1:3">
      <c r="A973" t="s">
        <v>479</v>
      </c>
      <c r="B973" t="s">
        <v>458</v>
      </c>
      <c r="C973" s="2">
        <v>9.5998685484051383E-2</v>
      </c>
    </row>
    <row r="974" spans="1:3">
      <c r="A974" t="s">
        <v>480</v>
      </c>
      <c r="B974" t="s">
        <v>460</v>
      </c>
      <c r="C974" s="2">
        <v>8.912181424988997E-3</v>
      </c>
    </row>
    <row r="975" spans="1:3">
      <c r="A975" t="s">
        <v>78</v>
      </c>
      <c r="B975" t="s">
        <v>449</v>
      </c>
      <c r="C975" s="2">
        <v>0.65980412600508342</v>
      </c>
    </row>
    <row r="976" spans="1:3">
      <c r="A976" t="s">
        <v>79</v>
      </c>
      <c r="B976" t="s">
        <v>450</v>
      </c>
      <c r="C976" s="2">
        <v>0.57988235440673053</v>
      </c>
    </row>
    <row r="977" spans="1:3">
      <c r="A977" t="s">
        <v>80</v>
      </c>
      <c r="B977" t="s">
        <v>451</v>
      </c>
      <c r="C977" s="2">
        <v>0.2547501576073164</v>
      </c>
    </row>
    <row r="978" spans="1:3">
      <c r="A978" t="s">
        <v>173</v>
      </c>
      <c r="B978" t="s">
        <v>452</v>
      </c>
      <c r="C978" s="2">
        <v>0.2641392503538787</v>
      </c>
    </row>
    <row r="979" spans="1:3">
      <c r="A979" t="s">
        <v>249</v>
      </c>
      <c r="B979" t="s">
        <v>453</v>
      </c>
      <c r="C979" s="2">
        <v>0.27454242698548559</v>
      </c>
    </row>
    <row r="980" spans="1:3">
      <c r="A980" t="s">
        <v>309</v>
      </c>
      <c r="B980" t="s">
        <v>454</v>
      </c>
      <c r="C980" s="2">
        <v>0.27873390607997423</v>
      </c>
    </row>
    <row r="981" spans="1:3">
      <c r="A981" t="s">
        <v>381</v>
      </c>
      <c r="B981" t="s">
        <v>455</v>
      </c>
      <c r="C981" s="2">
        <v>0.24724477331843239</v>
      </c>
    </row>
    <row r="982" spans="1:3">
      <c r="A982" t="s">
        <v>433</v>
      </c>
      <c r="B982" t="s">
        <v>456</v>
      </c>
      <c r="C982" s="2">
        <v>0.11381410076998481</v>
      </c>
    </row>
    <row r="983" spans="1:3">
      <c r="A983" t="s">
        <v>481</v>
      </c>
      <c r="B983" t="s">
        <v>458</v>
      </c>
      <c r="C983" s="2">
        <v>7.8620593683278478E-2</v>
      </c>
    </row>
    <row r="984" spans="1:3">
      <c r="A984" t="s">
        <v>482</v>
      </c>
      <c r="B984" t="s">
        <v>460</v>
      </c>
      <c r="C984" s="2">
        <v>6.9521287518978766E-3</v>
      </c>
    </row>
    <row r="985" spans="1:3">
      <c r="A985" t="s">
        <v>81</v>
      </c>
      <c r="B985" t="s">
        <v>449</v>
      </c>
      <c r="C985" s="2">
        <v>0.63868131621534452</v>
      </c>
    </row>
    <row r="986" spans="1:3">
      <c r="A986" t="s">
        <v>82</v>
      </c>
      <c r="B986" t="s">
        <v>450</v>
      </c>
      <c r="C986" s="2">
        <v>0.63423664626305964</v>
      </c>
    </row>
    <row r="987" spans="1:3">
      <c r="A987" t="s">
        <v>83</v>
      </c>
      <c r="B987" t="s">
        <v>451</v>
      </c>
      <c r="C987" s="2">
        <v>0.36913234743235973</v>
      </c>
    </row>
    <row r="988" spans="1:3">
      <c r="A988" t="s">
        <v>174</v>
      </c>
      <c r="B988" t="s">
        <v>452</v>
      </c>
      <c r="C988" s="2">
        <v>9.7199918232059132E-2</v>
      </c>
    </row>
    <row r="989" spans="1:3">
      <c r="A989" t="s">
        <v>250</v>
      </c>
      <c r="B989" t="s">
        <v>453</v>
      </c>
      <c r="C989" s="2">
        <v>0.29100744555056934</v>
      </c>
    </row>
    <row r="990" spans="1:3">
      <c r="A990" t="s">
        <v>310</v>
      </c>
      <c r="B990" t="s">
        <v>454</v>
      </c>
      <c r="C990" s="2">
        <v>0.15042367906037321</v>
      </c>
    </row>
    <row r="991" spans="1:3">
      <c r="A991" t="s">
        <v>382</v>
      </c>
      <c r="B991" t="s">
        <v>455</v>
      </c>
      <c r="C991" s="2">
        <v>0.22884251216204923</v>
      </c>
    </row>
    <row r="992" spans="1:3">
      <c r="A992" t="s">
        <v>434</v>
      </c>
      <c r="B992" t="s">
        <v>456</v>
      </c>
      <c r="C992" s="2">
        <v>0.17448908055953352</v>
      </c>
    </row>
    <row r="993" spans="1:3">
      <c r="A993" t="s">
        <v>483</v>
      </c>
      <c r="B993" t="s">
        <v>458</v>
      </c>
      <c r="C993" s="2">
        <v>0.1011669475982082</v>
      </c>
    </row>
    <row r="994" spans="1:3">
      <c r="A994" t="s">
        <v>484</v>
      </c>
      <c r="B994" t="s">
        <v>460</v>
      </c>
      <c r="C994" s="2">
        <v>2.2559354374105788E-2</v>
      </c>
    </row>
    <row r="995" spans="1:3">
      <c r="A995" t="s">
        <v>84</v>
      </c>
      <c r="B995" t="s">
        <v>449</v>
      </c>
      <c r="C995" s="2">
        <v>0.79619348210383067</v>
      </c>
    </row>
    <row r="996" spans="1:3">
      <c r="A996" t="s">
        <v>85</v>
      </c>
      <c r="B996" t="s">
        <v>450</v>
      </c>
      <c r="C996" s="2">
        <v>0.48691621968782817</v>
      </c>
    </row>
    <row r="997" spans="1:3">
      <c r="A997" t="s">
        <v>86</v>
      </c>
      <c r="B997" t="s">
        <v>451</v>
      </c>
      <c r="C997" s="2">
        <v>0.2485819798581976</v>
      </c>
    </row>
    <row r="998" spans="1:3">
      <c r="A998" t="s">
        <v>175</v>
      </c>
      <c r="B998" t="s">
        <v>452</v>
      </c>
      <c r="C998" s="2">
        <v>0.18524177334669811</v>
      </c>
    </row>
    <row r="999" spans="1:3">
      <c r="A999" t="s">
        <v>251</v>
      </c>
      <c r="B999" t="s">
        <v>453</v>
      </c>
      <c r="C999" s="2">
        <v>0.19296638065980634</v>
      </c>
    </row>
    <row r="1000" spans="1:3">
      <c r="A1000" t="s">
        <v>311</v>
      </c>
      <c r="B1000" t="s">
        <v>454</v>
      </c>
      <c r="C1000" s="2">
        <v>1.9497620061899919E-2</v>
      </c>
    </row>
    <row r="1001" spans="1:3">
      <c r="A1001" t="s">
        <v>383</v>
      </c>
      <c r="B1001" t="s">
        <v>455</v>
      </c>
      <c r="C1001" s="2">
        <v>0.14154304429125469</v>
      </c>
    </row>
    <row r="1002" spans="1:3">
      <c r="A1002" t="s">
        <v>435</v>
      </c>
      <c r="B1002" t="s">
        <v>456</v>
      </c>
      <c r="C1002" s="2">
        <v>0.15386702300540267</v>
      </c>
    </row>
    <row r="1003" spans="1:3">
      <c r="A1003" t="s">
        <v>485</v>
      </c>
      <c r="B1003" t="s">
        <v>458</v>
      </c>
      <c r="C1003" s="2">
        <v>5.6196742303790445E-2</v>
      </c>
    </row>
    <row r="1004" spans="1:3">
      <c r="A1004" t="s">
        <v>486</v>
      </c>
      <c r="B1004" t="s">
        <v>460</v>
      </c>
      <c r="C1004" s="2">
        <v>6.2852313332527861E-3</v>
      </c>
    </row>
    <row r="1005" spans="1:3">
      <c r="A1005" t="s">
        <v>87</v>
      </c>
      <c r="B1005" t="s">
        <v>449</v>
      </c>
      <c r="C1005" s="2">
        <v>0.69729439666681858</v>
      </c>
    </row>
    <row r="1006" spans="1:3">
      <c r="A1006" t="s">
        <v>88</v>
      </c>
      <c r="B1006" t="s">
        <v>450</v>
      </c>
      <c r="C1006" s="2">
        <v>0.52855120762174179</v>
      </c>
    </row>
    <row r="1007" spans="1:3">
      <c r="A1007" t="s">
        <v>89</v>
      </c>
      <c r="B1007" t="s">
        <v>451</v>
      </c>
      <c r="C1007" s="2">
        <v>0.2848096777628058</v>
      </c>
    </row>
    <row r="1008" spans="1:3">
      <c r="A1008" t="s">
        <v>176</v>
      </c>
      <c r="B1008" t="s">
        <v>452</v>
      </c>
      <c r="C1008" s="2">
        <v>9.0528966635554695E-2</v>
      </c>
    </row>
    <row r="1009" spans="1:3">
      <c r="A1009" t="s">
        <v>252</v>
      </c>
      <c r="B1009" t="s">
        <v>453</v>
      </c>
      <c r="C1009" s="2">
        <v>0.195860826697211</v>
      </c>
    </row>
    <row r="1010" spans="1:3">
      <c r="A1010" t="s">
        <v>312</v>
      </c>
      <c r="B1010" t="s">
        <v>454</v>
      </c>
      <c r="C1010" s="2">
        <v>0.38848656610403487</v>
      </c>
    </row>
    <row r="1011" spans="1:3">
      <c r="A1011" t="s">
        <v>384</v>
      </c>
      <c r="B1011" t="s">
        <v>455</v>
      </c>
      <c r="C1011" s="2">
        <v>0.3038825340098919</v>
      </c>
    </row>
    <row r="1012" spans="1:3">
      <c r="A1012" t="s">
        <v>436</v>
      </c>
      <c r="B1012" t="s">
        <v>456</v>
      </c>
      <c r="C1012" s="2">
        <v>0.17878395974459205</v>
      </c>
    </row>
    <row r="1013" spans="1:3">
      <c r="A1013" t="s">
        <v>487</v>
      </c>
      <c r="B1013" t="s">
        <v>458</v>
      </c>
      <c r="C1013" s="2">
        <v>1.8200071593918312E-2</v>
      </c>
    </row>
    <row r="1014" spans="1:3">
      <c r="A1014" t="s">
        <v>488</v>
      </c>
      <c r="B1014" t="s">
        <v>460</v>
      </c>
      <c r="C1014" s="2">
        <v>1.4330051377786888E-2</v>
      </c>
    </row>
    <row r="1015" spans="1:3">
      <c r="A1015" t="s">
        <v>90</v>
      </c>
      <c r="B1015" t="s">
        <v>449</v>
      </c>
      <c r="C1015" s="2">
        <v>0.68237541502078192</v>
      </c>
    </row>
    <row r="1016" spans="1:3">
      <c r="A1016" t="s">
        <v>91</v>
      </c>
      <c r="B1016" t="s">
        <v>450</v>
      </c>
      <c r="C1016" s="2">
        <v>0.60855286341386305</v>
      </c>
    </row>
    <row r="1017" spans="1:3">
      <c r="A1017" t="s">
        <v>92</v>
      </c>
      <c r="B1017" t="s">
        <v>451</v>
      </c>
      <c r="C1017" s="2">
        <v>0.38162198767803202</v>
      </c>
    </row>
    <row r="1018" spans="1:3">
      <c r="A1018" t="s">
        <v>177</v>
      </c>
      <c r="B1018" t="s">
        <v>452</v>
      </c>
      <c r="C1018" s="2">
        <v>0.22104656525494104</v>
      </c>
    </row>
    <row r="1019" spans="1:3">
      <c r="A1019" t="s">
        <v>253</v>
      </c>
      <c r="B1019" t="s">
        <v>453</v>
      </c>
      <c r="C1019" s="2">
        <v>0.27777912620891143</v>
      </c>
    </row>
    <row r="1020" spans="1:3">
      <c r="A1020" t="s">
        <v>313</v>
      </c>
      <c r="B1020" t="s">
        <v>454</v>
      </c>
      <c r="C1020" s="2">
        <v>0.27522150620465463</v>
      </c>
    </row>
    <row r="1021" spans="1:3">
      <c r="A1021" t="s">
        <v>385</v>
      </c>
      <c r="B1021" t="s">
        <v>455</v>
      </c>
      <c r="C1021" s="2">
        <v>0.22095183976111521</v>
      </c>
    </row>
    <row r="1022" spans="1:3">
      <c r="A1022" t="s">
        <v>437</v>
      </c>
      <c r="B1022" t="s">
        <v>456</v>
      </c>
      <c r="C1022" s="2">
        <v>0.18451437456550723</v>
      </c>
    </row>
    <row r="1023" spans="1:3">
      <c r="A1023" t="s">
        <v>489</v>
      </c>
      <c r="B1023" t="s">
        <v>458</v>
      </c>
      <c r="C1023" s="2">
        <v>8.8867830989468266E-2</v>
      </c>
    </row>
    <row r="1024" spans="1:3">
      <c r="A1024" t="s">
        <v>490</v>
      </c>
      <c r="B1024" t="s">
        <v>460</v>
      </c>
      <c r="C1024" s="2">
        <v>2.0340782333861173E-2</v>
      </c>
    </row>
    <row r="1025" spans="1:3">
      <c r="A1025" t="s">
        <v>93</v>
      </c>
      <c r="B1025" t="s">
        <v>449</v>
      </c>
      <c r="C1025" s="2">
        <v>0.84822863491423595</v>
      </c>
    </row>
    <row r="1026" spans="1:3">
      <c r="A1026" t="s">
        <v>94</v>
      </c>
      <c r="B1026" t="s">
        <v>450</v>
      </c>
      <c r="C1026" s="2">
        <v>0.56951828427749851</v>
      </c>
    </row>
    <row r="1027" spans="1:3">
      <c r="A1027" t="s">
        <v>95</v>
      </c>
      <c r="B1027" t="s">
        <v>451</v>
      </c>
      <c r="C1027" s="2">
        <v>0.29826904617853944</v>
      </c>
    </row>
    <row r="1028" spans="1:3">
      <c r="A1028" t="s">
        <v>178</v>
      </c>
      <c r="B1028" t="s">
        <v>452</v>
      </c>
      <c r="C1028" s="2">
        <v>0.2022375189322293</v>
      </c>
    </row>
    <row r="1029" spans="1:3">
      <c r="A1029" t="s">
        <v>254</v>
      </c>
      <c r="B1029" t="s">
        <v>453</v>
      </c>
      <c r="C1029" s="2">
        <v>0.14113538003619092</v>
      </c>
    </row>
    <row r="1030" spans="1:3">
      <c r="A1030" t="s">
        <v>314</v>
      </c>
      <c r="B1030" t="s">
        <v>454</v>
      </c>
      <c r="C1030" s="2">
        <v>5.1300779244130214E-2</v>
      </c>
    </row>
    <row r="1031" spans="1:3">
      <c r="A1031" t="s">
        <v>386</v>
      </c>
      <c r="B1031" t="s">
        <v>455</v>
      </c>
      <c r="C1031" s="2">
        <v>0.16929307290224174</v>
      </c>
    </row>
    <row r="1032" spans="1:3">
      <c r="A1032" t="s">
        <v>438</v>
      </c>
      <c r="B1032" t="s">
        <v>456</v>
      </c>
      <c r="C1032" s="2">
        <v>0.15783894597215326</v>
      </c>
    </row>
    <row r="1033" spans="1:3">
      <c r="A1033" t="s">
        <v>491</v>
      </c>
      <c r="B1033" t="s">
        <v>458</v>
      </c>
      <c r="C1033" s="2">
        <v>0.11706937793165231</v>
      </c>
    </row>
    <row r="1034" spans="1:3">
      <c r="A1034" t="s">
        <v>492</v>
      </c>
      <c r="B1034" t="s">
        <v>460</v>
      </c>
      <c r="C1034" s="2">
        <v>1.0295326096693829E-2</v>
      </c>
    </row>
    <row r="1035" spans="1:3">
      <c r="A1035" t="s">
        <v>96</v>
      </c>
      <c r="B1035" t="s">
        <v>449</v>
      </c>
      <c r="C1035" s="2">
        <v>0.75777828218520538</v>
      </c>
    </row>
    <row r="1036" spans="1:3">
      <c r="A1036" t="s">
        <v>97</v>
      </c>
      <c r="B1036" t="s">
        <v>450</v>
      </c>
      <c r="C1036" s="2">
        <v>0.3138732811202441</v>
      </c>
    </row>
    <row r="1037" spans="1:3">
      <c r="A1037" t="s">
        <v>98</v>
      </c>
      <c r="B1037" t="s">
        <v>451</v>
      </c>
      <c r="C1037" s="2">
        <v>0.37467948890125802</v>
      </c>
    </row>
    <row r="1038" spans="1:3">
      <c r="A1038" t="s">
        <v>179</v>
      </c>
      <c r="B1038" t="s">
        <v>452</v>
      </c>
      <c r="C1038" s="2">
        <v>0.18200361274817201</v>
      </c>
    </row>
    <row r="1039" spans="1:3">
      <c r="A1039" t="s">
        <v>255</v>
      </c>
      <c r="B1039" t="s">
        <v>453</v>
      </c>
      <c r="C1039" s="2">
        <v>0.26124141399507472</v>
      </c>
    </row>
    <row r="1040" spans="1:3">
      <c r="A1040" t="s">
        <v>315</v>
      </c>
      <c r="B1040" t="s">
        <v>454</v>
      </c>
      <c r="C1040" s="2">
        <v>0.1576956428390664</v>
      </c>
    </row>
    <row r="1041" spans="1:3">
      <c r="A1041" t="s">
        <v>387</v>
      </c>
      <c r="B1041" t="s">
        <v>455</v>
      </c>
      <c r="C1041" s="2">
        <v>0.30677758239186315</v>
      </c>
    </row>
    <row r="1042" spans="1:3">
      <c r="A1042" t="s">
        <v>439</v>
      </c>
      <c r="B1042" t="s">
        <v>456</v>
      </c>
      <c r="C1042" s="2">
        <v>0.18922892972036723</v>
      </c>
    </row>
    <row r="1043" spans="1:3">
      <c r="A1043" t="s">
        <v>493</v>
      </c>
      <c r="B1043" t="s">
        <v>458</v>
      </c>
      <c r="C1043" s="2">
        <v>7.2257353483050943E-2</v>
      </c>
    </row>
    <row r="1044" spans="1:3">
      <c r="A1044" t="s">
        <v>494</v>
      </c>
      <c r="B1044" t="s">
        <v>460</v>
      </c>
      <c r="C1044" s="2">
        <v>3.355976279527152E-3</v>
      </c>
    </row>
    <row r="1045" spans="1:3">
      <c r="A1045" t="s">
        <v>99</v>
      </c>
      <c r="B1045" t="s">
        <v>449</v>
      </c>
      <c r="C1045" s="2">
        <v>0.74850804732257847</v>
      </c>
    </row>
    <row r="1046" spans="1:3">
      <c r="A1046" t="s">
        <v>100</v>
      </c>
      <c r="B1046" t="s">
        <v>450</v>
      </c>
      <c r="C1046" s="2">
        <v>0.42914750292675741</v>
      </c>
    </row>
    <row r="1047" spans="1:3">
      <c r="A1047" t="s">
        <v>101</v>
      </c>
      <c r="B1047" t="s">
        <v>451</v>
      </c>
      <c r="C1047" s="2">
        <v>0.25812243832017417</v>
      </c>
    </row>
    <row r="1048" spans="1:3">
      <c r="A1048" t="s">
        <v>180</v>
      </c>
      <c r="B1048" t="s">
        <v>452</v>
      </c>
      <c r="C1048" s="2">
        <v>0.1594904485066343</v>
      </c>
    </row>
    <row r="1049" spans="1:3">
      <c r="A1049" t="s">
        <v>256</v>
      </c>
      <c r="B1049" t="s">
        <v>453</v>
      </c>
      <c r="C1049" s="2">
        <v>0.23715174413913931</v>
      </c>
    </row>
    <row r="1050" spans="1:3">
      <c r="A1050" t="s">
        <v>316</v>
      </c>
      <c r="B1050" t="s">
        <v>454</v>
      </c>
      <c r="C1050" s="2">
        <v>0.3338264781555948</v>
      </c>
    </row>
    <row r="1051" spans="1:3">
      <c r="A1051" t="s">
        <v>388</v>
      </c>
      <c r="B1051" t="s">
        <v>455</v>
      </c>
      <c r="C1051" s="2">
        <v>0.27858770802346189</v>
      </c>
    </row>
    <row r="1052" spans="1:3">
      <c r="A1052" t="s">
        <v>440</v>
      </c>
      <c r="B1052" t="s">
        <v>456</v>
      </c>
      <c r="C1052" s="2">
        <v>0.29241258223903938</v>
      </c>
    </row>
    <row r="1053" spans="1:3">
      <c r="A1053" t="s">
        <v>495</v>
      </c>
      <c r="B1053" t="s">
        <v>458</v>
      </c>
      <c r="C1053" s="2">
        <v>0.1085313651757281</v>
      </c>
    </row>
    <row r="1054" spans="1:3">
      <c r="A1054" t="s">
        <v>496</v>
      </c>
      <c r="B1054" t="s">
        <v>460</v>
      </c>
      <c r="C1054" s="2">
        <v>4.0206258471283994E-3</v>
      </c>
    </row>
    <row r="1055" spans="1:3">
      <c r="A1055" t="s">
        <v>102</v>
      </c>
      <c r="B1055" t="s">
        <v>449</v>
      </c>
      <c r="C1055" s="2">
        <v>0.6365772042256469</v>
      </c>
    </row>
    <row r="1056" spans="1:3">
      <c r="A1056" t="s">
        <v>103</v>
      </c>
      <c r="B1056" t="s">
        <v>450</v>
      </c>
      <c r="C1056" s="2">
        <v>0.4581632920274547</v>
      </c>
    </row>
    <row r="1057" spans="1:3">
      <c r="A1057" t="s">
        <v>104</v>
      </c>
      <c r="B1057" t="s">
        <v>451</v>
      </c>
      <c r="C1057" s="2">
        <v>0.48679185155752025</v>
      </c>
    </row>
    <row r="1058" spans="1:3">
      <c r="A1058" t="s">
        <v>181</v>
      </c>
      <c r="B1058" t="s">
        <v>452</v>
      </c>
      <c r="C1058" s="2">
        <v>0.18339848983833951</v>
      </c>
    </row>
    <row r="1059" spans="1:3">
      <c r="A1059" t="s">
        <v>257</v>
      </c>
      <c r="B1059" t="s">
        <v>453</v>
      </c>
      <c r="C1059" s="2">
        <v>0.31351924344131965</v>
      </c>
    </row>
    <row r="1060" spans="1:3">
      <c r="A1060" t="s">
        <v>317</v>
      </c>
      <c r="B1060" t="s">
        <v>454</v>
      </c>
      <c r="C1060" s="2">
        <v>0.63658718385238011</v>
      </c>
    </row>
    <row r="1061" spans="1:3">
      <c r="A1061" t="s">
        <v>389</v>
      </c>
      <c r="B1061" t="s">
        <v>455</v>
      </c>
      <c r="C1061" s="2">
        <v>0.25567867888159945</v>
      </c>
    </row>
    <row r="1062" spans="1:3">
      <c r="A1062" t="s">
        <v>441</v>
      </c>
      <c r="B1062" t="s">
        <v>456</v>
      </c>
      <c r="C1062" s="2">
        <v>0.37146899584880883</v>
      </c>
    </row>
    <row r="1063" spans="1:3">
      <c r="A1063" t="s">
        <v>497</v>
      </c>
      <c r="B1063" t="s">
        <v>458</v>
      </c>
      <c r="C1063" s="2">
        <v>0.13101863379987441</v>
      </c>
    </row>
    <row r="1064" spans="1:3">
      <c r="A1064" t="s">
        <v>498</v>
      </c>
      <c r="B1064" t="s">
        <v>460</v>
      </c>
      <c r="C1064" s="2">
        <v>7.3900037486863482E-2</v>
      </c>
    </row>
    <row r="1065" spans="1:3">
      <c r="A1065" t="s">
        <v>105</v>
      </c>
      <c r="B1065" t="s">
        <v>449</v>
      </c>
      <c r="C1065" s="2">
        <v>0.68820628679747486</v>
      </c>
    </row>
    <row r="1066" spans="1:3">
      <c r="A1066" t="s">
        <v>106</v>
      </c>
      <c r="B1066" t="s">
        <v>450</v>
      </c>
      <c r="C1066" s="2">
        <v>0.40074389983555653</v>
      </c>
    </row>
    <row r="1067" spans="1:3">
      <c r="A1067" t="s">
        <v>107</v>
      </c>
      <c r="B1067" t="s">
        <v>451</v>
      </c>
      <c r="C1067" s="2">
        <v>0.42342730352875535</v>
      </c>
    </row>
    <row r="1068" spans="1:3">
      <c r="A1068" t="s">
        <v>182</v>
      </c>
      <c r="B1068" t="s">
        <v>452</v>
      </c>
      <c r="C1068" s="2">
        <v>0.52294384860705923</v>
      </c>
    </row>
    <row r="1069" spans="1:3">
      <c r="A1069" t="s">
        <v>258</v>
      </c>
      <c r="B1069" t="s">
        <v>453</v>
      </c>
      <c r="C1069" s="2">
        <v>0.41909330033738224</v>
      </c>
    </row>
    <row r="1070" spans="1:3">
      <c r="A1070" t="s">
        <v>318</v>
      </c>
      <c r="B1070" t="s">
        <v>454</v>
      </c>
      <c r="C1070" s="2">
        <v>0.31899443899889546</v>
      </c>
    </row>
    <row r="1071" spans="1:3">
      <c r="A1071" t="s">
        <v>390</v>
      </c>
      <c r="B1071" t="s">
        <v>455</v>
      </c>
      <c r="C1071" s="2">
        <v>0.24737613183598847</v>
      </c>
    </row>
    <row r="1072" spans="1:3">
      <c r="A1072" t="s">
        <v>442</v>
      </c>
      <c r="B1072" t="s">
        <v>456</v>
      </c>
      <c r="C1072" s="2">
        <v>0.26107262342876403</v>
      </c>
    </row>
    <row r="1073" spans="1:3">
      <c r="A1073" t="s">
        <v>499</v>
      </c>
      <c r="B1073" t="s">
        <v>458</v>
      </c>
      <c r="C1073" s="2">
        <v>0.14081355811832069</v>
      </c>
    </row>
    <row r="1074" spans="1:3">
      <c r="A1074" t="s">
        <v>500</v>
      </c>
      <c r="B1074" t="s">
        <v>460</v>
      </c>
      <c r="C1074" s="2">
        <v>8.2654232048839284E-3</v>
      </c>
    </row>
    <row r="1075" spans="1:3">
      <c r="A1075" t="s">
        <v>108</v>
      </c>
      <c r="B1075" t="s">
        <v>449</v>
      </c>
      <c r="C1075" s="2">
        <v>0.77418967029767449</v>
      </c>
    </row>
    <row r="1076" spans="1:3">
      <c r="A1076" t="s">
        <v>109</v>
      </c>
      <c r="B1076" t="s">
        <v>450</v>
      </c>
      <c r="C1076" s="2">
        <v>0.42387070121420661</v>
      </c>
    </row>
    <row r="1077" spans="1:3">
      <c r="A1077" t="s">
        <v>110</v>
      </c>
      <c r="B1077" t="s">
        <v>451</v>
      </c>
      <c r="C1077" s="2">
        <v>0.22331712559172781</v>
      </c>
    </row>
    <row r="1078" spans="1:3">
      <c r="A1078" t="s">
        <v>183</v>
      </c>
      <c r="B1078" t="s">
        <v>452</v>
      </c>
      <c r="C1078" s="2">
        <v>0.28332932923446497</v>
      </c>
    </row>
    <row r="1079" spans="1:3">
      <c r="A1079" t="s">
        <v>259</v>
      </c>
      <c r="B1079" t="s">
        <v>453</v>
      </c>
      <c r="C1079" s="2">
        <v>0.1449757216103576</v>
      </c>
    </row>
    <row r="1080" spans="1:3">
      <c r="A1080" t="s">
        <v>319</v>
      </c>
      <c r="B1080" t="s">
        <v>454</v>
      </c>
      <c r="C1080" s="2">
        <v>7.0324175459576962E-2</v>
      </c>
    </row>
    <row r="1081" spans="1:3">
      <c r="A1081" t="s">
        <v>391</v>
      </c>
      <c r="B1081" t="s">
        <v>455</v>
      </c>
      <c r="C1081" s="2">
        <v>0.22072473621794197</v>
      </c>
    </row>
    <row r="1082" spans="1:3">
      <c r="A1082" t="s">
        <v>443</v>
      </c>
      <c r="B1082" t="s">
        <v>456</v>
      </c>
      <c r="C1082" s="2">
        <v>9.9915572506430267E-2</v>
      </c>
    </row>
    <row r="1083" spans="1:3">
      <c r="A1083" t="s">
        <v>501</v>
      </c>
      <c r="B1083" t="s">
        <v>458</v>
      </c>
      <c r="C1083" s="2">
        <v>4.1427028633158253E-2</v>
      </c>
    </row>
    <row r="1084" spans="1:3">
      <c r="A1084" t="s">
        <v>502</v>
      </c>
      <c r="B1084" t="s">
        <v>460</v>
      </c>
      <c r="C1084" s="2">
        <v>2.1190884035036394E-2</v>
      </c>
    </row>
    <row r="1085" spans="1:3">
      <c r="A1085" t="s">
        <v>111</v>
      </c>
      <c r="B1085" t="s">
        <v>449</v>
      </c>
      <c r="C1085" s="2">
        <v>0.67838892838124554</v>
      </c>
    </row>
    <row r="1086" spans="1:3">
      <c r="A1086" t="s">
        <v>112</v>
      </c>
      <c r="B1086" t="s">
        <v>450</v>
      </c>
      <c r="C1086" s="2">
        <v>0.49401862763066612</v>
      </c>
    </row>
    <row r="1087" spans="1:3">
      <c r="A1087" t="s">
        <v>113</v>
      </c>
      <c r="B1087" t="s">
        <v>451</v>
      </c>
      <c r="C1087" s="2">
        <v>0.43846422388699474</v>
      </c>
    </row>
    <row r="1088" spans="1:3">
      <c r="A1088" t="s">
        <v>184</v>
      </c>
      <c r="B1088" t="s">
        <v>452</v>
      </c>
      <c r="C1088" s="2">
        <v>0.11697638242562527</v>
      </c>
    </row>
    <row r="1089" spans="1:3">
      <c r="A1089" t="s">
        <v>260</v>
      </c>
      <c r="B1089" t="s">
        <v>453</v>
      </c>
      <c r="C1089" s="2">
        <v>0.26374768483084526</v>
      </c>
    </row>
    <row r="1090" spans="1:3">
      <c r="A1090" t="s">
        <v>320</v>
      </c>
      <c r="B1090" t="s">
        <v>454</v>
      </c>
      <c r="C1090" s="2">
        <v>0.28661689368681492</v>
      </c>
    </row>
    <row r="1091" spans="1:3">
      <c r="A1091" t="s">
        <v>392</v>
      </c>
      <c r="B1091" t="s">
        <v>455</v>
      </c>
      <c r="C1091" s="2">
        <v>0.1799289006865058</v>
      </c>
    </row>
    <row r="1092" spans="1:3">
      <c r="A1092" t="s">
        <v>444</v>
      </c>
      <c r="B1092" t="s">
        <v>456</v>
      </c>
      <c r="C1092" s="2">
        <v>0.26098939726519754</v>
      </c>
    </row>
    <row r="1093" spans="1:3">
      <c r="A1093" t="s">
        <v>503</v>
      </c>
      <c r="B1093" t="s">
        <v>458</v>
      </c>
      <c r="C1093" s="2">
        <v>0.13942285321753944</v>
      </c>
    </row>
    <row r="1094" spans="1:3">
      <c r="A1094" t="s">
        <v>504</v>
      </c>
      <c r="B1094" t="s">
        <v>460</v>
      </c>
      <c r="C1094" s="2">
        <v>6.1186497258767505E-3</v>
      </c>
    </row>
    <row r="1095" spans="1:3">
      <c r="A1095" t="s">
        <v>114</v>
      </c>
      <c r="B1095" t="s">
        <v>449</v>
      </c>
      <c r="C1095" s="2">
        <v>0.58947789734788836</v>
      </c>
    </row>
    <row r="1096" spans="1:3">
      <c r="A1096" t="s">
        <v>115</v>
      </c>
      <c r="B1096" t="s">
        <v>450</v>
      </c>
      <c r="C1096" s="2">
        <v>0.55728565967015709</v>
      </c>
    </row>
    <row r="1097" spans="1:3">
      <c r="A1097" t="s">
        <v>116</v>
      </c>
      <c r="B1097" t="s">
        <v>451</v>
      </c>
      <c r="C1097" s="2">
        <v>0.28097743198904412</v>
      </c>
    </row>
    <row r="1098" spans="1:3">
      <c r="A1098" t="s">
        <v>185</v>
      </c>
      <c r="B1098" t="s">
        <v>452</v>
      </c>
      <c r="C1098" s="2">
        <v>0.40684435277657399</v>
      </c>
    </row>
    <row r="1099" spans="1:3">
      <c r="A1099" t="s">
        <v>261</v>
      </c>
      <c r="B1099" t="s">
        <v>453</v>
      </c>
      <c r="C1099" s="2">
        <v>0.40595684479947908</v>
      </c>
    </row>
    <row r="1100" spans="1:3">
      <c r="A1100" t="s">
        <v>321</v>
      </c>
      <c r="B1100" t="s">
        <v>454</v>
      </c>
      <c r="C1100" s="2">
        <v>0.17762332939352224</v>
      </c>
    </row>
    <row r="1101" spans="1:3">
      <c r="A1101" t="s">
        <v>393</v>
      </c>
      <c r="B1101" t="s">
        <v>455</v>
      </c>
      <c r="C1101" s="2">
        <v>0.26552939210293314</v>
      </c>
    </row>
    <row r="1102" spans="1:3">
      <c r="A1102" t="s">
        <v>445</v>
      </c>
      <c r="B1102" t="s">
        <v>456</v>
      </c>
      <c r="C1102" s="2">
        <v>0.15100817490001994</v>
      </c>
    </row>
    <row r="1103" spans="1:3">
      <c r="A1103" t="s">
        <v>505</v>
      </c>
      <c r="B1103" t="s">
        <v>458</v>
      </c>
      <c r="C1103" s="2">
        <v>0.11154634023139129</v>
      </c>
    </row>
    <row r="1104" spans="1:3">
      <c r="A1104" t="s">
        <v>506</v>
      </c>
      <c r="B1104" t="s">
        <v>460</v>
      </c>
      <c r="C1104" s="2">
        <v>1.7527906693613943E-2</v>
      </c>
    </row>
    <row r="1105" spans="1:3">
      <c r="A1105" t="s">
        <v>117</v>
      </c>
      <c r="B1105" t="s">
        <v>449</v>
      </c>
      <c r="C1105" s="2">
        <v>0.69153347494359929</v>
      </c>
    </row>
    <row r="1106" spans="1:3">
      <c r="A1106" t="s">
        <v>118</v>
      </c>
      <c r="B1106" t="s">
        <v>450</v>
      </c>
      <c r="C1106" s="2">
        <v>0.48889383426066529</v>
      </c>
    </row>
    <row r="1107" spans="1:3">
      <c r="A1107" t="s">
        <v>119</v>
      </c>
      <c r="B1107" t="s">
        <v>451</v>
      </c>
      <c r="C1107" s="2">
        <v>0.33567540147444874</v>
      </c>
    </row>
    <row r="1108" spans="1:3">
      <c r="A1108" t="s">
        <v>186</v>
      </c>
      <c r="B1108" t="s">
        <v>452</v>
      </c>
      <c r="C1108" s="2">
        <v>0.33059172649133506</v>
      </c>
    </row>
    <row r="1109" spans="1:3">
      <c r="A1109" t="s">
        <v>262</v>
      </c>
      <c r="B1109" t="s">
        <v>453</v>
      </c>
      <c r="C1109" s="2">
        <v>0.30481913047295717</v>
      </c>
    </row>
    <row r="1110" spans="1:3">
      <c r="A1110" t="s">
        <v>322</v>
      </c>
      <c r="B1110" t="s">
        <v>454</v>
      </c>
      <c r="C1110" s="2">
        <v>0.25633935468520391</v>
      </c>
    </row>
    <row r="1111" spans="1:3">
      <c r="A1111" t="s">
        <v>394</v>
      </c>
      <c r="B1111" t="s">
        <v>455</v>
      </c>
      <c r="C1111" s="2">
        <v>0.23986599897170738</v>
      </c>
    </row>
    <row r="1112" spans="1:3">
      <c r="A1112" t="s">
        <v>446</v>
      </c>
      <c r="B1112" t="s">
        <v>456</v>
      </c>
      <c r="C1112" s="2">
        <v>0.19877810205057156</v>
      </c>
    </row>
    <row r="1113" spans="1:3">
      <c r="A1113" t="s">
        <v>507</v>
      </c>
      <c r="B1113" t="s">
        <v>458</v>
      </c>
      <c r="C1113" s="2">
        <v>0.10515824516531741</v>
      </c>
    </row>
    <row r="1114" spans="1:3">
      <c r="A1114" t="s">
        <v>508</v>
      </c>
      <c r="B1114" t="s">
        <v>460</v>
      </c>
      <c r="C1114" s="2">
        <v>1.5498108446989012E-2</v>
      </c>
    </row>
    <row r="1116" spans="1:3" ht="15.75">
      <c r="A1116" s="14" t="s">
        <v>509</v>
      </c>
      <c r="B1116" t="s">
        <v>510</v>
      </c>
      <c r="C1116" t="s">
        <v>27</v>
      </c>
    </row>
    <row r="1117" spans="1:3">
      <c r="A1117" t="s">
        <v>34</v>
      </c>
      <c r="B1117" t="s">
        <v>511</v>
      </c>
      <c r="C1117" s="2">
        <v>0.76970482970366716</v>
      </c>
    </row>
    <row r="1118" spans="1:3">
      <c r="A1118" t="s">
        <v>40</v>
      </c>
      <c r="B1118" t="s">
        <v>512</v>
      </c>
      <c r="C1118" s="2">
        <v>0.69437201472045285</v>
      </c>
    </row>
    <row r="1119" spans="1:3">
      <c r="A1119" t="s">
        <v>46</v>
      </c>
      <c r="B1119" t="s">
        <v>513</v>
      </c>
      <c r="C1119" s="2">
        <v>0.54961437154192472</v>
      </c>
    </row>
    <row r="1120" spans="1:3">
      <c r="A1120" t="s">
        <v>159</v>
      </c>
      <c r="B1120" t="s">
        <v>514</v>
      </c>
      <c r="C1120" s="2">
        <v>0.36652827135887078</v>
      </c>
    </row>
    <row r="1121" spans="1:3">
      <c r="A1121" t="s">
        <v>235</v>
      </c>
      <c r="B1121" t="s">
        <v>515</v>
      </c>
      <c r="C1121" s="2">
        <v>0.37597016507094755</v>
      </c>
    </row>
    <row r="1122" spans="1:3">
      <c r="A1122" t="s">
        <v>295</v>
      </c>
      <c r="B1122" t="s">
        <v>516</v>
      </c>
      <c r="C1122" s="2">
        <v>0.26933851566573053</v>
      </c>
    </row>
    <row r="1123" spans="1:3">
      <c r="A1123" t="s">
        <v>368</v>
      </c>
      <c r="B1123" t="s">
        <v>517</v>
      </c>
      <c r="C1123" s="2">
        <v>0.25489383254753573</v>
      </c>
    </row>
    <row r="1124" spans="1:3">
      <c r="A1124" t="s">
        <v>420</v>
      </c>
      <c r="B1124" t="s">
        <v>518</v>
      </c>
      <c r="C1124" s="2">
        <v>0.26202732277960833</v>
      </c>
    </row>
    <row r="1125" spans="1:3">
      <c r="A1125" t="s">
        <v>457</v>
      </c>
      <c r="B1125" t="s">
        <v>519</v>
      </c>
      <c r="C1125" s="2">
        <v>0.22863828356668919</v>
      </c>
    </row>
    <row r="1126" spans="1:3">
      <c r="A1126" t="s">
        <v>459</v>
      </c>
      <c r="B1126" t="s">
        <v>520</v>
      </c>
      <c r="C1126" s="2">
        <v>0.20350920309825732</v>
      </c>
    </row>
    <row r="1127" spans="1:3">
      <c r="A1127" s="37" t="s">
        <v>521</v>
      </c>
      <c r="B1127" t="s">
        <v>522</v>
      </c>
      <c r="C1127" s="2">
        <v>0.14834992657460605</v>
      </c>
    </row>
    <row r="1128" spans="1:3">
      <c r="A1128" s="37" t="s">
        <v>523</v>
      </c>
      <c r="B1128" t="s">
        <v>524</v>
      </c>
      <c r="C1128" s="2">
        <v>0.1126690306764708</v>
      </c>
    </row>
    <row r="1129" spans="1:3">
      <c r="A1129" s="37" t="s">
        <v>525</v>
      </c>
      <c r="B1129" t="s">
        <v>526</v>
      </c>
      <c r="C1129" s="2">
        <v>4.2017512653311995E-2</v>
      </c>
    </row>
    <row r="1130" spans="1:3">
      <c r="A1130" t="s">
        <v>48</v>
      </c>
      <c r="B1130" t="s">
        <v>511</v>
      </c>
      <c r="C1130" s="2">
        <v>0.77987672805505526</v>
      </c>
    </row>
    <row r="1131" spans="1:3">
      <c r="A1131" t="s">
        <v>49</v>
      </c>
      <c r="B1131" t="s">
        <v>512</v>
      </c>
      <c r="C1131" s="2">
        <v>0.48945808132557372</v>
      </c>
    </row>
    <row r="1132" spans="1:3">
      <c r="A1132" t="s">
        <v>50</v>
      </c>
      <c r="B1132" t="s">
        <v>513</v>
      </c>
      <c r="C1132" s="2">
        <v>0.39888781855008515</v>
      </c>
    </row>
    <row r="1133" spans="1:3">
      <c r="A1133" t="s">
        <v>163</v>
      </c>
      <c r="B1133" t="s">
        <v>514</v>
      </c>
      <c r="C1133" s="2">
        <v>0.24905240108250262</v>
      </c>
    </row>
    <row r="1134" spans="1:3">
      <c r="A1134" t="s">
        <v>239</v>
      </c>
      <c r="B1134" t="s">
        <v>515</v>
      </c>
      <c r="C1134" s="2">
        <v>0.18348680136878073</v>
      </c>
    </row>
    <row r="1135" spans="1:3">
      <c r="A1135" t="s">
        <v>299</v>
      </c>
      <c r="B1135" t="s">
        <v>516</v>
      </c>
      <c r="C1135" s="2">
        <v>0.47358295620946073</v>
      </c>
    </row>
    <row r="1136" spans="1:3">
      <c r="A1136" t="s">
        <v>371</v>
      </c>
      <c r="B1136" t="s">
        <v>517</v>
      </c>
      <c r="C1136" s="2">
        <v>0.21876186787785229</v>
      </c>
    </row>
    <row r="1137" spans="1:3">
      <c r="A1137" t="s">
        <v>423</v>
      </c>
      <c r="B1137" t="s">
        <v>518</v>
      </c>
      <c r="C1137" s="2">
        <v>0.20921211289086375</v>
      </c>
    </row>
    <row r="1138" spans="1:3">
      <c r="A1138" t="s">
        <v>461</v>
      </c>
      <c r="B1138" t="s">
        <v>519</v>
      </c>
      <c r="C1138" s="2">
        <v>0.1537838531034168</v>
      </c>
    </row>
    <row r="1139" spans="1:3">
      <c r="A1139" t="s">
        <v>462</v>
      </c>
      <c r="B1139" t="s">
        <v>520</v>
      </c>
      <c r="C1139" s="2">
        <v>0.21279696561334094</v>
      </c>
    </row>
    <row r="1140" spans="1:3">
      <c r="A1140" s="37" t="s">
        <v>527</v>
      </c>
      <c r="B1140" t="s">
        <v>522</v>
      </c>
      <c r="C1140" s="2">
        <v>0.14580802119942954</v>
      </c>
    </row>
    <row r="1141" spans="1:3">
      <c r="A1141" s="37" t="s">
        <v>528</v>
      </c>
      <c r="B1141" t="s">
        <v>524</v>
      </c>
      <c r="C1141" s="2">
        <v>0.13118525260219357</v>
      </c>
    </row>
    <row r="1142" spans="1:3">
      <c r="A1142" s="37" t="s">
        <v>529</v>
      </c>
      <c r="B1142" t="s">
        <v>526</v>
      </c>
      <c r="C1142" s="2">
        <v>8.1286836813277613E-2</v>
      </c>
    </row>
    <row r="1143" spans="1:3">
      <c r="A1143" t="s">
        <v>51</v>
      </c>
      <c r="B1143" t="s">
        <v>511</v>
      </c>
      <c r="C1143" s="2">
        <v>0.78734412435546786</v>
      </c>
    </row>
    <row r="1144" spans="1:3">
      <c r="A1144" t="s">
        <v>52</v>
      </c>
      <c r="B1144" t="s">
        <v>512</v>
      </c>
      <c r="C1144" s="2">
        <v>0.56290794204402306</v>
      </c>
    </row>
    <row r="1145" spans="1:3">
      <c r="A1145" t="s">
        <v>53</v>
      </c>
      <c r="B1145" t="s">
        <v>513</v>
      </c>
      <c r="C1145" s="2">
        <v>0.40649324111443647</v>
      </c>
    </row>
    <row r="1146" spans="1:3">
      <c r="A1146" t="s">
        <v>164</v>
      </c>
      <c r="B1146" t="s">
        <v>514</v>
      </c>
      <c r="C1146" s="2">
        <v>0.30380852267940189</v>
      </c>
    </row>
    <row r="1147" spans="1:3">
      <c r="A1147" t="s">
        <v>240</v>
      </c>
      <c r="B1147" t="s">
        <v>515</v>
      </c>
      <c r="C1147" s="2">
        <v>0.25428902979202339</v>
      </c>
    </row>
    <row r="1148" spans="1:3">
      <c r="A1148" t="s">
        <v>300</v>
      </c>
      <c r="B1148" t="s">
        <v>516</v>
      </c>
      <c r="C1148" s="2">
        <v>0.41048680519694403</v>
      </c>
    </row>
    <row r="1149" spans="1:3">
      <c r="A1149" t="s">
        <v>372</v>
      </c>
      <c r="B1149" t="s">
        <v>517</v>
      </c>
      <c r="C1149" s="2">
        <v>0.23321053300362332</v>
      </c>
    </row>
    <row r="1150" spans="1:3">
      <c r="A1150" t="s">
        <v>424</v>
      </c>
      <c r="B1150" t="s">
        <v>518</v>
      </c>
      <c r="C1150" s="2">
        <v>0.15259312119731366</v>
      </c>
    </row>
    <row r="1151" spans="1:3">
      <c r="A1151" t="s">
        <v>463</v>
      </c>
      <c r="B1151" t="s">
        <v>519</v>
      </c>
      <c r="C1151" s="2">
        <v>0.12212086766386304</v>
      </c>
    </row>
    <row r="1152" spans="1:3">
      <c r="A1152" t="s">
        <v>464</v>
      </c>
      <c r="B1152" t="s">
        <v>520</v>
      </c>
      <c r="C1152" s="2">
        <v>0.16881082425846747</v>
      </c>
    </row>
    <row r="1153" spans="1:3">
      <c r="A1153" s="37" t="s">
        <v>530</v>
      </c>
      <c r="B1153" t="s">
        <v>522</v>
      </c>
      <c r="C1153" s="2">
        <v>0.26093758498389591</v>
      </c>
    </row>
    <row r="1154" spans="1:3">
      <c r="A1154" s="37" t="s">
        <v>531</v>
      </c>
      <c r="B1154" t="s">
        <v>524</v>
      </c>
      <c r="C1154" s="2">
        <v>7.6998972365287729E-2</v>
      </c>
    </row>
    <row r="1155" spans="1:3">
      <c r="A1155" s="37" t="s">
        <v>532</v>
      </c>
      <c r="B1155" t="s">
        <v>526</v>
      </c>
      <c r="C1155" s="2">
        <v>3.898250443859675E-2</v>
      </c>
    </row>
    <row r="1156" spans="1:3">
      <c r="A1156" t="s">
        <v>54</v>
      </c>
      <c r="B1156" t="s">
        <v>511</v>
      </c>
      <c r="C1156" s="2">
        <v>0.6536316266985458</v>
      </c>
    </row>
    <row r="1157" spans="1:3">
      <c r="A1157" t="s">
        <v>55</v>
      </c>
      <c r="B1157" t="s">
        <v>512</v>
      </c>
      <c r="C1157" s="2">
        <v>0.61012358329651928</v>
      </c>
    </row>
    <row r="1158" spans="1:3">
      <c r="A1158" t="s">
        <v>56</v>
      </c>
      <c r="B1158" t="s">
        <v>513</v>
      </c>
      <c r="C1158" s="2">
        <v>0.42553437005480793</v>
      </c>
    </row>
    <row r="1159" spans="1:3">
      <c r="A1159" t="s">
        <v>165</v>
      </c>
      <c r="B1159" t="s">
        <v>514</v>
      </c>
      <c r="C1159" s="2">
        <v>0.42146011932592414</v>
      </c>
    </row>
    <row r="1160" spans="1:3">
      <c r="A1160" t="s">
        <v>241</v>
      </c>
      <c r="B1160" t="s">
        <v>515</v>
      </c>
      <c r="C1160" s="2">
        <v>0.29605057427272347</v>
      </c>
    </row>
    <row r="1161" spans="1:3">
      <c r="A1161" t="s">
        <v>301</v>
      </c>
      <c r="B1161" t="s">
        <v>516</v>
      </c>
      <c r="C1161" s="2">
        <v>0.1807881109917365</v>
      </c>
    </row>
    <row r="1162" spans="1:3">
      <c r="A1162" t="s">
        <v>373</v>
      </c>
      <c r="B1162" t="s">
        <v>517</v>
      </c>
      <c r="C1162" s="2">
        <v>0.44297125630131395</v>
      </c>
    </row>
    <row r="1163" spans="1:3">
      <c r="A1163" t="s">
        <v>425</v>
      </c>
      <c r="B1163" t="s">
        <v>518</v>
      </c>
      <c r="C1163" s="2">
        <v>0.23451113578656396</v>
      </c>
    </row>
    <row r="1164" spans="1:3">
      <c r="A1164" t="s">
        <v>465</v>
      </c>
      <c r="B1164" t="s">
        <v>519</v>
      </c>
      <c r="C1164" s="2">
        <v>0.25296014411956991</v>
      </c>
    </row>
    <row r="1165" spans="1:3">
      <c r="A1165" t="s">
        <v>466</v>
      </c>
      <c r="B1165" t="s">
        <v>520</v>
      </c>
      <c r="C1165" s="2">
        <v>0.26729787882549327</v>
      </c>
    </row>
    <row r="1166" spans="1:3">
      <c r="A1166" s="37" t="s">
        <v>533</v>
      </c>
      <c r="B1166" t="s">
        <v>522</v>
      </c>
      <c r="C1166" s="2">
        <v>0.10778601080392464</v>
      </c>
    </row>
    <row r="1167" spans="1:3">
      <c r="A1167" s="37" t="s">
        <v>534</v>
      </c>
      <c r="B1167" t="s">
        <v>524</v>
      </c>
      <c r="C1167" s="2">
        <v>0.15751547151364953</v>
      </c>
    </row>
    <row r="1168" spans="1:3">
      <c r="A1168" s="37" t="s">
        <v>535</v>
      </c>
      <c r="B1168" t="s">
        <v>526</v>
      </c>
      <c r="C1168" s="2">
        <v>0.1147551850330495</v>
      </c>
    </row>
    <row r="1169" spans="1:3">
      <c r="A1169" t="s">
        <v>57</v>
      </c>
      <c r="B1169" t="s">
        <v>511</v>
      </c>
      <c r="C1169" s="2">
        <v>0.55715943646362109</v>
      </c>
    </row>
    <row r="1170" spans="1:3">
      <c r="A1170" t="s">
        <v>58</v>
      </c>
      <c r="B1170" t="s">
        <v>512</v>
      </c>
      <c r="C1170" s="2">
        <v>0.72480593417906158</v>
      </c>
    </row>
    <row r="1171" spans="1:3">
      <c r="A1171" t="s">
        <v>59</v>
      </c>
      <c r="B1171" t="s">
        <v>513</v>
      </c>
      <c r="C1171" s="2">
        <v>0.67096164447994211</v>
      </c>
    </row>
    <row r="1172" spans="1:3">
      <c r="A1172" t="s">
        <v>166</v>
      </c>
      <c r="B1172" t="s">
        <v>514</v>
      </c>
      <c r="C1172" s="2">
        <v>0.45952574559585185</v>
      </c>
    </row>
    <row r="1173" spans="1:3">
      <c r="A1173" t="s">
        <v>242</v>
      </c>
      <c r="B1173" t="s">
        <v>515</v>
      </c>
      <c r="C1173" s="2">
        <v>0.38512695930350671</v>
      </c>
    </row>
    <row r="1174" spans="1:3">
      <c r="A1174" t="s">
        <v>302</v>
      </c>
      <c r="B1174" t="s">
        <v>516</v>
      </c>
      <c r="C1174" s="2">
        <v>0.23570850050299103</v>
      </c>
    </row>
    <row r="1175" spans="1:3">
      <c r="A1175" t="s">
        <v>374</v>
      </c>
      <c r="B1175" t="s">
        <v>517</v>
      </c>
      <c r="C1175" s="2">
        <v>0.30610624646571566</v>
      </c>
    </row>
    <row r="1176" spans="1:3">
      <c r="A1176" t="s">
        <v>426</v>
      </c>
      <c r="B1176" t="s">
        <v>518</v>
      </c>
      <c r="C1176" s="2">
        <v>0.41931983529392197</v>
      </c>
    </row>
    <row r="1177" spans="1:3">
      <c r="A1177" t="s">
        <v>467</v>
      </c>
      <c r="B1177" t="s">
        <v>519</v>
      </c>
      <c r="C1177" s="2">
        <v>0.21598505259433259</v>
      </c>
    </row>
    <row r="1178" spans="1:3">
      <c r="A1178" t="s">
        <v>468</v>
      </c>
      <c r="B1178" t="s">
        <v>520</v>
      </c>
      <c r="C1178" s="2">
        <v>0.17853167239232814</v>
      </c>
    </row>
    <row r="1179" spans="1:3">
      <c r="A1179" s="37" t="s">
        <v>536</v>
      </c>
      <c r="B1179" t="s">
        <v>522</v>
      </c>
      <c r="C1179" s="2">
        <v>0.20664315993240948</v>
      </c>
    </row>
    <row r="1180" spans="1:3">
      <c r="A1180" s="37" t="s">
        <v>537</v>
      </c>
      <c r="B1180" t="s">
        <v>524</v>
      </c>
      <c r="C1180" s="2">
        <v>0.15249497657513239</v>
      </c>
    </row>
    <row r="1181" spans="1:3">
      <c r="A1181" s="37" t="s">
        <v>538</v>
      </c>
      <c r="B1181" t="s">
        <v>526</v>
      </c>
      <c r="C1181" s="2">
        <v>2.1905876066913302E-2</v>
      </c>
    </row>
    <row r="1182" spans="1:3">
      <c r="A1182" t="s">
        <v>60</v>
      </c>
      <c r="B1182" t="s">
        <v>511</v>
      </c>
      <c r="C1182" s="2">
        <v>0.78995599372479386</v>
      </c>
    </row>
    <row r="1183" spans="1:3">
      <c r="A1183" t="s">
        <v>61</v>
      </c>
      <c r="B1183" t="s">
        <v>512</v>
      </c>
      <c r="C1183" s="2">
        <v>0.67580088579288955</v>
      </c>
    </row>
    <row r="1184" spans="1:3">
      <c r="A1184" t="s">
        <v>62</v>
      </c>
      <c r="B1184" t="s">
        <v>513</v>
      </c>
      <c r="C1184" s="2">
        <v>0.58997173344948295</v>
      </c>
    </row>
    <row r="1185" spans="1:3">
      <c r="A1185" t="s">
        <v>167</v>
      </c>
      <c r="B1185" t="s">
        <v>514</v>
      </c>
      <c r="C1185" s="2">
        <v>0.43130353313474856</v>
      </c>
    </row>
    <row r="1186" spans="1:3">
      <c r="A1186" t="s">
        <v>243</v>
      </c>
      <c r="B1186" t="s">
        <v>515</v>
      </c>
      <c r="C1186" s="2">
        <v>0.33515600890871577</v>
      </c>
    </row>
    <row r="1187" spans="1:3">
      <c r="A1187" t="s">
        <v>303</v>
      </c>
      <c r="B1187" t="s">
        <v>516</v>
      </c>
      <c r="C1187" s="2">
        <v>0.21006509052036651</v>
      </c>
    </row>
    <row r="1188" spans="1:3">
      <c r="A1188" t="s">
        <v>375</v>
      </c>
      <c r="B1188" t="s">
        <v>517</v>
      </c>
      <c r="C1188" s="2">
        <v>0.40156252252706504</v>
      </c>
    </row>
    <row r="1189" spans="1:3">
      <c r="A1189" t="s">
        <v>427</v>
      </c>
      <c r="B1189" t="s">
        <v>518</v>
      </c>
      <c r="C1189" s="2">
        <v>0.31415287820392462</v>
      </c>
    </row>
    <row r="1190" spans="1:3">
      <c r="A1190" t="s">
        <v>469</v>
      </c>
      <c r="B1190" t="s">
        <v>519</v>
      </c>
      <c r="C1190" s="2">
        <v>0.24815832422606243</v>
      </c>
    </row>
    <row r="1191" spans="1:3">
      <c r="A1191" t="s">
        <v>470</v>
      </c>
      <c r="B1191" t="s">
        <v>520</v>
      </c>
      <c r="C1191" s="2">
        <v>0.25981119912427647</v>
      </c>
    </row>
    <row r="1192" spans="1:3">
      <c r="A1192" s="37" t="s">
        <v>539</v>
      </c>
      <c r="B1192" t="s">
        <v>522</v>
      </c>
      <c r="C1192" s="2">
        <v>0.14585638194687595</v>
      </c>
    </row>
    <row r="1193" spans="1:3">
      <c r="A1193" s="37" t="s">
        <v>540</v>
      </c>
      <c r="B1193" t="s">
        <v>524</v>
      </c>
      <c r="C1193" s="2">
        <v>0.11880461762560766</v>
      </c>
    </row>
    <row r="1194" spans="1:3">
      <c r="A1194" s="37" t="s">
        <v>541</v>
      </c>
      <c r="B1194" t="s">
        <v>526</v>
      </c>
      <c r="C1194" s="2">
        <v>5.4227876131014909E-2</v>
      </c>
    </row>
    <row r="1195" spans="1:3">
      <c r="A1195" t="s">
        <v>63</v>
      </c>
      <c r="B1195" t="s">
        <v>511</v>
      </c>
      <c r="C1195" s="2">
        <v>0.66834608850992749</v>
      </c>
    </row>
    <row r="1196" spans="1:3">
      <c r="A1196" t="s">
        <v>64</v>
      </c>
      <c r="B1196" t="s">
        <v>512</v>
      </c>
      <c r="C1196" s="2">
        <v>0.58059913291282894</v>
      </c>
    </row>
    <row r="1197" spans="1:3">
      <c r="A1197" t="s">
        <v>65</v>
      </c>
      <c r="B1197" t="s">
        <v>513</v>
      </c>
      <c r="C1197" s="2">
        <v>0.43015005033501424</v>
      </c>
    </row>
    <row r="1198" spans="1:3">
      <c r="A1198" t="s">
        <v>168</v>
      </c>
      <c r="B1198" t="s">
        <v>514</v>
      </c>
      <c r="C1198" s="2">
        <v>0.46248794734437149</v>
      </c>
    </row>
    <row r="1199" spans="1:3">
      <c r="A1199" t="s">
        <v>244</v>
      </c>
      <c r="B1199" t="s">
        <v>515</v>
      </c>
      <c r="C1199" s="2">
        <v>0.21482212418420765</v>
      </c>
    </row>
    <row r="1200" spans="1:3">
      <c r="A1200" t="s">
        <v>304</v>
      </c>
      <c r="B1200" t="s">
        <v>516</v>
      </c>
      <c r="C1200" s="2">
        <v>0.44691320449656369</v>
      </c>
    </row>
    <row r="1201" spans="1:3">
      <c r="A1201" t="s">
        <v>376</v>
      </c>
      <c r="B1201" t="s">
        <v>517</v>
      </c>
      <c r="C1201" s="2">
        <v>0.28714520146582323</v>
      </c>
    </row>
    <row r="1202" spans="1:3">
      <c r="A1202" t="s">
        <v>428</v>
      </c>
      <c r="B1202" t="s">
        <v>518</v>
      </c>
      <c r="C1202" s="2">
        <v>0.19079998205991194</v>
      </c>
    </row>
    <row r="1203" spans="1:3">
      <c r="A1203" t="s">
        <v>471</v>
      </c>
      <c r="B1203" t="s">
        <v>519</v>
      </c>
      <c r="C1203" s="2">
        <v>0.17358458258226903</v>
      </c>
    </row>
    <row r="1204" spans="1:3">
      <c r="A1204" t="s">
        <v>472</v>
      </c>
      <c r="B1204" t="s">
        <v>520</v>
      </c>
      <c r="C1204" s="2">
        <v>0.1946856826248779</v>
      </c>
    </row>
    <row r="1205" spans="1:3">
      <c r="A1205" s="37" t="s">
        <v>542</v>
      </c>
      <c r="B1205" t="s">
        <v>522</v>
      </c>
      <c r="C1205" s="2">
        <v>9.592320377742998E-2</v>
      </c>
    </row>
    <row r="1206" spans="1:3">
      <c r="A1206" s="37" t="s">
        <v>543</v>
      </c>
      <c r="B1206" t="s">
        <v>524</v>
      </c>
      <c r="C1206" s="2">
        <v>0.12121549813915956</v>
      </c>
    </row>
    <row r="1207" spans="1:3">
      <c r="A1207" s="37" t="s">
        <v>544</v>
      </c>
      <c r="B1207" t="s">
        <v>526</v>
      </c>
      <c r="C1207" s="2">
        <v>3.094061563759808E-2</v>
      </c>
    </row>
    <row r="1208" spans="1:3">
      <c r="A1208" t="s">
        <v>66</v>
      </c>
      <c r="B1208" t="s">
        <v>511</v>
      </c>
      <c r="C1208" s="2">
        <v>0.74367250167509336</v>
      </c>
    </row>
    <row r="1209" spans="1:3">
      <c r="A1209" t="s">
        <v>67</v>
      </c>
      <c r="B1209" t="s">
        <v>512</v>
      </c>
      <c r="C1209" s="2">
        <v>0.48565561672145613</v>
      </c>
    </row>
    <row r="1210" spans="1:3">
      <c r="A1210" t="s">
        <v>68</v>
      </c>
      <c r="B1210" t="s">
        <v>513</v>
      </c>
      <c r="C1210" s="2">
        <v>0.48306808338693275</v>
      </c>
    </row>
    <row r="1211" spans="1:3">
      <c r="A1211" t="s">
        <v>169</v>
      </c>
      <c r="B1211" t="s">
        <v>514</v>
      </c>
      <c r="C1211" s="2">
        <v>0.43052549095992421</v>
      </c>
    </row>
    <row r="1212" spans="1:3">
      <c r="A1212" t="s">
        <v>245</v>
      </c>
      <c r="B1212" t="s">
        <v>515</v>
      </c>
      <c r="C1212" s="2">
        <v>0.29577792256880925</v>
      </c>
    </row>
    <row r="1213" spans="1:3">
      <c r="A1213" t="s">
        <v>305</v>
      </c>
      <c r="B1213" t="s">
        <v>516</v>
      </c>
      <c r="C1213" s="2">
        <v>0.41084712969911047</v>
      </c>
    </row>
    <row r="1214" spans="1:3">
      <c r="A1214" t="s">
        <v>377</v>
      </c>
      <c r="B1214" t="s">
        <v>517</v>
      </c>
      <c r="C1214" s="2">
        <v>0.27236825480300841</v>
      </c>
    </row>
    <row r="1215" spans="1:3">
      <c r="A1215" t="s">
        <v>429</v>
      </c>
      <c r="B1215" t="s">
        <v>518</v>
      </c>
      <c r="C1215" s="2">
        <v>0.30853049651506054</v>
      </c>
    </row>
    <row r="1216" spans="1:3">
      <c r="A1216" t="s">
        <v>473</v>
      </c>
      <c r="B1216" t="s">
        <v>519</v>
      </c>
      <c r="C1216" s="2">
        <v>0.15172944938987878</v>
      </c>
    </row>
    <row r="1217" spans="1:3">
      <c r="A1217" t="s">
        <v>474</v>
      </c>
      <c r="B1217" t="s">
        <v>520</v>
      </c>
      <c r="C1217" s="2">
        <v>0.27878586763350355</v>
      </c>
    </row>
    <row r="1218" spans="1:3">
      <c r="A1218" s="37" t="s">
        <v>545</v>
      </c>
      <c r="B1218" t="s">
        <v>522</v>
      </c>
      <c r="C1218" s="2">
        <v>0.21790642361628071</v>
      </c>
    </row>
    <row r="1219" spans="1:3">
      <c r="A1219" s="37" t="s">
        <v>546</v>
      </c>
      <c r="B1219" t="s">
        <v>524</v>
      </c>
      <c r="C1219" s="2">
        <v>8.3975535000900867E-2</v>
      </c>
    </row>
    <row r="1220" spans="1:3">
      <c r="A1220" s="37" t="s">
        <v>547</v>
      </c>
      <c r="B1220" t="s">
        <v>526</v>
      </c>
      <c r="C1220" s="2">
        <v>1.8578984453706978E-2</v>
      </c>
    </row>
    <row r="1221" spans="1:3">
      <c r="A1221" t="s">
        <v>69</v>
      </c>
      <c r="B1221" t="s">
        <v>511</v>
      </c>
      <c r="C1221" s="2">
        <v>0.75768891545984407</v>
      </c>
    </row>
    <row r="1222" spans="1:3">
      <c r="A1222" t="s">
        <v>70</v>
      </c>
      <c r="B1222" t="s">
        <v>512</v>
      </c>
      <c r="C1222" s="2">
        <v>0.58272170357257835</v>
      </c>
    </row>
    <row r="1223" spans="1:3">
      <c r="A1223" t="s">
        <v>71</v>
      </c>
      <c r="B1223" t="s">
        <v>513</v>
      </c>
      <c r="C1223" s="2">
        <v>0.37402005389950799</v>
      </c>
    </row>
    <row r="1224" spans="1:3">
      <c r="A1224" t="s">
        <v>170</v>
      </c>
      <c r="B1224" t="s">
        <v>514</v>
      </c>
      <c r="C1224" s="2">
        <v>0.44943747350851909</v>
      </c>
    </row>
    <row r="1225" spans="1:3">
      <c r="A1225" t="s">
        <v>246</v>
      </c>
      <c r="B1225" t="s">
        <v>515</v>
      </c>
      <c r="C1225" s="2">
        <v>0.10894545881422696</v>
      </c>
    </row>
    <row r="1226" spans="1:3">
      <c r="A1226" t="s">
        <v>306</v>
      </c>
      <c r="B1226" t="s">
        <v>516</v>
      </c>
      <c r="C1226" s="2">
        <v>0.49689724695328147</v>
      </c>
    </row>
    <row r="1227" spans="1:3">
      <c r="A1227" t="s">
        <v>378</v>
      </c>
      <c r="B1227" t="s">
        <v>517</v>
      </c>
      <c r="C1227" s="2">
        <v>0.33442348587301146</v>
      </c>
    </row>
    <row r="1228" spans="1:3">
      <c r="A1228" t="s">
        <v>430</v>
      </c>
      <c r="B1228" t="s">
        <v>518</v>
      </c>
      <c r="C1228" s="2">
        <v>0.16255302348425957</v>
      </c>
    </row>
    <row r="1229" spans="1:3">
      <c r="A1229" t="s">
        <v>475</v>
      </c>
      <c r="B1229" t="s">
        <v>519</v>
      </c>
      <c r="C1229" s="2">
        <v>0.16309181767391359</v>
      </c>
    </row>
    <row r="1230" spans="1:3">
      <c r="A1230" t="s">
        <v>476</v>
      </c>
      <c r="B1230" t="s">
        <v>520</v>
      </c>
      <c r="C1230" s="2">
        <v>7.4551364103488546E-2</v>
      </c>
    </row>
    <row r="1231" spans="1:3">
      <c r="A1231" s="37" t="s">
        <v>548</v>
      </c>
      <c r="B1231" t="s">
        <v>522</v>
      </c>
      <c r="C1231" s="2">
        <v>5.2073093760277842E-2</v>
      </c>
    </row>
    <row r="1232" spans="1:3">
      <c r="A1232" s="37" t="s">
        <v>549</v>
      </c>
      <c r="B1232" t="s">
        <v>524</v>
      </c>
      <c r="C1232" s="2">
        <v>8.5333229251657344E-2</v>
      </c>
    </row>
    <row r="1233" spans="1:3">
      <c r="A1233" s="37" t="s">
        <v>550</v>
      </c>
      <c r="B1233" t="s">
        <v>526</v>
      </c>
      <c r="C1233" s="2">
        <v>1.7796369929973528E-2</v>
      </c>
    </row>
    <row r="1234" spans="1:3">
      <c r="A1234" t="s">
        <v>72</v>
      </c>
      <c r="B1234" t="s">
        <v>511</v>
      </c>
      <c r="C1234" s="2">
        <v>0.68189009320506411</v>
      </c>
    </row>
    <row r="1235" spans="1:3">
      <c r="A1235" t="s">
        <v>73</v>
      </c>
      <c r="B1235" t="s">
        <v>512</v>
      </c>
      <c r="C1235" s="2">
        <v>0.57499886987069193</v>
      </c>
    </row>
    <row r="1236" spans="1:3">
      <c r="A1236" t="s">
        <v>74</v>
      </c>
      <c r="B1236" t="s">
        <v>513</v>
      </c>
      <c r="C1236" s="2">
        <v>0.49945638781405499</v>
      </c>
    </row>
    <row r="1237" spans="1:3">
      <c r="A1237" t="s">
        <v>171</v>
      </c>
      <c r="B1237" t="s">
        <v>514</v>
      </c>
      <c r="C1237" s="2">
        <v>0.45488251668754726</v>
      </c>
    </row>
    <row r="1238" spans="1:3">
      <c r="A1238" t="s">
        <v>247</v>
      </c>
      <c r="B1238" t="s">
        <v>515</v>
      </c>
      <c r="C1238" s="2">
        <v>0.26888157785610911</v>
      </c>
    </row>
    <row r="1239" spans="1:3">
      <c r="A1239" t="s">
        <v>307</v>
      </c>
      <c r="B1239" t="s">
        <v>516</v>
      </c>
      <c r="C1239" s="2">
        <v>0.31445514451820644</v>
      </c>
    </row>
    <row r="1240" spans="1:3">
      <c r="A1240" t="s">
        <v>379</v>
      </c>
      <c r="B1240" t="s">
        <v>517</v>
      </c>
      <c r="C1240" s="2">
        <v>0.49901087596323312</v>
      </c>
    </row>
    <row r="1241" spans="1:3">
      <c r="A1241" t="s">
        <v>431</v>
      </c>
      <c r="B1241" t="s">
        <v>518</v>
      </c>
      <c r="C1241" s="2">
        <v>0.24719284331414687</v>
      </c>
    </row>
    <row r="1242" spans="1:3">
      <c r="A1242" t="s">
        <v>477</v>
      </c>
      <c r="B1242" t="s">
        <v>519</v>
      </c>
      <c r="C1242" s="2">
        <v>0.16220450466710593</v>
      </c>
    </row>
    <row r="1243" spans="1:3">
      <c r="A1243" t="s">
        <v>478</v>
      </c>
      <c r="B1243" t="s">
        <v>520</v>
      </c>
      <c r="C1243" s="2">
        <v>0.19981397083596711</v>
      </c>
    </row>
    <row r="1244" spans="1:3">
      <c r="A1244" s="37" t="s">
        <v>551</v>
      </c>
      <c r="B1244" t="s">
        <v>522</v>
      </c>
      <c r="C1244" s="2">
        <v>0.26733704174378792</v>
      </c>
    </row>
    <row r="1245" spans="1:3">
      <c r="A1245" s="37" t="s">
        <v>552</v>
      </c>
      <c r="B1245" t="s">
        <v>524</v>
      </c>
      <c r="C1245" s="2">
        <v>0.14150943485390727</v>
      </c>
    </row>
    <row r="1246" spans="1:3">
      <c r="A1246" s="37" t="s">
        <v>553</v>
      </c>
      <c r="B1246" t="s">
        <v>526</v>
      </c>
      <c r="C1246" s="2">
        <v>6.8440456433439531E-2</v>
      </c>
    </row>
    <row r="1247" spans="1:3">
      <c r="A1247" t="s">
        <v>75</v>
      </c>
      <c r="B1247" t="s">
        <v>511</v>
      </c>
      <c r="C1247" s="2">
        <v>0.60478765388256028</v>
      </c>
    </row>
    <row r="1248" spans="1:3">
      <c r="A1248" t="s">
        <v>76</v>
      </c>
      <c r="B1248" t="s">
        <v>512</v>
      </c>
      <c r="C1248" s="2">
        <v>0.53568885805499322</v>
      </c>
    </row>
    <row r="1249" spans="1:3">
      <c r="A1249" t="s">
        <v>77</v>
      </c>
      <c r="B1249" t="s">
        <v>513</v>
      </c>
      <c r="C1249" s="2">
        <v>0.50800919571919922</v>
      </c>
    </row>
    <row r="1250" spans="1:3">
      <c r="A1250" t="s">
        <v>172</v>
      </c>
      <c r="B1250" t="s">
        <v>514</v>
      </c>
      <c r="C1250" s="2">
        <v>0.43781181194976054</v>
      </c>
    </row>
    <row r="1251" spans="1:3">
      <c r="A1251" t="s">
        <v>248</v>
      </c>
      <c r="B1251" t="s">
        <v>515</v>
      </c>
      <c r="C1251" s="2">
        <v>0.51313890443035626</v>
      </c>
    </row>
    <row r="1252" spans="1:3">
      <c r="A1252" t="s">
        <v>308</v>
      </c>
      <c r="B1252" t="s">
        <v>516</v>
      </c>
      <c r="C1252" s="2">
        <v>0.23524053147146046</v>
      </c>
    </row>
    <row r="1253" spans="1:3">
      <c r="A1253" t="s">
        <v>380</v>
      </c>
      <c r="B1253" t="s">
        <v>517</v>
      </c>
      <c r="C1253" s="2">
        <v>0.34097194136610504</v>
      </c>
    </row>
    <row r="1254" spans="1:3">
      <c r="A1254" t="s">
        <v>432</v>
      </c>
      <c r="B1254" t="s">
        <v>518</v>
      </c>
      <c r="C1254" s="2">
        <v>0.29571415270347667</v>
      </c>
    </row>
    <row r="1255" spans="1:3">
      <c r="A1255" t="s">
        <v>479</v>
      </c>
      <c r="B1255" t="s">
        <v>519</v>
      </c>
      <c r="C1255" s="2">
        <v>0.28732231391879681</v>
      </c>
    </row>
    <row r="1256" spans="1:3">
      <c r="A1256" t="s">
        <v>480</v>
      </c>
      <c r="B1256" t="s">
        <v>520</v>
      </c>
      <c r="C1256" s="2">
        <v>0.24212780964823133</v>
      </c>
    </row>
    <row r="1257" spans="1:3">
      <c r="A1257" s="37" t="s">
        <v>554</v>
      </c>
      <c r="B1257" t="s">
        <v>522</v>
      </c>
      <c r="C1257" s="2">
        <v>0.23903834691808734</v>
      </c>
    </row>
    <row r="1258" spans="1:3">
      <c r="A1258" s="37" t="s">
        <v>555</v>
      </c>
      <c r="B1258" t="s">
        <v>524</v>
      </c>
      <c r="C1258" s="2">
        <v>0.10357655979976518</v>
      </c>
    </row>
    <row r="1259" spans="1:3">
      <c r="A1259" s="37" t="s">
        <v>556</v>
      </c>
      <c r="B1259" t="s">
        <v>526</v>
      </c>
      <c r="C1259" s="2">
        <v>7.9296831430054504E-2</v>
      </c>
    </row>
    <row r="1260" spans="1:3">
      <c r="A1260" t="s">
        <v>78</v>
      </c>
      <c r="B1260" t="s">
        <v>511</v>
      </c>
      <c r="C1260" s="2">
        <v>0.61740115909929061</v>
      </c>
    </row>
    <row r="1261" spans="1:3">
      <c r="A1261" t="s">
        <v>79</v>
      </c>
      <c r="B1261" t="s">
        <v>512</v>
      </c>
      <c r="C1261" s="2">
        <v>0.47255003694834147</v>
      </c>
    </row>
    <row r="1262" spans="1:3">
      <c r="A1262" t="s">
        <v>80</v>
      </c>
      <c r="B1262" t="s">
        <v>513</v>
      </c>
      <c r="C1262" s="2">
        <v>0.50016113006047891</v>
      </c>
    </row>
    <row r="1263" spans="1:3">
      <c r="A1263" t="s">
        <v>173</v>
      </c>
      <c r="B1263" t="s">
        <v>514</v>
      </c>
      <c r="C1263" s="2">
        <v>0.36703542559116348</v>
      </c>
    </row>
    <row r="1264" spans="1:3">
      <c r="A1264" t="s">
        <v>249</v>
      </c>
      <c r="B1264" t="s">
        <v>515</v>
      </c>
      <c r="C1264" s="2">
        <v>0.23467724709099969</v>
      </c>
    </row>
    <row r="1265" spans="1:3">
      <c r="A1265" t="s">
        <v>309</v>
      </c>
      <c r="B1265" t="s">
        <v>516</v>
      </c>
      <c r="C1265" s="2">
        <v>0.4268115077913327</v>
      </c>
    </row>
    <row r="1266" spans="1:3">
      <c r="A1266" t="s">
        <v>381</v>
      </c>
      <c r="B1266" t="s">
        <v>517</v>
      </c>
      <c r="C1266" s="2">
        <v>0.33152557482854667</v>
      </c>
    </row>
    <row r="1267" spans="1:3">
      <c r="A1267" t="s">
        <v>433</v>
      </c>
      <c r="B1267" t="s">
        <v>518</v>
      </c>
      <c r="C1267" s="2">
        <v>0.13283005514342464</v>
      </c>
    </row>
    <row r="1268" spans="1:3">
      <c r="A1268" t="s">
        <v>481</v>
      </c>
      <c r="B1268" t="s">
        <v>519</v>
      </c>
      <c r="C1268" s="2">
        <v>7.5954244206839355E-2</v>
      </c>
    </row>
    <row r="1269" spans="1:3">
      <c r="A1269" t="s">
        <v>482</v>
      </c>
      <c r="B1269" t="s">
        <v>520</v>
      </c>
      <c r="C1269" s="2">
        <v>0.19217467944981895</v>
      </c>
    </row>
    <row r="1270" spans="1:3">
      <c r="A1270" s="37" t="s">
        <v>557</v>
      </c>
      <c r="B1270" t="s">
        <v>522</v>
      </c>
      <c r="C1270" s="2">
        <v>0.25045640385577295</v>
      </c>
    </row>
    <row r="1271" spans="1:3">
      <c r="A1271" s="37" t="s">
        <v>558</v>
      </c>
      <c r="B1271" t="s">
        <v>524</v>
      </c>
      <c r="C1271" s="2">
        <v>0.20057856258825307</v>
      </c>
    </row>
    <row r="1272" spans="1:3">
      <c r="A1272" s="37" t="s">
        <v>559</v>
      </c>
      <c r="B1272" t="s">
        <v>526</v>
      </c>
      <c r="C1272" s="2">
        <v>6.0948408111056465E-2</v>
      </c>
    </row>
    <row r="1273" spans="1:3">
      <c r="A1273" t="s">
        <v>81</v>
      </c>
      <c r="B1273" t="s">
        <v>511</v>
      </c>
      <c r="C1273" s="2">
        <v>0.82930732146225561</v>
      </c>
    </row>
    <row r="1274" spans="1:3">
      <c r="A1274" t="s">
        <v>82</v>
      </c>
      <c r="B1274" t="s">
        <v>512</v>
      </c>
      <c r="C1274" s="2">
        <v>0.72308097831138174</v>
      </c>
    </row>
    <row r="1275" spans="1:3">
      <c r="A1275" t="s">
        <v>83</v>
      </c>
      <c r="B1275" t="s">
        <v>513</v>
      </c>
      <c r="C1275" s="2">
        <v>0.37225512156066154</v>
      </c>
    </row>
    <row r="1276" spans="1:3">
      <c r="A1276" t="s">
        <v>174</v>
      </c>
      <c r="B1276" t="s">
        <v>514</v>
      </c>
      <c r="C1276" s="2">
        <v>0.48706798465412232</v>
      </c>
    </row>
    <row r="1277" spans="1:3">
      <c r="A1277" t="s">
        <v>250</v>
      </c>
      <c r="B1277" t="s">
        <v>515</v>
      </c>
      <c r="C1277" s="2">
        <v>0.24413088504278138</v>
      </c>
    </row>
    <row r="1278" spans="1:3">
      <c r="A1278" t="s">
        <v>310</v>
      </c>
      <c r="B1278" t="s">
        <v>516</v>
      </c>
      <c r="C1278" s="2">
        <v>0.34147905827162395</v>
      </c>
    </row>
    <row r="1279" spans="1:3">
      <c r="A1279" t="s">
        <v>382</v>
      </c>
      <c r="B1279" t="s">
        <v>517</v>
      </c>
      <c r="C1279" s="2">
        <v>0.33293763430831641</v>
      </c>
    </row>
    <row r="1280" spans="1:3">
      <c r="A1280" t="s">
        <v>434</v>
      </c>
      <c r="B1280" t="s">
        <v>518</v>
      </c>
      <c r="C1280" s="2">
        <v>0.27085820152730916</v>
      </c>
    </row>
    <row r="1281" spans="1:3">
      <c r="A1281" t="s">
        <v>483</v>
      </c>
      <c r="B1281" t="s">
        <v>519</v>
      </c>
      <c r="C1281" s="2">
        <v>0.17062043110225575</v>
      </c>
    </row>
    <row r="1282" spans="1:3">
      <c r="A1282" t="s">
        <v>484</v>
      </c>
      <c r="B1282" t="s">
        <v>520</v>
      </c>
      <c r="C1282" s="2">
        <v>0.24451424687721407</v>
      </c>
    </row>
    <row r="1283" spans="1:3">
      <c r="A1283" s="37" t="s">
        <v>560</v>
      </c>
      <c r="B1283" t="s">
        <v>522</v>
      </c>
      <c r="C1283" s="2">
        <v>0.24397206401228588</v>
      </c>
    </row>
    <row r="1284" spans="1:3">
      <c r="A1284" s="37" t="s">
        <v>561</v>
      </c>
      <c r="B1284" t="s">
        <v>524</v>
      </c>
      <c r="C1284" s="2">
        <v>0.11865431993119699</v>
      </c>
    </row>
    <row r="1285" spans="1:3">
      <c r="A1285" s="37" t="s">
        <v>562</v>
      </c>
      <c r="B1285" t="s">
        <v>526</v>
      </c>
      <c r="C1285" s="2">
        <v>6.4730453238099506E-2</v>
      </c>
    </row>
    <row r="1286" spans="1:3">
      <c r="A1286" t="s">
        <v>84</v>
      </c>
      <c r="B1286" t="s">
        <v>511</v>
      </c>
      <c r="C1286" s="2">
        <v>0.76084291930485815</v>
      </c>
    </row>
    <row r="1287" spans="1:3">
      <c r="A1287" t="s">
        <v>85</v>
      </c>
      <c r="B1287" t="s">
        <v>512</v>
      </c>
      <c r="C1287" s="2">
        <v>0.55625502671831695</v>
      </c>
    </row>
    <row r="1288" spans="1:3">
      <c r="A1288" t="s">
        <v>86</v>
      </c>
      <c r="B1288" t="s">
        <v>513</v>
      </c>
      <c r="C1288" s="2">
        <v>0.49232047477937502</v>
      </c>
    </row>
    <row r="1289" spans="1:3">
      <c r="A1289" t="s">
        <v>175</v>
      </c>
      <c r="B1289" t="s">
        <v>514</v>
      </c>
      <c r="C1289" s="2">
        <v>0.42362064897853463</v>
      </c>
    </row>
    <row r="1290" spans="1:3">
      <c r="A1290" t="s">
        <v>251</v>
      </c>
      <c r="B1290" t="s">
        <v>515</v>
      </c>
      <c r="C1290" s="2">
        <v>0.35822479528260842</v>
      </c>
    </row>
    <row r="1291" spans="1:3">
      <c r="A1291" t="s">
        <v>311</v>
      </c>
      <c r="B1291" t="s">
        <v>516</v>
      </c>
      <c r="C1291" s="2">
        <v>0.39460609616844528</v>
      </c>
    </row>
    <row r="1292" spans="1:3">
      <c r="A1292" t="s">
        <v>383</v>
      </c>
      <c r="B1292" t="s">
        <v>517</v>
      </c>
      <c r="C1292" s="2">
        <v>0.18268679326043663</v>
      </c>
    </row>
    <row r="1293" spans="1:3">
      <c r="A1293" t="s">
        <v>435</v>
      </c>
      <c r="B1293" t="s">
        <v>518</v>
      </c>
      <c r="C1293" s="2">
        <v>0.22891362018740022</v>
      </c>
    </row>
    <row r="1294" spans="1:3">
      <c r="A1294" t="s">
        <v>485</v>
      </c>
      <c r="B1294" t="s">
        <v>519</v>
      </c>
      <c r="C1294" s="2">
        <v>0.1472074927409813</v>
      </c>
    </row>
    <row r="1295" spans="1:3">
      <c r="A1295" t="s">
        <v>486</v>
      </c>
      <c r="B1295" t="s">
        <v>520</v>
      </c>
      <c r="C1295" s="2">
        <v>0.2016956986063787</v>
      </c>
    </row>
    <row r="1296" spans="1:3">
      <c r="A1296" s="37" t="s">
        <v>563</v>
      </c>
      <c r="B1296" t="s">
        <v>522</v>
      </c>
      <c r="C1296" s="2">
        <v>9.3710761020114136E-2</v>
      </c>
    </row>
    <row r="1297" spans="1:3">
      <c r="A1297" s="37" t="s">
        <v>561</v>
      </c>
      <c r="B1297" t="s">
        <v>524</v>
      </c>
      <c r="C1297" s="2">
        <v>0.10132274277566769</v>
      </c>
    </row>
    <row r="1298" spans="1:3">
      <c r="A1298" s="37" t="s">
        <v>562</v>
      </c>
      <c r="B1298" t="s">
        <v>526</v>
      </c>
      <c r="C1298" s="2">
        <v>4.933734874990986E-2</v>
      </c>
    </row>
    <row r="1299" spans="1:3">
      <c r="A1299" t="s">
        <v>87</v>
      </c>
      <c r="B1299" t="s">
        <v>511</v>
      </c>
      <c r="C1299" s="2">
        <v>0.61647148511202821</v>
      </c>
    </row>
    <row r="1300" spans="1:3">
      <c r="A1300" t="s">
        <v>88</v>
      </c>
      <c r="B1300" t="s">
        <v>512</v>
      </c>
      <c r="C1300" s="2">
        <v>0.64008387151151735</v>
      </c>
    </row>
    <row r="1301" spans="1:3">
      <c r="A1301" t="s">
        <v>89</v>
      </c>
      <c r="B1301" t="s">
        <v>513</v>
      </c>
      <c r="C1301" s="2">
        <v>0.50679873378651097</v>
      </c>
    </row>
    <row r="1302" spans="1:3">
      <c r="A1302" t="s">
        <v>176</v>
      </c>
      <c r="B1302" t="s">
        <v>514</v>
      </c>
      <c r="C1302" s="2">
        <v>0.29924796534039189</v>
      </c>
    </row>
    <row r="1303" spans="1:3">
      <c r="A1303" t="s">
        <v>252</v>
      </c>
      <c r="B1303" t="s">
        <v>515</v>
      </c>
      <c r="C1303" s="2">
        <v>0.37004582392058116</v>
      </c>
    </row>
    <row r="1304" spans="1:3">
      <c r="A1304" t="s">
        <v>312</v>
      </c>
      <c r="B1304" t="s">
        <v>516</v>
      </c>
      <c r="C1304" s="2">
        <v>0.17845774140683962</v>
      </c>
    </row>
    <row r="1305" spans="1:3">
      <c r="A1305" t="s">
        <v>384</v>
      </c>
      <c r="B1305" t="s">
        <v>517</v>
      </c>
      <c r="C1305" s="2">
        <v>0.2589657657332069</v>
      </c>
    </row>
    <row r="1306" spans="1:3">
      <c r="A1306" t="s">
        <v>436</v>
      </c>
      <c r="B1306" t="s">
        <v>518</v>
      </c>
      <c r="C1306" s="2">
        <v>0.33252424294607807</v>
      </c>
    </row>
    <row r="1307" spans="1:3">
      <c r="A1307" t="s">
        <v>487</v>
      </c>
      <c r="B1307" t="s">
        <v>519</v>
      </c>
      <c r="C1307" s="2">
        <v>0.22309849846997717</v>
      </c>
    </row>
    <row r="1308" spans="1:3">
      <c r="A1308" t="s">
        <v>488</v>
      </c>
      <c r="B1308" t="s">
        <v>520</v>
      </c>
      <c r="C1308" s="2">
        <v>0.18257563785836323</v>
      </c>
    </row>
    <row r="1309" spans="1:3">
      <c r="A1309" s="37" t="s">
        <v>564</v>
      </c>
      <c r="B1309" t="s">
        <v>522</v>
      </c>
      <c r="C1309" s="2">
        <v>0.18147426977128528</v>
      </c>
    </row>
    <row r="1310" spans="1:3">
      <c r="A1310" s="37" t="s">
        <v>565</v>
      </c>
      <c r="B1310" t="s">
        <v>524</v>
      </c>
      <c r="C1310" s="2">
        <v>0.10323456998050712</v>
      </c>
    </row>
    <row r="1311" spans="1:3">
      <c r="A1311" s="37" t="s">
        <v>566</v>
      </c>
      <c r="B1311" t="s">
        <v>526</v>
      </c>
      <c r="C1311" s="2">
        <v>3.9053425275452948E-2</v>
      </c>
    </row>
    <row r="1312" spans="1:3">
      <c r="A1312" t="s">
        <v>90</v>
      </c>
      <c r="B1312" t="s">
        <v>511</v>
      </c>
      <c r="C1312" s="2">
        <v>0.72475195709290796</v>
      </c>
    </row>
    <row r="1313" spans="1:3">
      <c r="A1313" t="s">
        <v>91</v>
      </c>
      <c r="B1313" t="s">
        <v>512</v>
      </c>
      <c r="C1313" s="2">
        <v>0.55965752537626767</v>
      </c>
    </row>
    <row r="1314" spans="1:3">
      <c r="A1314" t="s">
        <v>92</v>
      </c>
      <c r="B1314" t="s">
        <v>513</v>
      </c>
      <c r="C1314" s="2">
        <v>0.47970325707070072</v>
      </c>
    </row>
    <row r="1315" spans="1:3">
      <c r="A1315" t="s">
        <v>177</v>
      </c>
      <c r="B1315" t="s">
        <v>514</v>
      </c>
      <c r="C1315" s="2">
        <v>0.36946354875484522</v>
      </c>
    </row>
    <row r="1316" spans="1:3">
      <c r="A1316" t="s">
        <v>253</v>
      </c>
      <c r="B1316" t="s">
        <v>515</v>
      </c>
      <c r="C1316" s="2">
        <v>0.30404267403244328</v>
      </c>
    </row>
    <row r="1317" spans="1:3">
      <c r="A1317" t="s">
        <v>313</v>
      </c>
      <c r="B1317" t="s">
        <v>516</v>
      </c>
      <c r="C1317" s="2">
        <v>0.23386596068070145</v>
      </c>
    </row>
    <row r="1318" spans="1:3">
      <c r="A1318" t="s">
        <v>385</v>
      </c>
      <c r="B1318" t="s">
        <v>517</v>
      </c>
      <c r="C1318" s="2">
        <v>0.3799165106013353</v>
      </c>
    </row>
    <row r="1319" spans="1:3">
      <c r="A1319" t="s">
        <v>437</v>
      </c>
      <c r="B1319" t="s">
        <v>518</v>
      </c>
      <c r="C1319" s="2">
        <v>0.36482950519969665</v>
      </c>
    </row>
    <row r="1320" spans="1:3">
      <c r="A1320" t="s">
        <v>489</v>
      </c>
      <c r="B1320" t="s">
        <v>519</v>
      </c>
      <c r="C1320" s="2">
        <v>0.22629236532221322</v>
      </c>
    </row>
    <row r="1321" spans="1:3">
      <c r="A1321" t="s">
        <v>490</v>
      </c>
      <c r="B1321" t="s">
        <v>520</v>
      </c>
      <c r="C1321" s="2">
        <v>0.16943623009832146</v>
      </c>
    </row>
    <row r="1322" spans="1:3">
      <c r="A1322" s="37" t="s">
        <v>567</v>
      </c>
      <c r="B1322" t="s">
        <v>522</v>
      </c>
      <c r="C1322" s="2">
        <v>0.2667703646241934</v>
      </c>
    </row>
    <row r="1323" spans="1:3">
      <c r="A1323" s="37" t="s">
        <v>568</v>
      </c>
      <c r="B1323" t="s">
        <v>524</v>
      </c>
      <c r="C1323" s="2">
        <v>0.1215984781232729</v>
      </c>
    </row>
    <row r="1324" spans="1:3">
      <c r="A1324" s="37" t="s">
        <v>569</v>
      </c>
      <c r="B1324" t="s">
        <v>526</v>
      </c>
      <c r="C1324" s="2">
        <v>9.428998432280436E-2</v>
      </c>
    </row>
    <row r="1325" spans="1:3">
      <c r="A1325" t="s">
        <v>93</v>
      </c>
      <c r="B1325" t="s">
        <v>511</v>
      </c>
      <c r="C1325" s="2">
        <v>0.76153815194915919</v>
      </c>
    </row>
    <row r="1326" spans="1:3">
      <c r="A1326" t="s">
        <v>94</v>
      </c>
      <c r="B1326" t="s">
        <v>512</v>
      </c>
      <c r="C1326" s="2">
        <v>0.68759760128232583</v>
      </c>
    </row>
    <row r="1327" spans="1:3">
      <c r="A1327" t="s">
        <v>95</v>
      </c>
      <c r="B1327" t="s">
        <v>513</v>
      </c>
      <c r="C1327" s="2">
        <v>0.38700552830407031</v>
      </c>
    </row>
    <row r="1328" spans="1:3">
      <c r="A1328" t="s">
        <v>178</v>
      </c>
      <c r="B1328" t="s">
        <v>514</v>
      </c>
      <c r="C1328" s="2">
        <v>0.42020358694981885</v>
      </c>
    </row>
    <row r="1329" spans="1:3">
      <c r="A1329" t="s">
        <v>254</v>
      </c>
      <c r="B1329" t="s">
        <v>515</v>
      </c>
      <c r="C1329" s="2">
        <v>0.27957490150855924</v>
      </c>
    </row>
    <row r="1330" spans="1:3">
      <c r="A1330" t="s">
        <v>314</v>
      </c>
      <c r="B1330" t="s">
        <v>516</v>
      </c>
      <c r="C1330" s="2">
        <v>0.38008284570221312</v>
      </c>
    </row>
    <row r="1331" spans="1:3">
      <c r="A1331" t="s">
        <v>386</v>
      </c>
      <c r="B1331" t="s">
        <v>517</v>
      </c>
      <c r="C1331" s="2">
        <v>0.32667628511973584</v>
      </c>
    </row>
    <row r="1332" spans="1:3">
      <c r="A1332" t="s">
        <v>438</v>
      </c>
      <c r="B1332" t="s">
        <v>518</v>
      </c>
      <c r="C1332" s="2">
        <v>0.22606799519253964</v>
      </c>
    </row>
    <row r="1333" spans="1:3">
      <c r="A1333" t="s">
        <v>491</v>
      </c>
      <c r="B1333" t="s">
        <v>519</v>
      </c>
      <c r="C1333" s="2">
        <v>0.22308621853003274</v>
      </c>
    </row>
    <row r="1334" spans="1:3">
      <c r="A1334" t="s">
        <v>492</v>
      </c>
      <c r="B1334" t="s">
        <v>520</v>
      </c>
      <c r="C1334" s="2">
        <v>0.16594276945383715</v>
      </c>
    </row>
    <row r="1335" spans="1:3">
      <c r="A1335" s="37" t="s">
        <v>570</v>
      </c>
      <c r="B1335" t="s">
        <v>522</v>
      </c>
      <c r="C1335" s="2">
        <v>0.11174299039566354</v>
      </c>
    </row>
    <row r="1336" spans="1:3">
      <c r="A1336" s="37" t="s">
        <v>571</v>
      </c>
      <c r="B1336" t="s">
        <v>524</v>
      </c>
      <c r="C1336" s="2">
        <v>0.1472393154272294</v>
      </c>
    </row>
    <row r="1337" spans="1:3">
      <c r="A1337" s="37" t="s">
        <v>572</v>
      </c>
      <c r="B1337" t="s">
        <v>526</v>
      </c>
      <c r="C1337" s="2">
        <v>6.8248199172601359E-2</v>
      </c>
    </row>
    <row r="1338" spans="1:3">
      <c r="A1338" t="s">
        <v>96</v>
      </c>
      <c r="B1338" t="s">
        <v>511</v>
      </c>
      <c r="C1338" s="2">
        <v>0.7852093306307204</v>
      </c>
    </row>
    <row r="1339" spans="1:3">
      <c r="A1339" t="s">
        <v>97</v>
      </c>
      <c r="B1339" t="s">
        <v>512</v>
      </c>
      <c r="C1339" s="2">
        <v>0.6457173076744418</v>
      </c>
    </row>
    <row r="1340" spans="1:3">
      <c r="A1340" t="s">
        <v>98</v>
      </c>
      <c r="B1340" t="s">
        <v>513</v>
      </c>
      <c r="C1340" s="2">
        <v>0.42104087840425991</v>
      </c>
    </row>
    <row r="1341" spans="1:3">
      <c r="A1341" t="s">
        <v>179</v>
      </c>
      <c r="B1341" t="s">
        <v>514</v>
      </c>
      <c r="C1341" s="2">
        <v>0.43977537583353266</v>
      </c>
    </row>
    <row r="1342" spans="1:3">
      <c r="A1342" t="s">
        <v>255</v>
      </c>
      <c r="B1342" t="s">
        <v>515</v>
      </c>
      <c r="C1342" s="2">
        <v>0.26952632588372472</v>
      </c>
    </row>
    <row r="1343" spans="1:3">
      <c r="A1343" t="s">
        <v>315</v>
      </c>
      <c r="B1343" t="s">
        <v>516</v>
      </c>
      <c r="C1343" s="2">
        <v>0.37413166641032303</v>
      </c>
    </row>
    <row r="1344" spans="1:3">
      <c r="A1344" t="s">
        <v>387</v>
      </c>
      <c r="B1344" t="s">
        <v>517</v>
      </c>
      <c r="C1344" s="2">
        <v>0.33825807459413576</v>
      </c>
    </row>
    <row r="1345" spans="1:3">
      <c r="A1345" t="s">
        <v>439</v>
      </c>
      <c r="B1345" t="s">
        <v>518</v>
      </c>
      <c r="C1345" s="2">
        <v>0.23686685613712499</v>
      </c>
    </row>
    <row r="1346" spans="1:3">
      <c r="A1346" t="s">
        <v>493</v>
      </c>
      <c r="B1346" t="s">
        <v>519</v>
      </c>
      <c r="C1346" s="2">
        <v>0.19919158282937599</v>
      </c>
    </row>
    <row r="1347" spans="1:3">
      <c r="A1347" t="s">
        <v>494</v>
      </c>
      <c r="B1347" t="s">
        <v>520</v>
      </c>
      <c r="C1347" s="2">
        <v>0.19778418246360763</v>
      </c>
    </row>
    <row r="1348" spans="1:3">
      <c r="A1348" s="37" t="s">
        <v>573</v>
      </c>
      <c r="B1348" t="s">
        <v>522</v>
      </c>
      <c r="C1348" s="2">
        <v>4.9012932051281044E-2</v>
      </c>
    </row>
    <row r="1349" spans="1:3">
      <c r="A1349" s="37" t="s">
        <v>574</v>
      </c>
      <c r="B1349" t="s">
        <v>524</v>
      </c>
      <c r="C1349" s="2">
        <v>0.20050717759756653</v>
      </c>
    </row>
    <row r="1350" spans="1:3">
      <c r="A1350" s="37" t="s">
        <v>575</v>
      </c>
      <c r="B1350" t="s">
        <v>526</v>
      </c>
      <c r="C1350" s="2">
        <v>8.2111590266110396E-2</v>
      </c>
    </row>
    <row r="1351" spans="1:3">
      <c r="A1351" t="s">
        <v>99</v>
      </c>
      <c r="B1351" t="s">
        <v>511</v>
      </c>
      <c r="C1351" s="2">
        <v>0.51121972184353814</v>
      </c>
    </row>
    <row r="1352" spans="1:3">
      <c r="A1352" t="s">
        <v>100</v>
      </c>
      <c r="B1352" t="s">
        <v>512</v>
      </c>
      <c r="C1352" s="2">
        <v>0.5092717374104504</v>
      </c>
    </row>
    <row r="1353" spans="1:3">
      <c r="A1353" t="s">
        <v>101</v>
      </c>
      <c r="B1353" t="s">
        <v>513</v>
      </c>
      <c r="C1353" s="2">
        <v>0.49172014237943495</v>
      </c>
    </row>
    <row r="1354" spans="1:3">
      <c r="A1354" t="s">
        <v>180</v>
      </c>
      <c r="B1354" t="s">
        <v>514</v>
      </c>
      <c r="C1354" s="2">
        <v>0.4807497121895537</v>
      </c>
    </row>
    <row r="1355" spans="1:3">
      <c r="A1355" t="s">
        <v>256</v>
      </c>
      <c r="B1355" t="s">
        <v>515</v>
      </c>
      <c r="C1355" s="2">
        <v>0.27607057788987688</v>
      </c>
    </row>
    <row r="1356" spans="1:3">
      <c r="A1356" t="s">
        <v>316</v>
      </c>
      <c r="B1356" t="s">
        <v>516</v>
      </c>
      <c r="C1356" s="2">
        <v>0.64576841319239209</v>
      </c>
    </row>
    <row r="1357" spans="1:3">
      <c r="A1357" t="s">
        <v>388</v>
      </c>
      <c r="B1357" t="s">
        <v>517</v>
      </c>
      <c r="C1357" s="2">
        <v>0.21636458369454067</v>
      </c>
    </row>
    <row r="1358" spans="1:3">
      <c r="A1358" t="s">
        <v>440</v>
      </c>
      <c r="B1358" t="s">
        <v>518</v>
      </c>
      <c r="C1358" s="2">
        <v>0.26574561712225891</v>
      </c>
    </row>
    <row r="1359" spans="1:3">
      <c r="A1359" t="s">
        <v>495</v>
      </c>
      <c r="B1359" t="s">
        <v>519</v>
      </c>
      <c r="C1359" s="2">
        <v>0.50331796840118281</v>
      </c>
    </row>
    <row r="1360" spans="1:3">
      <c r="A1360" t="s">
        <v>496</v>
      </c>
      <c r="B1360" t="s">
        <v>520</v>
      </c>
      <c r="C1360" s="2">
        <v>6.657337906845083E-2</v>
      </c>
    </row>
    <row r="1361" spans="1:3">
      <c r="A1361" s="37" t="s">
        <v>576</v>
      </c>
      <c r="B1361" t="s">
        <v>522</v>
      </c>
      <c r="C1361" s="2">
        <v>0.1269310393704387</v>
      </c>
    </row>
    <row r="1362" spans="1:3">
      <c r="A1362" s="37" t="s">
        <v>577</v>
      </c>
      <c r="B1362" t="s">
        <v>524</v>
      </c>
      <c r="C1362" s="2">
        <v>3.0060661024337389E-2</v>
      </c>
    </row>
    <row r="1363" spans="1:3">
      <c r="A1363" s="37" t="s">
        <v>578</v>
      </c>
      <c r="B1363" t="s">
        <v>526</v>
      </c>
      <c r="C1363" s="2">
        <v>2.3609563898054707E-2</v>
      </c>
    </row>
    <row r="1364" spans="1:3">
      <c r="A1364" t="s">
        <v>102</v>
      </c>
      <c r="B1364" t="s">
        <v>511</v>
      </c>
      <c r="C1364" s="2">
        <v>0.66822565145047141</v>
      </c>
    </row>
    <row r="1365" spans="1:3">
      <c r="A1365" t="s">
        <v>103</v>
      </c>
      <c r="B1365" t="s">
        <v>512</v>
      </c>
      <c r="C1365" s="2">
        <v>0.60414081480142667</v>
      </c>
    </row>
    <row r="1366" spans="1:3">
      <c r="A1366" t="s">
        <v>104</v>
      </c>
      <c r="B1366" t="s">
        <v>513</v>
      </c>
      <c r="C1366" s="2">
        <v>0.52781740850089343</v>
      </c>
    </row>
    <row r="1367" spans="1:3">
      <c r="A1367" t="s">
        <v>181</v>
      </c>
      <c r="B1367" t="s">
        <v>514</v>
      </c>
      <c r="C1367" s="2">
        <v>0.34306589706816143</v>
      </c>
    </row>
    <row r="1368" spans="1:3">
      <c r="A1368" t="s">
        <v>257</v>
      </c>
      <c r="B1368" t="s">
        <v>515</v>
      </c>
      <c r="C1368" s="2">
        <v>0.29501198107861182</v>
      </c>
    </row>
    <row r="1369" spans="1:3">
      <c r="A1369" t="s">
        <v>317</v>
      </c>
      <c r="B1369" t="s">
        <v>516</v>
      </c>
      <c r="C1369" s="2">
        <v>0.2651401231416195</v>
      </c>
    </row>
    <row r="1370" spans="1:3">
      <c r="A1370" t="s">
        <v>389</v>
      </c>
      <c r="B1370" t="s">
        <v>517</v>
      </c>
      <c r="C1370" s="2">
        <v>0.28148404929158249</v>
      </c>
    </row>
    <row r="1371" spans="1:3">
      <c r="A1371" t="s">
        <v>441</v>
      </c>
      <c r="B1371" t="s">
        <v>518</v>
      </c>
      <c r="C1371" s="2">
        <v>0.33247165776891385</v>
      </c>
    </row>
    <row r="1372" spans="1:3">
      <c r="A1372" t="s">
        <v>497</v>
      </c>
      <c r="B1372" t="s">
        <v>519</v>
      </c>
      <c r="C1372" s="2">
        <v>0.20802340465440206</v>
      </c>
    </row>
    <row r="1373" spans="1:3">
      <c r="A1373" t="s">
        <v>498</v>
      </c>
      <c r="B1373" t="s">
        <v>520</v>
      </c>
      <c r="C1373" s="2">
        <v>0.16874508892286072</v>
      </c>
    </row>
    <row r="1374" spans="1:3">
      <c r="A1374" s="37" t="s">
        <v>579</v>
      </c>
      <c r="B1374" t="s">
        <v>522</v>
      </c>
      <c r="C1374" s="2">
        <v>0.26936268501953164</v>
      </c>
    </row>
    <row r="1375" spans="1:3">
      <c r="A1375" s="37" t="s">
        <v>580</v>
      </c>
      <c r="B1375" t="s">
        <v>524</v>
      </c>
      <c r="C1375" s="2">
        <v>0.14473087412726035</v>
      </c>
    </row>
    <row r="1376" spans="1:3">
      <c r="A1376" s="37" t="s">
        <v>581</v>
      </c>
      <c r="B1376" t="s">
        <v>526</v>
      </c>
      <c r="C1376" s="2">
        <v>7.7945336041916016E-2</v>
      </c>
    </row>
    <row r="1377" spans="1:3">
      <c r="A1377" t="s">
        <v>105</v>
      </c>
      <c r="B1377" t="s">
        <v>511</v>
      </c>
      <c r="C1377" s="2">
        <v>0.66053702350222321</v>
      </c>
    </row>
    <row r="1378" spans="1:3">
      <c r="A1378" t="s">
        <v>106</v>
      </c>
      <c r="B1378" t="s">
        <v>512</v>
      </c>
      <c r="C1378" s="2">
        <v>0.66149193645199</v>
      </c>
    </row>
    <row r="1379" spans="1:3">
      <c r="A1379" t="s">
        <v>107</v>
      </c>
      <c r="B1379" t="s">
        <v>513</v>
      </c>
      <c r="C1379" s="2">
        <v>0.52017453334354802</v>
      </c>
    </row>
    <row r="1380" spans="1:3">
      <c r="A1380" t="s">
        <v>182</v>
      </c>
      <c r="B1380" t="s">
        <v>514</v>
      </c>
      <c r="C1380" s="2">
        <v>0.35921614807208402</v>
      </c>
    </row>
    <row r="1381" spans="1:3">
      <c r="A1381" t="s">
        <v>258</v>
      </c>
      <c r="B1381" t="s">
        <v>515</v>
      </c>
      <c r="C1381" s="2">
        <v>0.39345676359437598</v>
      </c>
    </row>
    <row r="1382" spans="1:3">
      <c r="A1382" t="s">
        <v>318</v>
      </c>
      <c r="B1382" t="s">
        <v>516</v>
      </c>
      <c r="C1382" s="2">
        <v>0.20712386038346897</v>
      </c>
    </row>
    <row r="1383" spans="1:3">
      <c r="A1383" t="s">
        <v>390</v>
      </c>
      <c r="B1383" t="s">
        <v>517</v>
      </c>
      <c r="C1383" s="2">
        <v>0.3390193729690727</v>
      </c>
    </row>
    <row r="1384" spans="1:3">
      <c r="A1384" t="s">
        <v>442</v>
      </c>
      <c r="B1384" t="s">
        <v>518</v>
      </c>
      <c r="C1384" s="2">
        <v>0.43060356741578265</v>
      </c>
    </row>
    <row r="1385" spans="1:3">
      <c r="A1385" t="s">
        <v>499</v>
      </c>
      <c r="B1385" t="s">
        <v>519</v>
      </c>
      <c r="C1385" s="2">
        <v>0.23437727180920689</v>
      </c>
    </row>
    <row r="1386" spans="1:3">
      <c r="A1386" t="s">
        <v>500</v>
      </c>
      <c r="B1386" t="s">
        <v>520</v>
      </c>
      <c r="C1386" s="2">
        <v>0.22020449980595694</v>
      </c>
    </row>
    <row r="1387" spans="1:3">
      <c r="A1387" s="37" t="s">
        <v>582</v>
      </c>
      <c r="B1387" t="s">
        <v>522</v>
      </c>
      <c r="C1387" s="2">
        <v>0.31210855923517006</v>
      </c>
    </row>
    <row r="1388" spans="1:3">
      <c r="A1388" s="37" t="s">
        <v>583</v>
      </c>
      <c r="B1388" t="s">
        <v>524</v>
      </c>
      <c r="C1388" s="2">
        <v>0.11043187260786706</v>
      </c>
    </row>
    <row r="1389" spans="1:3">
      <c r="A1389" s="37" t="s">
        <v>584</v>
      </c>
      <c r="B1389" t="s">
        <v>526</v>
      </c>
      <c r="C1389" s="2">
        <v>5.5618795480375474E-2</v>
      </c>
    </row>
    <row r="1390" spans="1:3">
      <c r="A1390" t="s">
        <v>108</v>
      </c>
      <c r="B1390" t="s">
        <v>511</v>
      </c>
      <c r="C1390" s="2">
        <v>0.77028373961435759</v>
      </c>
    </row>
    <row r="1391" spans="1:3">
      <c r="A1391" t="s">
        <v>109</v>
      </c>
      <c r="B1391" t="s">
        <v>512</v>
      </c>
      <c r="C1391" s="2">
        <v>0.62179330761199481</v>
      </c>
    </row>
    <row r="1392" spans="1:3">
      <c r="A1392" t="s">
        <v>110</v>
      </c>
      <c r="B1392" t="s">
        <v>513</v>
      </c>
      <c r="C1392" s="2">
        <v>0.44091084007991349</v>
      </c>
    </row>
    <row r="1393" spans="1:3">
      <c r="A1393" t="s">
        <v>183</v>
      </c>
      <c r="B1393" t="s">
        <v>514</v>
      </c>
      <c r="C1393" s="2">
        <v>0.33130292801541444</v>
      </c>
    </row>
    <row r="1394" spans="1:3">
      <c r="A1394" t="s">
        <v>259</v>
      </c>
      <c r="B1394" t="s">
        <v>515</v>
      </c>
      <c r="C1394" s="2">
        <v>0.24278705124328401</v>
      </c>
    </row>
    <row r="1395" spans="1:3">
      <c r="A1395" t="s">
        <v>319</v>
      </c>
      <c r="B1395" t="s">
        <v>516</v>
      </c>
      <c r="C1395" s="2">
        <v>0.46444251549636228</v>
      </c>
    </row>
    <row r="1396" spans="1:3">
      <c r="A1396" t="s">
        <v>391</v>
      </c>
      <c r="B1396" t="s">
        <v>517</v>
      </c>
      <c r="C1396" s="2">
        <v>0.25197137929268049</v>
      </c>
    </row>
    <row r="1397" spans="1:3">
      <c r="A1397" t="s">
        <v>443</v>
      </c>
      <c r="B1397" t="s">
        <v>518</v>
      </c>
      <c r="C1397" s="2">
        <v>0.11018258687623166</v>
      </c>
    </row>
    <row r="1398" spans="1:3">
      <c r="A1398" t="s">
        <v>501</v>
      </c>
      <c r="B1398" t="s">
        <v>519</v>
      </c>
      <c r="C1398" s="2">
        <v>0.16925753620167888</v>
      </c>
    </row>
    <row r="1399" spans="1:3">
      <c r="A1399" t="s">
        <v>502</v>
      </c>
      <c r="B1399" t="s">
        <v>520</v>
      </c>
      <c r="C1399" s="2">
        <v>0.11150843227976685</v>
      </c>
    </row>
    <row r="1400" spans="1:3">
      <c r="A1400" s="37" t="s">
        <v>585</v>
      </c>
      <c r="B1400" t="s">
        <v>522</v>
      </c>
      <c r="C1400" s="2">
        <v>8.2286878671867805E-2</v>
      </c>
    </row>
    <row r="1401" spans="1:3">
      <c r="A1401" s="37" t="s">
        <v>586</v>
      </c>
      <c r="B1401" t="s">
        <v>524</v>
      </c>
      <c r="C1401" s="2">
        <v>0.12700617254907476</v>
      </c>
    </row>
    <row r="1402" spans="1:3">
      <c r="A1402" s="37" t="s">
        <v>587</v>
      </c>
      <c r="B1402" t="s">
        <v>526</v>
      </c>
      <c r="C1402" s="2">
        <v>8.6198758273273168E-2</v>
      </c>
    </row>
    <row r="1403" spans="1:3">
      <c r="A1403" t="s">
        <v>111</v>
      </c>
      <c r="B1403" t="s">
        <v>511</v>
      </c>
      <c r="C1403" s="2">
        <v>0.6847969102334921</v>
      </c>
    </row>
    <row r="1404" spans="1:3">
      <c r="A1404" t="s">
        <v>112</v>
      </c>
      <c r="B1404" t="s">
        <v>512</v>
      </c>
      <c r="C1404" s="2">
        <v>0.57829821706536688</v>
      </c>
    </row>
    <row r="1405" spans="1:3">
      <c r="A1405" t="s">
        <v>113</v>
      </c>
      <c r="B1405" t="s">
        <v>513</v>
      </c>
      <c r="C1405" s="2">
        <v>0.51528746681654169</v>
      </c>
    </row>
    <row r="1406" spans="1:3">
      <c r="A1406" t="s">
        <v>184</v>
      </c>
      <c r="B1406" t="s">
        <v>514</v>
      </c>
      <c r="C1406" s="2">
        <v>0.38879552493569813</v>
      </c>
    </row>
    <row r="1407" spans="1:3">
      <c r="A1407" t="s">
        <v>260</v>
      </c>
      <c r="B1407" t="s">
        <v>515</v>
      </c>
      <c r="C1407" s="2">
        <v>0.42657903550967208</v>
      </c>
    </row>
    <row r="1408" spans="1:3">
      <c r="A1408" t="s">
        <v>320</v>
      </c>
      <c r="B1408" t="s">
        <v>516</v>
      </c>
      <c r="C1408" s="2">
        <v>0.31240710028871266</v>
      </c>
    </row>
    <row r="1409" spans="1:3">
      <c r="A1409" t="s">
        <v>392</v>
      </c>
      <c r="B1409" t="s">
        <v>517</v>
      </c>
      <c r="C1409" s="2">
        <v>0.35427414429049892</v>
      </c>
    </row>
    <row r="1410" spans="1:3">
      <c r="A1410" t="s">
        <v>444</v>
      </c>
      <c r="B1410" t="s">
        <v>518</v>
      </c>
      <c r="C1410" s="2">
        <v>0.33512626981554816</v>
      </c>
    </row>
    <row r="1411" spans="1:3">
      <c r="A1411" t="s">
        <v>503</v>
      </c>
      <c r="B1411" t="s">
        <v>519</v>
      </c>
      <c r="C1411" s="2">
        <v>0.15003003474665322</v>
      </c>
    </row>
    <row r="1412" spans="1:3">
      <c r="A1412" t="s">
        <v>504</v>
      </c>
      <c r="B1412" t="s">
        <v>520</v>
      </c>
      <c r="C1412" s="2">
        <v>0.1793444303409526</v>
      </c>
    </row>
    <row r="1413" spans="1:3">
      <c r="A1413" s="37" t="s">
        <v>588</v>
      </c>
      <c r="B1413" t="s">
        <v>522</v>
      </c>
      <c r="C1413" s="2">
        <v>9.7473488445387862E-2</v>
      </c>
    </row>
    <row r="1414" spans="1:3">
      <c r="A1414" s="37" t="s">
        <v>589</v>
      </c>
      <c r="B1414" t="s">
        <v>524</v>
      </c>
      <c r="C1414" s="2">
        <v>0.18136139690388275</v>
      </c>
    </row>
    <row r="1415" spans="1:3">
      <c r="A1415" s="37" t="s">
        <v>590</v>
      </c>
      <c r="B1415" t="s">
        <v>526</v>
      </c>
      <c r="C1415" s="2">
        <v>3.9516278875595952E-2</v>
      </c>
    </row>
    <row r="1416" spans="1:3">
      <c r="A1416" t="s">
        <v>114</v>
      </c>
      <c r="B1416" t="s">
        <v>511</v>
      </c>
      <c r="C1416" s="2">
        <v>0.69425125061944959</v>
      </c>
    </row>
    <row r="1417" spans="1:3">
      <c r="A1417" t="s">
        <v>115</v>
      </c>
      <c r="B1417" t="s">
        <v>512</v>
      </c>
      <c r="C1417" s="2">
        <v>0.59173572462478263</v>
      </c>
    </row>
    <row r="1418" spans="1:3">
      <c r="A1418" t="s">
        <v>116</v>
      </c>
      <c r="B1418" t="s">
        <v>513</v>
      </c>
      <c r="C1418" s="2">
        <v>0.44242921122431811</v>
      </c>
    </row>
    <row r="1419" spans="1:3">
      <c r="A1419" t="s">
        <v>185</v>
      </c>
      <c r="B1419" t="s">
        <v>514</v>
      </c>
      <c r="C1419" s="2">
        <v>0.3073610617923892</v>
      </c>
    </row>
    <row r="1420" spans="1:3">
      <c r="A1420" t="s">
        <v>261</v>
      </c>
      <c r="B1420" t="s">
        <v>515</v>
      </c>
      <c r="C1420" s="2">
        <v>0.32285130830843051</v>
      </c>
    </row>
    <row r="1421" spans="1:3">
      <c r="A1421" t="s">
        <v>321</v>
      </c>
      <c r="B1421" t="s">
        <v>516</v>
      </c>
      <c r="C1421" s="2">
        <v>0.345837273925788</v>
      </c>
    </row>
    <row r="1422" spans="1:3">
      <c r="A1422" t="s">
        <v>393</v>
      </c>
      <c r="B1422" t="s">
        <v>517</v>
      </c>
      <c r="C1422" s="2">
        <v>0.30960270755143943</v>
      </c>
    </row>
    <row r="1423" spans="1:3">
      <c r="A1423" t="s">
        <v>445</v>
      </c>
      <c r="B1423" t="s">
        <v>518</v>
      </c>
      <c r="C1423" s="2">
        <v>0.27209094132197476</v>
      </c>
    </row>
    <row r="1424" spans="1:3">
      <c r="A1424" t="s">
        <v>505</v>
      </c>
      <c r="B1424" t="s">
        <v>519</v>
      </c>
      <c r="C1424" s="2">
        <v>0.14185593967760229</v>
      </c>
    </row>
    <row r="1425" spans="1:3">
      <c r="A1425" t="s">
        <v>506</v>
      </c>
      <c r="B1425" t="s">
        <v>520</v>
      </c>
      <c r="C1425" s="2">
        <v>0.23245107545526014</v>
      </c>
    </row>
    <row r="1426" spans="1:3">
      <c r="A1426" s="37" t="s">
        <v>591</v>
      </c>
      <c r="B1426" t="s">
        <v>522</v>
      </c>
      <c r="C1426" s="2">
        <v>0.36407541258536291</v>
      </c>
    </row>
    <row r="1427" spans="1:3">
      <c r="A1427" s="37" t="s">
        <v>592</v>
      </c>
      <c r="B1427" t="s">
        <v>524</v>
      </c>
      <c r="C1427" s="2">
        <v>7.763165486820621E-2</v>
      </c>
    </row>
    <row r="1428" spans="1:3">
      <c r="A1428" s="37" t="s">
        <v>593</v>
      </c>
      <c r="B1428" t="s">
        <v>526</v>
      </c>
      <c r="C1428" s="2">
        <v>7.3875085567539106E-2</v>
      </c>
    </row>
    <row r="1429" spans="1:3">
      <c r="A1429" t="s">
        <v>117</v>
      </c>
      <c r="B1429" t="s">
        <v>511</v>
      </c>
      <c r="C1429" s="2">
        <v>0.72838228585964926</v>
      </c>
    </row>
    <row r="1430" spans="1:3">
      <c r="A1430" t="s">
        <v>118</v>
      </c>
      <c r="B1430" t="s">
        <v>512</v>
      </c>
      <c r="C1430" s="2">
        <v>0.64346577441533459</v>
      </c>
    </row>
    <row r="1431" spans="1:3">
      <c r="A1431" t="s">
        <v>119</v>
      </c>
      <c r="B1431" t="s">
        <v>513</v>
      </c>
      <c r="C1431" s="2">
        <v>0.51029950086173781</v>
      </c>
    </row>
    <row r="1432" spans="1:3">
      <c r="A1432" t="s">
        <v>186</v>
      </c>
      <c r="B1432" t="s">
        <v>514</v>
      </c>
      <c r="C1432" s="2">
        <v>0.39111538969369869</v>
      </c>
    </row>
    <row r="1433" spans="1:3">
      <c r="A1433" t="s">
        <v>262</v>
      </c>
      <c r="B1433" t="s">
        <v>515</v>
      </c>
      <c r="C1433" s="2">
        <v>0.32869028947380208</v>
      </c>
    </row>
    <row r="1434" spans="1:3">
      <c r="A1434" t="s">
        <v>322</v>
      </c>
      <c r="B1434" t="s">
        <v>516</v>
      </c>
      <c r="C1434" s="2">
        <v>0.31222760223314017</v>
      </c>
    </row>
    <row r="1435" spans="1:3">
      <c r="A1435" t="s">
        <v>394</v>
      </c>
      <c r="B1435" t="s">
        <v>517</v>
      </c>
      <c r="C1435" s="2">
        <v>0.29550690104818939</v>
      </c>
    </row>
    <row r="1436" spans="1:3">
      <c r="A1436" t="s">
        <v>446</v>
      </c>
      <c r="B1436" t="s">
        <v>518</v>
      </c>
      <c r="C1436" s="2">
        <v>0.27669552437473027</v>
      </c>
    </row>
    <row r="1437" spans="1:3">
      <c r="A1437" t="s">
        <v>507</v>
      </c>
      <c r="B1437" t="s">
        <v>519</v>
      </c>
      <c r="C1437" s="2">
        <v>0.20823966970683327</v>
      </c>
    </row>
    <row r="1438" spans="1:3">
      <c r="A1438" t="s">
        <v>508</v>
      </c>
      <c r="B1438" t="s">
        <v>520</v>
      </c>
      <c r="C1438" s="2">
        <v>0.2016030859276729</v>
      </c>
    </row>
    <row r="1439" spans="1:3">
      <c r="A1439" s="37" t="s">
        <v>594</v>
      </c>
      <c r="B1439" t="s">
        <v>522</v>
      </c>
      <c r="C1439" s="2">
        <v>0.17873359024011834</v>
      </c>
    </row>
    <row r="1440" spans="1:3">
      <c r="A1440" s="37" t="s">
        <v>595</v>
      </c>
      <c r="B1440" t="s">
        <v>524</v>
      </c>
      <c r="C1440" s="2">
        <v>0.11752508028565051</v>
      </c>
    </row>
    <row r="1441" spans="1:7">
      <c r="A1441" s="37" t="s">
        <v>596</v>
      </c>
      <c r="B1441" t="s">
        <v>526</v>
      </c>
      <c r="C1441" s="2">
        <v>5.0209199252893341E-2</v>
      </c>
    </row>
    <row r="1443" spans="1:7" ht="15.75">
      <c r="A1443" s="14" t="s">
        <v>597</v>
      </c>
    </row>
    <row r="1444" spans="1:7">
      <c r="A1444" t="s">
        <v>598</v>
      </c>
      <c r="B1444" t="s">
        <v>599</v>
      </c>
      <c r="C1444" t="s">
        <v>600</v>
      </c>
      <c r="D1444" t="s">
        <v>601</v>
      </c>
      <c r="E1444" t="s">
        <v>602</v>
      </c>
      <c r="F1444" t="s">
        <v>27</v>
      </c>
    </row>
    <row r="1445" spans="1:7">
      <c r="A1445" t="s">
        <v>34</v>
      </c>
      <c r="B1445" t="s">
        <v>603</v>
      </c>
      <c r="C1445" s="2">
        <v>0.16689815082924625</v>
      </c>
      <c r="D1445" s="2">
        <v>0.40387398347570402</v>
      </c>
      <c r="E1445" s="2">
        <v>0.42922786569505234</v>
      </c>
      <c r="F1445" s="2">
        <v>1</v>
      </c>
      <c r="G1445" s="46"/>
    </row>
    <row r="1446" spans="1:7">
      <c r="A1446" t="s">
        <v>40</v>
      </c>
      <c r="B1446" t="s">
        <v>604</v>
      </c>
      <c r="C1446" s="2">
        <v>0.15427317196336809</v>
      </c>
      <c r="D1446" s="2">
        <v>0.44480734159241531</v>
      </c>
      <c r="E1446" s="2">
        <v>0.40091948644421926</v>
      </c>
      <c r="F1446" s="2">
        <v>1</v>
      </c>
      <c r="G1446" s="46"/>
    </row>
    <row r="1447" spans="1:7">
      <c r="A1447" t="s">
        <v>46</v>
      </c>
      <c r="B1447" t="s">
        <v>605</v>
      </c>
      <c r="C1447" s="2">
        <v>0.17470107950879041</v>
      </c>
      <c r="D1447" s="2">
        <v>0.55719164985295944</v>
      </c>
      <c r="E1447" s="2">
        <v>0.26810727063825235</v>
      </c>
      <c r="F1447" s="2">
        <v>1</v>
      </c>
      <c r="G1447" s="46"/>
    </row>
    <row r="1448" spans="1:7">
      <c r="A1448" t="s">
        <v>159</v>
      </c>
      <c r="B1448" t="s">
        <v>606</v>
      </c>
      <c r="C1448" s="2">
        <v>0.22177326703682573</v>
      </c>
      <c r="D1448" s="2">
        <v>0.62630280026571694</v>
      </c>
      <c r="E1448" s="2">
        <v>0.15192393269745916</v>
      </c>
      <c r="F1448" s="2">
        <v>1</v>
      </c>
      <c r="G1448" s="46"/>
    </row>
    <row r="1449" spans="1:7">
      <c r="A1449" t="s">
        <v>235</v>
      </c>
      <c r="B1449" t="s">
        <v>607</v>
      </c>
      <c r="C1449" s="2">
        <v>0.41285806714824519</v>
      </c>
      <c r="D1449" s="2">
        <v>0.44476004517022022</v>
      </c>
      <c r="E1449" s="2">
        <v>0.14238188768153714</v>
      </c>
      <c r="F1449" s="2">
        <v>1</v>
      </c>
      <c r="G1449" s="46"/>
    </row>
    <row r="1450" spans="1:7">
      <c r="A1450" t="s">
        <v>295</v>
      </c>
      <c r="B1450" t="s">
        <v>608</v>
      </c>
      <c r="C1450" s="2">
        <v>0.30137037590690419</v>
      </c>
      <c r="D1450" s="2">
        <v>0.46034327598655295</v>
      </c>
      <c r="E1450" s="2">
        <v>0.23828634810654484</v>
      </c>
      <c r="F1450" s="2">
        <v>1</v>
      </c>
      <c r="G1450" s="46"/>
    </row>
    <row r="1451" spans="1:7">
      <c r="A1451" t="s">
        <v>368</v>
      </c>
      <c r="B1451" t="s">
        <v>609</v>
      </c>
      <c r="C1451" s="2">
        <v>0.347265593565384</v>
      </c>
      <c r="D1451" s="2">
        <v>0.42368885135045486</v>
      </c>
      <c r="E1451" s="2">
        <v>0.22904555508416355</v>
      </c>
      <c r="F1451" s="2">
        <v>1</v>
      </c>
      <c r="G1451" s="46"/>
    </row>
    <row r="1452" spans="1:7">
      <c r="A1452" t="s">
        <v>420</v>
      </c>
      <c r="B1452" t="s">
        <v>610</v>
      </c>
      <c r="C1452" s="2">
        <v>0.43215487723166113</v>
      </c>
      <c r="D1452" s="2">
        <v>0.44957629029218793</v>
      </c>
      <c r="E1452" s="2">
        <v>0.11826883247615344</v>
      </c>
      <c r="F1452" s="2">
        <v>1</v>
      </c>
      <c r="G1452" s="46"/>
    </row>
    <row r="1453" spans="1:7">
      <c r="A1453" t="s">
        <v>457</v>
      </c>
      <c r="B1453" t="s">
        <v>611</v>
      </c>
      <c r="C1453" s="2">
        <v>0.42140508250408215</v>
      </c>
      <c r="D1453" s="2">
        <v>0.46349196640971885</v>
      </c>
      <c r="E1453" s="2">
        <v>0.11510295108620172</v>
      </c>
      <c r="F1453" s="2">
        <v>1</v>
      </c>
      <c r="G1453" s="46"/>
    </row>
    <row r="1454" spans="1:7">
      <c r="A1454" t="s">
        <v>459</v>
      </c>
      <c r="B1454" t="s">
        <v>612</v>
      </c>
      <c r="C1454" s="2">
        <v>0.37415517157288675</v>
      </c>
      <c r="D1454" s="2">
        <v>0.39360050608525149</v>
      </c>
      <c r="E1454" s="2">
        <v>0.23224432234186421</v>
      </c>
      <c r="F1454" s="2">
        <v>1</v>
      </c>
      <c r="G1454" s="46"/>
    </row>
    <row r="1455" spans="1:7">
      <c r="A1455" t="s">
        <v>521</v>
      </c>
      <c r="B1455" t="s">
        <v>613</v>
      </c>
      <c r="C1455" s="2">
        <v>0.24150546992100888</v>
      </c>
      <c r="D1455" s="2">
        <v>0.39226893217765801</v>
      </c>
      <c r="E1455" s="2">
        <v>0.36622559790133558</v>
      </c>
      <c r="F1455" s="2">
        <v>1</v>
      </c>
      <c r="G1455" s="46"/>
    </row>
    <row r="1456" spans="1:7">
      <c r="A1456" t="s">
        <v>48</v>
      </c>
      <c r="B1456" t="s">
        <v>603</v>
      </c>
      <c r="C1456" s="2">
        <v>7.3618939719074905E-2</v>
      </c>
      <c r="D1456" s="2">
        <v>0.55837144784516823</v>
      </c>
      <c r="E1456" s="2">
        <v>0.36800961243575664</v>
      </c>
      <c r="F1456" s="2">
        <v>1</v>
      </c>
      <c r="G1456" s="46"/>
    </row>
    <row r="1457" spans="1:7">
      <c r="A1457" t="s">
        <v>49</v>
      </c>
      <c r="B1457" t="s">
        <v>604</v>
      </c>
      <c r="C1457" s="2">
        <v>6.731335514047046E-2</v>
      </c>
      <c r="D1457" s="2">
        <v>0.65621703563039224</v>
      </c>
      <c r="E1457" s="2">
        <v>0.27646960922913683</v>
      </c>
      <c r="F1457" s="2">
        <v>1</v>
      </c>
      <c r="G1457" s="46"/>
    </row>
    <row r="1458" spans="1:7">
      <c r="A1458" t="s">
        <v>50</v>
      </c>
      <c r="B1458" t="s">
        <v>605</v>
      </c>
      <c r="C1458" s="2">
        <v>0.13870432160868837</v>
      </c>
      <c r="D1458" s="2">
        <v>0.66390006455889439</v>
      </c>
      <c r="E1458" s="2">
        <v>0.19739561383241655</v>
      </c>
      <c r="F1458" s="2">
        <v>1</v>
      </c>
      <c r="G1458" s="46"/>
    </row>
    <row r="1459" spans="1:7">
      <c r="A1459" t="s">
        <v>163</v>
      </c>
      <c r="B1459" t="s">
        <v>606</v>
      </c>
      <c r="C1459" s="2">
        <v>0.30653272286195832</v>
      </c>
      <c r="D1459" s="2">
        <v>0.64998562380688696</v>
      </c>
      <c r="E1459" s="2">
        <v>4.3481653331154051E-2</v>
      </c>
      <c r="F1459" s="2">
        <v>1</v>
      </c>
      <c r="G1459" s="46"/>
    </row>
    <row r="1460" spans="1:7">
      <c r="A1460" t="s">
        <v>239</v>
      </c>
      <c r="B1460" t="s">
        <v>607</v>
      </c>
      <c r="C1460" s="2">
        <v>0.38748753431907201</v>
      </c>
      <c r="D1460" s="2">
        <v>0.5267779546654755</v>
      </c>
      <c r="E1460" s="2">
        <v>8.5734511015451889E-2</v>
      </c>
      <c r="F1460" s="2">
        <v>1</v>
      </c>
      <c r="G1460" s="46"/>
    </row>
    <row r="1461" spans="1:7">
      <c r="A1461" t="s">
        <v>299</v>
      </c>
      <c r="B1461" t="s">
        <v>608</v>
      </c>
      <c r="C1461" s="2">
        <v>0.16490096426203438</v>
      </c>
      <c r="D1461" s="2">
        <v>0.49890459853743357</v>
      </c>
      <c r="E1461" s="2">
        <v>0.33619443720053171</v>
      </c>
      <c r="F1461" s="2">
        <v>1</v>
      </c>
      <c r="G1461" s="46"/>
    </row>
    <row r="1462" spans="1:7">
      <c r="A1462" t="s">
        <v>371</v>
      </c>
      <c r="B1462" t="s">
        <v>609</v>
      </c>
      <c r="C1462" s="2">
        <v>0.15361810969335685</v>
      </c>
      <c r="D1462" s="2">
        <v>0.53515182937854189</v>
      </c>
      <c r="E1462" s="2">
        <v>0.3112300609281009</v>
      </c>
      <c r="F1462" s="2">
        <v>1</v>
      </c>
      <c r="G1462" s="46"/>
    </row>
    <row r="1463" spans="1:7">
      <c r="A1463" t="s">
        <v>423</v>
      </c>
      <c r="B1463" t="s">
        <v>610</v>
      </c>
      <c r="C1463" s="2">
        <v>0.16831994593436511</v>
      </c>
      <c r="D1463" s="2">
        <v>0.6703227782511153</v>
      </c>
      <c r="E1463" s="2">
        <v>0.16135727581451895</v>
      </c>
      <c r="F1463" s="2">
        <v>1</v>
      </c>
      <c r="G1463" s="46"/>
    </row>
    <row r="1464" spans="1:7">
      <c r="A1464" t="s">
        <v>461</v>
      </c>
      <c r="B1464" t="s">
        <v>611</v>
      </c>
      <c r="C1464" s="2">
        <v>0.40382648619221084</v>
      </c>
      <c r="D1464" s="2">
        <v>0.54342682439723433</v>
      </c>
      <c r="E1464" s="2">
        <v>5.2746689410554326E-2</v>
      </c>
      <c r="F1464" s="2">
        <v>1</v>
      </c>
      <c r="G1464" s="46"/>
    </row>
    <row r="1465" spans="1:7">
      <c r="A1465" t="s">
        <v>462</v>
      </c>
      <c r="B1465" t="s">
        <v>612</v>
      </c>
      <c r="C1465" s="2">
        <v>0.23216118029506577</v>
      </c>
      <c r="D1465" s="2">
        <v>0.58428193646281512</v>
      </c>
      <c r="E1465" s="2">
        <v>0.18355688324211844</v>
      </c>
      <c r="F1465" s="2">
        <v>1</v>
      </c>
      <c r="G1465" s="46"/>
    </row>
    <row r="1466" spans="1:7">
      <c r="A1466" t="s">
        <v>527</v>
      </c>
      <c r="B1466" t="s">
        <v>613</v>
      </c>
      <c r="C1466" s="2">
        <v>0.31516697826677881</v>
      </c>
      <c r="D1466" s="2">
        <v>0.46968819853171206</v>
      </c>
      <c r="E1466" s="2">
        <v>0.21514482320150904</v>
      </c>
      <c r="F1466" s="2">
        <v>1</v>
      </c>
      <c r="G1466" s="46"/>
    </row>
    <row r="1467" spans="1:7">
      <c r="A1467" t="s">
        <v>51</v>
      </c>
      <c r="B1467" t="s">
        <v>603</v>
      </c>
      <c r="C1467" s="2">
        <v>3.523318202242761E-2</v>
      </c>
      <c r="D1467" s="2">
        <v>0.27683033417887176</v>
      </c>
      <c r="E1467" s="2">
        <v>0.6879364837987002</v>
      </c>
      <c r="F1467" s="2">
        <v>1</v>
      </c>
      <c r="G1467" s="46"/>
    </row>
    <row r="1468" spans="1:7">
      <c r="A1468" t="s">
        <v>52</v>
      </c>
      <c r="B1468" t="s">
        <v>604</v>
      </c>
      <c r="C1468" s="2">
        <v>2.4418288060450103E-2</v>
      </c>
      <c r="D1468" s="2">
        <v>0.3753295684140745</v>
      </c>
      <c r="E1468" s="2">
        <v>0.60025214352547485</v>
      </c>
      <c r="F1468" s="2">
        <v>1</v>
      </c>
      <c r="G1468" s="46"/>
    </row>
    <row r="1469" spans="1:7">
      <c r="A1469" t="s">
        <v>53</v>
      </c>
      <c r="B1469" t="s">
        <v>605</v>
      </c>
      <c r="C1469" s="2">
        <v>9.213891805687105E-2</v>
      </c>
      <c r="D1469" s="2">
        <v>0.53358458919611684</v>
      </c>
      <c r="E1469" s="2">
        <v>0.37427649274701202</v>
      </c>
      <c r="F1469" s="2">
        <v>1</v>
      </c>
      <c r="G1469" s="46"/>
    </row>
    <row r="1470" spans="1:7">
      <c r="A1470" t="s">
        <v>164</v>
      </c>
      <c r="B1470" t="s">
        <v>606</v>
      </c>
      <c r="C1470" s="2">
        <v>0.1580865402855576</v>
      </c>
      <c r="D1470" s="2">
        <v>0.63724084433405626</v>
      </c>
      <c r="E1470" s="2">
        <v>0.20467261538038595</v>
      </c>
      <c r="F1470" s="2">
        <v>1</v>
      </c>
      <c r="G1470" s="46"/>
    </row>
    <row r="1471" spans="1:7">
      <c r="A1471" t="s">
        <v>240</v>
      </c>
      <c r="B1471" t="s">
        <v>607</v>
      </c>
      <c r="C1471" s="2">
        <v>0.31592595296478948</v>
      </c>
      <c r="D1471" s="2">
        <v>0.42144511931402823</v>
      </c>
      <c r="E1471" s="2">
        <v>0.26262892772118213</v>
      </c>
      <c r="F1471" s="2">
        <v>1</v>
      </c>
      <c r="G1471" s="46"/>
    </row>
    <row r="1472" spans="1:7">
      <c r="A1472" t="s">
        <v>300</v>
      </c>
      <c r="B1472" t="s">
        <v>608</v>
      </c>
      <c r="C1472" s="2">
        <v>6.4110073259030509E-2</v>
      </c>
      <c r="D1472" s="2">
        <v>0.4045407798177405</v>
      </c>
      <c r="E1472" s="2">
        <v>0.53134914692322854</v>
      </c>
      <c r="F1472" s="2">
        <v>1</v>
      </c>
      <c r="G1472" s="46"/>
    </row>
    <row r="1473" spans="1:7">
      <c r="A1473" t="s">
        <v>372</v>
      </c>
      <c r="B1473" t="s">
        <v>609</v>
      </c>
      <c r="C1473" s="2">
        <v>0.12618258532033552</v>
      </c>
      <c r="D1473" s="2">
        <v>0.46488748647394901</v>
      </c>
      <c r="E1473" s="2">
        <v>0.40892992820571528</v>
      </c>
      <c r="F1473" s="2">
        <v>1</v>
      </c>
      <c r="G1473" s="46"/>
    </row>
    <row r="1474" spans="1:7">
      <c r="A1474" t="s">
        <v>424</v>
      </c>
      <c r="B1474" t="s">
        <v>610</v>
      </c>
      <c r="C1474" s="2">
        <v>0.27090822383483654</v>
      </c>
      <c r="D1474" s="2">
        <v>0.50469302932025606</v>
      </c>
      <c r="E1474" s="2">
        <v>0.22439874684490707</v>
      </c>
      <c r="F1474" s="2">
        <v>1</v>
      </c>
      <c r="G1474" s="46"/>
    </row>
    <row r="1475" spans="1:7">
      <c r="A1475" t="s">
        <v>463</v>
      </c>
      <c r="B1475" t="s">
        <v>611</v>
      </c>
      <c r="C1475" s="2">
        <v>0.37681506627199146</v>
      </c>
      <c r="D1475" s="2">
        <v>0.52254377766325155</v>
      </c>
      <c r="E1475" s="2">
        <v>0.10064115606475645</v>
      </c>
      <c r="F1475" s="2">
        <v>1</v>
      </c>
      <c r="G1475" s="46"/>
    </row>
    <row r="1476" spans="1:7">
      <c r="A1476" t="s">
        <v>464</v>
      </c>
      <c r="B1476" t="s">
        <v>612</v>
      </c>
      <c r="C1476" s="2">
        <v>0.32398824936255755</v>
      </c>
      <c r="D1476" s="2">
        <v>0.40430750968397516</v>
      </c>
      <c r="E1476" s="2">
        <v>0.27170424095346696</v>
      </c>
      <c r="F1476" s="2">
        <v>1</v>
      </c>
      <c r="G1476" s="46"/>
    </row>
    <row r="1477" spans="1:7">
      <c r="A1477" t="s">
        <v>530</v>
      </c>
      <c r="B1477" t="s">
        <v>613</v>
      </c>
      <c r="C1477" s="2">
        <v>0.23473970543150272</v>
      </c>
      <c r="D1477" s="2">
        <v>0.47549952176093896</v>
      </c>
      <c r="E1477" s="2">
        <v>0.28976077280755808</v>
      </c>
      <c r="F1477" s="2">
        <v>1</v>
      </c>
      <c r="G1477" s="46"/>
    </row>
    <row r="1478" spans="1:7">
      <c r="A1478" t="s">
        <v>54</v>
      </c>
      <c r="B1478" t="s">
        <v>603</v>
      </c>
      <c r="C1478" s="2">
        <v>4.4257932771129369E-2</v>
      </c>
      <c r="D1478" s="2">
        <v>0.31953919022644639</v>
      </c>
      <c r="E1478" s="2">
        <v>0.63620287700242284</v>
      </c>
      <c r="F1478" s="2">
        <v>1</v>
      </c>
      <c r="G1478" s="46"/>
    </row>
    <row r="1479" spans="1:7">
      <c r="A1479" t="s">
        <v>55</v>
      </c>
      <c r="B1479" t="s">
        <v>604</v>
      </c>
      <c r="C1479" s="2">
        <v>4.9388680354353634E-2</v>
      </c>
      <c r="D1479" s="2">
        <v>0.28346697337621996</v>
      </c>
      <c r="E1479" s="2">
        <v>0.66714434626942487</v>
      </c>
      <c r="F1479" s="2">
        <v>1</v>
      </c>
      <c r="G1479" s="46"/>
    </row>
    <row r="1480" spans="1:7">
      <c r="A1480" t="s">
        <v>56</v>
      </c>
      <c r="B1480" t="s">
        <v>605</v>
      </c>
      <c r="C1480" s="2">
        <v>0.10784532864981769</v>
      </c>
      <c r="D1480" s="2">
        <v>0.49967291177877793</v>
      </c>
      <c r="E1480" s="2">
        <v>0.39248175957140286</v>
      </c>
      <c r="F1480" s="2">
        <v>1</v>
      </c>
      <c r="G1480" s="46"/>
    </row>
    <row r="1481" spans="1:7">
      <c r="A1481" t="s">
        <v>165</v>
      </c>
      <c r="B1481" t="s">
        <v>606</v>
      </c>
      <c r="C1481" s="2">
        <v>0.12749588107761689</v>
      </c>
      <c r="D1481" s="2">
        <v>0.70805981267346629</v>
      </c>
      <c r="E1481" s="2">
        <v>0.16444430624891535</v>
      </c>
      <c r="F1481" s="2">
        <v>1</v>
      </c>
      <c r="G1481" s="46"/>
    </row>
    <row r="1482" spans="1:7">
      <c r="A1482" t="s">
        <v>241</v>
      </c>
      <c r="B1482" t="s">
        <v>607</v>
      </c>
      <c r="C1482" s="2">
        <v>0.30244392976210982</v>
      </c>
      <c r="D1482" s="2">
        <v>0.49342221751582754</v>
      </c>
      <c r="E1482" s="2">
        <v>0.20413385272206136</v>
      </c>
      <c r="F1482" s="2">
        <v>1</v>
      </c>
      <c r="G1482" s="46"/>
    </row>
    <row r="1483" spans="1:7">
      <c r="A1483" t="s">
        <v>301</v>
      </c>
      <c r="B1483" t="s">
        <v>608</v>
      </c>
      <c r="C1483" s="2">
        <v>0.111355246444545</v>
      </c>
      <c r="D1483" s="2">
        <v>0.38063417188849419</v>
      </c>
      <c r="E1483" s="2">
        <v>0.50801058166695912</v>
      </c>
      <c r="F1483" s="2">
        <v>1</v>
      </c>
      <c r="G1483" s="46"/>
    </row>
    <row r="1484" spans="1:7">
      <c r="A1484" t="s">
        <v>373</v>
      </c>
      <c r="B1484" t="s">
        <v>609</v>
      </c>
      <c r="C1484" s="2">
        <v>0.17957218673238354</v>
      </c>
      <c r="D1484" s="2">
        <v>0.44186535793335308</v>
      </c>
      <c r="E1484" s="2">
        <v>0.37856245533426214</v>
      </c>
      <c r="F1484" s="2">
        <v>1</v>
      </c>
      <c r="G1484" s="46"/>
    </row>
    <row r="1485" spans="1:7">
      <c r="A1485" t="s">
        <v>425</v>
      </c>
      <c r="B1485" t="s">
        <v>610</v>
      </c>
      <c r="C1485" s="2">
        <v>0.28518340334250275</v>
      </c>
      <c r="D1485" s="2">
        <v>0.56174808846556479</v>
      </c>
      <c r="E1485" s="2">
        <v>0.15306850819193094</v>
      </c>
      <c r="F1485" s="2">
        <v>1</v>
      </c>
      <c r="G1485" s="46"/>
    </row>
    <row r="1486" spans="1:7">
      <c r="A1486" t="s">
        <v>465</v>
      </c>
      <c r="B1486" t="s">
        <v>611</v>
      </c>
      <c r="C1486" s="2">
        <v>0.27507246994395956</v>
      </c>
      <c r="D1486" s="2">
        <v>0.57574932882524343</v>
      </c>
      <c r="E1486" s="2">
        <v>0.14917820123079539</v>
      </c>
      <c r="F1486" s="2">
        <v>1</v>
      </c>
      <c r="G1486" s="46"/>
    </row>
    <row r="1487" spans="1:7">
      <c r="A1487" t="s">
        <v>466</v>
      </c>
      <c r="B1487" t="s">
        <v>612</v>
      </c>
      <c r="C1487" s="2">
        <v>0.34296384338521135</v>
      </c>
      <c r="D1487" s="2">
        <v>0.35111930340615161</v>
      </c>
      <c r="E1487" s="2">
        <v>0.30591685320863576</v>
      </c>
      <c r="F1487" s="2">
        <v>1</v>
      </c>
      <c r="G1487" s="46"/>
    </row>
    <row r="1488" spans="1:7">
      <c r="A1488" t="s">
        <v>533</v>
      </c>
      <c r="B1488" t="s">
        <v>613</v>
      </c>
      <c r="C1488" s="2">
        <v>0.2279895272631064</v>
      </c>
      <c r="D1488" s="2">
        <v>0.3436253887463967</v>
      </c>
      <c r="E1488" s="2">
        <v>0.4283850839904953</v>
      </c>
      <c r="F1488" s="2">
        <v>1</v>
      </c>
      <c r="G1488" s="46"/>
    </row>
    <row r="1489" spans="1:7">
      <c r="A1489" t="s">
        <v>57</v>
      </c>
      <c r="B1489" t="s">
        <v>603</v>
      </c>
      <c r="C1489" s="2">
        <v>0.29444055724889262</v>
      </c>
      <c r="D1489" s="2">
        <v>0.36119276411475815</v>
      </c>
      <c r="E1489" s="2">
        <v>0.34436667863635007</v>
      </c>
      <c r="F1489" s="2">
        <v>1</v>
      </c>
      <c r="G1489" s="46"/>
    </row>
    <row r="1490" spans="1:7">
      <c r="A1490" t="s">
        <v>58</v>
      </c>
      <c r="B1490" t="s">
        <v>604</v>
      </c>
      <c r="C1490" s="2">
        <v>0.26728919962514369</v>
      </c>
      <c r="D1490" s="2">
        <v>0.41762764861153751</v>
      </c>
      <c r="E1490" s="2">
        <v>0.31508315176331964</v>
      </c>
      <c r="F1490" s="2">
        <v>1</v>
      </c>
      <c r="G1490" s="46"/>
    </row>
    <row r="1491" spans="1:7">
      <c r="A1491" t="s">
        <v>59</v>
      </c>
      <c r="B1491" t="s">
        <v>605</v>
      </c>
      <c r="C1491" s="2">
        <v>0.34025551007119603</v>
      </c>
      <c r="D1491" s="2">
        <v>0.51948322752284815</v>
      </c>
      <c r="E1491" s="2">
        <v>0.14026126240595624</v>
      </c>
      <c r="F1491" s="2">
        <v>1</v>
      </c>
      <c r="G1491" s="46"/>
    </row>
    <row r="1492" spans="1:7">
      <c r="A1492" t="s">
        <v>166</v>
      </c>
      <c r="B1492" t="s">
        <v>606</v>
      </c>
      <c r="C1492" s="2">
        <v>0.262759706181942</v>
      </c>
      <c r="D1492" s="2">
        <v>0.57682289105818452</v>
      </c>
      <c r="E1492" s="2">
        <v>0.16041740275987432</v>
      </c>
      <c r="F1492" s="2">
        <v>1</v>
      </c>
      <c r="G1492" s="46"/>
    </row>
    <row r="1493" spans="1:7">
      <c r="A1493" t="s">
        <v>242</v>
      </c>
      <c r="B1493" t="s">
        <v>607</v>
      </c>
      <c r="C1493" s="2">
        <v>0.49247504814973309</v>
      </c>
      <c r="D1493" s="2">
        <v>0.41369997218821014</v>
      </c>
      <c r="E1493" s="2">
        <v>9.3824979662057648E-2</v>
      </c>
      <c r="F1493" s="2">
        <v>1</v>
      </c>
      <c r="G1493" s="46"/>
    </row>
    <row r="1494" spans="1:7">
      <c r="A1494" t="s">
        <v>302</v>
      </c>
      <c r="B1494" t="s">
        <v>608</v>
      </c>
      <c r="C1494" s="2">
        <v>0.35400852300610197</v>
      </c>
      <c r="D1494" s="2">
        <v>0.49349813692768957</v>
      </c>
      <c r="E1494" s="2">
        <v>0.15249334006620907</v>
      </c>
      <c r="F1494" s="2">
        <v>1</v>
      </c>
      <c r="G1494" s="46"/>
    </row>
    <row r="1495" spans="1:7">
      <c r="A1495" t="s">
        <v>374</v>
      </c>
      <c r="B1495" t="s">
        <v>609</v>
      </c>
      <c r="C1495" s="2">
        <v>0.45283936084141552</v>
      </c>
      <c r="D1495" s="2">
        <v>0.36649185127277994</v>
      </c>
      <c r="E1495" s="2">
        <v>0.18066878788580554</v>
      </c>
      <c r="F1495" s="2">
        <v>1</v>
      </c>
      <c r="G1495" s="46"/>
    </row>
    <row r="1496" spans="1:7">
      <c r="A1496" t="s">
        <v>426</v>
      </c>
      <c r="B1496" t="s">
        <v>610</v>
      </c>
      <c r="C1496" s="2">
        <v>0.58207977569818681</v>
      </c>
      <c r="D1496" s="2">
        <v>0.38870397724141298</v>
      </c>
      <c r="E1496" s="2">
        <v>2.9216247060401091E-2</v>
      </c>
      <c r="F1496" s="2">
        <v>1</v>
      </c>
      <c r="G1496" s="46"/>
    </row>
    <row r="1497" spans="1:7">
      <c r="A1497" t="s">
        <v>467</v>
      </c>
      <c r="B1497" t="s">
        <v>611</v>
      </c>
      <c r="C1497" s="2">
        <v>0.42889229839398835</v>
      </c>
      <c r="D1497" s="2">
        <v>0.44369453613632392</v>
      </c>
      <c r="E1497" s="2">
        <v>0.12741316546968859</v>
      </c>
      <c r="F1497" s="2">
        <v>1</v>
      </c>
      <c r="G1497" s="46"/>
    </row>
    <row r="1498" spans="1:7">
      <c r="A1498" t="s">
        <v>468</v>
      </c>
      <c r="B1498" t="s">
        <v>612</v>
      </c>
      <c r="C1498" s="2">
        <v>0.43034734294969845</v>
      </c>
      <c r="D1498" s="2">
        <v>0.31690642423648963</v>
      </c>
      <c r="E1498" s="2">
        <v>0.25274623281381275</v>
      </c>
      <c r="F1498" s="2">
        <v>1</v>
      </c>
      <c r="G1498" s="46"/>
    </row>
    <row r="1499" spans="1:7">
      <c r="A1499" t="s">
        <v>536</v>
      </c>
      <c r="B1499" t="s">
        <v>613</v>
      </c>
      <c r="C1499" s="2">
        <v>0.25263647778130516</v>
      </c>
      <c r="D1499" s="2">
        <v>0.41303046215218364</v>
      </c>
      <c r="E1499" s="2">
        <v>0.33433306006651209</v>
      </c>
      <c r="F1499" s="2">
        <v>1</v>
      </c>
      <c r="G1499" s="46"/>
    </row>
    <row r="1500" spans="1:7">
      <c r="A1500" t="s">
        <v>60</v>
      </c>
      <c r="B1500" t="s">
        <v>603</v>
      </c>
      <c r="C1500" s="2">
        <v>0.14811513586113045</v>
      </c>
      <c r="D1500" s="2">
        <v>0.49499926860749288</v>
      </c>
      <c r="E1500" s="2">
        <v>0.35688559553137589</v>
      </c>
      <c r="F1500" s="2">
        <v>1</v>
      </c>
      <c r="G1500" s="46"/>
    </row>
    <row r="1501" spans="1:7">
      <c r="A1501" t="s">
        <v>61</v>
      </c>
      <c r="B1501" t="s">
        <v>604</v>
      </c>
      <c r="C1501" s="2">
        <v>0.1783829345277736</v>
      </c>
      <c r="D1501" s="2">
        <v>0.51327121908488538</v>
      </c>
      <c r="E1501" s="2">
        <v>0.30834584638734053</v>
      </c>
      <c r="F1501" s="2">
        <v>1</v>
      </c>
      <c r="G1501" s="46"/>
    </row>
    <row r="1502" spans="1:7">
      <c r="A1502" t="s">
        <v>62</v>
      </c>
      <c r="B1502" t="s">
        <v>605</v>
      </c>
      <c r="C1502" s="2">
        <v>0.20603063202702451</v>
      </c>
      <c r="D1502" s="2">
        <v>0.61598342861147692</v>
      </c>
      <c r="E1502" s="2">
        <v>0.17798593936149776</v>
      </c>
      <c r="F1502" s="2">
        <v>1</v>
      </c>
      <c r="G1502" s="46"/>
    </row>
    <row r="1503" spans="1:7">
      <c r="A1503" t="s">
        <v>167</v>
      </c>
      <c r="B1503" t="s">
        <v>606</v>
      </c>
      <c r="C1503" s="2">
        <v>0.26057969965345723</v>
      </c>
      <c r="D1503" s="2">
        <v>0.63357917243632955</v>
      </c>
      <c r="E1503" s="2">
        <v>0.10584112791021237</v>
      </c>
      <c r="F1503" s="2">
        <v>1</v>
      </c>
      <c r="G1503" s="46"/>
    </row>
    <row r="1504" spans="1:7">
      <c r="A1504" t="s">
        <v>243</v>
      </c>
      <c r="B1504" t="s">
        <v>607</v>
      </c>
      <c r="C1504" s="2">
        <v>0.51066809729341045</v>
      </c>
      <c r="D1504" s="2">
        <v>0.39995967065591193</v>
      </c>
      <c r="E1504" s="2">
        <v>8.9372232050676861E-2</v>
      </c>
      <c r="F1504" s="2">
        <v>1</v>
      </c>
      <c r="G1504" s="46"/>
    </row>
    <row r="1505" spans="1:7">
      <c r="A1505" t="s">
        <v>303</v>
      </c>
      <c r="B1505" t="s">
        <v>608</v>
      </c>
      <c r="C1505" s="2">
        <v>0.34049411575891197</v>
      </c>
      <c r="D1505" s="2">
        <v>0.46195616654166716</v>
      </c>
      <c r="E1505" s="2">
        <v>0.19754971769942009</v>
      </c>
      <c r="F1505" s="2">
        <v>1</v>
      </c>
      <c r="G1505" s="46"/>
    </row>
    <row r="1506" spans="1:7">
      <c r="A1506" t="s">
        <v>375</v>
      </c>
      <c r="B1506" t="s">
        <v>609</v>
      </c>
      <c r="C1506" s="2">
        <v>0.38182059658248368</v>
      </c>
      <c r="D1506" s="2">
        <v>0.44256044721353793</v>
      </c>
      <c r="E1506" s="2">
        <v>0.17561895620397794</v>
      </c>
      <c r="F1506" s="2">
        <v>1</v>
      </c>
      <c r="G1506" s="46"/>
    </row>
    <row r="1507" spans="1:7">
      <c r="A1507" t="s">
        <v>427</v>
      </c>
      <c r="B1507" t="s">
        <v>610</v>
      </c>
      <c r="C1507" s="2">
        <v>0.49551653362918685</v>
      </c>
      <c r="D1507" s="2">
        <v>0.42842169638607897</v>
      </c>
      <c r="E1507" s="2">
        <v>7.6061769984733782E-2</v>
      </c>
      <c r="F1507" s="2">
        <v>1</v>
      </c>
      <c r="G1507" s="46"/>
    </row>
    <row r="1508" spans="1:7">
      <c r="A1508" t="s">
        <v>469</v>
      </c>
      <c r="B1508" t="s">
        <v>611</v>
      </c>
      <c r="C1508" s="2">
        <v>0.52200173938541383</v>
      </c>
      <c r="D1508" s="2">
        <v>0.43819606046215787</v>
      </c>
      <c r="E1508" s="2">
        <v>3.9802200152427629E-2</v>
      </c>
      <c r="F1508" s="2">
        <v>1</v>
      </c>
      <c r="G1508" s="46"/>
    </row>
    <row r="1509" spans="1:7">
      <c r="A1509" t="s">
        <v>470</v>
      </c>
      <c r="B1509" t="s">
        <v>612</v>
      </c>
      <c r="C1509" s="2">
        <v>0.38923759512033823</v>
      </c>
      <c r="D1509" s="2">
        <v>0.4151241539628589</v>
      </c>
      <c r="E1509" s="2">
        <v>0.19563825091680212</v>
      </c>
      <c r="F1509" s="2">
        <v>1</v>
      </c>
      <c r="G1509" s="46"/>
    </row>
    <row r="1510" spans="1:7">
      <c r="A1510" t="s">
        <v>539</v>
      </c>
      <c r="B1510" t="s">
        <v>613</v>
      </c>
      <c r="C1510" s="2">
        <v>0.33151984623170105</v>
      </c>
      <c r="D1510" s="2">
        <v>0.36849586698425851</v>
      </c>
      <c r="E1510" s="2">
        <v>0.29998428678403993</v>
      </c>
      <c r="F1510" s="2">
        <v>1</v>
      </c>
      <c r="G1510" s="46"/>
    </row>
    <row r="1511" spans="1:7">
      <c r="A1511" t="s">
        <v>63</v>
      </c>
      <c r="B1511" t="s">
        <v>603</v>
      </c>
      <c r="C1511" s="2">
        <v>7.2852235205857138E-2</v>
      </c>
      <c r="D1511" s="2">
        <v>0.45742788371719656</v>
      </c>
      <c r="E1511" s="2">
        <v>0.46971988107694557</v>
      </c>
      <c r="F1511" s="2">
        <v>1</v>
      </c>
      <c r="G1511" s="46"/>
    </row>
    <row r="1512" spans="1:7">
      <c r="A1512" t="s">
        <v>64</v>
      </c>
      <c r="B1512" t="s">
        <v>604</v>
      </c>
      <c r="C1512" s="2">
        <v>8.2755353441031201E-2</v>
      </c>
      <c r="D1512" s="2">
        <v>0.51539416690943418</v>
      </c>
      <c r="E1512" s="2">
        <v>0.40185047964953419</v>
      </c>
      <c r="F1512" s="2">
        <v>1</v>
      </c>
      <c r="G1512" s="46"/>
    </row>
    <row r="1513" spans="1:7">
      <c r="A1513" t="s">
        <v>65</v>
      </c>
      <c r="B1513" t="s">
        <v>605</v>
      </c>
      <c r="C1513" s="2">
        <v>9.2170981800677815E-2</v>
      </c>
      <c r="D1513" s="2">
        <v>0.64062215085530572</v>
      </c>
      <c r="E1513" s="2">
        <v>0.26720686734401611</v>
      </c>
      <c r="F1513" s="2">
        <v>1</v>
      </c>
      <c r="G1513" s="46"/>
    </row>
    <row r="1514" spans="1:7">
      <c r="A1514" t="s">
        <v>168</v>
      </c>
      <c r="B1514" t="s">
        <v>606</v>
      </c>
      <c r="C1514" s="2">
        <v>0.18335229416643192</v>
      </c>
      <c r="D1514" s="2">
        <v>0.66421437254811888</v>
      </c>
      <c r="E1514" s="2">
        <v>0.15243333328544886</v>
      </c>
      <c r="F1514" s="2">
        <v>1</v>
      </c>
      <c r="G1514" s="46"/>
    </row>
    <row r="1515" spans="1:7">
      <c r="A1515" t="s">
        <v>244</v>
      </c>
      <c r="B1515" t="s">
        <v>607</v>
      </c>
      <c r="C1515" s="2">
        <v>0.36511231052469867</v>
      </c>
      <c r="D1515" s="2">
        <v>0.52992838102105255</v>
      </c>
      <c r="E1515" s="2">
        <v>0.10495930845424831</v>
      </c>
      <c r="F1515" s="2">
        <v>1</v>
      </c>
      <c r="G1515" s="46"/>
    </row>
    <row r="1516" spans="1:7">
      <c r="A1516" t="s">
        <v>304</v>
      </c>
      <c r="B1516" t="s">
        <v>608</v>
      </c>
      <c r="C1516" s="2">
        <v>0.15310204084105206</v>
      </c>
      <c r="D1516" s="2">
        <v>0.45254917373227299</v>
      </c>
      <c r="E1516" s="2">
        <v>0.39434878542667456</v>
      </c>
      <c r="F1516" s="2">
        <v>1</v>
      </c>
      <c r="G1516" s="46"/>
    </row>
    <row r="1517" spans="1:7">
      <c r="A1517" t="s">
        <v>376</v>
      </c>
      <c r="B1517" t="s">
        <v>609</v>
      </c>
      <c r="C1517" s="2">
        <v>0.19710859558747015</v>
      </c>
      <c r="D1517" s="2">
        <v>0.49125097032442938</v>
      </c>
      <c r="E1517" s="2">
        <v>0.31164043408810027</v>
      </c>
      <c r="F1517" s="2">
        <v>1</v>
      </c>
      <c r="G1517" s="46"/>
    </row>
    <row r="1518" spans="1:7">
      <c r="A1518" t="s">
        <v>428</v>
      </c>
      <c r="B1518" t="s">
        <v>610</v>
      </c>
      <c r="C1518" s="2">
        <v>0.33756199451737745</v>
      </c>
      <c r="D1518" s="2">
        <v>0.47210988156029399</v>
      </c>
      <c r="E1518" s="2">
        <v>0.19032812392232795</v>
      </c>
      <c r="F1518" s="2">
        <v>1</v>
      </c>
      <c r="G1518" s="46"/>
    </row>
    <row r="1519" spans="1:7">
      <c r="A1519" t="s">
        <v>471</v>
      </c>
      <c r="B1519" t="s">
        <v>611</v>
      </c>
      <c r="C1519" s="2">
        <v>0.40520399209372998</v>
      </c>
      <c r="D1519" s="2">
        <v>0.50683446785235442</v>
      </c>
      <c r="E1519" s="2">
        <v>8.7961540053914961E-2</v>
      </c>
      <c r="F1519" s="2">
        <v>1</v>
      </c>
      <c r="G1519" s="46"/>
    </row>
    <row r="1520" spans="1:7">
      <c r="A1520" t="s">
        <v>472</v>
      </c>
      <c r="B1520" t="s">
        <v>612</v>
      </c>
      <c r="C1520" s="2">
        <v>0.42891071282982318</v>
      </c>
      <c r="D1520" s="2">
        <v>0.41757609066909768</v>
      </c>
      <c r="E1520" s="2">
        <v>0.15351319650107892</v>
      </c>
      <c r="F1520" s="2">
        <v>1</v>
      </c>
      <c r="G1520" s="46"/>
    </row>
    <row r="1521" spans="1:7">
      <c r="A1521" t="s">
        <v>542</v>
      </c>
      <c r="B1521" t="s">
        <v>613</v>
      </c>
      <c r="C1521" s="2">
        <v>0.29886648129646143</v>
      </c>
      <c r="D1521" s="2">
        <v>0.41650809937880706</v>
      </c>
      <c r="E1521" s="2">
        <v>0.28462541932473107</v>
      </c>
      <c r="F1521" s="2">
        <v>1</v>
      </c>
      <c r="G1521" s="46"/>
    </row>
    <row r="1522" spans="1:7">
      <c r="A1522" t="s">
        <v>66</v>
      </c>
      <c r="B1522" t="s">
        <v>603</v>
      </c>
      <c r="C1522" s="2">
        <v>0.11086826801355842</v>
      </c>
      <c r="D1522" s="2">
        <v>0.39052284602752041</v>
      </c>
      <c r="E1522" s="2">
        <v>0.49860888595892144</v>
      </c>
      <c r="F1522" s="2">
        <v>1</v>
      </c>
      <c r="G1522" s="46"/>
    </row>
    <row r="1523" spans="1:7">
      <c r="A1523" t="s">
        <v>67</v>
      </c>
      <c r="B1523" t="s">
        <v>604</v>
      </c>
      <c r="C1523" s="2">
        <v>0.11416502021720117</v>
      </c>
      <c r="D1523" s="2">
        <v>0.56883977660561402</v>
      </c>
      <c r="E1523" s="2">
        <v>0.31699520317718533</v>
      </c>
      <c r="F1523" s="2">
        <v>1</v>
      </c>
      <c r="G1523" s="46"/>
    </row>
    <row r="1524" spans="1:7">
      <c r="A1524" t="s">
        <v>68</v>
      </c>
      <c r="B1524" t="s">
        <v>605</v>
      </c>
      <c r="C1524" s="2">
        <v>0.21159786531502958</v>
      </c>
      <c r="D1524" s="2">
        <v>0.58122790819633408</v>
      </c>
      <c r="E1524" s="2">
        <v>0.2071742264886367</v>
      </c>
      <c r="F1524" s="2">
        <v>1</v>
      </c>
      <c r="G1524" s="46"/>
    </row>
    <row r="1525" spans="1:7">
      <c r="A1525" t="s">
        <v>169</v>
      </c>
      <c r="B1525" t="s">
        <v>606</v>
      </c>
      <c r="C1525" s="2">
        <v>0.1915449630132493</v>
      </c>
      <c r="D1525" s="2">
        <v>0.64749913070010989</v>
      </c>
      <c r="E1525" s="2">
        <v>0.16095590628664119</v>
      </c>
      <c r="F1525" s="2">
        <v>1</v>
      </c>
      <c r="G1525" s="46"/>
    </row>
    <row r="1526" spans="1:7">
      <c r="A1526" t="s">
        <v>245</v>
      </c>
      <c r="B1526" t="s">
        <v>607</v>
      </c>
      <c r="C1526" s="2">
        <v>0.5521416751903061</v>
      </c>
      <c r="D1526" s="2">
        <v>0.35718782735281318</v>
      </c>
      <c r="E1526" s="2">
        <v>9.0670497456881466E-2</v>
      </c>
      <c r="F1526" s="2">
        <v>1</v>
      </c>
      <c r="G1526" s="46"/>
    </row>
    <row r="1527" spans="1:7">
      <c r="A1527" t="s">
        <v>305</v>
      </c>
      <c r="B1527" t="s">
        <v>608</v>
      </c>
      <c r="C1527" s="2">
        <v>0.29821082287836082</v>
      </c>
      <c r="D1527" s="2">
        <v>0.45701349923568574</v>
      </c>
      <c r="E1527" s="2">
        <v>0.24477567788595406</v>
      </c>
      <c r="F1527" s="2">
        <v>1</v>
      </c>
      <c r="G1527" s="46"/>
    </row>
    <row r="1528" spans="1:7">
      <c r="A1528" t="s">
        <v>377</v>
      </c>
      <c r="B1528" t="s">
        <v>609</v>
      </c>
      <c r="C1528" s="2">
        <v>0.40115019151305181</v>
      </c>
      <c r="D1528" s="2">
        <v>0.34910694580846241</v>
      </c>
      <c r="E1528" s="2">
        <v>0.2497428626784863</v>
      </c>
      <c r="F1528" s="2">
        <v>1</v>
      </c>
      <c r="G1528" s="46"/>
    </row>
    <row r="1529" spans="1:7">
      <c r="A1529" t="s">
        <v>429</v>
      </c>
      <c r="B1529" t="s">
        <v>610</v>
      </c>
      <c r="C1529" s="2">
        <v>0.39367515839697981</v>
      </c>
      <c r="D1529" s="2">
        <v>0.49041216875170995</v>
      </c>
      <c r="E1529" s="2">
        <v>0.11591267285131064</v>
      </c>
      <c r="F1529" s="2">
        <v>1</v>
      </c>
      <c r="G1529" s="46"/>
    </row>
    <row r="1530" spans="1:7">
      <c r="A1530" t="s">
        <v>473</v>
      </c>
      <c r="B1530" t="s">
        <v>611</v>
      </c>
      <c r="C1530" s="2">
        <v>0.49344318523746028</v>
      </c>
      <c r="D1530" s="2">
        <v>0.44197178811051985</v>
      </c>
      <c r="E1530" s="2">
        <v>6.4585026652020233E-2</v>
      </c>
      <c r="F1530" s="2">
        <v>1</v>
      </c>
      <c r="G1530" s="46"/>
    </row>
    <row r="1531" spans="1:7">
      <c r="A1531" t="s">
        <v>474</v>
      </c>
      <c r="B1531" t="s">
        <v>612</v>
      </c>
      <c r="C1531" s="2">
        <v>0.39385049382639342</v>
      </c>
      <c r="D1531" s="2">
        <v>0.39527500322665898</v>
      </c>
      <c r="E1531" s="2">
        <v>0.21087450294694782</v>
      </c>
      <c r="F1531" s="2">
        <v>1</v>
      </c>
      <c r="G1531" s="46"/>
    </row>
    <row r="1532" spans="1:7">
      <c r="A1532" t="s">
        <v>545</v>
      </c>
      <c r="B1532" t="s">
        <v>613</v>
      </c>
      <c r="C1532" s="2">
        <v>0.22781103788938595</v>
      </c>
      <c r="D1532" s="2">
        <v>0.48175789461025187</v>
      </c>
      <c r="E1532" s="2">
        <v>0.29043106750036246</v>
      </c>
      <c r="F1532" s="2">
        <v>1</v>
      </c>
      <c r="G1532" s="46"/>
    </row>
    <row r="1533" spans="1:7">
      <c r="A1533" t="s">
        <v>69</v>
      </c>
      <c r="B1533" t="s">
        <v>603</v>
      </c>
      <c r="C1533" s="2">
        <v>0.14896099034398166</v>
      </c>
      <c r="D1533" s="2">
        <v>0.36595704777705024</v>
      </c>
      <c r="E1533" s="2">
        <v>0.48508196187896785</v>
      </c>
      <c r="F1533" s="2">
        <v>1</v>
      </c>
      <c r="G1533" s="46"/>
    </row>
    <row r="1534" spans="1:7">
      <c r="A1534" t="s">
        <v>70</v>
      </c>
      <c r="B1534" t="s">
        <v>604</v>
      </c>
      <c r="C1534" s="2">
        <v>0.1693532031517973</v>
      </c>
      <c r="D1534" s="2">
        <v>0.40962842094632357</v>
      </c>
      <c r="E1534" s="2">
        <v>0.42101837590187891</v>
      </c>
      <c r="F1534" s="2">
        <v>1</v>
      </c>
      <c r="G1534" s="46"/>
    </row>
    <row r="1535" spans="1:7">
      <c r="A1535" t="s">
        <v>71</v>
      </c>
      <c r="B1535" t="s">
        <v>605</v>
      </c>
      <c r="C1535" s="2">
        <v>0.21944331472790388</v>
      </c>
      <c r="D1535" s="2">
        <v>0.49659603601612579</v>
      </c>
      <c r="E1535" s="2">
        <v>0.28396064925597009</v>
      </c>
      <c r="F1535" s="2">
        <v>1</v>
      </c>
      <c r="G1535" s="46"/>
    </row>
    <row r="1536" spans="1:7">
      <c r="A1536" t="s">
        <v>170</v>
      </c>
      <c r="B1536" t="s">
        <v>606</v>
      </c>
      <c r="C1536" s="2">
        <v>0.31566172571550377</v>
      </c>
      <c r="D1536" s="2">
        <v>0.50801154261281256</v>
      </c>
      <c r="E1536" s="2">
        <v>0.1763267316716835</v>
      </c>
      <c r="F1536" s="2">
        <v>1</v>
      </c>
      <c r="G1536" s="46"/>
    </row>
    <row r="1537" spans="1:7">
      <c r="A1537" t="s">
        <v>246</v>
      </c>
      <c r="B1537" t="s">
        <v>607</v>
      </c>
      <c r="C1537" s="2">
        <v>0.43764145172775154</v>
      </c>
      <c r="D1537" s="2">
        <v>0.38717383082243834</v>
      </c>
      <c r="E1537" s="2">
        <v>0.17518471744980979</v>
      </c>
      <c r="F1537" s="2">
        <v>1</v>
      </c>
      <c r="G1537" s="46"/>
    </row>
    <row r="1538" spans="1:7">
      <c r="A1538" t="s">
        <v>306</v>
      </c>
      <c r="B1538" t="s">
        <v>608</v>
      </c>
      <c r="C1538" s="2">
        <v>0.2141562885639991</v>
      </c>
      <c r="D1538" s="2">
        <v>0.4109580532377286</v>
      </c>
      <c r="E1538" s="2">
        <v>0.37488565819827208</v>
      </c>
      <c r="F1538" s="2">
        <v>1</v>
      </c>
      <c r="G1538" s="46"/>
    </row>
    <row r="1539" spans="1:7">
      <c r="A1539" t="s">
        <v>378</v>
      </c>
      <c r="B1539" t="s">
        <v>609</v>
      </c>
      <c r="C1539" s="2">
        <v>0.26421005801512709</v>
      </c>
      <c r="D1539" s="2">
        <v>0.45475580366014434</v>
      </c>
      <c r="E1539" s="2">
        <v>0.28103413832472834</v>
      </c>
      <c r="F1539" s="2">
        <v>1</v>
      </c>
      <c r="G1539" s="46"/>
    </row>
    <row r="1540" spans="1:7">
      <c r="A1540" t="s">
        <v>430</v>
      </c>
      <c r="B1540" t="s">
        <v>610</v>
      </c>
      <c r="C1540" s="2">
        <v>0.36204224847231825</v>
      </c>
      <c r="D1540" s="2">
        <v>0.46641261173043397</v>
      </c>
      <c r="E1540" s="2">
        <v>0.1715451397972477</v>
      </c>
      <c r="F1540" s="2">
        <v>1</v>
      </c>
      <c r="G1540" s="46"/>
    </row>
    <row r="1541" spans="1:7">
      <c r="A1541" t="s">
        <v>475</v>
      </c>
      <c r="B1541" t="s">
        <v>611</v>
      </c>
      <c r="C1541" s="2">
        <v>0.54123283039993286</v>
      </c>
      <c r="D1541" s="2">
        <v>0.36892082165826229</v>
      </c>
      <c r="E1541" s="2">
        <v>8.98463479418046E-2</v>
      </c>
      <c r="F1541" s="2">
        <v>1</v>
      </c>
      <c r="G1541" s="46"/>
    </row>
    <row r="1542" spans="1:7">
      <c r="A1542" t="s">
        <v>476</v>
      </c>
      <c r="B1542" t="s">
        <v>612</v>
      </c>
      <c r="C1542" s="2">
        <v>0.39728529609522056</v>
      </c>
      <c r="D1542" s="2">
        <v>0.42326539700205923</v>
      </c>
      <c r="E1542" s="2">
        <v>0.17944930690272012</v>
      </c>
      <c r="F1542" s="2">
        <v>1</v>
      </c>
      <c r="G1542" s="46"/>
    </row>
    <row r="1543" spans="1:7">
      <c r="A1543" t="s">
        <v>548</v>
      </c>
      <c r="B1543" t="s">
        <v>613</v>
      </c>
      <c r="C1543" s="2">
        <v>0.38935246438599852</v>
      </c>
      <c r="D1543" s="2">
        <v>0.42323199343579954</v>
      </c>
      <c r="E1543" s="2">
        <v>0.18741554217820178</v>
      </c>
      <c r="F1543" s="2">
        <v>1</v>
      </c>
      <c r="G1543" s="46"/>
    </row>
    <row r="1544" spans="1:7">
      <c r="A1544" t="s">
        <v>72</v>
      </c>
      <c r="B1544" t="s">
        <v>603</v>
      </c>
      <c r="C1544" s="2">
        <v>8.4404291665500869E-2</v>
      </c>
      <c r="D1544" s="2">
        <v>0.25040891074472232</v>
      </c>
      <c r="E1544" s="2">
        <v>0.66518679758977672</v>
      </c>
      <c r="F1544" s="2">
        <v>1</v>
      </c>
      <c r="G1544" s="46"/>
    </row>
    <row r="1545" spans="1:7">
      <c r="A1545" t="s">
        <v>73</v>
      </c>
      <c r="B1545" t="s">
        <v>604</v>
      </c>
      <c r="C1545" s="2">
        <v>0.16277923394427829</v>
      </c>
      <c r="D1545" s="2">
        <v>0.28139684296412609</v>
      </c>
      <c r="E1545" s="2">
        <v>0.55582392309159512</v>
      </c>
      <c r="F1545" s="2">
        <v>1</v>
      </c>
      <c r="G1545" s="46"/>
    </row>
    <row r="1546" spans="1:7">
      <c r="A1546" t="s">
        <v>74</v>
      </c>
      <c r="B1546" t="s">
        <v>605</v>
      </c>
      <c r="C1546" s="2">
        <v>9.4926353296245866E-2</v>
      </c>
      <c r="D1546" s="2">
        <v>0.58339657082744945</v>
      </c>
      <c r="E1546" s="2">
        <v>0.3216770758763044</v>
      </c>
      <c r="F1546" s="2">
        <v>1</v>
      </c>
      <c r="G1546" s="46"/>
    </row>
    <row r="1547" spans="1:7">
      <c r="A1547" t="s">
        <v>171</v>
      </c>
      <c r="B1547" t="s">
        <v>606</v>
      </c>
      <c r="C1547" s="2">
        <v>0.13313720176996466</v>
      </c>
      <c r="D1547" s="2">
        <v>0.63814857803924152</v>
      </c>
      <c r="E1547" s="2">
        <v>0.22871422019079368</v>
      </c>
      <c r="F1547" s="2">
        <v>1</v>
      </c>
      <c r="G1547" s="46"/>
    </row>
    <row r="1548" spans="1:7">
      <c r="A1548" t="s">
        <v>247</v>
      </c>
      <c r="B1548" t="s">
        <v>607</v>
      </c>
      <c r="C1548" s="2">
        <v>0.35007451652415555</v>
      </c>
      <c r="D1548" s="2">
        <v>0.52565849129668119</v>
      </c>
      <c r="E1548" s="2">
        <v>0.1242669921791629</v>
      </c>
      <c r="F1548" s="2">
        <v>1</v>
      </c>
      <c r="G1548" s="46"/>
    </row>
    <row r="1549" spans="1:7">
      <c r="A1549" t="s">
        <v>307</v>
      </c>
      <c r="B1549" t="s">
        <v>608</v>
      </c>
      <c r="C1549" s="2">
        <v>0.17506687777707636</v>
      </c>
      <c r="D1549" s="2">
        <v>0.2764623076195929</v>
      </c>
      <c r="E1549" s="2">
        <v>0.54847081460333025</v>
      </c>
      <c r="F1549" s="2">
        <v>1</v>
      </c>
      <c r="G1549" s="46"/>
    </row>
    <row r="1550" spans="1:7">
      <c r="A1550" t="s">
        <v>379</v>
      </c>
      <c r="B1550" t="s">
        <v>609</v>
      </c>
      <c r="C1550" s="2">
        <v>0.22772932517031699</v>
      </c>
      <c r="D1550" s="2">
        <v>0.34847963082839878</v>
      </c>
      <c r="E1550" s="2">
        <v>0.42379104400128381</v>
      </c>
      <c r="F1550" s="2">
        <v>1</v>
      </c>
      <c r="G1550" s="46"/>
    </row>
    <row r="1551" spans="1:7">
      <c r="A1551" t="s">
        <v>431</v>
      </c>
      <c r="B1551" t="s">
        <v>610</v>
      </c>
      <c r="C1551" s="2">
        <v>0.22416084476307188</v>
      </c>
      <c r="D1551" s="2">
        <v>0.53763798710686872</v>
      </c>
      <c r="E1551" s="2">
        <v>0.23820116813005898</v>
      </c>
      <c r="F1551" s="2">
        <v>1</v>
      </c>
      <c r="G1551" s="46"/>
    </row>
    <row r="1552" spans="1:7">
      <c r="A1552" t="s">
        <v>477</v>
      </c>
      <c r="B1552" t="s">
        <v>611</v>
      </c>
      <c r="C1552" s="2">
        <v>0.54274726458155109</v>
      </c>
      <c r="D1552" s="2">
        <v>0.34792574326096753</v>
      </c>
      <c r="E1552" s="2">
        <v>0.10932699215748105</v>
      </c>
      <c r="F1552" s="2">
        <v>1</v>
      </c>
      <c r="G1552" s="46"/>
    </row>
    <row r="1553" spans="1:7">
      <c r="A1553" t="s">
        <v>478</v>
      </c>
      <c r="B1553" t="s">
        <v>612</v>
      </c>
      <c r="C1553" s="2">
        <v>0.18747946551197431</v>
      </c>
      <c r="D1553" s="2">
        <v>0.3428239126946262</v>
      </c>
      <c r="E1553" s="2">
        <v>0.46969662179339911</v>
      </c>
      <c r="F1553" s="2">
        <v>1</v>
      </c>
      <c r="G1553" s="46"/>
    </row>
    <row r="1554" spans="1:7">
      <c r="A1554" t="s">
        <v>551</v>
      </c>
      <c r="B1554" t="s">
        <v>613</v>
      </c>
      <c r="C1554" s="2">
        <v>0.22897764147433061</v>
      </c>
      <c r="D1554" s="2">
        <v>0.48100041293958101</v>
      </c>
      <c r="E1554" s="2">
        <v>0.29002194558608796</v>
      </c>
      <c r="F1554" s="2">
        <v>1</v>
      </c>
      <c r="G1554" s="46"/>
    </row>
    <row r="1555" spans="1:7">
      <c r="A1555" t="s">
        <v>75</v>
      </c>
      <c r="B1555" t="s">
        <v>603</v>
      </c>
      <c r="C1555" s="2">
        <v>8.2650584065163221E-2</v>
      </c>
      <c r="D1555" s="2">
        <v>0.42070453455932755</v>
      </c>
      <c r="E1555" s="2">
        <v>0.49664488137551038</v>
      </c>
      <c r="F1555" s="2">
        <v>1</v>
      </c>
      <c r="G1555" s="46"/>
    </row>
    <row r="1556" spans="1:7">
      <c r="A1556" t="s">
        <v>76</v>
      </c>
      <c r="B1556" t="s">
        <v>604</v>
      </c>
      <c r="C1556" s="2">
        <v>5.7619418740558877E-2</v>
      </c>
      <c r="D1556" s="2">
        <v>0.53188490699239577</v>
      </c>
      <c r="E1556" s="2">
        <v>0.4104956742670467</v>
      </c>
      <c r="F1556" s="2">
        <v>1</v>
      </c>
      <c r="G1556" s="46"/>
    </row>
    <row r="1557" spans="1:7">
      <c r="A1557" t="s">
        <v>77</v>
      </c>
      <c r="B1557" t="s">
        <v>605</v>
      </c>
      <c r="C1557" s="2">
        <v>8.7686934012320528E-2</v>
      </c>
      <c r="D1557" s="2">
        <v>0.6369266266953022</v>
      </c>
      <c r="E1557" s="2">
        <v>0.27538643929237799</v>
      </c>
      <c r="F1557" s="2">
        <v>1</v>
      </c>
      <c r="G1557" s="46"/>
    </row>
    <row r="1558" spans="1:7">
      <c r="A1558" t="s">
        <v>172</v>
      </c>
      <c r="B1558" t="s">
        <v>606</v>
      </c>
      <c r="C1558" s="2">
        <v>0.13111590026080588</v>
      </c>
      <c r="D1558" s="2">
        <v>0.65671858449599707</v>
      </c>
      <c r="E1558" s="2">
        <v>0.21216551524319816</v>
      </c>
      <c r="F1558" s="2">
        <v>1</v>
      </c>
      <c r="G1558" s="46"/>
    </row>
    <row r="1559" spans="1:7">
      <c r="A1559" t="s">
        <v>248</v>
      </c>
      <c r="B1559" t="s">
        <v>607</v>
      </c>
      <c r="C1559" s="2">
        <v>0.46234508130744545</v>
      </c>
      <c r="D1559" s="2">
        <v>0.46647852626185338</v>
      </c>
      <c r="E1559" s="2">
        <v>7.1176392430702257E-2</v>
      </c>
      <c r="F1559" s="2">
        <v>1</v>
      </c>
      <c r="G1559" s="46"/>
    </row>
    <row r="1560" spans="1:7">
      <c r="A1560" t="s">
        <v>308</v>
      </c>
      <c r="B1560" t="s">
        <v>608</v>
      </c>
      <c r="C1560" s="2">
        <v>0.29019015612695609</v>
      </c>
      <c r="D1560" s="2">
        <v>0.49486878480689894</v>
      </c>
      <c r="E1560" s="2">
        <v>0.21494105906614616</v>
      </c>
      <c r="F1560" s="2">
        <v>1</v>
      </c>
      <c r="G1560" s="46"/>
    </row>
    <row r="1561" spans="1:7">
      <c r="A1561" t="s">
        <v>380</v>
      </c>
      <c r="B1561" t="s">
        <v>609</v>
      </c>
      <c r="C1561" s="2">
        <v>0.49134713191434298</v>
      </c>
      <c r="D1561" s="2">
        <v>0.373850289945724</v>
      </c>
      <c r="E1561" s="2">
        <v>0.13480257813993429</v>
      </c>
      <c r="F1561" s="2">
        <v>1</v>
      </c>
      <c r="G1561" s="46"/>
    </row>
    <row r="1562" spans="1:7">
      <c r="A1562" t="s">
        <v>432</v>
      </c>
      <c r="B1562" t="s">
        <v>610</v>
      </c>
      <c r="C1562" s="2">
        <v>0.49983198861971184</v>
      </c>
      <c r="D1562" s="2">
        <v>0.42394357651196868</v>
      </c>
      <c r="E1562" s="2">
        <v>7.6224434868320617E-2</v>
      </c>
      <c r="F1562" s="2">
        <v>1</v>
      </c>
      <c r="G1562" s="46"/>
    </row>
    <row r="1563" spans="1:7">
      <c r="A1563" t="s">
        <v>479</v>
      </c>
      <c r="B1563" t="s">
        <v>611</v>
      </c>
      <c r="C1563" s="2">
        <v>0.23811647859617488</v>
      </c>
      <c r="D1563" s="2">
        <v>0.68792034844535477</v>
      </c>
      <c r="E1563" s="2">
        <v>7.3963172958471463E-2</v>
      </c>
      <c r="F1563" s="2">
        <v>1</v>
      </c>
      <c r="G1563" s="46"/>
    </row>
    <row r="1564" spans="1:7">
      <c r="A1564" t="s">
        <v>480</v>
      </c>
      <c r="B1564" t="s">
        <v>612</v>
      </c>
      <c r="C1564" s="2">
        <v>0.3383020999991686</v>
      </c>
      <c r="D1564" s="2">
        <v>0.45951472102516938</v>
      </c>
      <c r="E1564" s="2">
        <v>0.20218317897566315</v>
      </c>
      <c r="F1564" s="2">
        <v>1</v>
      </c>
      <c r="G1564" s="46"/>
    </row>
    <row r="1565" spans="1:7">
      <c r="A1565" t="s">
        <v>554</v>
      </c>
      <c r="B1565" t="s">
        <v>613</v>
      </c>
      <c r="C1565" s="2">
        <v>0.28700360806400277</v>
      </c>
      <c r="D1565" s="2">
        <v>0.49568816086753031</v>
      </c>
      <c r="E1565" s="2">
        <v>0.21730823106846786</v>
      </c>
      <c r="F1565" s="2">
        <v>1</v>
      </c>
      <c r="G1565" s="46"/>
    </row>
    <row r="1566" spans="1:7">
      <c r="A1566" t="s">
        <v>78</v>
      </c>
      <c r="B1566" t="s">
        <v>603</v>
      </c>
      <c r="C1566" s="2">
        <v>5.0401778983415274E-2</v>
      </c>
      <c r="D1566" s="2">
        <v>0.26901950308643485</v>
      </c>
      <c r="E1566" s="2">
        <v>0.68057871793014957</v>
      </c>
      <c r="F1566" s="2">
        <v>1</v>
      </c>
      <c r="G1566" s="46"/>
    </row>
    <row r="1567" spans="1:7">
      <c r="A1567" t="s">
        <v>79</v>
      </c>
      <c r="B1567" t="s">
        <v>604</v>
      </c>
      <c r="C1567" s="2">
        <v>5.2053964587019254E-2</v>
      </c>
      <c r="D1567" s="2">
        <v>0.4225645740602208</v>
      </c>
      <c r="E1567" s="2">
        <v>0.52538146135275943</v>
      </c>
      <c r="F1567" s="2">
        <v>1</v>
      </c>
      <c r="G1567" s="46"/>
    </row>
    <row r="1568" spans="1:7">
      <c r="A1568" t="s">
        <v>80</v>
      </c>
      <c r="B1568" t="s">
        <v>605</v>
      </c>
      <c r="C1568" s="2">
        <v>0.13632025711825269</v>
      </c>
      <c r="D1568" s="2">
        <v>0.61252009847184719</v>
      </c>
      <c r="E1568" s="2">
        <v>0.25115964440989946</v>
      </c>
      <c r="F1568" s="2">
        <v>1</v>
      </c>
      <c r="G1568" s="46"/>
    </row>
    <row r="1569" spans="1:7">
      <c r="A1569" t="s">
        <v>173</v>
      </c>
      <c r="B1569" t="s">
        <v>606</v>
      </c>
      <c r="C1569" s="2">
        <v>0.23627731033211649</v>
      </c>
      <c r="D1569" s="2">
        <v>0.63411000364048331</v>
      </c>
      <c r="E1569" s="2">
        <v>0.12961268602739989</v>
      </c>
      <c r="F1569" s="2">
        <v>1</v>
      </c>
      <c r="G1569" s="46"/>
    </row>
    <row r="1570" spans="1:7">
      <c r="A1570" t="s">
        <v>249</v>
      </c>
      <c r="B1570" t="s">
        <v>607</v>
      </c>
      <c r="C1570" s="2">
        <v>0.36084042006296246</v>
      </c>
      <c r="D1570" s="2">
        <v>0.50153989209678873</v>
      </c>
      <c r="E1570" s="2">
        <v>0.1376196878402485</v>
      </c>
      <c r="F1570" s="2">
        <v>1</v>
      </c>
      <c r="G1570" s="46"/>
    </row>
    <row r="1571" spans="1:7">
      <c r="A1571" t="s">
        <v>309</v>
      </c>
      <c r="B1571" t="s">
        <v>608</v>
      </c>
      <c r="C1571" s="2">
        <v>0.11489495109160874</v>
      </c>
      <c r="D1571" s="2">
        <v>0.37787611537285876</v>
      </c>
      <c r="E1571" s="2">
        <v>0.50722893353553222</v>
      </c>
      <c r="F1571" s="2">
        <v>1</v>
      </c>
      <c r="G1571" s="46"/>
    </row>
    <row r="1572" spans="1:7">
      <c r="A1572" t="s">
        <v>381</v>
      </c>
      <c r="B1572" t="s">
        <v>609</v>
      </c>
      <c r="C1572" s="2">
        <v>0.13571729411319186</v>
      </c>
      <c r="D1572" s="2">
        <v>0.53523523225290248</v>
      </c>
      <c r="E1572" s="2">
        <v>0.32904747363390513</v>
      </c>
      <c r="F1572" s="2">
        <v>1</v>
      </c>
      <c r="G1572" s="46"/>
    </row>
    <row r="1573" spans="1:7">
      <c r="A1573" t="s">
        <v>433</v>
      </c>
      <c r="B1573" t="s">
        <v>610</v>
      </c>
      <c r="C1573" s="2">
        <v>0.21500465969793783</v>
      </c>
      <c r="D1573" s="2">
        <v>0.64359180857088782</v>
      </c>
      <c r="E1573" s="2">
        <v>0.14140353173117401</v>
      </c>
      <c r="F1573" s="2">
        <v>1</v>
      </c>
      <c r="G1573" s="46"/>
    </row>
    <row r="1574" spans="1:7">
      <c r="A1574" t="s">
        <v>481</v>
      </c>
      <c r="B1574" t="s">
        <v>611</v>
      </c>
      <c r="C1574" s="2">
        <v>0.28739063092171929</v>
      </c>
      <c r="D1574" s="2">
        <v>0.56252477673886647</v>
      </c>
      <c r="E1574" s="2">
        <v>0.15008459233941385</v>
      </c>
      <c r="F1574" s="2">
        <v>1</v>
      </c>
      <c r="G1574" s="46"/>
    </row>
    <row r="1575" spans="1:7">
      <c r="A1575" t="s">
        <v>482</v>
      </c>
      <c r="B1575" t="s">
        <v>612</v>
      </c>
      <c r="C1575" s="2">
        <v>0.18481588336766111</v>
      </c>
      <c r="D1575" s="2">
        <v>0.40796578148910206</v>
      </c>
      <c r="E1575" s="2">
        <v>0.4072183351432363</v>
      </c>
      <c r="F1575" s="2">
        <v>1</v>
      </c>
      <c r="G1575" s="46"/>
    </row>
    <row r="1576" spans="1:7">
      <c r="A1576" t="s">
        <v>557</v>
      </c>
      <c r="B1576" t="s">
        <v>613</v>
      </c>
      <c r="C1576" s="2">
        <v>0.14414458884967013</v>
      </c>
      <c r="D1576" s="2">
        <v>0.49323215562396638</v>
      </c>
      <c r="E1576" s="2">
        <v>0.36262325552636304</v>
      </c>
      <c r="F1576" s="2">
        <v>1</v>
      </c>
      <c r="G1576" s="46"/>
    </row>
    <row r="1577" spans="1:7">
      <c r="A1577" t="s">
        <v>81</v>
      </c>
      <c r="B1577" t="s">
        <v>603</v>
      </c>
      <c r="C1577" s="2">
        <v>0.10305073935491305</v>
      </c>
      <c r="D1577" s="2">
        <v>0.33608284279877254</v>
      </c>
      <c r="E1577" s="2">
        <v>0.56086641784631419</v>
      </c>
      <c r="F1577" s="2">
        <v>1</v>
      </c>
      <c r="G1577" s="46"/>
    </row>
    <row r="1578" spans="1:7">
      <c r="A1578" t="s">
        <v>82</v>
      </c>
      <c r="B1578" t="s">
        <v>604</v>
      </c>
      <c r="C1578" s="2">
        <v>9.489833855847328E-2</v>
      </c>
      <c r="D1578" s="2">
        <v>0.43371407897640152</v>
      </c>
      <c r="E1578" s="2">
        <v>0.47138758246512447</v>
      </c>
      <c r="F1578" s="2">
        <v>1</v>
      </c>
      <c r="G1578" s="46"/>
    </row>
    <row r="1579" spans="1:7">
      <c r="A1579" t="s">
        <v>83</v>
      </c>
      <c r="B1579" t="s">
        <v>605</v>
      </c>
      <c r="C1579" s="2">
        <v>0.13569920190948515</v>
      </c>
      <c r="D1579" s="2">
        <v>0.48610995042986277</v>
      </c>
      <c r="E1579" s="2">
        <v>0.37819084766065159</v>
      </c>
      <c r="F1579" s="2">
        <v>1</v>
      </c>
      <c r="G1579" s="46"/>
    </row>
    <row r="1580" spans="1:7">
      <c r="A1580" t="s">
        <v>174</v>
      </c>
      <c r="B1580" t="s">
        <v>606</v>
      </c>
      <c r="C1580" s="2">
        <v>0.15082105794912029</v>
      </c>
      <c r="D1580" s="2">
        <v>0.57976152022612848</v>
      </c>
      <c r="E1580" s="2">
        <v>0.26941742182475076</v>
      </c>
      <c r="F1580" s="2">
        <v>1</v>
      </c>
      <c r="G1580" s="46"/>
    </row>
    <row r="1581" spans="1:7">
      <c r="A1581" t="s">
        <v>250</v>
      </c>
      <c r="B1581" t="s">
        <v>607</v>
      </c>
      <c r="C1581" s="2">
        <v>0.31900671522151858</v>
      </c>
      <c r="D1581" s="2">
        <v>0.46324854001474641</v>
      </c>
      <c r="E1581" s="2">
        <v>0.21774474476373448</v>
      </c>
      <c r="F1581" s="2">
        <v>1</v>
      </c>
      <c r="G1581" s="46"/>
    </row>
    <row r="1582" spans="1:7">
      <c r="A1582" t="s">
        <v>310</v>
      </c>
      <c r="B1582" t="s">
        <v>608</v>
      </c>
      <c r="C1582" s="2">
        <v>0.20055485310470483</v>
      </c>
      <c r="D1582" s="2">
        <v>0.37405529618622468</v>
      </c>
      <c r="E1582" s="2">
        <v>0.42538985070906998</v>
      </c>
      <c r="F1582" s="2">
        <v>1</v>
      </c>
      <c r="G1582" s="46"/>
    </row>
    <row r="1583" spans="1:7">
      <c r="A1583" t="s">
        <v>382</v>
      </c>
      <c r="B1583" t="s">
        <v>609</v>
      </c>
      <c r="C1583" s="2">
        <v>0.2177683200919901</v>
      </c>
      <c r="D1583" s="2">
        <v>0.45143692689106779</v>
      </c>
      <c r="E1583" s="2">
        <v>0.33079475301694167</v>
      </c>
      <c r="F1583" s="2">
        <v>1</v>
      </c>
      <c r="G1583" s="46"/>
    </row>
    <row r="1584" spans="1:7">
      <c r="A1584" t="s">
        <v>434</v>
      </c>
      <c r="B1584" t="s">
        <v>610</v>
      </c>
      <c r="C1584" s="2">
        <v>0.44963470838249059</v>
      </c>
      <c r="D1584" s="2">
        <v>0.41007669206180958</v>
      </c>
      <c r="E1584" s="2">
        <v>0.14028859955569925</v>
      </c>
      <c r="F1584" s="2">
        <v>1</v>
      </c>
      <c r="G1584" s="46"/>
    </row>
    <row r="1585" spans="1:7">
      <c r="A1585" t="s">
        <v>483</v>
      </c>
      <c r="B1585" t="s">
        <v>611</v>
      </c>
      <c r="C1585" s="2">
        <v>0.34150326419550886</v>
      </c>
      <c r="D1585" s="2">
        <v>0.48860193257771883</v>
      </c>
      <c r="E1585" s="2">
        <v>0.16989480322677167</v>
      </c>
      <c r="F1585" s="2">
        <v>1</v>
      </c>
      <c r="G1585" s="46"/>
    </row>
    <row r="1586" spans="1:7">
      <c r="A1586" t="s">
        <v>484</v>
      </c>
      <c r="B1586" t="s">
        <v>612</v>
      </c>
      <c r="C1586" s="2">
        <v>0.27921569548404729</v>
      </c>
      <c r="D1586" s="2">
        <v>0.4583806410180995</v>
      </c>
      <c r="E1586" s="2">
        <v>0.26240366349785299</v>
      </c>
      <c r="F1586" s="2">
        <v>1</v>
      </c>
      <c r="G1586" s="46"/>
    </row>
    <row r="1587" spans="1:7">
      <c r="A1587" t="s">
        <v>560</v>
      </c>
      <c r="B1587" t="s">
        <v>613</v>
      </c>
      <c r="C1587" s="2">
        <v>0.24253253145891226</v>
      </c>
      <c r="D1587" s="2">
        <v>0.42306896245628861</v>
      </c>
      <c r="E1587" s="2">
        <v>0.33439850608479882</v>
      </c>
      <c r="F1587" s="2">
        <v>1</v>
      </c>
      <c r="G1587" s="46"/>
    </row>
    <row r="1588" spans="1:7">
      <c r="A1588" t="s">
        <v>84</v>
      </c>
      <c r="B1588" t="s">
        <v>603</v>
      </c>
      <c r="C1588" s="2">
        <v>0.13026110110535835</v>
      </c>
      <c r="D1588" s="2">
        <v>0.25703279451163963</v>
      </c>
      <c r="E1588" s="2">
        <v>0.61270610438300122</v>
      </c>
      <c r="F1588" s="2">
        <v>1</v>
      </c>
      <c r="G1588" s="46"/>
    </row>
    <row r="1589" spans="1:7">
      <c r="A1589" t="s">
        <v>85</v>
      </c>
      <c r="B1589" t="s">
        <v>604</v>
      </c>
      <c r="C1589" s="2">
        <v>0.17560498320172258</v>
      </c>
      <c r="D1589" s="2">
        <v>0.36290324978950705</v>
      </c>
      <c r="E1589" s="2">
        <v>0.46149176700876976</v>
      </c>
      <c r="F1589" s="2">
        <v>1</v>
      </c>
      <c r="G1589" s="46"/>
    </row>
    <row r="1590" spans="1:7">
      <c r="A1590" t="s">
        <v>86</v>
      </c>
      <c r="B1590" t="s">
        <v>605</v>
      </c>
      <c r="C1590" s="2">
        <v>0.16503942215715287</v>
      </c>
      <c r="D1590" s="2">
        <v>0.52935184112253642</v>
      </c>
      <c r="E1590" s="2">
        <v>0.30560873672031008</v>
      </c>
      <c r="F1590" s="2">
        <v>1</v>
      </c>
      <c r="G1590" s="46"/>
    </row>
    <row r="1591" spans="1:7">
      <c r="A1591" t="s">
        <v>175</v>
      </c>
      <c r="B1591" t="s">
        <v>606</v>
      </c>
      <c r="C1591" s="2">
        <v>0.17843230543114771</v>
      </c>
      <c r="D1591" s="2">
        <v>0.59658784894593775</v>
      </c>
      <c r="E1591" s="2">
        <v>0.22497984562291401</v>
      </c>
      <c r="F1591" s="2">
        <v>1</v>
      </c>
      <c r="G1591" s="46"/>
    </row>
    <row r="1592" spans="1:7">
      <c r="A1592" t="s">
        <v>251</v>
      </c>
      <c r="B1592" t="s">
        <v>607</v>
      </c>
      <c r="C1592" s="2">
        <v>0.47790836759557898</v>
      </c>
      <c r="D1592" s="2">
        <v>0.44439829357790173</v>
      </c>
      <c r="E1592" s="2">
        <v>7.769333882651909E-2</v>
      </c>
      <c r="F1592" s="2">
        <v>1</v>
      </c>
      <c r="G1592" s="46"/>
    </row>
    <row r="1593" spans="1:7">
      <c r="A1593" t="s">
        <v>311</v>
      </c>
      <c r="B1593" t="s">
        <v>608</v>
      </c>
      <c r="C1593" s="2">
        <v>0.25027894817143709</v>
      </c>
      <c r="D1593" s="2">
        <v>0.38785469489004226</v>
      </c>
      <c r="E1593" s="2">
        <v>0.36186635693852021</v>
      </c>
      <c r="F1593" s="2">
        <v>1</v>
      </c>
      <c r="G1593" s="46"/>
    </row>
    <row r="1594" spans="1:7">
      <c r="A1594" t="s">
        <v>383</v>
      </c>
      <c r="B1594" t="s">
        <v>609</v>
      </c>
      <c r="C1594" s="2">
        <v>0.32048419689790786</v>
      </c>
      <c r="D1594" s="2">
        <v>0.36838845716153484</v>
      </c>
      <c r="E1594" s="2">
        <v>0.31112734594055658</v>
      </c>
      <c r="F1594" s="2">
        <v>1</v>
      </c>
      <c r="G1594" s="46"/>
    </row>
    <row r="1595" spans="1:7">
      <c r="A1595" t="s">
        <v>435</v>
      </c>
      <c r="B1595" t="s">
        <v>610</v>
      </c>
      <c r="C1595" s="2">
        <v>0.47886277763028756</v>
      </c>
      <c r="D1595" s="2">
        <v>0.38597058357509001</v>
      </c>
      <c r="E1595" s="2">
        <v>0.13516663879462185</v>
      </c>
      <c r="F1595" s="2">
        <v>1</v>
      </c>
      <c r="G1595" s="46"/>
    </row>
    <row r="1596" spans="1:7">
      <c r="A1596" t="s">
        <v>485</v>
      </c>
      <c r="B1596" t="s">
        <v>611</v>
      </c>
      <c r="C1596" s="2">
        <v>0.48025482909985118</v>
      </c>
      <c r="D1596" s="2">
        <v>0.45459819814683755</v>
      </c>
      <c r="E1596" s="2">
        <v>6.5146972753310967E-2</v>
      </c>
      <c r="F1596" s="2">
        <v>1</v>
      </c>
      <c r="G1596" s="46"/>
    </row>
    <row r="1597" spans="1:7">
      <c r="A1597" t="s">
        <v>486</v>
      </c>
      <c r="B1597" t="s">
        <v>612</v>
      </c>
      <c r="C1597" s="2">
        <v>0.42501439139495045</v>
      </c>
      <c r="D1597" s="2">
        <v>0.40819658318022134</v>
      </c>
      <c r="E1597" s="2">
        <v>0.16678902542482762</v>
      </c>
      <c r="F1597" s="2">
        <v>1</v>
      </c>
      <c r="G1597" s="46"/>
    </row>
    <row r="1598" spans="1:7">
      <c r="A1598" t="s">
        <v>563</v>
      </c>
      <c r="B1598" t="s">
        <v>613</v>
      </c>
      <c r="C1598" s="2">
        <v>0.31506250793371737</v>
      </c>
      <c r="D1598" s="2">
        <v>0.36136169999193102</v>
      </c>
      <c r="E1598" s="2">
        <v>0.32357579207435094</v>
      </c>
      <c r="F1598" s="2">
        <v>1</v>
      </c>
      <c r="G1598" s="46"/>
    </row>
    <row r="1599" spans="1:7">
      <c r="A1599" t="s">
        <v>87</v>
      </c>
      <c r="B1599" t="s">
        <v>603</v>
      </c>
      <c r="C1599" s="2">
        <v>0.10472627644991564</v>
      </c>
      <c r="D1599" s="2">
        <v>0.31053425220282882</v>
      </c>
      <c r="E1599" s="2">
        <v>0.58473947134725512</v>
      </c>
      <c r="F1599" s="2">
        <v>1</v>
      </c>
      <c r="G1599" s="46"/>
    </row>
    <row r="1600" spans="1:7">
      <c r="A1600" t="s">
        <v>88</v>
      </c>
      <c r="B1600" t="s">
        <v>604</v>
      </c>
      <c r="C1600" s="2">
        <v>5.5840969313074147E-2</v>
      </c>
      <c r="D1600" s="2">
        <v>0.46919085185661674</v>
      </c>
      <c r="E1600" s="2">
        <v>0.47496817883030862</v>
      </c>
      <c r="F1600" s="2">
        <v>1</v>
      </c>
      <c r="G1600" s="46"/>
    </row>
    <row r="1601" spans="1:7">
      <c r="A1601" t="s">
        <v>89</v>
      </c>
      <c r="B1601" t="s">
        <v>605</v>
      </c>
      <c r="C1601" s="2">
        <v>0.13175795514467509</v>
      </c>
      <c r="D1601" s="2">
        <v>0.48633649873906293</v>
      </c>
      <c r="E1601" s="2">
        <v>0.38190554611626143</v>
      </c>
      <c r="F1601" s="2">
        <v>1</v>
      </c>
      <c r="G1601" s="46"/>
    </row>
    <row r="1602" spans="1:7">
      <c r="A1602" t="s">
        <v>176</v>
      </c>
      <c r="B1602" t="s">
        <v>606</v>
      </c>
      <c r="C1602" s="2">
        <v>9.2104449858458004E-2</v>
      </c>
      <c r="D1602" s="2">
        <v>0.78583610919017288</v>
      </c>
      <c r="E1602" s="2">
        <v>0.12205944095136888</v>
      </c>
      <c r="F1602" s="2">
        <v>1</v>
      </c>
      <c r="G1602" s="46"/>
    </row>
    <row r="1603" spans="1:7">
      <c r="A1603" t="s">
        <v>252</v>
      </c>
      <c r="B1603" t="s">
        <v>607</v>
      </c>
      <c r="C1603" s="2">
        <v>0.33330289044722633</v>
      </c>
      <c r="D1603" s="2">
        <v>0.52400383585731092</v>
      </c>
      <c r="E1603" s="2">
        <v>0.14269327369546217</v>
      </c>
      <c r="F1603" s="2">
        <v>1</v>
      </c>
      <c r="G1603" s="46"/>
    </row>
    <row r="1604" spans="1:7">
      <c r="A1604" t="s">
        <v>312</v>
      </c>
      <c r="B1604" t="s">
        <v>608</v>
      </c>
      <c r="C1604" s="2">
        <v>0.13097107409286488</v>
      </c>
      <c r="D1604" s="2">
        <v>0.40067678085490421</v>
      </c>
      <c r="E1604" s="2">
        <v>0.46835214505223033</v>
      </c>
      <c r="F1604" s="2">
        <v>1</v>
      </c>
      <c r="G1604" s="46"/>
    </row>
    <row r="1605" spans="1:7">
      <c r="A1605" t="s">
        <v>384</v>
      </c>
      <c r="B1605" t="s">
        <v>609</v>
      </c>
      <c r="C1605" s="2">
        <v>0.21178190536004124</v>
      </c>
      <c r="D1605" s="2">
        <v>0.54483955923244254</v>
      </c>
      <c r="E1605" s="2">
        <v>0.24337853540751575</v>
      </c>
      <c r="F1605" s="2">
        <v>1</v>
      </c>
      <c r="G1605" s="46"/>
    </row>
    <row r="1606" spans="1:7">
      <c r="A1606" t="s">
        <v>436</v>
      </c>
      <c r="B1606" t="s">
        <v>610</v>
      </c>
      <c r="C1606" s="2">
        <v>0.38471842980776361</v>
      </c>
      <c r="D1606" s="2">
        <v>0.57904464335524197</v>
      </c>
      <c r="E1606" s="2">
        <v>3.6236926836993887E-2</v>
      </c>
      <c r="F1606" s="2">
        <v>1</v>
      </c>
      <c r="G1606" s="46"/>
    </row>
    <row r="1607" spans="1:7">
      <c r="A1607" t="s">
        <v>487</v>
      </c>
      <c r="B1607" t="s">
        <v>611</v>
      </c>
      <c r="C1607" s="2">
        <v>0.32792580127969084</v>
      </c>
      <c r="D1607" s="2">
        <v>0.58190686765367294</v>
      </c>
      <c r="E1607" s="2">
        <v>9.0167331066635853E-2</v>
      </c>
      <c r="F1607" s="2">
        <v>1</v>
      </c>
      <c r="G1607" s="46"/>
    </row>
    <row r="1608" spans="1:7">
      <c r="A1608" t="s">
        <v>488</v>
      </c>
      <c r="B1608" t="s">
        <v>612</v>
      </c>
      <c r="C1608" s="2">
        <v>0.25789989069735603</v>
      </c>
      <c r="D1608" s="2">
        <v>0.45690559138674497</v>
      </c>
      <c r="E1608" s="2">
        <v>0.28519451791589862</v>
      </c>
      <c r="F1608" s="2">
        <v>1</v>
      </c>
      <c r="G1608" s="46"/>
    </row>
    <row r="1609" spans="1:7">
      <c r="A1609" t="s">
        <v>564</v>
      </c>
      <c r="B1609" t="s">
        <v>613</v>
      </c>
      <c r="C1609" s="2">
        <v>0.23810371017882617</v>
      </c>
      <c r="D1609" s="2">
        <v>0.46474538330725179</v>
      </c>
      <c r="E1609" s="2">
        <v>0.29715090651392156</v>
      </c>
      <c r="F1609" s="2">
        <v>1</v>
      </c>
      <c r="G1609" s="46"/>
    </row>
    <row r="1610" spans="1:7">
      <c r="A1610" t="s">
        <v>90</v>
      </c>
      <c r="B1610" t="s">
        <v>603</v>
      </c>
      <c r="C1610" s="2">
        <v>8.9058146099889143E-2</v>
      </c>
      <c r="D1610" s="2">
        <v>0.30184782425976131</v>
      </c>
      <c r="E1610" s="2">
        <v>0.60909402964034831</v>
      </c>
      <c r="F1610" s="2">
        <v>1</v>
      </c>
      <c r="G1610" s="46"/>
    </row>
    <row r="1611" spans="1:7">
      <c r="A1611" t="s">
        <v>91</v>
      </c>
      <c r="B1611" t="s">
        <v>604</v>
      </c>
      <c r="C1611" s="2">
        <v>4.6772736552667338E-2</v>
      </c>
      <c r="D1611" s="2">
        <v>0.34975689830568163</v>
      </c>
      <c r="E1611" s="2">
        <v>0.60347036514164998</v>
      </c>
      <c r="F1611" s="2">
        <v>1</v>
      </c>
      <c r="G1611" s="46"/>
    </row>
    <row r="1612" spans="1:7">
      <c r="A1612" t="s">
        <v>92</v>
      </c>
      <c r="B1612" t="s">
        <v>605</v>
      </c>
      <c r="C1612" s="2">
        <v>0.10498227908331838</v>
      </c>
      <c r="D1612" s="2">
        <v>0.52919699869852987</v>
      </c>
      <c r="E1612" s="2">
        <v>0.36582072221815037</v>
      </c>
      <c r="F1612" s="2">
        <v>1</v>
      </c>
      <c r="G1612" s="46"/>
    </row>
    <row r="1613" spans="1:7">
      <c r="A1613" t="s">
        <v>177</v>
      </c>
      <c r="B1613" t="s">
        <v>606</v>
      </c>
      <c r="C1613" s="2">
        <v>9.9643525502044611E-2</v>
      </c>
      <c r="D1613" s="2">
        <v>0.70047435181022877</v>
      </c>
      <c r="E1613" s="2">
        <v>0.19988212268772551</v>
      </c>
      <c r="F1613" s="2">
        <v>1</v>
      </c>
      <c r="G1613" s="46"/>
    </row>
    <row r="1614" spans="1:7">
      <c r="A1614" t="s">
        <v>253</v>
      </c>
      <c r="B1614" t="s">
        <v>607</v>
      </c>
      <c r="C1614" s="2">
        <v>0.30304501195831418</v>
      </c>
      <c r="D1614" s="2">
        <v>0.55769835353462438</v>
      </c>
      <c r="E1614" s="2">
        <v>0.13925663450705983</v>
      </c>
      <c r="F1614" s="2">
        <v>1</v>
      </c>
      <c r="G1614" s="46"/>
    </row>
    <row r="1615" spans="1:7">
      <c r="A1615" t="s">
        <v>313</v>
      </c>
      <c r="B1615" t="s">
        <v>608</v>
      </c>
      <c r="C1615" s="2">
        <v>0.23928495930456742</v>
      </c>
      <c r="D1615" s="2">
        <v>0.36314669017907003</v>
      </c>
      <c r="E1615" s="2">
        <v>0.39756835051636158</v>
      </c>
      <c r="F1615" s="2">
        <v>1</v>
      </c>
      <c r="G1615" s="46"/>
    </row>
    <row r="1616" spans="1:7">
      <c r="A1616" t="s">
        <v>385</v>
      </c>
      <c r="B1616" t="s">
        <v>609</v>
      </c>
      <c r="C1616" s="2">
        <v>0.27155099071333927</v>
      </c>
      <c r="D1616" s="2">
        <v>0.43313490851590836</v>
      </c>
      <c r="E1616" s="2">
        <v>0.29531410077075143</v>
      </c>
      <c r="F1616" s="2">
        <v>1</v>
      </c>
      <c r="G1616" s="46"/>
    </row>
    <row r="1617" spans="1:7">
      <c r="A1617" t="s">
        <v>437</v>
      </c>
      <c r="B1617" t="s">
        <v>610</v>
      </c>
      <c r="C1617" s="2">
        <v>0.34331489954811056</v>
      </c>
      <c r="D1617" s="2">
        <v>0.47270648120990022</v>
      </c>
      <c r="E1617" s="2">
        <v>0.18397861924198813</v>
      </c>
      <c r="F1617" s="2">
        <v>1</v>
      </c>
      <c r="G1617" s="46"/>
    </row>
    <row r="1618" spans="1:7">
      <c r="A1618" t="s">
        <v>489</v>
      </c>
      <c r="B1618" t="s">
        <v>611</v>
      </c>
      <c r="C1618" s="2">
        <v>0.35684896767713598</v>
      </c>
      <c r="D1618" s="2">
        <v>0.56955529286749418</v>
      </c>
      <c r="E1618" s="2">
        <v>7.3595739455368486E-2</v>
      </c>
      <c r="F1618" s="2">
        <v>1</v>
      </c>
      <c r="G1618" s="46"/>
    </row>
    <row r="1619" spans="1:7">
      <c r="A1619" t="s">
        <v>490</v>
      </c>
      <c r="B1619" t="s">
        <v>612</v>
      </c>
      <c r="C1619" s="2">
        <v>0.36490625735002397</v>
      </c>
      <c r="D1619" s="2">
        <v>0.3401863092201633</v>
      </c>
      <c r="E1619" s="2">
        <v>0.29490743342981185</v>
      </c>
      <c r="F1619" s="2">
        <v>1</v>
      </c>
      <c r="G1619" s="46"/>
    </row>
    <row r="1620" spans="1:7">
      <c r="A1620" t="s">
        <v>567</v>
      </c>
      <c r="B1620" t="s">
        <v>613</v>
      </c>
      <c r="C1620" s="2">
        <v>0.20323227549521483</v>
      </c>
      <c r="D1620" s="2">
        <v>0.40531580277031898</v>
      </c>
      <c r="E1620" s="2">
        <v>0.39145192173446519</v>
      </c>
      <c r="F1620" s="2">
        <v>1</v>
      </c>
      <c r="G1620" s="46"/>
    </row>
    <row r="1621" spans="1:7">
      <c r="A1621" t="s">
        <v>93</v>
      </c>
      <c r="B1621" t="s">
        <v>603</v>
      </c>
      <c r="C1621" s="2">
        <v>7.5913451537242535E-2</v>
      </c>
      <c r="D1621" s="2">
        <v>0.33518246556570991</v>
      </c>
      <c r="E1621" s="2">
        <v>0.58890408289704688</v>
      </c>
      <c r="F1621" s="2">
        <v>1</v>
      </c>
      <c r="G1621" s="46"/>
    </row>
    <row r="1622" spans="1:7">
      <c r="A1622" t="s">
        <v>94</v>
      </c>
      <c r="B1622" t="s">
        <v>604</v>
      </c>
      <c r="C1622" s="2">
        <v>0.11566971943804752</v>
      </c>
      <c r="D1622" s="2">
        <v>0.34765943761866247</v>
      </c>
      <c r="E1622" s="2">
        <v>0.53667084294328937</v>
      </c>
      <c r="F1622" s="2">
        <v>1</v>
      </c>
      <c r="G1622" s="46"/>
    </row>
    <row r="1623" spans="1:7">
      <c r="A1623" t="s">
        <v>95</v>
      </c>
      <c r="B1623" t="s">
        <v>605</v>
      </c>
      <c r="C1623" s="2">
        <v>0.10023179129407937</v>
      </c>
      <c r="D1623" s="2">
        <v>0.58739186248291664</v>
      </c>
      <c r="E1623" s="2">
        <v>0.3123763462230037</v>
      </c>
      <c r="F1623" s="2">
        <v>1</v>
      </c>
      <c r="G1623" s="46"/>
    </row>
    <row r="1624" spans="1:7">
      <c r="A1624" t="s">
        <v>178</v>
      </c>
      <c r="B1624" t="s">
        <v>606</v>
      </c>
      <c r="C1624" s="2">
        <v>0.14488719868888292</v>
      </c>
      <c r="D1624" s="2">
        <v>0.63724601142901738</v>
      </c>
      <c r="E1624" s="2">
        <v>0.21786678988209943</v>
      </c>
      <c r="F1624" s="2">
        <v>1</v>
      </c>
      <c r="G1624" s="46"/>
    </row>
    <row r="1625" spans="1:7">
      <c r="A1625" t="s">
        <v>254</v>
      </c>
      <c r="B1625" t="s">
        <v>607</v>
      </c>
      <c r="C1625" s="2">
        <v>0.3571479666955607</v>
      </c>
      <c r="D1625" s="2">
        <v>0.43357206436613344</v>
      </c>
      <c r="E1625" s="2">
        <v>0.209279968938306</v>
      </c>
      <c r="F1625" s="2">
        <v>1</v>
      </c>
      <c r="G1625" s="46"/>
    </row>
    <row r="1626" spans="1:7">
      <c r="A1626" t="s">
        <v>314</v>
      </c>
      <c r="B1626" t="s">
        <v>608</v>
      </c>
      <c r="C1626" s="2">
        <v>0.20376718580000866</v>
      </c>
      <c r="D1626" s="2">
        <v>0.3834241453956892</v>
      </c>
      <c r="E1626" s="2">
        <v>0.41280866880430195</v>
      </c>
      <c r="F1626" s="2">
        <v>1</v>
      </c>
      <c r="G1626" s="46"/>
    </row>
    <row r="1627" spans="1:7">
      <c r="A1627" t="s">
        <v>386</v>
      </c>
      <c r="B1627" t="s">
        <v>609</v>
      </c>
      <c r="C1627" s="2">
        <v>0.28410034895561215</v>
      </c>
      <c r="D1627" s="2">
        <v>0.37050272275620683</v>
      </c>
      <c r="E1627" s="2">
        <v>0.34539692828818092</v>
      </c>
      <c r="F1627" s="2">
        <v>1</v>
      </c>
      <c r="G1627" s="46"/>
    </row>
    <row r="1628" spans="1:7">
      <c r="A1628" t="s">
        <v>438</v>
      </c>
      <c r="B1628" t="s">
        <v>610</v>
      </c>
      <c r="C1628" s="2">
        <v>0.37888435760897382</v>
      </c>
      <c r="D1628" s="2">
        <v>0.38691198235893032</v>
      </c>
      <c r="E1628" s="2">
        <v>0.23420366003209592</v>
      </c>
      <c r="F1628" s="2">
        <v>1</v>
      </c>
      <c r="G1628" s="46"/>
    </row>
    <row r="1629" spans="1:7">
      <c r="A1629" t="s">
        <v>491</v>
      </c>
      <c r="B1629" t="s">
        <v>611</v>
      </c>
      <c r="C1629" s="2">
        <v>0.46908482000680324</v>
      </c>
      <c r="D1629" s="2">
        <v>0.433028834656349</v>
      </c>
      <c r="E1629" s="2">
        <v>9.7886345336847605E-2</v>
      </c>
      <c r="F1629" s="2">
        <v>1</v>
      </c>
      <c r="G1629" s="46"/>
    </row>
    <row r="1630" spans="1:7">
      <c r="A1630" t="s">
        <v>492</v>
      </c>
      <c r="B1630" t="s">
        <v>612</v>
      </c>
      <c r="C1630" s="2">
        <v>0.27647659231212013</v>
      </c>
      <c r="D1630" s="2">
        <v>0.46339378378453672</v>
      </c>
      <c r="E1630" s="2">
        <v>0.2601296239033431</v>
      </c>
      <c r="F1630" s="2">
        <v>1</v>
      </c>
      <c r="G1630" s="46"/>
    </row>
    <row r="1631" spans="1:7">
      <c r="A1631" t="s">
        <v>570</v>
      </c>
      <c r="B1631" t="s">
        <v>613</v>
      </c>
      <c r="C1631" s="2">
        <v>0.35945118635885559</v>
      </c>
      <c r="D1631" s="2">
        <v>0.43861077634267959</v>
      </c>
      <c r="E1631" s="2">
        <v>0.20193803729846477</v>
      </c>
      <c r="F1631" s="2">
        <v>1</v>
      </c>
      <c r="G1631" s="46"/>
    </row>
    <row r="1632" spans="1:7">
      <c r="A1632" t="s">
        <v>96</v>
      </c>
      <c r="B1632" t="s">
        <v>603</v>
      </c>
      <c r="C1632" s="2">
        <v>7.9555537610553811E-2</v>
      </c>
      <c r="D1632" s="2">
        <v>0.32966961513312315</v>
      </c>
      <c r="E1632" s="2">
        <v>0.59077484725632279</v>
      </c>
      <c r="F1632" s="2">
        <v>1</v>
      </c>
      <c r="G1632" s="46"/>
    </row>
    <row r="1633" spans="1:7">
      <c r="A1633" t="s">
        <v>97</v>
      </c>
      <c r="B1633" t="s">
        <v>604</v>
      </c>
      <c r="C1633" s="2">
        <v>6.480273293604967E-2</v>
      </c>
      <c r="D1633" s="2">
        <v>0.3828176935309367</v>
      </c>
      <c r="E1633" s="2">
        <v>0.55237957353301326</v>
      </c>
      <c r="F1633" s="2">
        <v>1</v>
      </c>
      <c r="G1633" s="46"/>
    </row>
    <row r="1634" spans="1:7">
      <c r="A1634" t="s">
        <v>98</v>
      </c>
      <c r="B1634" t="s">
        <v>605</v>
      </c>
      <c r="C1634" s="2">
        <v>0.10295389179962028</v>
      </c>
      <c r="D1634" s="2">
        <v>0.527507888657758</v>
      </c>
      <c r="E1634" s="2">
        <v>0.36953821954262134</v>
      </c>
      <c r="F1634" s="2">
        <v>1</v>
      </c>
      <c r="G1634" s="46"/>
    </row>
    <row r="1635" spans="1:7">
      <c r="A1635" t="s">
        <v>179</v>
      </c>
      <c r="B1635" t="s">
        <v>606</v>
      </c>
      <c r="C1635" s="2">
        <v>0.13120573654267587</v>
      </c>
      <c r="D1635" s="2">
        <v>0.60024932112798968</v>
      </c>
      <c r="E1635" s="2">
        <v>0.26854494232933424</v>
      </c>
      <c r="F1635" s="2">
        <v>1</v>
      </c>
      <c r="G1635" s="46"/>
    </row>
    <row r="1636" spans="1:7">
      <c r="A1636" t="s">
        <v>255</v>
      </c>
      <c r="B1636" t="s">
        <v>607</v>
      </c>
      <c r="C1636" s="2">
        <v>0.25859909615400078</v>
      </c>
      <c r="D1636" s="2">
        <v>0.50431377586332193</v>
      </c>
      <c r="E1636" s="2">
        <v>0.23708712798267711</v>
      </c>
      <c r="F1636" s="2">
        <v>1</v>
      </c>
      <c r="G1636" s="46"/>
    </row>
    <row r="1637" spans="1:7">
      <c r="A1637" t="s">
        <v>315</v>
      </c>
      <c r="B1637" t="s">
        <v>608</v>
      </c>
      <c r="C1637" s="2">
        <v>0.1776015114273071</v>
      </c>
      <c r="D1637" s="2">
        <v>0.47630001531207466</v>
      </c>
      <c r="E1637" s="2">
        <v>0.34609847326061766</v>
      </c>
      <c r="F1637" s="2">
        <v>1</v>
      </c>
      <c r="G1637" s="46"/>
    </row>
    <row r="1638" spans="1:7">
      <c r="A1638" t="s">
        <v>387</v>
      </c>
      <c r="B1638" t="s">
        <v>609</v>
      </c>
      <c r="C1638" s="2">
        <v>0.29203613496602238</v>
      </c>
      <c r="D1638" s="2">
        <v>0.37052543496553575</v>
      </c>
      <c r="E1638" s="2">
        <v>0.3374384300684416</v>
      </c>
      <c r="F1638" s="2">
        <v>1</v>
      </c>
      <c r="G1638" s="46"/>
    </row>
    <row r="1639" spans="1:7">
      <c r="A1639" t="s">
        <v>439</v>
      </c>
      <c r="B1639" t="s">
        <v>610</v>
      </c>
      <c r="C1639" s="2">
        <v>0.36778630014520763</v>
      </c>
      <c r="D1639" s="2">
        <v>0.45179000417659848</v>
      </c>
      <c r="E1639" s="2">
        <v>0.18042369567819314</v>
      </c>
      <c r="F1639" s="2">
        <v>1</v>
      </c>
      <c r="G1639" s="46"/>
    </row>
    <row r="1640" spans="1:7">
      <c r="A1640" t="s">
        <v>493</v>
      </c>
      <c r="B1640" t="s">
        <v>611</v>
      </c>
      <c r="C1640" s="2">
        <v>0.39425718027387435</v>
      </c>
      <c r="D1640" s="2">
        <v>0.46394533018625739</v>
      </c>
      <c r="E1640" s="2">
        <v>0.14179748953986787</v>
      </c>
      <c r="F1640" s="2">
        <v>1</v>
      </c>
      <c r="G1640" s="46"/>
    </row>
    <row r="1641" spans="1:7">
      <c r="A1641" t="s">
        <v>494</v>
      </c>
      <c r="B1641" t="s">
        <v>612</v>
      </c>
      <c r="C1641" s="2">
        <v>0.23295579951655551</v>
      </c>
      <c r="D1641" s="2">
        <v>0.48969033885817426</v>
      </c>
      <c r="E1641" s="2">
        <v>0.27735386162526982</v>
      </c>
      <c r="F1641" s="2">
        <v>1</v>
      </c>
      <c r="G1641" s="46"/>
    </row>
    <row r="1642" spans="1:7">
      <c r="A1642" t="s">
        <v>573</v>
      </c>
      <c r="B1642" t="s">
        <v>613</v>
      </c>
      <c r="C1642" s="2">
        <v>0.14705137228417037</v>
      </c>
      <c r="D1642" s="2">
        <v>0.4475266447084536</v>
      </c>
      <c r="E1642" s="2">
        <v>0.40542198300737531</v>
      </c>
      <c r="F1642" s="2">
        <v>1</v>
      </c>
      <c r="G1642" s="46"/>
    </row>
    <row r="1643" spans="1:7">
      <c r="A1643" t="s">
        <v>99</v>
      </c>
      <c r="B1643" t="s">
        <v>603</v>
      </c>
      <c r="C1643" s="2">
        <v>0.12084993121195234</v>
      </c>
      <c r="D1643" s="2">
        <v>0.41950098968942273</v>
      </c>
      <c r="E1643" s="2">
        <v>0.45964907909862501</v>
      </c>
      <c r="F1643" s="2">
        <v>1</v>
      </c>
      <c r="G1643" s="46"/>
    </row>
    <row r="1644" spans="1:7">
      <c r="A1644" t="s">
        <v>100</v>
      </c>
      <c r="B1644" t="s">
        <v>604</v>
      </c>
      <c r="C1644" s="2">
        <v>0.24667562761197559</v>
      </c>
      <c r="D1644" s="2">
        <v>0.4208022913893506</v>
      </c>
      <c r="E1644" s="2">
        <v>0.33252208099867403</v>
      </c>
      <c r="F1644" s="2">
        <v>1</v>
      </c>
      <c r="G1644" s="46"/>
    </row>
    <row r="1645" spans="1:7">
      <c r="A1645" t="s">
        <v>101</v>
      </c>
      <c r="B1645" t="s">
        <v>605</v>
      </c>
      <c r="C1645" s="2">
        <v>0.21531440570271168</v>
      </c>
      <c r="D1645" s="2">
        <v>0.53857739003248573</v>
      </c>
      <c r="E1645" s="2">
        <v>0.24610820426480273</v>
      </c>
      <c r="F1645" s="2">
        <v>1</v>
      </c>
      <c r="G1645" s="46"/>
    </row>
    <row r="1646" spans="1:7">
      <c r="A1646" t="s">
        <v>180</v>
      </c>
      <c r="B1646" t="s">
        <v>606</v>
      </c>
      <c r="C1646" s="2">
        <v>0.27449036416704692</v>
      </c>
      <c r="D1646" s="2">
        <v>0.53222924681276207</v>
      </c>
      <c r="E1646" s="2">
        <v>0.19328038902019093</v>
      </c>
      <c r="F1646" s="2">
        <v>1</v>
      </c>
      <c r="G1646" s="46"/>
    </row>
    <row r="1647" spans="1:7">
      <c r="A1647" t="s">
        <v>256</v>
      </c>
      <c r="B1647" t="s">
        <v>607</v>
      </c>
      <c r="C1647" s="2">
        <v>0.56441867771483378</v>
      </c>
      <c r="D1647" s="2">
        <v>0.40344625269453888</v>
      </c>
      <c r="E1647" s="2">
        <v>3.2135069590627709E-2</v>
      </c>
      <c r="F1647" s="2">
        <v>1</v>
      </c>
      <c r="G1647" s="46"/>
    </row>
    <row r="1648" spans="1:7">
      <c r="A1648" t="s">
        <v>316</v>
      </c>
      <c r="B1648" t="s">
        <v>608</v>
      </c>
      <c r="C1648" s="2">
        <v>9.3550635895561118E-2</v>
      </c>
      <c r="D1648" s="2">
        <v>0.47382183036027586</v>
      </c>
      <c r="E1648" s="2">
        <v>0.4326275337441633</v>
      </c>
      <c r="F1648" s="2">
        <v>1</v>
      </c>
      <c r="G1648" s="46"/>
    </row>
    <row r="1649" spans="1:7">
      <c r="A1649" t="s">
        <v>388</v>
      </c>
      <c r="B1649" t="s">
        <v>609</v>
      </c>
      <c r="C1649" s="2">
        <v>0.13120538826485761</v>
      </c>
      <c r="D1649" s="2">
        <v>0.51082528011600192</v>
      </c>
      <c r="E1649" s="2">
        <v>0.35796933161914057</v>
      </c>
      <c r="F1649" s="2">
        <v>1</v>
      </c>
      <c r="G1649" s="46"/>
    </row>
    <row r="1650" spans="1:7">
      <c r="A1650" t="s">
        <v>440</v>
      </c>
      <c r="B1650" t="s">
        <v>610</v>
      </c>
      <c r="C1650" s="2">
        <v>0.19244494193776737</v>
      </c>
      <c r="D1650" s="2">
        <v>0.52249093495586429</v>
      </c>
      <c r="E1650" s="2">
        <v>0.28506412310636808</v>
      </c>
      <c r="F1650" s="2">
        <v>1</v>
      </c>
      <c r="G1650" s="46"/>
    </row>
    <row r="1651" spans="1:7">
      <c r="A1651" t="s">
        <v>495</v>
      </c>
      <c r="B1651" t="s">
        <v>611</v>
      </c>
      <c r="C1651" s="2">
        <v>0.50556476064001876</v>
      </c>
      <c r="D1651" s="2">
        <v>0.45185626978235016</v>
      </c>
      <c r="E1651" s="2">
        <v>4.2578969577631194E-2</v>
      </c>
      <c r="F1651" s="2">
        <v>1</v>
      </c>
      <c r="G1651" s="46"/>
    </row>
    <row r="1652" spans="1:7">
      <c r="A1652" t="s">
        <v>496</v>
      </c>
      <c r="B1652" t="s">
        <v>612</v>
      </c>
      <c r="C1652" s="2">
        <v>0.12354413546828685</v>
      </c>
      <c r="D1652" s="2">
        <v>0.78781666124269112</v>
      </c>
      <c r="E1652" s="2">
        <v>8.8639203289021806E-2</v>
      </c>
      <c r="F1652" s="2">
        <v>1</v>
      </c>
      <c r="G1652" s="46"/>
    </row>
    <row r="1653" spans="1:7">
      <c r="A1653" t="s">
        <v>576</v>
      </c>
      <c r="B1653" t="s">
        <v>613</v>
      </c>
      <c r="C1653" s="2">
        <v>8.68200857630953E-2</v>
      </c>
      <c r="D1653" s="2">
        <v>0.64384723006513656</v>
      </c>
      <c r="E1653" s="2">
        <v>0.26933268417176826</v>
      </c>
      <c r="F1653" s="2">
        <v>1</v>
      </c>
      <c r="G1653" s="46"/>
    </row>
    <row r="1654" spans="1:7">
      <c r="A1654" t="s">
        <v>102</v>
      </c>
      <c r="B1654" t="s">
        <v>603</v>
      </c>
      <c r="C1654" s="2">
        <v>9.2419619369226463E-2</v>
      </c>
      <c r="D1654" s="2">
        <v>0.3337829464404119</v>
      </c>
      <c r="E1654" s="2">
        <v>0.57379743419036122</v>
      </c>
      <c r="F1654" s="2">
        <v>1</v>
      </c>
      <c r="G1654" s="46"/>
    </row>
    <row r="1655" spans="1:7">
      <c r="A1655" t="s">
        <v>103</v>
      </c>
      <c r="B1655" t="s">
        <v>604</v>
      </c>
      <c r="C1655" s="2">
        <v>6.7605887252970606E-2</v>
      </c>
      <c r="D1655" s="2">
        <v>0.30969094827021543</v>
      </c>
      <c r="E1655" s="2">
        <v>0.62270316447681362</v>
      </c>
      <c r="F1655" s="2">
        <v>1</v>
      </c>
      <c r="G1655" s="46"/>
    </row>
    <row r="1656" spans="1:7">
      <c r="A1656" t="s">
        <v>104</v>
      </c>
      <c r="B1656" t="s">
        <v>605</v>
      </c>
      <c r="C1656" s="2">
        <v>8.5185601609273853E-2</v>
      </c>
      <c r="D1656" s="2">
        <v>0.51703767889317076</v>
      </c>
      <c r="E1656" s="2">
        <v>0.39777671949755505</v>
      </c>
      <c r="F1656" s="2">
        <v>1</v>
      </c>
      <c r="G1656" s="46"/>
    </row>
    <row r="1657" spans="1:7">
      <c r="A1657" t="s">
        <v>181</v>
      </c>
      <c r="B1657" t="s">
        <v>606</v>
      </c>
      <c r="C1657" s="2">
        <v>9.0696364194722504E-2</v>
      </c>
      <c r="D1657" s="2">
        <v>0.57229703524470532</v>
      </c>
      <c r="E1657" s="2">
        <v>0.33700660056057169</v>
      </c>
      <c r="F1657" s="2">
        <v>1</v>
      </c>
      <c r="G1657" s="46"/>
    </row>
    <row r="1658" spans="1:7">
      <c r="A1658" t="s">
        <v>257</v>
      </c>
      <c r="B1658" t="s">
        <v>607</v>
      </c>
      <c r="C1658" s="2">
        <v>0.32493919889343736</v>
      </c>
      <c r="D1658" s="2">
        <v>0.4536246230616941</v>
      </c>
      <c r="E1658" s="2">
        <v>0.22143617804486801</v>
      </c>
      <c r="F1658" s="2">
        <v>1</v>
      </c>
      <c r="G1658" s="46"/>
    </row>
    <row r="1659" spans="1:7">
      <c r="A1659" t="s">
        <v>317</v>
      </c>
      <c r="B1659" t="s">
        <v>608</v>
      </c>
      <c r="C1659" s="2">
        <v>0.16165383828207122</v>
      </c>
      <c r="D1659" s="2">
        <v>0.46244054821003944</v>
      </c>
      <c r="E1659" s="2">
        <v>0.37590561350788881</v>
      </c>
      <c r="F1659" s="2">
        <v>1</v>
      </c>
      <c r="G1659" s="46"/>
    </row>
    <row r="1660" spans="1:7">
      <c r="A1660" t="s">
        <v>389</v>
      </c>
      <c r="B1660" t="s">
        <v>609</v>
      </c>
      <c r="C1660" s="2">
        <v>0.25005129783212959</v>
      </c>
      <c r="D1660" s="2">
        <v>0.50386352233007103</v>
      </c>
      <c r="E1660" s="2">
        <v>0.24608517983779901</v>
      </c>
      <c r="F1660" s="2">
        <v>1</v>
      </c>
      <c r="G1660" s="46"/>
    </row>
    <row r="1661" spans="1:7">
      <c r="A1661" t="s">
        <v>441</v>
      </c>
      <c r="B1661" t="s">
        <v>610</v>
      </c>
      <c r="C1661" s="2">
        <v>0.30721005893595166</v>
      </c>
      <c r="D1661" s="2">
        <v>0.48402343699155592</v>
      </c>
      <c r="E1661" s="2">
        <v>0.20876650407249195</v>
      </c>
      <c r="F1661" s="2">
        <v>1</v>
      </c>
      <c r="G1661" s="46"/>
    </row>
    <row r="1662" spans="1:7">
      <c r="A1662" t="s">
        <v>497</v>
      </c>
      <c r="B1662" t="s">
        <v>611</v>
      </c>
      <c r="C1662" s="2">
        <v>0.36152265402505807</v>
      </c>
      <c r="D1662" s="2">
        <v>0.48099594841867804</v>
      </c>
      <c r="E1662" s="2">
        <v>0.15748139755626359</v>
      </c>
      <c r="F1662" s="2">
        <v>1</v>
      </c>
      <c r="G1662" s="46"/>
    </row>
    <row r="1663" spans="1:7">
      <c r="A1663" t="s">
        <v>498</v>
      </c>
      <c r="B1663" t="s">
        <v>612</v>
      </c>
      <c r="C1663" s="2">
        <v>0.21636379295823516</v>
      </c>
      <c r="D1663" s="2">
        <v>0.39733304494724159</v>
      </c>
      <c r="E1663" s="2">
        <v>0.38630316209452281</v>
      </c>
      <c r="F1663" s="2">
        <v>1</v>
      </c>
      <c r="G1663" s="46"/>
    </row>
    <row r="1664" spans="1:7">
      <c r="A1664" t="s">
        <v>579</v>
      </c>
      <c r="B1664" t="s">
        <v>613</v>
      </c>
      <c r="C1664" s="2">
        <v>0.12580066952287192</v>
      </c>
      <c r="D1664" s="2">
        <v>0.35384060163581721</v>
      </c>
      <c r="E1664" s="2">
        <v>0.52035872884131051</v>
      </c>
      <c r="F1664" s="2">
        <v>1</v>
      </c>
      <c r="G1664" s="46"/>
    </row>
    <row r="1665" spans="1:7">
      <c r="A1665" t="s">
        <v>105</v>
      </c>
      <c r="B1665" t="s">
        <v>603</v>
      </c>
      <c r="C1665" s="2">
        <v>0.1296930113841136</v>
      </c>
      <c r="D1665" s="2">
        <v>0.44674286448699996</v>
      </c>
      <c r="E1665" s="2">
        <v>0.42356412412888678</v>
      </c>
      <c r="F1665" s="2">
        <v>1</v>
      </c>
      <c r="G1665" s="46"/>
    </row>
    <row r="1666" spans="1:7">
      <c r="A1666" t="s">
        <v>106</v>
      </c>
      <c r="B1666" t="s">
        <v>604</v>
      </c>
      <c r="C1666" s="2">
        <v>0.15410735037741569</v>
      </c>
      <c r="D1666" s="2">
        <v>0.45206434276693164</v>
      </c>
      <c r="E1666" s="2">
        <v>0.39382830685565279</v>
      </c>
      <c r="F1666" s="2">
        <v>1</v>
      </c>
      <c r="G1666" s="46"/>
    </row>
    <row r="1667" spans="1:7">
      <c r="A1667" t="s">
        <v>107</v>
      </c>
      <c r="B1667" t="s">
        <v>605</v>
      </c>
      <c r="C1667" s="2">
        <v>0.13273874328301033</v>
      </c>
      <c r="D1667" s="2">
        <v>0.67109081474555721</v>
      </c>
      <c r="E1667" s="2">
        <v>0.19617044197143302</v>
      </c>
      <c r="F1667" s="2">
        <v>1</v>
      </c>
      <c r="G1667" s="46"/>
    </row>
    <row r="1668" spans="1:7">
      <c r="A1668" t="s">
        <v>182</v>
      </c>
      <c r="B1668" t="s">
        <v>606</v>
      </c>
      <c r="C1668" s="2">
        <v>0.19177083882821175</v>
      </c>
      <c r="D1668" s="2">
        <v>0.67554775364659592</v>
      </c>
      <c r="E1668" s="2">
        <v>0.13268140752519286</v>
      </c>
      <c r="F1668" s="2">
        <v>1</v>
      </c>
      <c r="G1668" s="46"/>
    </row>
    <row r="1669" spans="1:7">
      <c r="A1669" t="s">
        <v>258</v>
      </c>
      <c r="B1669" t="s">
        <v>607</v>
      </c>
      <c r="C1669" s="2">
        <v>0.52319574232373445</v>
      </c>
      <c r="D1669" s="2">
        <v>0.37794261224569892</v>
      </c>
      <c r="E1669" s="2">
        <v>9.8861645430566691E-2</v>
      </c>
      <c r="F1669" s="2">
        <v>1</v>
      </c>
      <c r="G1669" s="46"/>
    </row>
    <row r="1670" spans="1:7">
      <c r="A1670" t="s">
        <v>318</v>
      </c>
      <c r="B1670" t="s">
        <v>608</v>
      </c>
      <c r="C1670" s="2">
        <v>0.26361509516829917</v>
      </c>
      <c r="D1670" s="2">
        <v>0.44449013440949303</v>
      </c>
      <c r="E1670" s="2">
        <v>0.29189477042220818</v>
      </c>
      <c r="F1670" s="2">
        <v>1</v>
      </c>
      <c r="G1670" s="46"/>
    </row>
    <row r="1671" spans="1:7">
      <c r="A1671" t="s">
        <v>390</v>
      </c>
      <c r="B1671" t="s">
        <v>609</v>
      </c>
      <c r="C1671" s="2">
        <v>0.34811781501939598</v>
      </c>
      <c r="D1671" s="2">
        <v>0.41753152066758825</v>
      </c>
      <c r="E1671" s="2">
        <v>0.23435066431301657</v>
      </c>
      <c r="F1671" s="2">
        <v>1</v>
      </c>
      <c r="G1671" s="46"/>
    </row>
    <row r="1672" spans="1:7">
      <c r="A1672" t="s">
        <v>442</v>
      </c>
      <c r="B1672" t="s">
        <v>610</v>
      </c>
      <c r="C1672" s="2">
        <v>0.40605391343279496</v>
      </c>
      <c r="D1672" s="2">
        <v>0.43638059860000317</v>
      </c>
      <c r="E1672" s="2">
        <v>0.15756548796720254</v>
      </c>
      <c r="F1672" s="2">
        <v>1</v>
      </c>
      <c r="G1672" s="46"/>
    </row>
    <row r="1673" spans="1:7">
      <c r="A1673" t="s">
        <v>499</v>
      </c>
      <c r="B1673" t="s">
        <v>611</v>
      </c>
      <c r="C1673" s="2">
        <v>0.38054922733268881</v>
      </c>
      <c r="D1673" s="2">
        <v>0.51981701491774246</v>
      </c>
      <c r="E1673" s="2">
        <v>9.9633757749569118E-2</v>
      </c>
      <c r="F1673" s="2">
        <v>1</v>
      </c>
      <c r="G1673" s="46"/>
    </row>
    <row r="1674" spans="1:7">
      <c r="A1674" t="s">
        <v>500</v>
      </c>
      <c r="B1674" t="s">
        <v>612</v>
      </c>
      <c r="C1674" s="2">
        <v>0.34701591901947382</v>
      </c>
      <c r="D1674" s="2">
        <v>0.43173659761889255</v>
      </c>
      <c r="E1674" s="2">
        <v>0.22124748336163388</v>
      </c>
      <c r="F1674" s="2">
        <v>1</v>
      </c>
      <c r="G1674" s="46"/>
    </row>
    <row r="1675" spans="1:7">
      <c r="A1675" t="s">
        <v>582</v>
      </c>
      <c r="B1675" t="s">
        <v>613</v>
      </c>
      <c r="C1675" s="2">
        <v>0.21575281059278989</v>
      </c>
      <c r="D1675" s="2">
        <v>0.42947858917676057</v>
      </c>
      <c r="E1675" s="2">
        <v>0.35476860023044987</v>
      </c>
      <c r="F1675" s="2">
        <v>1</v>
      </c>
      <c r="G1675" s="46"/>
    </row>
    <row r="1676" spans="1:7">
      <c r="A1676" t="s">
        <v>108</v>
      </c>
      <c r="B1676" t="s">
        <v>603</v>
      </c>
      <c r="C1676" s="2">
        <v>7.8617394698736368E-2</v>
      </c>
      <c r="D1676" s="2">
        <v>0.34099975237594604</v>
      </c>
      <c r="E1676" s="2">
        <v>0.58038285292531633</v>
      </c>
      <c r="F1676" s="2">
        <v>1</v>
      </c>
      <c r="G1676" s="46"/>
    </row>
    <row r="1677" spans="1:7">
      <c r="A1677" t="s">
        <v>109</v>
      </c>
      <c r="B1677" t="s">
        <v>604</v>
      </c>
      <c r="C1677" s="2">
        <v>8.1793652669548078E-2</v>
      </c>
      <c r="D1677" s="2">
        <v>0.43708879679826113</v>
      </c>
      <c r="E1677" s="2">
        <v>0.48111755053218958</v>
      </c>
      <c r="F1677" s="2">
        <v>1</v>
      </c>
      <c r="G1677" s="46"/>
    </row>
    <row r="1678" spans="1:7">
      <c r="A1678" t="s">
        <v>110</v>
      </c>
      <c r="B1678" t="s">
        <v>605</v>
      </c>
      <c r="C1678" s="2">
        <v>0.17106469980575714</v>
      </c>
      <c r="D1678" s="2">
        <v>0.4497792975815329</v>
      </c>
      <c r="E1678" s="2">
        <v>0.37915600261270888</v>
      </c>
      <c r="F1678" s="2">
        <v>1</v>
      </c>
      <c r="G1678" s="46"/>
    </row>
    <row r="1679" spans="1:7">
      <c r="A1679" t="s">
        <v>183</v>
      </c>
      <c r="B1679" t="s">
        <v>606</v>
      </c>
      <c r="C1679" s="2">
        <v>0.2157052393073258</v>
      </c>
      <c r="D1679" s="2">
        <v>0.58901405292954256</v>
      </c>
      <c r="E1679" s="2">
        <v>0.19528070776313022</v>
      </c>
      <c r="F1679" s="2">
        <v>1</v>
      </c>
      <c r="G1679" s="46"/>
    </row>
    <row r="1680" spans="1:7">
      <c r="A1680" t="s">
        <v>259</v>
      </c>
      <c r="B1680" t="s">
        <v>607</v>
      </c>
      <c r="C1680" s="2">
        <v>0.29007094034702874</v>
      </c>
      <c r="D1680" s="2">
        <v>0.54152079902645811</v>
      </c>
      <c r="E1680" s="2">
        <v>0.16840826062651168</v>
      </c>
      <c r="F1680" s="2">
        <v>1</v>
      </c>
      <c r="G1680" s="46"/>
    </row>
    <row r="1681" spans="1:7">
      <c r="A1681" t="s">
        <v>319</v>
      </c>
      <c r="B1681" t="s">
        <v>608</v>
      </c>
      <c r="C1681" s="2">
        <v>0.1237886617150224</v>
      </c>
      <c r="D1681" s="2">
        <v>0.44984130549028473</v>
      </c>
      <c r="E1681" s="2">
        <v>0.42637003279469132</v>
      </c>
      <c r="F1681" s="2">
        <v>1</v>
      </c>
      <c r="G1681" s="46"/>
    </row>
    <row r="1682" spans="1:7">
      <c r="A1682" t="s">
        <v>391</v>
      </c>
      <c r="B1682" t="s">
        <v>609</v>
      </c>
      <c r="C1682" s="2">
        <v>0.23329864937660572</v>
      </c>
      <c r="D1682" s="2">
        <v>0.3787742904933552</v>
      </c>
      <c r="E1682" s="2">
        <v>0.38792706013003775</v>
      </c>
      <c r="F1682" s="2">
        <v>1</v>
      </c>
      <c r="G1682" s="46"/>
    </row>
    <row r="1683" spans="1:7">
      <c r="A1683" t="s">
        <v>443</v>
      </c>
      <c r="B1683" t="s">
        <v>610</v>
      </c>
      <c r="C1683" s="2">
        <v>0.30502603981209703</v>
      </c>
      <c r="D1683" s="2">
        <v>0.39905970071934649</v>
      </c>
      <c r="E1683" s="2">
        <v>0.29591425946855521</v>
      </c>
      <c r="F1683" s="2">
        <v>1</v>
      </c>
      <c r="G1683" s="46"/>
    </row>
    <row r="1684" spans="1:7">
      <c r="A1684" t="s">
        <v>501</v>
      </c>
      <c r="B1684" t="s">
        <v>611</v>
      </c>
      <c r="C1684" s="2">
        <v>0.40453358303561449</v>
      </c>
      <c r="D1684" s="2">
        <v>0.51557835808180064</v>
      </c>
      <c r="E1684" s="2">
        <v>7.9888058882583615E-2</v>
      </c>
      <c r="F1684" s="2">
        <v>1</v>
      </c>
      <c r="G1684" s="46"/>
    </row>
    <row r="1685" spans="1:7">
      <c r="A1685" t="s">
        <v>502</v>
      </c>
      <c r="B1685" t="s">
        <v>612</v>
      </c>
      <c r="C1685" s="2">
        <v>0.38671480494410693</v>
      </c>
      <c r="D1685" s="2">
        <v>0.39388418848596912</v>
      </c>
      <c r="E1685" s="2">
        <v>0.2194010065699227</v>
      </c>
      <c r="F1685" s="2">
        <v>1</v>
      </c>
      <c r="G1685" s="46"/>
    </row>
    <row r="1686" spans="1:7">
      <c r="A1686" t="s">
        <v>585</v>
      </c>
      <c r="B1686" t="s">
        <v>613</v>
      </c>
      <c r="C1686" s="2">
        <v>0.43045575362906335</v>
      </c>
      <c r="D1686" s="2">
        <v>0.40058906530704408</v>
      </c>
      <c r="E1686" s="2">
        <v>0.16895518106389112</v>
      </c>
      <c r="F1686" s="2">
        <v>1</v>
      </c>
      <c r="G1686" s="46"/>
    </row>
    <row r="1687" spans="1:7">
      <c r="A1687" t="s">
        <v>111</v>
      </c>
      <c r="B1687" t="s">
        <v>603</v>
      </c>
      <c r="C1687" s="2">
        <v>0.11971553862966065</v>
      </c>
      <c r="D1687" s="2">
        <v>0.2163097556596589</v>
      </c>
      <c r="E1687" s="2">
        <v>0.66397470571068073</v>
      </c>
      <c r="F1687" s="2">
        <v>1</v>
      </c>
      <c r="G1687" s="46"/>
    </row>
    <row r="1688" spans="1:7">
      <c r="A1688" t="s">
        <v>112</v>
      </c>
      <c r="B1688" t="s">
        <v>604</v>
      </c>
      <c r="C1688" s="2">
        <v>8.7701884770303912E-2</v>
      </c>
      <c r="D1688" s="2">
        <v>0.28277962134915868</v>
      </c>
      <c r="E1688" s="2">
        <v>0.62951849388053782</v>
      </c>
      <c r="F1688" s="2">
        <v>1</v>
      </c>
      <c r="G1688" s="46"/>
    </row>
    <row r="1689" spans="1:7">
      <c r="A1689" t="s">
        <v>113</v>
      </c>
      <c r="B1689" t="s">
        <v>605</v>
      </c>
      <c r="C1689" s="2">
        <v>8.5136561775691483E-2</v>
      </c>
      <c r="D1689" s="2">
        <v>0.48783268306074068</v>
      </c>
      <c r="E1689" s="2">
        <v>0.4270307551635682</v>
      </c>
      <c r="F1689" s="2">
        <v>1</v>
      </c>
      <c r="G1689" s="46"/>
    </row>
    <row r="1690" spans="1:7">
      <c r="A1690" t="s">
        <v>184</v>
      </c>
      <c r="B1690" t="s">
        <v>606</v>
      </c>
      <c r="C1690" s="2">
        <v>9.3439959981581944E-2</v>
      </c>
      <c r="D1690" s="2">
        <v>0.65101001689680715</v>
      </c>
      <c r="E1690" s="2">
        <v>0.25555002312161124</v>
      </c>
      <c r="F1690" s="2">
        <v>1</v>
      </c>
      <c r="G1690" s="46"/>
    </row>
    <row r="1691" spans="1:7">
      <c r="A1691" t="s">
        <v>260</v>
      </c>
      <c r="B1691" t="s">
        <v>607</v>
      </c>
      <c r="C1691" s="2">
        <v>0.33069741758866966</v>
      </c>
      <c r="D1691" s="2">
        <v>0.38283080625304305</v>
      </c>
      <c r="E1691" s="2">
        <v>0.28647177615828789</v>
      </c>
      <c r="F1691" s="2">
        <v>1</v>
      </c>
      <c r="G1691" s="46"/>
    </row>
    <row r="1692" spans="1:7">
      <c r="A1692" t="s">
        <v>320</v>
      </c>
      <c r="B1692" t="s">
        <v>608</v>
      </c>
      <c r="C1692" s="2">
        <v>0.19583313584485881</v>
      </c>
      <c r="D1692" s="2">
        <v>0.43640911885735628</v>
      </c>
      <c r="E1692" s="2">
        <v>0.36775774529778554</v>
      </c>
      <c r="F1692" s="2">
        <v>1</v>
      </c>
      <c r="G1692" s="46"/>
    </row>
    <row r="1693" spans="1:7">
      <c r="A1693" t="s">
        <v>392</v>
      </c>
      <c r="B1693" t="s">
        <v>609</v>
      </c>
      <c r="C1693" s="2">
        <v>0.28876683957339216</v>
      </c>
      <c r="D1693" s="2">
        <v>0.38516191192742721</v>
      </c>
      <c r="E1693" s="2">
        <v>0.32607124849918134</v>
      </c>
      <c r="F1693" s="2">
        <v>1</v>
      </c>
      <c r="G1693" s="46"/>
    </row>
    <row r="1694" spans="1:7">
      <c r="A1694" t="s">
        <v>444</v>
      </c>
      <c r="B1694" t="s">
        <v>610</v>
      </c>
      <c r="C1694" s="2">
        <v>0.363400666533988</v>
      </c>
      <c r="D1694" s="2">
        <v>0.47240414823553556</v>
      </c>
      <c r="E1694" s="2">
        <v>0.16419518523047694</v>
      </c>
      <c r="F1694" s="2">
        <v>1</v>
      </c>
      <c r="G1694" s="46"/>
    </row>
    <row r="1695" spans="1:7">
      <c r="A1695" t="s">
        <v>503</v>
      </c>
      <c r="B1695" t="s">
        <v>611</v>
      </c>
      <c r="C1695" s="2">
        <v>0.25101059129326281</v>
      </c>
      <c r="D1695" s="2">
        <v>0.59915605421514273</v>
      </c>
      <c r="E1695" s="2">
        <v>0.14983335449159493</v>
      </c>
      <c r="F1695" s="2">
        <v>1</v>
      </c>
      <c r="G1695" s="46"/>
    </row>
    <row r="1696" spans="1:7">
      <c r="A1696" t="s">
        <v>504</v>
      </c>
      <c r="B1696" t="s">
        <v>612</v>
      </c>
      <c r="C1696" s="2">
        <v>0.21526087699896265</v>
      </c>
      <c r="D1696" s="2">
        <v>0.44098110506457472</v>
      </c>
      <c r="E1696" s="2">
        <v>0.34375801793646316</v>
      </c>
      <c r="F1696" s="2">
        <v>1</v>
      </c>
      <c r="G1696" s="46"/>
    </row>
    <row r="1697" spans="1:8">
      <c r="A1697" t="s">
        <v>588</v>
      </c>
      <c r="B1697" t="s">
        <v>613</v>
      </c>
      <c r="C1697" s="2">
        <v>0.14631334631677528</v>
      </c>
      <c r="D1697" s="2">
        <v>0.43833773655213137</v>
      </c>
      <c r="E1697" s="2">
        <v>0.41534891713109379</v>
      </c>
      <c r="F1697" s="2">
        <v>1</v>
      </c>
      <c r="G1697" s="46"/>
    </row>
    <row r="1698" spans="1:8">
      <c r="A1698" t="s">
        <v>114</v>
      </c>
      <c r="B1698" t="s">
        <v>603</v>
      </c>
      <c r="C1698" s="2">
        <v>7.146377921429091E-2</v>
      </c>
      <c r="D1698" s="2">
        <v>0.46482129443501835</v>
      </c>
      <c r="E1698" s="2">
        <v>0.46371492635068839</v>
      </c>
      <c r="F1698" s="2">
        <v>1</v>
      </c>
      <c r="G1698" s="46"/>
    </row>
    <row r="1699" spans="1:8">
      <c r="A1699" t="s">
        <v>115</v>
      </c>
      <c r="B1699" t="s">
        <v>604</v>
      </c>
      <c r="C1699" s="2">
        <v>8.4600394147293534E-2</v>
      </c>
      <c r="D1699" s="2">
        <v>0.47537830087861449</v>
      </c>
      <c r="E1699" s="2">
        <v>0.4400213049740892</v>
      </c>
      <c r="F1699" s="2">
        <v>1</v>
      </c>
      <c r="G1699" s="46"/>
    </row>
    <row r="1700" spans="1:8">
      <c r="A1700" t="s">
        <v>116</v>
      </c>
      <c r="B1700" t="s">
        <v>605</v>
      </c>
      <c r="C1700" s="2">
        <v>0.1401596690298601</v>
      </c>
      <c r="D1700" s="2">
        <v>0.56605156104448562</v>
      </c>
      <c r="E1700" s="2">
        <v>0.29378876992565245</v>
      </c>
      <c r="F1700" s="2">
        <v>1</v>
      </c>
      <c r="G1700" s="46"/>
    </row>
    <row r="1701" spans="1:8">
      <c r="A1701" t="s">
        <v>185</v>
      </c>
      <c r="B1701" t="s">
        <v>606</v>
      </c>
      <c r="C1701" s="2">
        <v>0.22756253327537196</v>
      </c>
      <c r="D1701" s="2">
        <v>0.61133970112891955</v>
      </c>
      <c r="E1701" s="2">
        <v>0.16109776559570657</v>
      </c>
      <c r="F1701" s="2">
        <v>1</v>
      </c>
      <c r="G1701" s="46"/>
    </row>
    <row r="1702" spans="1:8">
      <c r="A1702" t="s">
        <v>261</v>
      </c>
      <c r="B1702" t="s">
        <v>607</v>
      </c>
      <c r="C1702" s="2">
        <v>0.34861116770932488</v>
      </c>
      <c r="D1702" s="2">
        <v>0.47334402461805192</v>
      </c>
      <c r="E1702" s="2">
        <v>0.17804480767262101</v>
      </c>
      <c r="F1702" s="2">
        <v>1</v>
      </c>
      <c r="G1702" s="46"/>
    </row>
    <row r="1703" spans="1:8">
      <c r="A1703" t="s">
        <v>321</v>
      </c>
      <c r="B1703" t="s">
        <v>608</v>
      </c>
      <c r="C1703" s="2">
        <v>0.18451330425361895</v>
      </c>
      <c r="D1703" s="2">
        <v>0.52120598149029618</v>
      </c>
      <c r="E1703" s="2">
        <v>0.29428071425608265</v>
      </c>
      <c r="F1703" s="2">
        <v>1</v>
      </c>
      <c r="G1703" s="46"/>
    </row>
    <row r="1704" spans="1:8">
      <c r="A1704" t="s">
        <v>393</v>
      </c>
      <c r="B1704" t="s">
        <v>609</v>
      </c>
      <c r="C1704" s="2">
        <v>0.25482085784394459</v>
      </c>
      <c r="D1704" s="2">
        <v>0.4894241696345179</v>
      </c>
      <c r="E1704" s="2">
        <v>0.25575497252153484</v>
      </c>
      <c r="F1704" s="2">
        <v>1</v>
      </c>
      <c r="G1704" s="46"/>
    </row>
    <row r="1705" spans="1:8">
      <c r="A1705" t="s">
        <v>445</v>
      </c>
      <c r="B1705" t="s">
        <v>610</v>
      </c>
      <c r="C1705" s="2">
        <v>0.31923704790985674</v>
      </c>
      <c r="D1705" s="2">
        <v>0.54144664190074443</v>
      </c>
      <c r="E1705" s="2">
        <v>0.13931631018939683</v>
      </c>
      <c r="F1705" s="2">
        <v>1</v>
      </c>
      <c r="G1705" s="46"/>
    </row>
    <row r="1706" spans="1:8">
      <c r="A1706" t="s">
        <v>505</v>
      </c>
      <c r="B1706" t="s">
        <v>611</v>
      </c>
      <c r="C1706" s="2">
        <v>0.39706694944014947</v>
      </c>
      <c r="D1706" s="2">
        <v>0.55366509797216645</v>
      </c>
      <c r="E1706" s="2">
        <v>4.9267952587682302E-2</v>
      </c>
      <c r="F1706" s="2">
        <v>1</v>
      </c>
      <c r="G1706" s="46"/>
    </row>
    <row r="1707" spans="1:8">
      <c r="A1707" t="s">
        <v>506</v>
      </c>
      <c r="B1707" t="s">
        <v>612</v>
      </c>
      <c r="C1707" s="2">
        <v>0.26882896444348747</v>
      </c>
      <c r="D1707" s="2">
        <v>0.54719256238520697</v>
      </c>
      <c r="E1707" s="2">
        <v>0.18397847317130356</v>
      </c>
      <c r="F1707" s="2">
        <v>1</v>
      </c>
      <c r="G1707" s="46"/>
    </row>
    <row r="1708" spans="1:8">
      <c r="A1708" t="s">
        <v>591</v>
      </c>
      <c r="B1708" t="s">
        <v>613</v>
      </c>
      <c r="C1708" s="2">
        <v>0.28063928637677854</v>
      </c>
      <c r="D1708" s="2">
        <v>0.46015257530841697</v>
      </c>
      <c r="E1708" s="2">
        <v>0.25920813831480222</v>
      </c>
      <c r="F1708" s="2">
        <v>1</v>
      </c>
      <c r="G1708" s="46"/>
    </row>
    <row r="1709" spans="1:8">
      <c r="A1709" t="s">
        <v>117</v>
      </c>
      <c r="B1709" t="s">
        <v>603</v>
      </c>
      <c r="C1709" s="2">
        <v>0.1351035842634162</v>
      </c>
      <c r="D1709" s="2">
        <v>0.38803441651692983</v>
      </c>
      <c r="E1709" s="2">
        <v>0.4768619992196455</v>
      </c>
      <c r="F1709" s="2">
        <v>1</v>
      </c>
      <c r="G1709" s="46"/>
      <c r="H1709" s="2"/>
    </row>
    <row r="1710" spans="1:8">
      <c r="A1710" t="s">
        <v>118</v>
      </c>
      <c r="B1710" t="s">
        <v>604</v>
      </c>
      <c r="C1710" s="2">
        <v>0.13839920990675963</v>
      </c>
      <c r="D1710" s="2">
        <v>0.4422368073155864</v>
      </c>
      <c r="E1710" s="2">
        <v>0.41936398277764653</v>
      </c>
      <c r="F1710" s="2">
        <v>1</v>
      </c>
      <c r="G1710" s="46"/>
      <c r="H1710" s="2"/>
    </row>
    <row r="1711" spans="1:8">
      <c r="A1711" t="s">
        <v>119</v>
      </c>
      <c r="B1711" t="s">
        <v>605</v>
      </c>
      <c r="C1711" s="2">
        <v>0.16887554139869215</v>
      </c>
      <c r="D1711" s="2">
        <v>0.56343145339008371</v>
      </c>
      <c r="E1711" s="2">
        <v>0.26769300521121903</v>
      </c>
      <c r="F1711" s="2">
        <v>1</v>
      </c>
      <c r="G1711" s="46"/>
    </row>
    <row r="1712" spans="1:8">
      <c r="A1712" t="s">
        <v>186</v>
      </c>
      <c r="B1712" t="s">
        <v>606</v>
      </c>
      <c r="C1712" s="2">
        <v>0.20674269115496252</v>
      </c>
      <c r="D1712" s="2">
        <v>0.62637785703010251</v>
      </c>
      <c r="E1712" s="2">
        <v>0.16687945181493141</v>
      </c>
      <c r="F1712" s="2">
        <v>1</v>
      </c>
      <c r="G1712" s="46"/>
    </row>
    <row r="1713" spans="1:8">
      <c r="A1713" t="s">
        <v>262</v>
      </c>
      <c r="B1713" t="s">
        <v>607</v>
      </c>
      <c r="C1713" s="2">
        <v>0.41735088178123192</v>
      </c>
      <c r="D1713" s="2">
        <v>0.44528199183793371</v>
      </c>
      <c r="E1713" s="2">
        <v>0.13736712638082765</v>
      </c>
      <c r="F1713" s="2">
        <v>1</v>
      </c>
      <c r="G1713" s="46"/>
    </row>
    <row r="1714" spans="1:8">
      <c r="A1714" t="s">
        <v>322</v>
      </c>
      <c r="B1714" t="s">
        <v>608</v>
      </c>
      <c r="C1714" s="2">
        <v>0.25067239985249867</v>
      </c>
      <c r="D1714" s="2">
        <v>0.44449845478177108</v>
      </c>
      <c r="E1714" s="2">
        <v>0.30482914536572397</v>
      </c>
      <c r="F1714" s="2">
        <v>1</v>
      </c>
      <c r="G1714" s="46"/>
    </row>
    <row r="1715" spans="1:8">
      <c r="A1715" t="s">
        <v>394</v>
      </c>
      <c r="B1715" t="s">
        <v>609</v>
      </c>
      <c r="C1715" s="2">
        <v>0.31275028449771891</v>
      </c>
      <c r="D1715" s="2">
        <v>0.42255815412651176</v>
      </c>
      <c r="E1715" s="2">
        <v>0.26469156137576316</v>
      </c>
      <c r="F1715" s="2">
        <v>1</v>
      </c>
      <c r="G1715" s="46"/>
    </row>
    <row r="1716" spans="1:8">
      <c r="A1716" t="s">
        <v>446</v>
      </c>
      <c r="B1716" t="s">
        <v>610</v>
      </c>
      <c r="C1716" s="2">
        <v>0.40398778850503769</v>
      </c>
      <c r="D1716" s="2">
        <v>0.45488766884002435</v>
      </c>
      <c r="E1716" s="2">
        <v>0.14112454265493041</v>
      </c>
      <c r="F1716" s="2">
        <v>1</v>
      </c>
      <c r="G1716" s="46"/>
    </row>
    <row r="1717" spans="1:8">
      <c r="A1717" t="s">
        <v>507</v>
      </c>
      <c r="B1717" t="s">
        <v>611</v>
      </c>
      <c r="C1717" s="2">
        <v>0.42293518229195087</v>
      </c>
      <c r="D1717" s="2">
        <v>0.47811181549629034</v>
      </c>
      <c r="E1717" s="2">
        <v>9.8953002211751628E-2</v>
      </c>
      <c r="F1717" s="2">
        <v>1</v>
      </c>
      <c r="G1717" s="46"/>
    </row>
    <row r="1718" spans="1:8">
      <c r="A1718" t="s">
        <v>508</v>
      </c>
      <c r="B1718" t="s">
        <v>612</v>
      </c>
      <c r="C1718" s="2">
        <v>0.34999634994027384</v>
      </c>
      <c r="D1718" s="2">
        <v>0.41595166815378287</v>
      </c>
      <c r="E1718" s="2">
        <v>0.23405198190593693</v>
      </c>
      <c r="F1718" s="2">
        <v>1</v>
      </c>
      <c r="G1718" s="46"/>
    </row>
    <row r="1719" spans="1:8">
      <c r="A1719" t="s">
        <v>594</v>
      </c>
      <c r="B1719" t="s">
        <v>613</v>
      </c>
      <c r="C1719" s="2">
        <v>0.2611155017791969</v>
      </c>
      <c r="D1719" s="2">
        <v>0.41855368266270981</v>
      </c>
      <c r="E1719" s="2">
        <v>0.32033081555808735</v>
      </c>
      <c r="F1719" s="2">
        <v>1</v>
      </c>
      <c r="G1719" s="46"/>
    </row>
    <row r="1721" spans="1:8">
      <c r="A1721" t="s">
        <v>598</v>
      </c>
      <c r="B1721" t="s">
        <v>614</v>
      </c>
      <c r="C1721" t="s">
        <v>615</v>
      </c>
      <c r="D1721" t="s">
        <v>616</v>
      </c>
      <c r="E1721" t="s">
        <v>617</v>
      </c>
      <c r="F1721" t="s">
        <v>27</v>
      </c>
    </row>
    <row r="1722" spans="1:8">
      <c r="A1722" t="s">
        <v>34</v>
      </c>
      <c r="B1722" t="s">
        <v>618</v>
      </c>
      <c r="C1722" s="2">
        <v>0.12553919738903124</v>
      </c>
      <c r="D1722" s="2">
        <v>0.37744328500780466</v>
      </c>
      <c r="E1722" s="2">
        <v>0.49701751760316648</v>
      </c>
      <c r="F1722" s="2">
        <v>1</v>
      </c>
      <c r="H1722" s="46"/>
    </row>
    <row r="1723" spans="1:8">
      <c r="A1723" t="s">
        <v>40</v>
      </c>
      <c r="B1723" t="s">
        <v>619</v>
      </c>
      <c r="C1723" s="2">
        <v>0.13013658391255892</v>
      </c>
      <c r="D1723" s="2">
        <v>0.37815408484742313</v>
      </c>
      <c r="E1723" s="2">
        <v>0.49170933124002025</v>
      </c>
      <c r="F1723" s="2">
        <v>1</v>
      </c>
      <c r="H1723" s="47"/>
    </row>
    <row r="1724" spans="1:8">
      <c r="A1724" t="s">
        <v>46</v>
      </c>
      <c r="B1724" t="s">
        <v>620</v>
      </c>
      <c r="C1724" s="2">
        <v>0.10799608737543816</v>
      </c>
      <c r="D1724" s="2">
        <v>0.44379685679349856</v>
      </c>
      <c r="E1724" s="2">
        <v>0.44820705583106618</v>
      </c>
      <c r="F1724" s="2">
        <v>1</v>
      </c>
      <c r="H1724" s="47"/>
    </row>
    <row r="1725" spans="1:8">
      <c r="A1725" t="s">
        <v>159</v>
      </c>
      <c r="B1725" t="s">
        <v>621</v>
      </c>
      <c r="C1725" s="2">
        <v>6.8679348918400412E-2</v>
      </c>
      <c r="D1725" s="2">
        <v>0.47939317486897254</v>
      </c>
      <c r="E1725" s="2">
        <v>0.45192747621263024</v>
      </c>
      <c r="F1725" s="2">
        <v>1</v>
      </c>
      <c r="H1725" s="47"/>
    </row>
    <row r="1726" spans="1:8">
      <c r="A1726" t="s">
        <v>235</v>
      </c>
      <c r="B1726" t="s">
        <v>622</v>
      </c>
      <c r="C1726" s="2">
        <v>0.19753264467026799</v>
      </c>
      <c r="D1726" s="2">
        <v>0.40625416559077565</v>
      </c>
      <c r="E1726" s="2">
        <v>0.39621318973895969</v>
      </c>
      <c r="F1726" s="2">
        <v>1</v>
      </c>
      <c r="H1726" s="47"/>
    </row>
    <row r="1727" spans="1:8">
      <c r="A1727" t="s">
        <v>295</v>
      </c>
      <c r="B1727" t="s">
        <v>623</v>
      </c>
      <c r="C1727" s="2">
        <v>0.20488605074447816</v>
      </c>
      <c r="D1727" s="2">
        <v>0.46228979259742148</v>
      </c>
      <c r="E1727" s="2">
        <v>0.33282415665810311</v>
      </c>
      <c r="F1727" s="2">
        <v>1</v>
      </c>
      <c r="H1727" s="47"/>
    </row>
    <row r="1728" spans="1:8">
      <c r="A1728" t="s">
        <v>368</v>
      </c>
      <c r="B1728" t="s">
        <v>624</v>
      </c>
      <c r="C1728" s="2">
        <v>0.33489308284573388</v>
      </c>
      <c r="D1728" s="2">
        <v>0.44957411295818572</v>
      </c>
      <c r="E1728" s="2">
        <v>0.21553280419608267</v>
      </c>
      <c r="F1728" s="2">
        <v>1</v>
      </c>
      <c r="H1728" s="47"/>
    </row>
    <row r="1729" spans="1:8">
      <c r="A1729" t="s">
        <v>420</v>
      </c>
      <c r="B1729" t="s">
        <v>625</v>
      </c>
      <c r="C1729" s="2">
        <v>0.25471142293387289</v>
      </c>
      <c r="D1729" s="2">
        <v>0.58196380762457045</v>
      </c>
      <c r="E1729" s="2">
        <v>0.16332476944155869</v>
      </c>
      <c r="F1729" s="2">
        <v>1</v>
      </c>
      <c r="H1729" s="47"/>
    </row>
    <row r="1730" spans="1:8">
      <c r="A1730" t="s">
        <v>457</v>
      </c>
      <c r="B1730" t="s">
        <v>626</v>
      </c>
      <c r="C1730" s="2">
        <v>0.32411729158954566</v>
      </c>
      <c r="D1730" s="2">
        <v>0.51155407400532704</v>
      </c>
      <c r="E1730" s="2">
        <v>0.16432863440512954</v>
      </c>
      <c r="F1730" s="2">
        <v>1</v>
      </c>
      <c r="H1730" s="47"/>
    </row>
    <row r="1731" spans="1:8">
      <c r="A1731" t="s">
        <v>459</v>
      </c>
      <c r="B1731" t="s">
        <v>627</v>
      </c>
      <c r="C1731" s="2">
        <v>0.55061196185196493</v>
      </c>
      <c r="D1731" s="2">
        <v>0.33167665761291054</v>
      </c>
      <c r="E1731" s="2">
        <v>0.11771138053512695</v>
      </c>
      <c r="F1731" s="2">
        <v>1</v>
      </c>
      <c r="H1731" s="47"/>
    </row>
    <row r="1732" spans="1:8">
      <c r="A1732" t="s">
        <v>521</v>
      </c>
      <c r="B1732" t="s">
        <v>628</v>
      </c>
      <c r="C1732" s="2">
        <v>0.46355642973570677</v>
      </c>
      <c r="D1732" s="2">
        <v>0.41476376655922648</v>
      </c>
      <c r="E1732" s="2">
        <v>0.12167980370506959</v>
      </c>
      <c r="F1732" s="2">
        <v>1</v>
      </c>
      <c r="H1732" s="47"/>
    </row>
    <row r="1733" spans="1:8">
      <c r="A1733" t="s">
        <v>523</v>
      </c>
      <c r="B1733" t="s">
        <v>629</v>
      </c>
      <c r="C1733" s="2">
        <v>0.68868485776087274</v>
      </c>
      <c r="D1733" s="2">
        <v>0.23494038195583372</v>
      </c>
      <c r="E1733" s="2">
        <v>7.6374760283296178E-2</v>
      </c>
      <c r="F1733" s="2">
        <v>1</v>
      </c>
      <c r="H1733" s="47"/>
    </row>
    <row r="1734" spans="1:8">
      <c r="A1734" t="s">
        <v>525</v>
      </c>
      <c r="B1734" t="s">
        <v>630</v>
      </c>
      <c r="C1734" s="2">
        <v>0.67663544764062866</v>
      </c>
      <c r="D1734" s="2">
        <v>0.25592041551444855</v>
      </c>
      <c r="E1734" s="2">
        <v>6.7444136844925159E-2</v>
      </c>
      <c r="F1734" s="2">
        <v>1</v>
      </c>
      <c r="H1734" s="47"/>
    </row>
    <row r="1735" spans="1:8">
      <c r="A1735" t="s">
        <v>631</v>
      </c>
      <c r="B1735" t="s">
        <v>632</v>
      </c>
      <c r="C1735" s="2">
        <v>0.91189478046922701</v>
      </c>
      <c r="D1735" s="2">
        <v>5.4066389914081671E-2</v>
      </c>
      <c r="E1735" s="2">
        <v>3.4038829616691899E-2</v>
      </c>
      <c r="F1735" s="2">
        <v>1</v>
      </c>
      <c r="H1735" s="47"/>
    </row>
    <row r="1736" spans="1:8">
      <c r="A1736" t="s">
        <v>48</v>
      </c>
      <c r="B1736" t="s">
        <v>618</v>
      </c>
      <c r="C1736" s="2">
        <v>5.6250210483252287E-2</v>
      </c>
      <c r="D1736" s="2">
        <v>0.45973660644456843</v>
      </c>
      <c r="E1736" s="2">
        <v>0.484013183072179</v>
      </c>
      <c r="F1736" s="2">
        <v>1</v>
      </c>
      <c r="H1736" s="46"/>
    </row>
    <row r="1737" spans="1:8">
      <c r="A1737" t="s">
        <v>49</v>
      </c>
      <c r="B1737" t="s">
        <v>619</v>
      </c>
      <c r="C1737" s="2">
        <v>6.7352168786891847E-2</v>
      </c>
      <c r="D1737" s="2">
        <v>0.41675081926593832</v>
      </c>
      <c r="E1737" s="2">
        <v>0.51589701194716975</v>
      </c>
      <c r="F1737" s="2">
        <v>1</v>
      </c>
      <c r="H1737" s="47"/>
    </row>
    <row r="1738" spans="1:8">
      <c r="A1738" t="s">
        <v>50</v>
      </c>
      <c r="B1738" t="s">
        <v>620</v>
      </c>
      <c r="C1738" s="2">
        <v>0.129199275265165</v>
      </c>
      <c r="D1738" s="2">
        <v>0.6612225799263608</v>
      </c>
      <c r="E1738" s="2">
        <v>0.20957814480847367</v>
      </c>
      <c r="F1738" s="2">
        <v>1</v>
      </c>
      <c r="H1738" s="47"/>
    </row>
    <row r="1739" spans="1:8">
      <c r="A1739" t="s">
        <v>163</v>
      </c>
      <c r="B1739" t="s">
        <v>621</v>
      </c>
      <c r="C1739" s="2">
        <v>8.627244482321475E-2</v>
      </c>
      <c r="D1739" s="2">
        <v>0.6781445592032036</v>
      </c>
      <c r="E1739" s="2">
        <v>0.23558299597358123</v>
      </c>
      <c r="F1739" s="2">
        <v>1</v>
      </c>
      <c r="H1739" s="47"/>
    </row>
    <row r="1740" spans="1:8">
      <c r="A1740" t="s">
        <v>239</v>
      </c>
      <c r="B1740" t="s">
        <v>622</v>
      </c>
      <c r="C1740" s="2">
        <v>0.1873103122618035</v>
      </c>
      <c r="D1740" s="2">
        <v>0.5370465016321635</v>
      </c>
      <c r="E1740" s="2">
        <v>0.27564318610603228</v>
      </c>
      <c r="F1740" s="2">
        <v>1</v>
      </c>
      <c r="H1740" s="47"/>
    </row>
    <row r="1741" spans="1:8">
      <c r="A1741" t="s">
        <v>299</v>
      </c>
      <c r="B1741" t="s">
        <v>623</v>
      </c>
      <c r="C1741" s="2">
        <v>0.21862340805618311</v>
      </c>
      <c r="D1741" s="2">
        <v>0.55012014559283429</v>
      </c>
      <c r="E1741" s="2">
        <v>0.23125644635098205</v>
      </c>
      <c r="F1741" s="2">
        <v>1</v>
      </c>
      <c r="H1741" s="47"/>
    </row>
    <row r="1742" spans="1:8">
      <c r="A1742" t="s">
        <v>371</v>
      </c>
      <c r="B1742" t="s">
        <v>624</v>
      </c>
      <c r="C1742" s="2">
        <v>0.33599725109590944</v>
      </c>
      <c r="D1742" s="2">
        <v>0.54707500336813808</v>
      </c>
      <c r="E1742" s="2">
        <v>0.116927745535952</v>
      </c>
      <c r="F1742" s="2">
        <v>1</v>
      </c>
      <c r="H1742" s="47"/>
    </row>
    <row r="1743" spans="1:8">
      <c r="A1743" t="s">
        <v>423</v>
      </c>
      <c r="B1743" t="s">
        <v>625</v>
      </c>
      <c r="C1743" s="2">
        <v>0.30837042656659597</v>
      </c>
      <c r="D1743" s="2">
        <v>0.55568474292839209</v>
      </c>
      <c r="E1743" s="2">
        <v>0.13594483050501119</v>
      </c>
      <c r="F1743" s="2">
        <v>1</v>
      </c>
      <c r="H1743" s="47"/>
    </row>
    <row r="1744" spans="1:8">
      <c r="A1744" t="s">
        <v>461</v>
      </c>
      <c r="B1744" t="s">
        <v>626</v>
      </c>
      <c r="C1744" s="2">
        <v>0.30571875375652585</v>
      </c>
      <c r="D1744" s="2">
        <v>0.65983737652706898</v>
      </c>
      <c r="E1744" s="2">
        <v>3.4443869716404778E-2</v>
      </c>
      <c r="F1744" s="2">
        <v>1</v>
      </c>
      <c r="H1744" s="47"/>
    </row>
    <row r="1745" spans="1:8">
      <c r="A1745" t="s">
        <v>462</v>
      </c>
      <c r="B1745" t="s">
        <v>627</v>
      </c>
      <c r="C1745" s="2">
        <v>0.57300633316450411</v>
      </c>
      <c r="D1745" s="2">
        <v>0.31280618730048781</v>
      </c>
      <c r="E1745" s="2">
        <v>0.11418747953500792</v>
      </c>
      <c r="F1745" s="2">
        <v>1</v>
      </c>
      <c r="H1745" s="47"/>
    </row>
    <row r="1746" spans="1:8">
      <c r="A1746" t="s">
        <v>527</v>
      </c>
      <c r="B1746" t="s">
        <v>628</v>
      </c>
      <c r="C1746" s="2">
        <v>0.74678085160279806</v>
      </c>
      <c r="D1746" s="2">
        <v>0.23999641828028076</v>
      </c>
      <c r="E1746" s="2">
        <v>1.322273011692072E-2</v>
      </c>
      <c r="F1746" s="2">
        <v>1</v>
      </c>
      <c r="H1746" s="47"/>
    </row>
    <row r="1747" spans="1:8">
      <c r="A1747" t="s">
        <v>528</v>
      </c>
      <c r="B1747" t="s">
        <v>629</v>
      </c>
      <c r="C1747" s="2">
        <v>0.74644730494508582</v>
      </c>
      <c r="D1747" s="2">
        <v>0.1759050417858693</v>
      </c>
      <c r="E1747" s="2">
        <v>7.7647653269044173E-2</v>
      </c>
      <c r="F1747" s="2">
        <v>1</v>
      </c>
      <c r="H1747" s="47"/>
    </row>
    <row r="1748" spans="1:8">
      <c r="A1748" t="s">
        <v>529</v>
      </c>
      <c r="B1748" t="s">
        <v>630</v>
      </c>
      <c r="C1748" s="2">
        <v>0.80493975341221002</v>
      </c>
      <c r="D1748" s="2">
        <v>0.17275633421276576</v>
      </c>
      <c r="E1748" s="2">
        <v>2.2303912375023764E-2</v>
      </c>
      <c r="F1748" s="2">
        <v>1</v>
      </c>
      <c r="H1748" s="47"/>
    </row>
    <row r="1749" spans="1:8">
      <c r="A1749" t="s">
        <v>633</v>
      </c>
      <c r="B1749" t="s">
        <v>632</v>
      </c>
      <c r="C1749" s="2">
        <v>0.93683611216034346</v>
      </c>
      <c r="D1749" s="2">
        <v>3.9084365870208228E-2</v>
      </c>
      <c r="E1749" s="2">
        <v>2.4079521969448122E-2</v>
      </c>
      <c r="F1749" s="2">
        <v>1</v>
      </c>
      <c r="H1749" s="47"/>
    </row>
    <row r="1750" spans="1:8">
      <c r="A1750" t="s">
        <v>51</v>
      </c>
      <c r="B1750" t="s">
        <v>618</v>
      </c>
      <c r="C1750" s="2">
        <v>3.545049616285615E-2</v>
      </c>
      <c r="D1750" s="2">
        <v>0.25338178696219732</v>
      </c>
      <c r="E1750" s="2">
        <v>0.71116771687494618</v>
      </c>
      <c r="F1750" s="2">
        <v>1</v>
      </c>
      <c r="H1750" s="46"/>
    </row>
    <row r="1751" spans="1:8">
      <c r="A1751" t="s">
        <v>52</v>
      </c>
      <c r="B1751" t="s">
        <v>619</v>
      </c>
      <c r="C1751" s="2">
        <v>2.7972481194630524E-2</v>
      </c>
      <c r="D1751" s="2">
        <v>0.2774167599766606</v>
      </c>
      <c r="E1751" s="2">
        <v>0.69461075882870849</v>
      </c>
      <c r="F1751" s="2">
        <v>1</v>
      </c>
      <c r="H1751" s="47"/>
    </row>
    <row r="1752" spans="1:8">
      <c r="A1752" t="s">
        <v>53</v>
      </c>
      <c r="B1752" t="s">
        <v>620</v>
      </c>
      <c r="C1752" s="2">
        <v>6.2920197371436504E-2</v>
      </c>
      <c r="D1752" s="2">
        <v>0.42215344791863985</v>
      </c>
      <c r="E1752" s="2">
        <v>0.51492635470992332</v>
      </c>
      <c r="F1752" s="2">
        <v>1</v>
      </c>
      <c r="H1752" s="47"/>
    </row>
    <row r="1753" spans="1:8">
      <c r="A1753" t="s">
        <v>164</v>
      </c>
      <c r="B1753" t="s">
        <v>621</v>
      </c>
      <c r="C1753" s="2">
        <v>4.2606972138249294E-2</v>
      </c>
      <c r="D1753" s="2">
        <v>0.45741135434657887</v>
      </c>
      <c r="E1753" s="2">
        <v>0.49998167351517142</v>
      </c>
      <c r="F1753" s="2">
        <v>1</v>
      </c>
      <c r="H1753" s="47"/>
    </row>
    <row r="1754" spans="1:8">
      <c r="A1754" t="s">
        <v>240</v>
      </c>
      <c r="B1754" t="s">
        <v>622</v>
      </c>
      <c r="C1754" s="2">
        <v>0.12932523493341486</v>
      </c>
      <c r="D1754" s="2">
        <v>0.42343589123602299</v>
      </c>
      <c r="E1754" s="2">
        <v>0.44723887383056182</v>
      </c>
      <c r="F1754" s="2">
        <v>1</v>
      </c>
      <c r="H1754" s="47"/>
    </row>
    <row r="1755" spans="1:8">
      <c r="A1755" t="s">
        <v>300</v>
      </c>
      <c r="B1755" t="s">
        <v>623</v>
      </c>
      <c r="C1755" s="2">
        <v>0.14122806263622523</v>
      </c>
      <c r="D1755" s="2">
        <v>0.50496690998666927</v>
      </c>
      <c r="E1755" s="2">
        <v>0.35380502737710517</v>
      </c>
      <c r="F1755" s="2">
        <v>1</v>
      </c>
      <c r="H1755" s="47"/>
    </row>
    <row r="1756" spans="1:8">
      <c r="A1756" t="s">
        <v>372</v>
      </c>
      <c r="B1756" t="s">
        <v>624</v>
      </c>
      <c r="C1756" s="2">
        <v>0.32889434958476904</v>
      </c>
      <c r="D1756" s="2">
        <v>0.51432264810506312</v>
      </c>
      <c r="E1756" s="2">
        <v>0.15678300231016762</v>
      </c>
      <c r="F1756" s="2">
        <v>1</v>
      </c>
      <c r="H1756" s="47"/>
    </row>
    <row r="1757" spans="1:8">
      <c r="A1757" t="s">
        <v>424</v>
      </c>
      <c r="B1757" t="s">
        <v>625</v>
      </c>
      <c r="C1757" s="2">
        <v>0.2673878378699604</v>
      </c>
      <c r="D1757" s="2">
        <v>0.58195686358092547</v>
      </c>
      <c r="E1757" s="2">
        <v>0.15065529854911394</v>
      </c>
      <c r="F1757" s="2">
        <v>1</v>
      </c>
      <c r="H1757" s="47"/>
    </row>
    <row r="1758" spans="1:8">
      <c r="A1758" t="s">
        <v>463</v>
      </c>
      <c r="B1758" t="s">
        <v>626</v>
      </c>
      <c r="C1758" s="2">
        <v>0.25069323176383934</v>
      </c>
      <c r="D1758" s="2">
        <v>0.57099944936310587</v>
      </c>
      <c r="E1758" s="2">
        <v>0.17830731887305465</v>
      </c>
      <c r="F1758" s="2">
        <v>1</v>
      </c>
      <c r="H1758" s="47"/>
    </row>
    <row r="1759" spans="1:8">
      <c r="A1759" t="s">
        <v>464</v>
      </c>
      <c r="B1759" t="s">
        <v>627</v>
      </c>
      <c r="C1759" s="2">
        <v>0.43438272748038015</v>
      </c>
      <c r="D1759" s="2">
        <v>0.41001996376228161</v>
      </c>
      <c r="E1759" s="2">
        <v>0.15559730875733793</v>
      </c>
      <c r="F1759" s="2">
        <v>1</v>
      </c>
      <c r="H1759" s="47"/>
    </row>
    <row r="1760" spans="1:8">
      <c r="A1760" t="s">
        <v>530</v>
      </c>
      <c r="B1760" t="s">
        <v>628</v>
      </c>
      <c r="C1760" s="2">
        <v>0.38838552686039807</v>
      </c>
      <c r="D1760" s="2">
        <v>0.48075683037229133</v>
      </c>
      <c r="E1760" s="2">
        <v>0.13085764276731043</v>
      </c>
      <c r="F1760" s="2">
        <v>1</v>
      </c>
      <c r="H1760" s="47"/>
    </row>
    <row r="1761" spans="1:8">
      <c r="A1761" t="s">
        <v>531</v>
      </c>
      <c r="B1761" t="s">
        <v>629</v>
      </c>
      <c r="C1761" s="2">
        <v>0.6070529650714902</v>
      </c>
      <c r="D1761" s="2">
        <v>0.33085049432299635</v>
      </c>
      <c r="E1761" s="2">
        <v>6.2096540605513034E-2</v>
      </c>
      <c r="F1761" s="2">
        <v>1</v>
      </c>
      <c r="H1761" s="47"/>
    </row>
    <row r="1762" spans="1:8">
      <c r="A1762" t="s">
        <v>532</v>
      </c>
      <c r="B1762" t="s">
        <v>630</v>
      </c>
      <c r="C1762" s="2">
        <v>0.74178669572137546</v>
      </c>
      <c r="D1762" s="2">
        <v>0.22080453979802128</v>
      </c>
      <c r="E1762" s="2">
        <v>3.7408764480603082E-2</v>
      </c>
      <c r="F1762" s="2">
        <v>1</v>
      </c>
      <c r="H1762" s="47"/>
    </row>
    <row r="1763" spans="1:8">
      <c r="A1763" t="s">
        <v>634</v>
      </c>
      <c r="B1763" t="s">
        <v>632</v>
      </c>
      <c r="C1763" s="2">
        <v>0.76631339666545029</v>
      </c>
      <c r="D1763" s="2">
        <v>0.20109185939732968</v>
      </c>
      <c r="E1763" s="2">
        <v>3.2594743937220047E-2</v>
      </c>
      <c r="F1763" s="2">
        <v>1</v>
      </c>
      <c r="H1763" s="47"/>
    </row>
    <row r="1764" spans="1:8">
      <c r="A1764" t="s">
        <v>54</v>
      </c>
      <c r="B1764" t="s">
        <v>618</v>
      </c>
      <c r="C1764" s="2">
        <v>7.6738704175359176E-2</v>
      </c>
      <c r="D1764" s="2">
        <v>0.23647852431065988</v>
      </c>
      <c r="E1764" s="2">
        <v>0.6867827715139796</v>
      </c>
      <c r="F1764" s="2">
        <v>1</v>
      </c>
      <c r="H1764" s="46"/>
    </row>
    <row r="1765" spans="1:8">
      <c r="A1765" t="s">
        <v>55</v>
      </c>
      <c r="B1765" t="s">
        <v>619</v>
      </c>
      <c r="C1765" s="2">
        <v>9.2996300815747238E-2</v>
      </c>
      <c r="D1765" s="2">
        <v>0.25202618355642054</v>
      </c>
      <c r="E1765" s="2">
        <v>0.65497751562783091</v>
      </c>
      <c r="F1765" s="2">
        <v>1</v>
      </c>
      <c r="H1765" s="47"/>
    </row>
    <row r="1766" spans="1:8">
      <c r="A1766" t="s">
        <v>56</v>
      </c>
      <c r="B1766" t="s">
        <v>620</v>
      </c>
      <c r="C1766" s="2">
        <v>2.896049843706814E-2</v>
      </c>
      <c r="D1766" s="2">
        <v>0.3940206366641047</v>
      </c>
      <c r="E1766" s="2">
        <v>0.57701886489882548</v>
      </c>
      <c r="F1766" s="2">
        <v>1</v>
      </c>
      <c r="H1766" s="47"/>
    </row>
    <row r="1767" spans="1:8">
      <c r="A1767" t="s">
        <v>165</v>
      </c>
      <c r="B1767" t="s">
        <v>621</v>
      </c>
      <c r="C1767" s="2">
        <v>2.7365729683206354E-2</v>
      </c>
      <c r="D1767" s="2">
        <v>0.4253925520565513</v>
      </c>
      <c r="E1767" s="2">
        <v>0.54724171826024082</v>
      </c>
      <c r="F1767" s="2">
        <v>1</v>
      </c>
      <c r="H1767" s="47"/>
    </row>
    <row r="1768" spans="1:8">
      <c r="A1768" t="s">
        <v>241</v>
      </c>
      <c r="B1768" t="s">
        <v>622</v>
      </c>
      <c r="C1768" s="2">
        <v>0.22188164205480515</v>
      </c>
      <c r="D1768" s="2">
        <v>0.35581388232887901</v>
      </c>
      <c r="E1768" s="2">
        <v>0.42230447561631457</v>
      </c>
      <c r="F1768" s="2">
        <v>1</v>
      </c>
      <c r="H1768" s="47"/>
    </row>
    <row r="1769" spans="1:8">
      <c r="A1769" t="s">
        <v>301</v>
      </c>
      <c r="B1769" t="s">
        <v>623</v>
      </c>
      <c r="C1769" s="2">
        <v>0.14004736698848239</v>
      </c>
      <c r="D1769" s="2">
        <v>0.33109580576816894</v>
      </c>
      <c r="E1769" s="2">
        <v>0.52885682724334737</v>
      </c>
      <c r="F1769" s="2">
        <v>1</v>
      </c>
      <c r="H1769" s="47"/>
    </row>
    <row r="1770" spans="1:8">
      <c r="A1770" t="s">
        <v>373</v>
      </c>
      <c r="B1770" t="s">
        <v>624</v>
      </c>
      <c r="C1770" s="2">
        <v>0.3320311748940234</v>
      </c>
      <c r="D1770" s="2">
        <v>0.36581578796088737</v>
      </c>
      <c r="E1770" s="2">
        <v>0.30215303714508812</v>
      </c>
      <c r="F1770" s="2">
        <v>1</v>
      </c>
      <c r="H1770" s="47"/>
    </row>
    <row r="1771" spans="1:8">
      <c r="A1771" t="s">
        <v>425</v>
      </c>
      <c r="B1771" t="s">
        <v>625</v>
      </c>
      <c r="C1771" s="2">
        <v>0.18524789848812886</v>
      </c>
      <c r="D1771" s="2">
        <v>0.65521968785947848</v>
      </c>
      <c r="E1771" s="2">
        <v>0.15953241365239137</v>
      </c>
      <c r="F1771" s="2">
        <v>1</v>
      </c>
      <c r="H1771" s="47"/>
    </row>
    <row r="1772" spans="1:8">
      <c r="A1772" t="s">
        <v>465</v>
      </c>
      <c r="B1772" t="s">
        <v>626</v>
      </c>
      <c r="C1772" s="2">
        <v>0.30770266844316052</v>
      </c>
      <c r="D1772" s="2">
        <v>0.41674547525460104</v>
      </c>
      <c r="E1772" s="2">
        <v>0.27555185630223716</v>
      </c>
      <c r="F1772" s="2">
        <v>1</v>
      </c>
      <c r="H1772" s="47"/>
    </row>
    <row r="1773" spans="1:8">
      <c r="A1773" t="s">
        <v>466</v>
      </c>
      <c r="B1773" t="s">
        <v>627</v>
      </c>
      <c r="C1773" s="2">
        <v>0.56200089125125197</v>
      </c>
      <c r="D1773" s="2">
        <v>0.27651351684015596</v>
      </c>
      <c r="E1773" s="2">
        <v>0.16148559190859069</v>
      </c>
      <c r="F1773" s="2">
        <v>1</v>
      </c>
      <c r="H1773" s="47"/>
    </row>
    <row r="1774" spans="1:8">
      <c r="A1774" t="s">
        <v>533</v>
      </c>
      <c r="B1774" t="s">
        <v>628</v>
      </c>
      <c r="C1774" s="2">
        <v>0.40850092317246711</v>
      </c>
      <c r="D1774" s="2">
        <v>0.42389442919805503</v>
      </c>
      <c r="E1774" s="2">
        <v>0.16760464762947666</v>
      </c>
      <c r="F1774" s="2">
        <v>1</v>
      </c>
      <c r="H1774" s="47"/>
    </row>
    <row r="1775" spans="1:8">
      <c r="A1775" t="s">
        <v>534</v>
      </c>
      <c r="B1775" t="s">
        <v>629</v>
      </c>
      <c r="C1775" s="2">
        <v>0.6021785997596194</v>
      </c>
      <c r="D1775" s="2">
        <v>0.27363247174120386</v>
      </c>
      <c r="E1775" s="2">
        <v>0.124188928499175</v>
      </c>
      <c r="F1775" s="2">
        <v>1</v>
      </c>
      <c r="H1775" s="47"/>
    </row>
    <row r="1776" spans="1:8">
      <c r="A1776" t="s">
        <v>535</v>
      </c>
      <c r="B1776" t="s">
        <v>630</v>
      </c>
      <c r="C1776" s="2">
        <v>0.73118107203490235</v>
      </c>
      <c r="D1776" s="2">
        <v>0.16161750436722103</v>
      </c>
      <c r="E1776" s="2">
        <v>0.10720142359787518</v>
      </c>
      <c r="F1776" s="2">
        <v>1</v>
      </c>
      <c r="H1776" s="47"/>
    </row>
    <row r="1777" spans="1:8">
      <c r="A1777" t="s">
        <v>635</v>
      </c>
      <c r="B1777" t="s">
        <v>632</v>
      </c>
      <c r="C1777" s="2">
        <v>0.88305289304908319</v>
      </c>
      <c r="D1777" s="2">
        <v>4.8704529299493621E-2</v>
      </c>
      <c r="E1777" s="2">
        <v>6.8242577651422401E-2</v>
      </c>
      <c r="F1777" s="2">
        <v>1</v>
      </c>
      <c r="H1777" s="47"/>
    </row>
    <row r="1778" spans="1:8">
      <c r="A1778" t="s">
        <v>57</v>
      </c>
      <c r="B1778" t="s">
        <v>618</v>
      </c>
      <c r="C1778" s="2">
        <v>0.24225177405533393</v>
      </c>
      <c r="D1778" s="2">
        <v>0.30144129811258119</v>
      </c>
      <c r="E1778" s="2">
        <v>0.4563069278320856</v>
      </c>
      <c r="F1778" s="2">
        <v>1</v>
      </c>
      <c r="H1778" s="46"/>
    </row>
    <row r="1779" spans="1:8">
      <c r="A1779" t="s">
        <v>58</v>
      </c>
      <c r="B1779" t="s">
        <v>619</v>
      </c>
      <c r="C1779" s="2">
        <v>0.28517882342948042</v>
      </c>
      <c r="D1779" s="2">
        <v>0.26058066403052632</v>
      </c>
      <c r="E1779" s="2">
        <v>0.4542405125399942</v>
      </c>
      <c r="F1779" s="2">
        <v>1</v>
      </c>
      <c r="H1779" s="47"/>
    </row>
    <row r="1780" spans="1:8">
      <c r="A1780" t="s">
        <v>59</v>
      </c>
      <c r="B1780" t="s">
        <v>620</v>
      </c>
      <c r="C1780" s="2">
        <v>0.17676021929214961</v>
      </c>
      <c r="D1780" s="2">
        <v>0.37770689512798439</v>
      </c>
      <c r="E1780" s="2">
        <v>0.44553288557986698</v>
      </c>
      <c r="F1780" s="2">
        <v>1</v>
      </c>
      <c r="H1780" s="47"/>
    </row>
    <row r="1781" spans="1:8">
      <c r="A1781" t="s">
        <v>166</v>
      </c>
      <c r="B1781" t="s">
        <v>621</v>
      </c>
      <c r="C1781" s="2">
        <v>0.14173668332955341</v>
      </c>
      <c r="D1781" s="2">
        <v>0.48714662288992888</v>
      </c>
      <c r="E1781" s="2">
        <v>0.37111669378051848</v>
      </c>
      <c r="F1781" s="2">
        <v>1</v>
      </c>
      <c r="H1781" s="47"/>
    </row>
    <row r="1782" spans="1:8">
      <c r="A1782" t="s">
        <v>242</v>
      </c>
      <c r="B1782" t="s">
        <v>622</v>
      </c>
      <c r="C1782" s="2">
        <v>0.33834162368606618</v>
      </c>
      <c r="D1782" s="2">
        <v>0.28798815326981442</v>
      </c>
      <c r="E1782" s="2">
        <v>0.37367022304412034</v>
      </c>
      <c r="F1782" s="2">
        <v>1</v>
      </c>
      <c r="H1782" s="47"/>
    </row>
    <row r="1783" spans="1:8">
      <c r="A1783" t="s">
        <v>302</v>
      </c>
      <c r="B1783" t="s">
        <v>623</v>
      </c>
      <c r="C1783" s="2">
        <v>0.24023691919075116</v>
      </c>
      <c r="D1783" s="2">
        <v>0.46113211041331037</v>
      </c>
      <c r="E1783" s="2">
        <v>0.29863097039593933</v>
      </c>
      <c r="F1783" s="2">
        <v>1</v>
      </c>
      <c r="H1783" s="47"/>
    </row>
    <row r="1784" spans="1:8">
      <c r="A1784" t="s">
        <v>374</v>
      </c>
      <c r="B1784" t="s">
        <v>624</v>
      </c>
      <c r="C1784" s="2">
        <v>0.47400352017108033</v>
      </c>
      <c r="D1784" s="2">
        <v>0.44005685460954708</v>
      </c>
      <c r="E1784" s="2">
        <v>8.5939625219373414E-2</v>
      </c>
      <c r="F1784" s="2">
        <v>1</v>
      </c>
      <c r="H1784" s="47"/>
    </row>
    <row r="1785" spans="1:8">
      <c r="A1785" t="s">
        <v>426</v>
      </c>
      <c r="B1785" t="s">
        <v>625</v>
      </c>
      <c r="C1785" s="2">
        <v>0.21343289443055644</v>
      </c>
      <c r="D1785" s="2">
        <v>0.55928211662306304</v>
      </c>
      <c r="E1785" s="2">
        <v>0.22728498894638108</v>
      </c>
      <c r="F1785" s="2">
        <v>1</v>
      </c>
      <c r="H1785" s="47"/>
    </row>
    <row r="1786" spans="1:8">
      <c r="A1786" t="s">
        <v>467</v>
      </c>
      <c r="B1786" t="s">
        <v>626</v>
      </c>
      <c r="C1786" s="2">
        <v>0.33331589244630744</v>
      </c>
      <c r="D1786" s="2">
        <v>0.58810180140539137</v>
      </c>
      <c r="E1786" s="2">
        <v>7.8582306148302E-2</v>
      </c>
      <c r="F1786" s="2">
        <v>1</v>
      </c>
      <c r="H1786" s="47"/>
    </row>
    <row r="1787" spans="1:8">
      <c r="A1787" t="s">
        <v>468</v>
      </c>
      <c r="B1787" t="s">
        <v>627</v>
      </c>
      <c r="C1787" s="2">
        <v>0.68739916913759258</v>
      </c>
      <c r="D1787" s="2">
        <v>0.18636145505437254</v>
      </c>
      <c r="E1787" s="2">
        <v>0.12623937580803551</v>
      </c>
      <c r="F1787" s="2">
        <v>1</v>
      </c>
      <c r="H1787" s="47"/>
    </row>
    <row r="1788" spans="1:8">
      <c r="A1788" t="s">
        <v>536</v>
      </c>
      <c r="B1788" t="s">
        <v>628</v>
      </c>
      <c r="C1788" s="2">
        <v>0.51280180027795241</v>
      </c>
      <c r="D1788" s="2">
        <v>0.29332104015868959</v>
      </c>
      <c r="E1788" s="2">
        <v>0.19387715956335883</v>
      </c>
      <c r="F1788" s="2">
        <v>1</v>
      </c>
      <c r="H1788" s="47"/>
    </row>
    <row r="1789" spans="1:8">
      <c r="A1789" t="s">
        <v>537</v>
      </c>
      <c r="B1789" t="s">
        <v>629</v>
      </c>
      <c r="C1789" s="2">
        <v>0.68228503948660635</v>
      </c>
      <c r="D1789" s="2">
        <v>0.22899733256491259</v>
      </c>
      <c r="E1789" s="2">
        <v>8.8717627948481648E-2</v>
      </c>
      <c r="F1789" s="2">
        <v>1</v>
      </c>
      <c r="H1789" s="47"/>
    </row>
    <row r="1790" spans="1:8">
      <c r="A1790" t="s">
        <v>538</v>
      </c>
      <c r="B1790" t="s">
        <v>630</v>
      </c>
      <c r="C1790" s="2">
        <v>0.52613385365236376</v>
      </c>
      <c r="D1790" s="2">
        <v>0.36246097743958589</v>
      </c>
      <c r="E1790" s="2">
        <v>0.1114051689080512</v>
      </c>
      <c r="F1790" s="2">
        <v>1</v>
      </c>
      <c r="H1790" s="47"/>
    </row>
    <row r="1791" spans="1:8">
      <c r="A1791" t="s">
        <v>636</v>
      </c>
      <c r="B1791" t="s">
        <v>632</v>
      </c>
      <c r="C1791" s="2">
        <v>0.92691670224148337</v>
      </c>
      <c r="D1791" s="2">
        <v>4.4628667833983643E-2</v>
      </c>
      <c r="E1791" s="2">
        <v>2.8454629924532852E-2</v>
      </c>
      <c r="F1791" s="2">
        <v>1</v>
      </c>
      <c r="H1791" s="47"/>
    </row>
    <row r="1792" spans="1:8">
      <c r="A1792" t="s">
        <v>60</v>
      </c>
      <c r="B1792" t="s">
        <v>618</v>
      </c>
      <c r="C1792" s="2">
        <v>0.1438189766286648</v>
      </c>
      <c r="D1792" s="2">
        <v>0.41969738014484098</v>
      </c>
      <c r="E1792" s="2">
        <v>0.43648364322649358</v>
      </c>
      <c r="F1792" s="2">
        <v>1</v>
      </c>
      <c r="H1792" s="46"/>
    </row>
    <row r="1793" spans="1:8">
      <c r="A1793" t="s">
        <v>61</v>
      </c>
      <c r="B1793" t="s">
        <v>619</v>
      </c>
      <c r="C1793" s="2">
        <v>0.16102322141376965</v>
      </c>
      <c r="D1793" s="2">
        <v>0.40576060467788222</v>
      </c>
      <c r="E1793" s="2">
        <v>0.43321617390834755</v>
      </c>
      <c r="F1793" s="2">
        <v>1</v>
      </c>
      <c r="H1793" s="47"/>
    </row>
    <row r="1794" spans="1:8">
      <c r="A1794" t="s">
        <v>62</v>
      </c>
      <c r="B1794" t="s">
        <v>620</v>
      </c>
      <c r="C1794" s="2">
        <v>0.17964999844710522</v>
      </c>
      <c r="D1794" s="2">
        <v>0.48264014038684133</v>
      </c>
      <c r="E1794" s="2">
        <v>0.33770986116605306</v>
      </c>
      <c r="F1794" s="2">
        <v>1</v>
      </c>
      <c r="H1794" s="47"/>
    </row>
    <row r="1795" spans="1:8">
      <c r="A1795" t="s">
        <v>167</v>
      </c>
      <c r="B1795" t="s">
        <v>621</v>
      </c>
      <c r="C1795" s="2">
        <v>0.15298517844395501</v>
      </c>
      <c r="D1795" s="2">
        <v>0.46877918625767717</v>
      </c>
      <c r="E1795" s="2">
        <v>0.3782356352983674</v>
      </c>
      <c r="F1795" s="2">
        <v>1</v>
      </c>
      <c r="H1795" s="47"/>
    </row>
    <row r="1796" spans="1:8">
      <c r="A1796" t="s">
        <v>243</v>
      </c>
      <c r="B1796" t="s">
        <v>622</v>
      </c>
      <c r="C1796" s="2">
        <v>0.27833766959651174</v>
      </c>
      <c r="D1796" s="2">
        <v>0.44679211430577093</v>
      </c>
      <c r="E1796" s="2">
        <v>0.27487021609771672</v>
      </c>
      <c r="F1796" s="2">
        <v>1</v>
      </c>
      <c r="H1796" s="47"/>
    </row>
    <row r="1797" spans="1:8">
      <c r="A1797" t="s">
        <v>303</v>
      </c>
      <c r="B1797" t="s">
        <v>623</v>
      </c>
      <c r="C1797" s="2">
        <v>0.16730263626374403</v>
      </c>
      <c r="D1797" s="2">
        <v>0.56575337050220076</v>
      </c>
      <c r="E1797" s="2">
        <v>0.26694399323405449</v>
      </c>
      <c r="F1797" s="2">
        <v>1</v>
      </c>
      <c r="H1797" s="47"/>
    </row>
    <row r="1798" spans="1:8">
      <c r="A1798" t="s">
        <v>375</v>
      </c>
      <c r="B1798" t="s">
        <v>624</v>
      </c>
      <c r="C1798" s="2">
        <v>0.3827382019714658</v>
      </c>
      <c r="D1798" s="2">
        <v>0.44831457230288974</v>
      </c>
      <c r="E1798" s="2">
        <v>0.16894722572564366</v>
      </c>
      <c r="F1798" s="2">
        <v>1</v>
      </c>
      <c r="H1798" s="47"/>
    </row>
    <row r="1799" spans="1:8">
      <c r="A1799" t="s">
        <v>427</v>
      </c>
      <c r="B1799" t="s">
        <v>625</v>
      </c>
      <c r="C1799" s="2">
        <v>0.23304803622823361</v>
      </c>
      <c r="D1799" s="2">
        <v>0.6265993725830824</v>
      </c>
      <c r="E1799" s="2">
        <v>0.14035259118868301</v>
      </c>
      <c r="F1799" s="2">
        <v>1</v>
      </c>
      <c r="H1799" s="47"/>
    </row>
    <row r="1800" spans="1:8">
      <c r="A1800" t="s">
        <v>469</v>
      </c>
      <c r="B1800" t="s">
        <v>626</v>
      </c>
      <c r="C1800" s="2">
        <v>0.30508914949703148</v>
      </c>
      <c r="D1800" s="2">
        <v>0.55451059457945795</v>
      </c>
      <c r="E1800" s="2">
        <v>0.14040025592350974</v>
      </c>
      <c r="F1800" s="2">
        <v>1</v>
      </c>
      <c r="H1800" s="47"/>
    </row>
    <row r="1801" spans="1:8">
      <c r="A1801" t="s">
        <v>470</v>
      </c>
      <c r="B1801" t="s">
        <v>627</v>
      </c>
      <c r="C1801" s="2">
        <v>0.61465895457582209</v>
      </c>
      <c r="D1801" s="2">
        <v>0.27480657917118112</v>
      </c>
      <c r="E1801" s="2">
        <v>0.11053446625299621</v>
      </c>
      <c r="F1801" s="2">
        <v>1</v>
      </c>
      <c r="H1801" s="47"/>
    </row>
    <row r="1802" spans="1:8">
      <c r="A1802" t="s">
        <v>539</v>
      </c>
      <c r="B1802" t="s">
        <v>628</v>
      </c>
      <c r="C1802" s="2">
        <v>0.61207087657761272</v>
      </c>
      <c r="D1802" s="2">
        <v>0.31579996729453108</v>
      </c>
      <c r="E1802" s="2">
        <v>7.2129156127856059E-2</v>
      </c>
      <c r="F1802" s="2">
        <v>1</v>
      </c>
      <c r="H1802" s="47"/>
    </row>
    <row r="1803" spans="1:8">
      <c r="A1803" t="s">
        <v>540</v>
      </c>
      <c r="B1803" t="s">
        <v>629</v>
      </c>
      <c r="C1803" s="2">
        <v>0.68188485368435925</v>
      </c>
      <c r="D1803" s="2">
        <v>0.21227835982566559</v>
      </c>
      <c r="E1803" s="2">
        <v>0.10583678648997422</v>
      </c>
      <c r="F1803" s="2">
        <v>1</v>
      </c>
      <c r="H1803" s="47"/>
    </row>
    <row r="1804" spans="1:8">
      <c r="A1804" t="s">
        <v>541</v>
      </c>
      <c r="B1804" t="s">
        <v>630</v>
      </c>
      <c r="C1804" s="2">
        <v>0.74365364188519545</v>
      </c>
      <c r="D1804" s="2">
        <v>0.19320410098971244</v>
      </c>
      <c r="E1804" s="2">
        <v>6.3142257125091916E-2</v>
      </c>
      <c r="F1804" s="2">
        <v>1</v>
      </c>
      <c r="H1804" s="47"/>
    </row>
    <row r="1805" spans="1:8">
      <c r="A1805" t="s">
        <v>637</v>
      </c>
      <c r="B1805" t="s">
        <v>632</v>
      </c>
      <c r="C1805" s="2">
        <v>0.89929514930489152</v>
      </c>
      <c r="D1805" s="2">
        <v>4.371364759285875E-2</v>
      </c>
      <c r="E1805" s="2">
        <v>5.6991203102247645E-2</v>
      </c>
      <c r="F1805" s="2">
        <v>1</v>
      </c>
      <c r="H1805" s="47"/>
    </row>
    <row r="1806" spans="1:8">
      <c r="A1806" t="s">
        <v>63</v>
      </c>
      <c r="B1806" t="s">
        <v>618</v>
      </c>
      <c r="C1806" s="2">
        <v>1.7891749642000004E-2</v>
      </c>
      <c r="D1806" s="2">
        <v>0.37591347138742942</v>
      </c>
      <c r="E1806" s="2">
        <v>0.60619477897057006</v>
      </c>
      <c r="F1806" s="2">
        <v>1</v>
      </c>
      <c r="H1806" s="46"/>
    </row>
    <row r="1807" spans="1:8">
      <c r="A1807" t="s">
        <v>64</v>
      </c>
      <c r="B1807" t="s">
        <v>619</v>
      </c>
      <c r="C1807" s="2">
        <v>4.0567274119266299E-2</v>
      </c>
      <c r="D1807" s="2">
        <v>0.42566765417721958</v>
      </c>
      <c r="E1807" s="2">
        <v>0.53376507170351384</v>
      </c>
      <c r="F1807" s="2">
        <v>1</v>
      </c>
      <c r="H1807" s="47"/>
    </row>
    <row r="1808" spans="1:8">
      <c r="A1808" t="s">
        <v>65</v>
      </c>
      <c r="B1808" t="s">
        <v>620</v>
      </c>
      <c r="C1808" s="2">
        <v>8.8058072882812061E-2</v>
      </c>
      <c r="D1808" s="2">
        <v>0.50985741417178743</v>
      </c>
      <c r="E1808" s="2">
        <v>0.40208451294540021</v>
      </c>
      <c r="F1808" s="2">
        <v>1</v>
      </c>
      <c r="H1808" s="47"/>
    </row>
    <row r="1809" spans="1:8">
      <c r="A1809" t="s">
        <v>168</v>
      </c>
      <c r="B1809" t="s">
        <v>621</v>
      </c>
      <c r="C1809" s="2">
        <v>0.10723940668965265</v>
      </c>
      <c r="D1809" s="2">
        <v>0.51920508740843752</v>
      </c>
      <c r="E1809" s="2">
        <v>0.37355550590190928</v>
      </c>
      <c r="F1809" s="2">
        <v>1</v>
      </c>
      <c r="H1809" s="47"/>
    </row>
    <row r="1810" spans="1:8">
      <c r="A1810" t="s">
        <v>244</v>
      </c>
      <c r="B1810" t="s">
        <v>622</v>
      </c>
      <c r="C1810" s="2">
        <v>0.10054554491941664</v>
      </c>
      <c r="D1810" s="2">
        <v>0.54375078360951767</v>
      </c>
      <c r="E1810" s="2">
        <v>0.35570367147106535</v>
      </c>
      <c r="F1810" s="2">
        <v>1</v>
      </c>
      <c r="H1810" s="47"/>
    </row>
    <row r="1811" spans="1:8">
      <c r="A1811" t="s">
        <v>304</v>
      </c>
      <c r="B1811" t="s">
        <v>623</v>
      </c>
      <c r="C1811" s="2">
        <v>0.16508653208134144</v>
      </c>
      <c r="D1811" s="2">
        <v>0.47840029251316935</v>
      </c>
      <c r="E1811" s="2">
        <v>0.35651317540548871</v>
      </c>
      <c r="F1811" s="2">
        <v>1</v>
      </c>
      <c r="H1811" s="47"/>
    </row>
    <row r="1812" spans="1:8">
      <c r="A1812" t="s">
        <v>376</v>
      </c>
      <c r="B1812" t="s">
        <v>624</v>
      </c>
      <c r="C1812" s="2">
        <v>0.28992931178136938</v>
      </c>
      <c r="D1812" s="2">
        <v>0.51300763948437589</v>
      </c>
      <c r="E1812" s="2">
        <v>0.19706304873425445</v>
      </c>
      <c r="F1812" s="2">
        <v>1</v>
      </c>
      <c r="H1812" s="47"/>
    </row>
    <row r="1813" spans="1:8">
      <c r="A1813" t="s">
        <v>428</v>
      </c>
      <c r="B1813" t="s">
        <v>625</v>
      </c>
      <c r="C1813" s="2">
        <v>0.28183817674920836</v>
      </c>
      <c r="D1813" s="2">
        <v>0.50941289632992226</v>
      </c>
      <c r="E1813" s="2">
        <v>0.20874892692086927</v>
      </c>
      <c r="F1813" s="2">
        <v>1</v>
      </c>
      <c r="H1813" s="47"/>
    </row>
    <row r="1814" spans="1:8">
      <c r="A1814" t="s">
        <v>471</v>
      </c>
      <c r="B1814" t="s">
        <v>626</v>
      </c>
      <c r="C1814" s="2">
        <v>0.27552542368692917</v>
      </c>
      <c r="D1814" s="2">
        <v>0.51469681739651341</v>
      </c>
      <c r="E1814" s="2">
        <v>0.20977775891655701</v>
      </c>
      <c r="F1814" s="2">
        <v>1</v>
      </c>
      <c r="H1814" s="47"/>
    </row>
    <row r="1815" spans="1:8">
      <c r="A1815" t="s">
        <v>472</v>
      </c>
      <c r="B1815" t="s">
        <v>627</v>
      </c>
      <c r="C1815" s="2">
        <v>0.53571540928757044</v>
      </c>
      <c r="D1815" s="2">
        <v>0.30845070551924847</v>
      </c>
      <c r="E1815" s="2">
        <v>0.15583388519318087</v>
      </c>
      <c r="F1815" s="2">
        <v>1</v>
      </c>
      <c r="H1815" s="47"/>
    </row>
    <row r="1816" spans="1:8">
      <c r="A1816" t="s">
        <v>542</v>
      </c>
      <c r="B1816" t="s">
        <v>628</v>
      </c>
      <c r="C1816" s="2">
        <v>0.46806649474274875</v>
      </c>
      <c r="D1816" s="2">
        <v>0.36756557719190758</v>
      </c>
      <c r="E1816" s="2">
        <v>0.16436792806534334</v>
      </c>
      <c r="F1816" s="2">
        <v>1</v>
      </c>
      <c r="H1816" s="47"/>
    </row>
    <row r="1817" spans="1:8">
      <c r="A1817" t="s">
        <v>543</v>
      </c>
      <c r="B1817" t="s">
        <v>629</v>
      </c>
      <c r="C1817" s="2">
        <v>0.62372947827076497</v>
      </c>
      <c r="D1817" s="2">
        <v>0.24474962120281613</v>
      </c>
      <c r="E1817" s="2">
        <v>0.13152090052641849</v>
      </c>
      <c r="F1817" s="2">
        <v>1</v>
      </c>
      <c r="H1817" s="47"/>
    </row>
    <row r="1818" spans="1:8">
      <c r="A1818" t="s">
        <v>544</v>
      </c>
      <c r="B1818" t="s">
        <v>630</v>
      </c>
      <c r="C1818" s="2">
        <v>0.7925203764057579</v>
      </c>
      <c r="D1818" s="2">
        <v>0.14294554752169605</v>
      </c>
      <c r="E1818" s="2">
        <v>6.4534076072545715E-2</v>
      </c>
      <c r="F1818" s="2">
        <v>1</v>
      </c>
      <c r="H1818" s="47"/>
    </row>
    <row r="1819" spans="1:8">
      <c r="A1819" t="s">
        <v>638</v>
      </c>
      <c r="B1819" t="s">
        <v>632</v>
      </c>
      <c r="C1819" s="2">
        <v>0.79463934618027876</v>
      </c>
      <c r="D1819" s="2">
        <v>0.17033675860406305</v>
      </c>
      <c r="E1819" s="2">
        <v>3.5023895215658074E-2</v>
      </c>
      <c r="F1819" s="2">
        <v>1</v>
      </c>
      <c r="H1819" s="47"/>
    </row>
    <row r="1820" spans="1:8">
      <c r="A1820" t="s">
        <v>66</v>
      </c>
      <c r="B1820" t="s">
        <v>618</v>
      </c>
      <c r="C1820" s="2">
        <v>5.8531746031213083E-2</v>
      </c>
      <c r="D1820" s="2">
        <v>0.3794042995111464</v>
      </c>
      <c r="E1820" s="2">
        <v>0.56206395445764101</v>
      </c>
      <c r="F1820" s="2">
        <v>1</v>
      </c>
      <c r="H1820" s="46"/>
    </row>
    <row r="1821" spans="1:8">
      <c r="A1821" t="s">
        <v>67</v>
      </c>
      <c r="B1821" t="s">
        <v>619</v>
      </c>
      <c r="C1821" s="2">
        <v>0.10616848447158239</v>
      </c>
      <c r="D1821" s="2">
        <v>0.35625544771274248</v>
      </c>
      <c r="E1821" s="2">
        <v>0.53757606781567546</v>
      </c>
      <c r="F1821" s="2">
        <v>1</v>
      </c>
      <c r="H1821" s="47"/>
    </row>
    <row r="1822" spans="1:8">
      <c r="A1822" t="s">
        <v>68</v>
      </c>
      <c r="B1822" t="s">
        <v>620</v>
      </c>
      <c r="C1822" s="2">
        <v>0.13779970404675451</v>
      </c>
      <c r="D1822" s="2">
        <v>0.45273226646004106</v>
      </c>
      <c r="E1822" s="2">
        <v>0.40946802949320504</v>
      </c>
      <c r="F1822" s="2">
        <v>1</v>
      </c>
      <c r="H1822" s="47"/>
    </row>
    <row r="1823" spans="1:8">
      <c r="A1823" t="s">
        <v>169</v>
      </c>
      <c r="B1823" t="s">
        <v>621</v>
      </c>
      <c r="C1823" s="2">
        <v>0.12369965199171545</v>
      </c>
      <c r="D1823" s="2">
        <v>0.52392100257661589</v>
      </c>
      <c r="E1823" s="2">
        <v>0.35237934543166916</v>
      </c>
      <c r="F1823" s="2">
        <v>1</v>
      </c>
      <c r="H1823" s="47"/>
    </row>
    <row r="1824" spans="1:8">
      <c r="A1824" t="s">
        <v>245</v>
      </c>
      <c r="B1824" t="s">
        <v>622</v>
      </c>
      <c r="C1824" s="2">
        <v>0.2570777552435129</v>
      </c>
      <c r="D1824" s="2">
        <v>0.48912105646549775</v>
      </c>
      <c r="E1824" s="2">
        <v>0.25380118829098969</v>
      </c>
      <c r="F1824" s="2">
        <v>1</v>
      </c>
      <c r="H1824" s="47"/>
    </row>
    <row r="1825" spans="1:8">
      <c r="A1825" t="s">
        <v>305</v>
      </c>
      <c r="B1825" t="s">
        <v>623</v>
      </c>
      <c r="C1825" s="2">
        <v>0.19369766368306948</v>
      </c>
      <c r="D1825" s="2">
        <v>0.53170559411805107</v>
      </c>
      <c r="E1825" s="2">
        <v>0.27459674219887975</v>
      </c>
      <c r="F1825" s="2">
        <v>1</v>
      </c>
      <c r="H1825" s="47"/>
    </row>
    <row r="1826" spans="1:8">
      <c r="A1826" t="s">
        <v>377</v>
      </c>
      <c r="B1826" t="s">
        <v>624</v>
      </c>
      <c r="C1826" s="2">
        <v>0.4349968558291244</v>
      </c>
      <c r="D1826" s="2">
        <v>0.34012804104488092</v>
      </c>
      <c r="E1826" s="2">
        <v>0.2248751031259956</v>
      </c>
      <c r="F1826" s="2">
        <v>1</v>
      </c>
      <c r="H1826" s="47"/>
    </row>
    <row r="1827" spans="1:8">
      <c r="A1827" t="s">
        <v>429</v>
      </c>
      <c r="B1827" t="s">
        <v>625</v>
      </c>
      <c r="C1827" s="2">
        <v>0.38279760963466464</v>
      </c>
      <c r="D1827" s="2">
        <v>0.51014006561691672</v>
      </c>
      <c r="E1827" s="2">
        <v>0.10706232474841899</v>
      </c>
      <c r="F1827" s="2">
        <v>1</v>
      </c>
      <c r="H1827" s="47"/>
    </row>
    <row r="1828" spans="1:8">
      <c r="A1828" t="s">
        <v>473</v>
      </c>
      <c r="B1828" t="s">
        <v>626</v>
      </c>
      <c r="C1828" s="2">
        <v>0.29039478153869153</v>
      </c>
      <c r="D1828" s="2">
        <v>0.50007517460276363</v>
      </c>
      <c r="E1828" s="2">
        <v>0.20953004385854515</v>
      </c>
      <c r="F1828" s="2">
        <v>1</v>
      </c>
      <c r="H1828" s="47"/>
    </row>
    <row r="1829" spans="1:8">
      <c r="A1829" t="s">
        <v>474</v>
      </c>
      <c r="B1829" t="s">
        <v>627</v>
      </c>
      <c r="C1829" s="2">
        <v>0.62520405240820542</v>
      </c>
      <c r="D1829" s="2">
        <v>0.22837871104569615</v>
      </c>
      <c r="E1829" s="2">
        <v>0.14641723654609895</v>
      </c>
      <c r="F1829" s="2">
        <v>1</v>
      </c>
      <c r="H1829" s="47"/>
    </row>
    <row r="1830" spans="1:8">
      <c r="A1830" t="s">
        <v>545</v>
      </c>
      <c r="B1830" t="s">
        <v>628</v>
      </c>
      <c r="C1830" s="2">
        <v>0.69134927506361132</v>
      </c>
      <c r="D1830" s="2">
        <v>0.19891084266532527</v>
      </c>
      <c r="E1830" s="2">
        <v>0.10973988227106352</v>
      </c>
      <c r="F1830" s="2">
        <v>1</v>
      </c>
      <c r="H1830" s="47"/>
    </row>
    <row r="1831" spans="1:8">
      <c r="A1831" t="s">
        <v>546</v>
      </c>
      <c r="B1831" t="s">
        <v>629</v>
      </c>
      <c r="C1831" s="2">
        <v>0.69199395569436095</v>
      </c>
      <c r="D1831" s="2">
        <v>0.22606404634500823</v>
      </c>
      <c r="E1831" s="2">
        <v>8.1941997960631702E-2</v>
      </c>
      <c r="F1831" s="2">
        <v>1</v>
      </c>
      <c r="H1831" s="47"/>
    </row>
    <row r="1832" spans="1:8">
      <c r="A1832" t="s">
        <v>547</v>
      </c>
      <c r="B1832" t="s">
        <v>630</v>
      </c>
      <c r="C1832" s="2">
        <v>0.76491605300967702</v>
      </c>
      <c r="D1832" s="2">
        <v>0.17336678894370056</v>
      </c>
      <c r="E1832" s="2">
        <v>6.1717158046622804E-2</v>
      </c>
      <c r="F1832" s="2">
        <v>1</v>
      </c>
      <c r="H1832" s="47"/>
    </row>
    <row r="1833" spans="1:8">
      <c r="A1833" t="s">
        <v>639</v>
      </c>
      <c r="B1833" t="s">
        <v>632</v>
      </c>
      <c r="C1833" s="2">
        <v>0.90395931322151857</v>
      </c>
      <c r="D1833" s="2">
        <v>5.0836881608503984E-2</v>
      </c>
      <c r="E1833" s="2">
        <v>4.5203805169977775E-2</v>
      </c>
      <c r="F1833" s="2">
        <v>1</v>
      </c>
      <c r="H1833" s="47"/>
    </row>
    <row r="1834" spans="1:8">
      <c r="A1834" t="s">
        <v>69</v>
      </c>
      <c r="B1834" t="s">
        <v>618</v>
      </c>
      <c r="C1834" s="2">
        <v>4.9138512245568061E-2</v>
      </c>
      <c r="D1834" s="2">
        <v>0.39534532004934708</v>
      </c>
      <c r="E1834" s="2">
        <v>0.55551616770508461</v>
      </c>
      <c r="F1834" s="2">
        <v>1</v>
      </c>
      <c r="H1834" s="46"/>
    </row>
    <row r="1835" spans="1:8">
      <c r="A1835" t="s">
        <v>70</v>
      </c>
      <c r="B1835" t="s">
        <v>619</v>
      </c>
      <c r="C1835" s="2">
        <v>0.11152355560185098</v>
      </c>
      <c r="D1835" s="2">
        <v>0.34157346911295039</v>
      </c>
      <c r="E1835" s="2">
        <v>0.54690297528519838</v>
      </c>
      <c r="F1835" s="2">
        <v>1</v>
      </c>
      <c r="H1835" s="47"/>
    </row>
    <row r="1836" spans="1:8">
      <c r="A1836" t="s">
        <v>71</v>
      </c>
      <c r="B1836" t="s">
        <v>620</v>
      </c>
      <c r="C1836" s="2">
        <v>0.14441930765168196</v>
      </c>
      <c r="D1836" s="2">
        <v>0.45132976813386427</v>
      </c>
      <c r="E1836" s="2">
        <v>0.40425092421445369</v>
      </c>
      <c r="F1836" s="2">
        <v>1</v>
      </c>
      <c r="H1836" s="47"/>
    </row>
    <row r="1837" spans="1:8">
      <c r="A1837" t="s">
        <v>170</v>
      </c>
      <c r="B1837" t="s">
        <v>621</v>
      </c>
      <c r="C1837" s="2">
        <v>0.14421841736741092</v>
      </c>
      <c r="D1837" s="2">
        <v>0.48191243957197716</v>
      </c>
      <c r="E1837" s="2">
        <v>0.3738691430606117</v>
      </c>
      <c r="F1837" s="2">
        <v>1</v>
      </c>
      <c r="H1837" s="47"/>
    </row>
    <row r="1838" spans="1:8">
      <c r="A1838" t="s">
        <v>246</v>
      </c>
      <c r="B1838" t="s">
        <v>622</v>
      </c>
      <c r="C1838" s="2">
        <v>0.26555343974721535</v>
      </c>
      <c r="D1838" s="2">
        <v>0.38698872223123748</v>
      </c>
      <c r="E1838" s="2">
        <v>0.34745783802154695</v>
      </c>
      <c r="F1838" s="2">
        <v>1</v>
      </c>
      <c r="H1838" s="47"/>
    </row>
    <row r="1839" spans="1:8">
      <c r="A1839" t="s">
        <v>306</v>
      </c>
      <c r="B1839" t="s">
        <v>623</v>
      </c>
      <c r="C1839" s="2">
        <v>0.28309126024596387</v>
      </c>
      <c r="D1839" s="2">
        <v>0.45982645394937216</v>
      </c>
      <c r="E1839" s="2">
        <v>0.25708228580466369</v>
      </c>
      <c r="F1839" s="2">
        <v>1</v>
      </c>
      <c r="H1839" s="47"/>
    </row>
    <row r="1840" spans="1:8">
      <c r="A1840" t="s">
        <v>378</v>
      </c>
      <c r="B1840" t="s">
        <v>624</v>
      </c>
      <c r="C1840" s="2">
        <v>0.47173645418554327</v>
      </c>
      <c r="D1840" s="2">
        <v>0.34222965643524611</v>
      </c>
      <c r="E1840" s="2">
        <v>0.18603388937921031</v>
      </c>
      <c r="F1840" s="2">
        <v>1</v>
      </c>
      <c r="H1840" s="47"/>
    </row>
    <row r="1841" spans="1:8">
      <c r="A1841" t="s">
        <v>430</v>
      </c>
      <c r="B1841" t="s">
        <v>625</v>
      </c>
      <c r="C1841" s="2">
        <v>0.29204050912189095</v>
      </c>
      <c r="D1841" s="2">
        <v>0.5354668751996553</v>
      </c>
      <c r="E1841" s="2">
        <v>0.17249261567845353</v>
      </c>
      <c r="F1841" s="2">
        <v>1</v>
      </c>
      <c r="H1841" s="47"/>
    </row>
    <row r="1842" spans="1:8">
      <c r="A1842" t="s">
        <v>475</v>
      </c>
      <c r="B1842" t="s">
        <v>626</v>
      </c>
      <c r="C1842" s="2">
        <v>0.43158407958041634</v>
      </c>
      <c r="D1842" s="2">
        <v>0.41812772677995746</v>
      </c>
      <c r="E1842" s="2">
        <v>0.15028819363962595</v>
      </c>
      <c r="F1842" s="2">
        <v>1</v>
      </c>
      <c r="H1842" s="47"/>
    </row>
    <row r="1843" spans="1:8">
      <c r="A1843" t="s">
        <v>476</v>
      </c>
      <c r="B1843" t="s">
        <v>627</v>
      </c>
      <c r="C1843" s="2">
        <v>0.51482240505965637</v>
      </c>
      <c r="D1843" s="2">
        <v>0.32014461452551957</v>
      </c>
      <c r="E1843" s="2">
        <v>0.16503298041482389</v>
      </c>
      <c r="F1843" s="2">
        <v>1</v>
      </c>
      <c r="H1843" s="47"/>
    </row>
    <row r="1844" spans="1:8">
      <c r="A1844" t="s">
        <v>548</v>
      </c>
      <c r="B1844" t="s">
        <v>628</v>
      </c>
      <c r="C1844" s="2">
        <v>0.5447630252504635</v>
      </c>
      <c r="D1844" s="2">
        <v>0.28899552307799892</v>
      </c>
      <c r="E1844" s="2">
        <v>0.166241451671537</v>
      </c>
      <c r="F1844" s="2">
        <v>1</v>
      </c>
      <c r="H1844" s="47"/>
    </row>
    <row r="1845" spans="1:8">
      <c r="A1845" t="s">
        <v>549</v>
      </c>
      <c r="B1845" t="s">
        <v>629</v>
      </c>
      <c r="C1845" s="2">
        <v>0.67157789377347588</v>
      </c>
      <c r="D1845" s="2">
        <v>0.2384407933943675</v>
      </c>
      <c r="E1845" s="2">
        <v>8.9981312832156352E-2</v>
      </c>
      <c r="F1845" s="2">
        <v>1</v>
      </c>
      <c r="H1845" s="47"/>
    </row>
    <row r="1846" spans="1:8">
      <c r="A1846" t="s">
        <v>550</v>
      </c>
      <c r="B1846" t="s">
        <v>630</v>
      </c>
      <c r="C1846" s="2">
        <v>0.75818922711438763</v>
      </c>
      <c r="D1846" s="2">
        <v>0.19440884067296926</v>
      </c>
      <c r="E1846" s="2">
        <v>4.7401932212642571E-2</v>
      </c>
      <c r="F1846" s="2">
        <v>1</v>
      </c>
      <c r="H1846" s="47"/>
    </row>
    <row r="1847" spans="1:8">
      <c r="A1847" t="s">
        <v>640</v>
      </c>
      <c r="B1847" t="s">
        <v>632</v>
      </c>
      <c r="C1847" s="2">
        <v>0.83041780338835214</v>
      </c>
      <c r="D1847" s="2">
        <v>0.13683680664073553</v>
      </c>
      <c r="E1847" s="2">
        <v>3.2745389970912274E-2</v>
      </c>
      <c r="F1847" s="2">
        <v>1</v>
      </c>
      <c r="H1847" s="47"/>
    </row>
    <row r="1848" spans="1:8">
      <c r="A1848" t="s">
        <v>72</v>
      </c>
      <c r="B1848" t="s">
        <v>618</v>
      </c>
      <c r="C1848" s="2">
        <v>7.5263733530314639E-2</v>
      </c>
      <c r="D1848" s="2">
        <v>0.26524072419708561</v>
      </c>
      <c r="E1848" s="2">
        <v>0.65949554227259943</v>
      </c>
      <c r="F1848" s="2">
        <v>1</v>
      </c>
      <c r="H1848" s="46"/>
    </row>
    <row r="1849" spans="1:8">
      <c r="A1849" t="s">
        <v>73</v>
      </c>
      <c r="B1849" t="s">
        <v>619</v>
      </c>
      <c r="C1849" s="2">
        <v>9.3002471528271929E-2</v>
      </c>
      <c r="D1849" s="2">
        <v>0.26035042623484694</v>
      </c>
      <c r="E1849" s="2">
        <v>0.64664710223688071</v>
      </c>
      <c r="F1849" s="2">
        <v>1</v>
      </c>
      <c r="H1849" s="47"/>
    </row>
    <row r="1850" spans="1:8">
      <c r="A1850" t="s">
        <v>74</v>
      </c>
      <c r="B1850" t="s">
        <v>620</v>
      </c>
      <c r="C1850" s="2">
        <v>6.290475977118741E-2</v>
      </c>
      <c r="D1850" s="2">
        <v>0.44003835516872786</v>
      </c>
      <c r="E1850" s="2">
        <v>0.49705688506008444</v>
      </c>
      <c r="F1850" s="2">
        <v>1</v>
      </c>
      <c r="H1850" s="47"/>
    </row>
    <row r="1851" spans="1:8">
      <c r="A1851" t="s">
        <v>171</v>
      </c>
      <c r="B1851" t="s">
        <v>621</v>
      </c>
      <c r="C1851" s="2">
        <v>5.1352849641663416E-2</v>
      </c>
      <c r="D1851" s="2">
        <v>0.39598908507074798</v>
      </c>
      <c r="E1851" s="2">
        <v>0.55265806528758799</v>
      </c>
      <c r="F1851" s="2">
        <v>1</v>
      </c>
      <c r="H1851" s="47"/>
    </row>
    <row r="1852" spans="1:8">
      <c r="A1852" t="s">
        <v>247</v>
      </c>
      <c r="B1852" t="s">
        <v>622</v>
      </c>
      <c r="C1852" s="2">
        <v>0.10957786142002869</v>
      </c>
      <c r="D1852" s="2">
        <v>0.42474344786864371</v>
      </c>
      <c r="E1852" s="2">
        <v>0.46567869071132717</v>
      </c>
      <c r="F1852" s="2">
        <v>1</v>
      </c>
      <c r="H1852" s="47"/>
    </row>
    <row r="1853" spans="1:8">
      <c r="A1853" t="s">
        <v>307</v>
      </c>
      <c r="B1853" t="s">
        <v>623</v>
      </c>
      <c r="C1853" s="2">
        <v>0.15306381628440829</v>
      </c>
      <c r="D1853" s="2">
        <v>0.4358049017347751</v>
      </c>
      <c r="E1853" s="2">
        <v>0.41113128198081628</v>
      </c>
      <c r="F1853" s="2">
        <v>1</v>
      </c>
      <c r="H1853" s="47"/>
    </row>
    <row r="1854" spans="1:8">
      <c r="A1854" t="s">
        <v>379</v>
      </c>
      <c r="B1854" t="s">
        <v>624</v>
      </c>
      <c r="C1854" s="2">
        <v>0.37236533411504652</v>
      </c>
      <c r="D1854" s="2">
        <v>0.46757631317497439</v>
      </c>
      <c r="E1854" s="2">
        <v>0.16005835270997873</v>
      </c>
      <c r="F1854" s="2">
        <v>1</v>
      </c>
      <c r="H1854" s="47"/>
    </row>
    <row r="1855" spans="1:8">
      <c r="A1855" t="s">
        <v>431</v>
      </c>
      <c r="B1855" t="s">
        <v>625</v>
      </c>
      <c r="C1855" s="2">
        <v>3.3030223035518454E-2</v>
      </c>
      <c r="D1855" s="2">
        <v>0.52326400956361241</v>
      </c>
      <c r="E1855" s="2">
        <v>0.44370576740086881</v>
      </c>
      <c r="F1855" s="2">
        <v>1</v>
      </c>
      <c r="H1855" s="47"/>
    </row>
    <row r="1856" spans="1:8">
      <c r="A1856" t="s">
        <v>477</v>
      </c>
      <c r="B1856" t="s">
        <v>626</v>
      </c>
      <c r="C1856" s="2">
        <v>0.25070540713536904</v>
      </c>
      <c r="D1856" s="2">
        <v>0.52524750963269284</v>
      </c>
      <c r="E1856" s="2">
        <v>0.22404708323193781</v>
      </c>
      <c r="F1856" s="2">
        <v>1</v>
      </c>
      <c r="H1856" s="47"/>
    </row>
    <row r="1857" spans="1:8">
      <c r="A1857" t="s">
        <v>478</v>
      </c>
      <c r="B1857" t="s">
        <v>627</v>
      </c>
      <c r="C1857" s="2">
        <v>0.52983058123346638</v>
      </c>
      <c r="D1857" s="2">
        <v>0.29189384280304703</v>
      </c>
      <c r="E1857" s="2">
        <v>0.17827557596348637</v>
      </c>
      <c r="F1857" s="2">
        <v>1</v>
      </c>
      <c r="H1857" s="47"/>
    </row>
    <row r="1858" spans="1:8">
      <c r="A1858" t="s">
        <v>551</v>
      </c>
      <c r="B1858" t="s">
        <v>628</v>
      </c>
      <c r="C1858" s="2">
        <v>0.509303576141517</v>
      </c>
      <c r="D1858" s="2">
        <v>0.39496394898364462</v>
      </c>
      <c r="E1858" s="2">
        <v>9.5732474874838061E-2</v>
      </c>
      <c r="F1858" s="2">
        <v>1</v>
      </c>
      <c r="H1858" s="47"/>
    </row>
    <row r="1859" spans="1:8">
      <c r="A1859" t="s">
        <v>552</v>
      </c>
      <c r="B1859" t="s">
        <v>629</v>
      </c>
      <c r="C1859" s="2">
        <v>0.44302660969348528</v>
      </c>
      <c r="D1859" s="2">
        <v>0.34882256925557892</v>
      </c>
      <c r="E1859" s="2">
        <v>0.2081508210509353</v>
      </c>
      <c r="F1859" s="2">
        <v>1</v>
      </c>
      <c r="H1859" s="47"/>
    </row>
    <row r="1860" spans="1:8">
      <c r="A1860" t="s">
        <v>553</v>
      </c>
      <c r="B1860" t="s">
        <v>630</v>
      </c>
      <c r="C1860" s="2">
        <v>0.61951816386018088</v>
      </c>
      <c r="D1860" s="2">
        <v>0.26891874298254004</v>
      </c>
      <c r="E1860" s="2">
        <v>0.11156309315727869</v>
      </c>
      <c r="F1860" s="2">
        <v>1</v>
      </c>
      <c r="H1860" s="47"/>
    </row>
    <row r="1861" spans="1:8">
      <c r="A1861" t="s">
        <v>641</v>
      </c>
      <c r="B1861" t="s">
        <v>632</v>
      </c>
      <c r="C1861" s="2">
        <v>0.82584523591152792</v>
      </c>
      <c r="D1861" s="2">
        <v>0.10247845197438789</v>
      </c>
      <c r="E1861" s="2">
        <v>7.1676312114083998E-2</v>
      </c>
      <c r="F1861" s="2">
        <v>1</v>
      </c>
      <c r="H1861" s="47"/>
    </row>
    <row r="1862" spans="1:8">
      <c r="A1862" t="s">
        <v>75</v>
      </c>
      <c r="B1862" t="s">
        <v>618</v>
      </c>
      <c r="C1862" s="2">
        <v>4.5313068440342059E-2</v>
      </c>
      <c r="D1862" s="2">
        <v>0.41152822279054857</v>
      </c>
      <c r="E1862" s="2">
        <v>0.54315870876911054</v>
      </c>
      <c r="F1862" s="2">
        <v>1</v>
      </c>
      <c r="H1862" s="46"/>
    </row>
    <row r="1863" spans="1:8">
      <c r="A1863" t="s">
        <v>76</v>
      </c>
      <c r="B1863" t="s">
        <v>619</v>
      </c>
      <c r="C1863" s="2">
        <v>3.8610290327182058E-2</v>
      </c>
      <c r="D1863" s="2">
        <v>0.4211678974949366</v>
      </c>
      <c r="E1863" s="2">
        <v>0.54022181217788201</v>
      </c>
      <c r="F1863" s="2">
        <v>1</v>
      </c>
      <c r="H1863" s="47"/>
    </row>
    <row r="1864" spans="1:8">
      <c r="A1864" t="s">
        <v>77</v>
      </c>
      <c r="B1864" t="s">
        <v>620</v>
      </c>
      <c r="C1864" s="2">
        <v>0.10667497592398047</v>
      </c>
      <c r="D1864" s="2">
        <v>0.38612510472022604</v>
      </c>
      <c r="E1864" s="2">
        <v>0.50719991935579467</v>
      </c>
      <c r="F1864" s="2">
        <v>1</v>
      </c>
      <c r="H1864" s="47"/>
    </row>
    <row r="1865" spans="1:8">
      <c r="A1865" t="s">
        <v>172</v>
      </c>
      <c r="B1865" t="s">
        <v>621</v>
      </c>
      <c r="C1865" s="2">
        <v>3.598873831870103E-2</v>
      </c>
      <c r="D1865" s="2">
        <v>0.4503517531776427</v>
      </c>
      <c r="E1865" s="2">
        <v>0.51365950850365749</v>
      </c>
      <c r="F1865" s="2">
        <v>1</v>
      </c>
      <c r="H1865" s="47"/>
    </row>
    <row r="1866" spans="1:8">
      <c r="A1866" t="s">
        <v>248</v>
      </c>
      <c r="B1866" t="s">
        <v>622</v>
      </c>
      <c r="C1866" s="2">
        <v>9.8563592448324563E-2</v>
      </c>
      <c r="D1866" s="2">
        <v>0.55852911850571496</v>
      </c>
      <c r="E1866" s="2">
        <v>0.34290728904596152</v>
      </c>
      <c r="F1866" s="2">
        <v>1</v>
      </c>
      <c r="H1866" s="47"/>
    </row>
    <row r="1867" spans="1:8">
      <c r="A1867" t="s">
        <v>308</v>
      </c>
      <c r="B1867" t="s">
        <v>623</v>
      </c>
      <c r="C1867" s="2">
        <v>9.8195548420655726E-2</v>
      </c>
      <c r="D1867" s="2">
        <v>0.55847610473904274</v>
      </c>
      <c r="E1867" s="2">
        <v>0.34332834684030261</v>
      </c>
      <c r="F1867" s="2">
        <v>1</v>
      </c>
      <c r="H1867" s="47"/>
    </row>
    <row r="1868" spans="1:8">
      <c r="A1868" t="s">
        <v>380</v>
      </c>
      <c r="B1868" t="s">
        <v>624</v>
      </c>
      <c r="C1868" s="2">
        <v>0.39579715986840841</v>
      </c>
      <c r="D1868" s="2">
        <v>0.34896167257998983</v>
      </c>
      <c r="E1868" s="2">
        <v>0.25524116755160275</v>
      </c>
      <c r="F1868" s="2">
        <v>1</v>
      </c>
      <c r="H1868" s="47"/>
    </row>
    <row r="1869" spans="1:8">
      <c r="A1869" t="s">
        <v>432</v>
      </c>
      <c r="B1869" t="s">
        <v>625</v>
      </c>
      <c r="C1869" s="2">
        <v>0.40420193205702148</v>
      </c>
      <c r="D1869" s="2">
        <v>0.51423726257842572</v>
      </c>
      <c r="E1869" s="2">
        <v>8.1560805364553957E-2</v>
      </c>
      <c r="F1869" s="2">
        <v>1</v>
      </c>
      <c r="H1869" s="47"/>
    </row>
    <row r="1870" spans="1:8">
      <c r="A1870" t="s">
        <v>479</v>
      </c>
      <c r="B1870" t="s">
        <v>626</v>
      </c>
      <c r="C1870" s="2">
        <v>0.25936046292599824</v>
      </c>
      <c r="D1870" s="2">
        <v>0.6280340477346319</v>
      </c>
      <c r="E1870" s="2">
        <v>0.11260548933937072</v>
      </c>
      <c r="F1870" s="2">
        <v>1</v>
      </c>
      <c r="H1870" s="47"/>
    </row>
    <row r="1871" spans="1:8">
      <c r="A1871" t="s">
        <v>480</v>
      </c>
      <c r="B1871" t="s">
        <v>627</v>
      </c>
      <c r="C1871" s="2">
        <v>0.52962511891379604</v>
      </c>
      <c r="D1871" s="2">
        <v>0.38964923191620776</v>
      </c>
      <c r="E1871" s="2">
        <v>8.0725649169997402E-2</v>
      </c>
      <c r="F1871" s="2">
        <v>1</v>
      </c>
      <c r="H1871" s="47"/>
    </row>
    <row r="1872" spans="1:8">
      <c r="A1872" t="s">
        <v>554</v>
      </c>
      <c r="B1872" t="s">
        <v>628</v>
      </c>
      <c r="C1872" s="2">
        <v>0.49652625254453364</v>
      </c>
      <c r="D1872" s="2">
        <v>0.42059878300978398</v>
      </c>
      <c r="E1872" s="2">
        <v>8.2874964445683583E-2</v>
      </c>
      <c r="F1872" s="2">
        <v>1</v>
      </c>
      <c r="H1872" s="47"/>
    </row>
    <row r="1873" spans="1:8">
      <c r="A1873" t="s">
        <v>555</v>
      </c>
      <c r="B1873" t="s">
        <v>629</v>
      </c>
      <c r="C1873" s="2">
        <v>0.60193112113014668</v>
      </c>
      <c r="D1873" s="2">
        <v>0.36038526888476641</v>
      </c>
      <c r="E1873" s="2">
        <v>3.7683609985088032E-2</v>
      </c>
      <c r="F1873" s="2">
        <v>1</v>
      </c>
      <c r="H1873" s="47"/>
    </row>
    <row r="1874" spans="1:8">
      <c r="A1874" t="s">
        <v>556</v>
      </c>
      <c r="B1874" t="s">
        <v>630</v>
      </c>
      <c r="C1874" s="2">
        <v>0.79145484796022014</v>
      </c>
      <c r="D1874" s="2">
        <v>0.17485911699975687</v>
      </c>
      <c r="E1874" s="2">
        <v>3.3686035040023862E-2</v>
      </c>
      <c r="F1874" s="2">
        <v>1</v>
      </c>
      <c r="H1874" s="47"/>
    </row>
    <row r="1875" spans="1:8">
      <c r="A1875" t="s">
        <v>642</v>
      </c>
      <c r="B1875" t="s">
        <v>632</v>
      </c>
      <c r="C1875" s="2">
        <v>0.96190271551197104</v>
      </c>
      <c r="D1875" s="2">
        <v>3.1724360950314744E-2</v>
      </c>
      <c r="E1875" s="2">
        <v>6.3729235377143608E-3</v>
      </c>
      <c r="F1875" s="2">
        <v>1</v>
      </c>
      <c r="H1875" s="47"/>
    </row>
    <row r="1876" spans="1:8">
      <c r="A1876" t="s">
        <v>78</v>
      </c>
      <c r="B1876" t="s">
        <v>618</v>
      </c>
      <c r="C1876" s="2">
        <v>4.2327066553222249E-2</v>
      </c>
      <c r="D1876" s="2">
        <v>0.3000551917844565</v>
      </c>
      <c r="E1876" s="2">
        <v>0.6576177416623209</v>
      </c>
      <c r="F1876" s="2">
        <v>1</v>
      </c>
      <c r="H1876" s="46"/>
    </row>
    <row r="1877" spans="1:8">
      <c r="A1877" t="s">
        <v>79</v>
      </c>
      <c r="B1877" t="s">
        <v>619</v>
      </c>
      <c r="C1877" s="2">
        <v>4.4706880667300046E-2</v>
      </c>
      <c r="D1877" s="2">
        <v>0.32879063782833234</v>
      </c>
      <c r="E1877" s="2">
        <v>0.62650248150436727</v>
      </c>
      <c r="F1877" s="2">
        <v>1</v>
      </c>
      <c r="H1877" s="47"/>
    </row>
    <row r="1878" spans="1:8">
      <c r="A1878" t="s">
        <v>80</v>
      </c>
      <c r="B1878" t="s">
        <v>620</v>
      </c>
      <c r="C1878" s="2">
        <v>9.8498381002811289E-2</v>
      </c>
      <c r="D1878" s="2">
        <v>0.52543371646858406</v>
      </c>
      <c r="E1878" s="2">
        <v>0.37606790252860423</v>
      </c>
      <c r="F1878" s="2">
        <v>1</v>
      </c>
      <c r="H1878" s="47"/>
    </row>
    <row r="1879" spans="1:8">
      <c r="A1879" t="s">
        <v>173</v>
      </c>
      <c r="B1879" t="s">
        <v>621</v>
      </c>
      <c r="C1879" s="2">
        <v>0.14297877597136693</v>
      </c>
      <c r="D1879" s="2">
        <v>0.43747632229970923</v>
      </c>
      <c r="E1879" s="2">
        <v>0.41954490172892328</v>
      </c>
      <c r="F1879" s="2">
        <v>1</v>
      </c>
      <c r="H1879" s="47"/>
    </row>
    <row r="1880" spans="1:8">
      <c r="A1880" t="s">
        <v>249</v>
      </c>
      <c r="B1880" t="s">
        <v>622</v>
      </c>
      <c r="C1880" s="2">
        <v>0.15643059375032289</v>
      </c>
      <c r="D1880" s="2">
        <v>0.5252930950882968</v>
      </c>
      <c r="E1880" s="2">
        <v>0.31827631116137955</v>
      </c>
      <c r="F1880" s="2">
        <v>1</v>
      </c>
      <c r="H1880" s="47"/>
    </row>
    <row r="1881" spans="1:8">
      <c r="A1881" t="s">
        <v>309</v>
      </c>
      <c r="B1881" t="s">
        <v>623</v>
      </c>
      <c r="C1881" s="2">
        <v>0.16479544282984582</v>
      </c>
      <c r="D1881" s="2">
        <v>0.53213910874976278</v>
      </c>
      <c r="E1881" s="2">
        <v>0.30306544842039107</v>
      </c>
      <c r="F1881" s="2">
        <v>1</v>
      </c>
      <c r="H1881" s="47"/>
    </row>
    <row r="1882" spans="1:8">
      <c r="A1882" t="s">
        <v>381</v>
      </c>
      <c r="B1882" t="s">
        <v>624</v>
      </c>
      <c r="C1882" s="2">
        <v>0.37063232572075205</v>
      </c>
      <c r="D1882" s="2">
        <v>0.44208428783968545</v>
      </c>
      <c r="E1882" s="2">
        <v>0.18728338643956208</v>
      </c>
      <c r="F1882" s="2">
        <v>1</v>
      </c>
      <c r="H1882" s="47"/>
    </row>
    <row r="1883" spans="1:8">
      <c r="A1883" t="s">
        <v>433</v>
      </c>
      <c r="B1883" t="s">
        <v>625</v>
      </c>
      <c r="C1883" s="2">
        <v>0.20880398045641824</v>
      </c>
      <c r="D1883" s="2">
        <v>0.52431934730627361</v>
      </c>
      <c r="E1883" s="2">
        <v>0.26687667223730782</v>
      </c>
      <c r="F1883" s="2">
        <v>1</v>
      </c>
      <c r="H1883" s="47"/>
    </row>
    <row r="1884" spans="1:8">
      <c r="A1884" t="s">
        <v>481</v>
      </c>
      <c r="B1884" t="s">
        <v>626</v>
      </c>
      <c r="C1884" s="2">
        <v>0.41547868857047687</v>
      </c>
      <c r="D1884" s="2">
        <v>0.47279962411244741</v>
      </c>
      <c r="E1884" s="2">
        <v>0.11172168731707527</v>
      </c>
      <c r="F1884" s="2">
        <v>1</v>
      </c>
      <c r="H1884" s="47"/>
    </row>
    <row r="1885" spans="1:8">
      <c r="A1885" t="s">
        <v>482</v>
      </c>
      <c r="B1885" t="s">
        <v>627</v>
      </c>
      <c r="C1885" s="2">
        <v>0.53940683682305623</v>
      </c>
      <c r="D1885" s="2">
        <v>0.33800226357128255</v>
      </c>
      <c r="E1885" s="2">
        <v>0.12259089960566096</v>
      </c>
      <c r="F1885" s="2">
        <v>1</v>
      </c>
      <c r="H1885" s="47"/>
    </row>
    <row r="1886" spans="1:8">
      <c r="A1886" t="s">
        <v>557</v>
      </c>
      <c r="B1886" t="s">
        <v>628</v>
      </c>
      <c r="C1886" s="2">
        <v>0.54323211841554897</v>
      </c>
      <c r="D1886" s="2">
        <v>0.33943311967234691</v>
      </c>
      <c r="E1886" s="2">
        <v>0.11733476191210393</v>
      </c>
      <c r="F1886" s="2">
        <v>1</v>
      </c>
      <c r="H1886" s="47"/>
    </row>
    <row r="1887" spans="1:8">
      <c r="A1887" t="s">
        <v>558</v>
      </c>
      <c r="B1887" t="s">
        <v>629</v>
      </c>
      <c r="C1887" s="2">
        <v>0.72456490210015834</v>
      </c>
      <c r="D1887" s="2">
        <v>0.20851811461053729</v>
      </c>
      <c r="E1887" s="2">
        <v>6.6916983289304219E-2</v>
      </c>
      <c r="F1887" s="2">
        <v>1</v>
      </c>
      <c r="H1887" s="47"/>
    </row>
    <row r="1888" spans="1:8">
      <c r="A1888" t="s">
        <v>559</v>
      </c>
      <c r="B1888" t="s">
        <v>630</v>
      </c>
      <c r="C1888" s="2">
        <v>0.75549664115900672</v>
      </c>
      <c r="D1888" s="2">
        <v>0.14464163780444228</v>
      </c>
      <c r="E1888" s="2">
        <v>9.9861721036551068E-2</v>
      </c>
      <c r="F1888" s="2">
        <v>1</v>
      </c>
      <c r="H1888" s="47"/>
    </row>
    <row r="1889" spans="1:8">
      <c r="A1889" t="s">
        <v>643</v>
      </c>
      <c r="B1889" t="s">
        <v>632</v>
      </c>
      <c r="C1889" s="2">
        <v>0.84691672887698854</v>
      </c>
      <c r="D1889" s="2">
        <v>0.10492109129963011</v>
      </c>
      <c r="E1889" s="2">
        <v>4.8162179823381709E-2</v>
      </c>
      <c r="F1889" s="2">
        <v>1</v>
      </c>
      <c r="H1889" s="47"/>
    </row>
    <row r="1890" spans="1:8">
      <c r="A1890" t="s">
        <v>81</v>
      </c>
      <c r="B1890" t="s">
        <v>618</v>
      </c>
      <c r="C1890" s="2">
        <v>0.10540073956528979</v>
      </c>
      <c r="D1890" s="2">
        <v>0.25925398319348442</v>
      </c>
      <c r="E1890" s="2">
        <v>0.63534527724122547</v>
      </c>
      <c r="F1890" s="2">
        <v>1</v>
      </c>
      <c r="H1890" s="46"/>
    </row>
    <row r="1891" spans="1:8">
      <c r="A1891" t="s">
        <v>82</v>
      </c>
      <c r="B1891" t="s">
        <v>619</v>
      </c>
      <c r="C1891" s="2">
        <v>0.12024195763440368</v>
      </c>
      <c r="D1891" s="2">
        <v>0.25177176309203103</v>
      </c>
      <c r="E1891" s="2">
        <v>0.6279862792735651</v>
      </c>
      <c r="F1891" s="2">
        <v>1</v>
      </c>
      <c r="H1891" s="47"/>
    </row>
    <row r="1892" spans="1:8">
      <c r="A1892" t="s">
        <v>83</v>
      </c>
      <c r="B1892" t="s">
        <v>620</v>
      </c>
      <c r="C1892" s="2">
        <v>0.12893084172519315</v>
      </c>
      <c r="D1892" s="2">
        <v>0.31768480768232565</v>
      </c>
      <c r="E1892" s="2">
        <v>0.55338435059248092</v>
      </c>
      <c r="F1892" s="2">
        <v>1</v>
      </c>
      <c r="H1892" s="47"/>
    </row>
    <row r="1893" spans="1:8">
      <c r="A1893" t="s">
        <v>174</v>
      </c>
      <c r="B1893" t="s">
        <v>621</v>
      </c>
      <c r="C1893" s="2">
        <v>7.1667454424800867E-2</v>
      </c>
      <c r="D1893" s="2">
        <v>0.41965695394521096</v>
      </c>
      <c r="E1893" s="2">
        <v>0.50867559162998743</v>
      </c>
      <c r="F1893" s="2">
        <v>1</v>
      </c>
      <c r="H1893" s="47"/>
    </row>
    <row r="1894" spans="1:8">
      <c r="A1894" t="s">
        <v>250</v>
      </c>
      <c r="B1894" t="s">
        <v>622</v>
      </c>
      <c r="C1894" s="2">
        <v>0.15242391997605756</v>
      </c>
      <c r="D1894" s="2">
        <v>0.41405987017651108</v>
      </c>
      <c r="E1894" s="2">
        <v>0.43351620984743067</v>
      </c>
      <c r="F1894" s="2">
        <v>1</v>
      </c>
      <c r="H1894" s="47"/>
    </row>
    <row r="1895" spans="1:8">
      <c r="A1895" t="s">
        <v>310</v>
      </c>
      <c r="B1895" t="s">
        <v>623</v>
      </c>
      <c r="C1895" s="2">
        <v>0.11427912059014922</v>
      </c>
      <c r="D1895" s="2">
        <v>0.51658961677136561</v>
      </c>
      <c r="E1895" s="2">
        <v>0.36913126263848484</v>
      </c>
      <c r="F1895" s="2">
        <v>1</v>
      </c>
      <c r="H1895" s="47"/>
    </row>
    <row r="1896" spans="1:8">
      <c r="A1896" t="s">
        <v>382</v>
      </c>
      <c r="B1896" t="s">
        <v>624</v>
      </c>
      <c r="C1896" s="2">
        <v>0.29207275515246295</v>
      </c>
      <c r="D1896" s="2">
        <v>0.41317355006321121</v>
      </c>
      <c r="E1896" s="2">
        <v>0.29475369478432561</v>
      </c>
      <c r="F1896" s="2">
        <v>1</v>
      </c>
      <c r="H1896" s="47"/>
    </row>
    <row r="1897" spans="1:8">
      <c r="A1897" t="s">
        <v>434</v>
      </c>
      <c r="B1897" t="s">
        <v>625</v>
      </c>
      <c r="C1897" s="2">
        <v>0.13647084472028195</v>
      </c>
      <c r="D1897" s="2">
        <v>0.64962400493672101</v>
      </c>
      <c r="E1897" s="2">
        <v>0.21390515034299626</v>
      </c>
      <c r="F1897" s="2">
        <v>1</v>
      </c>
      <c r="H1897" s="47"/>
    </row>
    <row r="1898" spans="1:8">
      <c r="A1898" t="s">
        <v>483</v>
      </c>
      <c r="B1898" t="s">
        <v>626</v>
      </c>
      <c r="C1898" s="2">
        <v>0.2161817739558797</v>
      </c>
      <c r="D1898" s="2">
        <v>0.54441323811200093</v>
      </c>
      <c r="E1898" s="2">
        <v>0.2394049879321189</v>
      </c>
      <c r="F1898" s="2">
        <v>1</v>
      </c>
      <c r="H1898" s="47"/>
    </row>
    <row r="1899" spans="1:8">
      <c r="A1899" t="s">
        <v>484</v>
      </c>
      <c r="B1899" t="s">
        <v>627</v>
      </c>
      <c r="C1899" s="2">
        <v>0.60982560960587506</v>
      </c>
      <c r="D1899" s="2">
        <v>0.23034600863177546</v>
      </c>
      <c r="E1899" s="2">
        <v>0.15982838176234904</v>
      </c>
      <c r="F1899" s="2">
        <v>1</v>
      </c>
      <c r="H1899" s="47"/>
    </row>
    <row r="1900" spans="1:8">
      <c r="A1900" t="s">
        <v>560</v>
      </c>
      <c r="B1900" t="s">
        <v>628</v>
      </c>
      <c r="C1900" s="2">
        <v>0.40464345630400056</v>
      </c>
      <c r="D1900" s="2">
        <v>0.44157549696613285</v>
      </c>
      <c r="E1900" s="2">
        <v>0.15378104672986587</v>
      </c>
      <c r="F1900" s="2">
        <v>1</v>
      </c>
      <c r="H1900" s="47"/>
    </row>
    <row r="1901" spans="1:8">
      <c r="A1901" t="s">
        <v>644</v>
      </c>
      <c r="B1901" t="s">
        <v>629</v>
      </c>
      <c r="C1901" s="2">
        <v>0.61478110554275411</v>
      </c>
      <c r="D1901" s="2">
        <v>0.25658560814103049</v>
      </c>
      <c r="E1901" s="2">
        <v>0.12863328631621487</v>
      </c>
      <c r="F1901" s="2">
        <v>1</v>
      </c>
      <c r="H1901" s="47"/>
    </row>
    <row r="1902" spans="1:8">
      <c r="A1902" t="s">
        <v>645</v>
      </c>
      <c r="B1902" t="s">
        <v>630</v>
      </c>
      <c r="C1902" s="2">
        <v>0.59858079513860141</v>
      </c>
      <c r="D1902" s="2">
        <v>0.28333425969246295</v>
      </c>
      <c r="E1902" s="2">
        <v>0.11808494516893527</v>
      </c>
      <c r="F1902" s="2">
        <v>1</v>
      </c>
      <c r="H1902" s="47"/>
    </row>
    <row r="1903" spans="1:8">
      <c r="A1903" t="s">
        <v>646</v>
      </c>
      <c r="B1903" t="s">
        <v>632</v>
      </c>
      <c r="C1903" s="2">
        <v>0.8409118376584499</v>
      </c>
      <c r="D1903" s="2">
        <v>0.11425165178442276</v>
      </c>
      <c r="E1903" s="2">
        <v>4.483651055712768E-2</v>
      </c>
      <c r="F1903" s="2">
        <v>1</v>
      </c>
      <c r="H1903" s="47"/>
    </row>
    <row r="1904" spans="1:8">
      <c r="A1904" t="s">
        <v>84</v>
      </c>
      <c r="B1904" t="s">
        <v>618</v>
      </c>
      <c r="C1904" s="2">
        <v>0.12997619716653216</v>
      </c>
      <c r="D1904" s="2">
        <v>0.28112725006913469</v>
      </c>
      <c r="E1904" s="2">
        <v>0.58889655276433217</v>
      </c>
      <c r="F1904" s="2">
        <v>1</v>
      </c>
      <c r="H1904" s="46"/>
    </row>
    <row r="1905" spans="1:8">
      <c r="A1905" t="s">
        <v>85</v>
      </c>
      <c r="B1905" t="s">
        <v>619</v>
      </c>
      <c r="C1905" s="2">
        <v>0.12251232079738694</v>
      </c>
      <c r="D1905" s="2">
        <v>0.33297850349815855</v>
      </c>
      <c r="E1905" s="2">
        <v>0.54450917570445379</v>
      </c>
      <c r="F1905" s="2">
        <v>1</v>
      </c>
      <c r="H1905" s="47"/>
    </row>
    <row r="1906" spans="1:8">
      <c r="A1906" t="s">
        <v>86</v>
      </c>
      <c r="B1906" t="s">
        <v>620</v>
      </c>
      <c r="C1906" s="2">
        <v>8.775603035470661E-2</v>
      </c>
      <c r="D1906" s="2">
        <v>0.38497603402632913</v>
      </c>
      <c r="E1906" s="2">
        <v>0.52726793561896346</v>
      </c>
      <c r="F1906" s="2">
        <v>1</v>
      </c>
      <c r="H1906" s="47"/>
    </row>
    <row r="1907" spans="1:8">
      <c r="A1907" t="s">
        <v>175</v>
      </c>
      <c r="B1907" t="s">
        <v>621</v>
      </c>
      <c r="C1907" s="2">
        <v>0.10971521680498415</v>
      </c>
      <c r="D1907" s="2">
        <v>0.48068029524594347</v>
      </c>
      <c r="E1907" s="2">
        <v>0.409604487949072</v>
      </c>
      <c r="F1907" s="2">
        <v>1</v>
      </c>
      <c r="H1907" s="47"/>
    </row>
    <row r="1908" spans="1:8">
      <c r="A1908" t="s">
        <v>251</v>
      </c>
      <c r="B1908" t="s">
        <v>622</v>
      </c>
      <c r="C1908" s="2">
        <v>0.17292726972304909</v>
      </c>
      <c r="D1908" s="2">
        <v>0.49002927406806024</v>
      </c>
      <c r="E1908" s="2">
        <v>0.3370434562088902</v>
      </c>
      <c r="F1908" s="2">
        <v>1</v>
      </c>
      <c r="H1908" s="47"/>
    </row>
    <row r="1909" spans="1:8">
      <c r="A1909" t="s">
        <v>311</v>
      </c>
      <c r="B1909" t="s">
        <v>623</v>
      </c>
      <c r="C1909" s="2">
        <v>0.18369609369688653</v>
      </c>
      <c r="D1909" s="2">
        <v>0.4316064431503282</v>
      </c>
      <c r="E1909" s="2">
        <v>0.3846974631527848</v>
      </c>
      <c r="F1909" s="2">
        <v>1</v>
      </c>
      <c r="H1909" s="47"/>
    </row>
    <row r="1910" spans="1:8">
      <c r="A1910" t="s">
        <v>383</v>
      </c>
      <c r="B1910" t="s">
        <v>624</v>
      </c>
      <c r="C1910" s="2">
        <v>0.30483992312814945</v>
      </c>
      <c r="D1910" s="2">
        <v>0.58346138319582008</v>
      </c>
      <c r="E1910" s="2">
        <v>0.11169869367602975</v>
      </c>
      <c r="F1910" s="2">
        <v>1</v>
      </c>
      <c r="H1910" s="47"/>
    </row>
    <row r="1911" spans="1:8">
      <c r="A1911" t="s">
        <v>435</v>
      </c>
      <c r="B1911" t="s">
        <v>625</v>
      </c>
      <c r="C1911" s="2">
        <v>0.26057278697648156</v>
      </c>
      <c r="D1911" s="2">
        <v>0.63474619124686082</v>
      </c>
      <c r="E1911" s="2">
        <v>0.10468102177665677</v>
      </c>
      <c r="F1911" s="2">
        <v>1</v>
      </c>
      <c r="H1911" s="47"/>
    </row>
    <row r="1912" spans="1:8">
      <c r="A1912" t="s">
        <v>485</v>
      </c>
      <c r="B1912" t="s">
        <v>626</v>
      </c>
      <c r="C1912" s="2">
        <v>0.20375872657738781</v>
      </c>
      <c r="D1912" s="2">
        <v>0.59195988450743919</v>
      </c>
      <c r="E1912" s="2">
        <v>0.20428138891517275</v>
      </c>
      <c r="F1912" s="2">
        <v>1</v>
      </c>
      <c r="H1912" s="47"/>
    </row>
    <row r="1913" spans="1:8">
      <c r="A1913" t="s">
        <v>486</v>
      </c>
      <c r="B1913" t="s">
        <v>627</v>
      </c>
      <c r="C1913" s="2">
        <v>0.55248184466084571</v>
      </c>
      <c r="D1913" s="2">
        <v>0.28385231417579215</v>
      </c>
      <c r="E1913" s="2">
        <v>0.16366584116336147</v>
      </c>
      <c r="F1913" s="2">
        <v>1</v>
      </c>
      <c r="H1913" s="47"/>
    </row>
    <row r="1914" spans="1:8">
      <c r="A1914" t="s">
        <v>563</v>
      </c>
      <c r="B1914" t="s">
        <v>628</v>
      </c>
      <c r="C1914" s="2">
        <v>0.58620891075418291</v>
      </c>
      <c r="D1914" s="2">
        <v>0.35137361678118267</v>
      </c>
      <c r="E1914" s="2">
        <v>6.2417472464633986E-2</v>
      </c>
      <c r="F1914" s="2">
        <v>1</v>
      </c>
      <c r="H1914" s="47"/>
    </row>
    <row r="1915" spans="1:8">
      <c r="A1915" t="s">
        <v>561</v>
      </c>
      <c r="B1915" t="s">
        <v>629</v>
      </c>
      <c r="C1915" s="2">
        <v>0.62954452583220466</v>
      </c>
      <c r="D1915" s="2">
        <v>0.315789687062485</v>
      </c>
      <c r="E1915" s="2">
        <v>5.466578710530972E-2</v>
      </c>
      <c r="F1915" s="2">
        <v>1</v>
      </c>
      <c r="H1915" s="47"/>
    </row>
    <row r="1916" spans="1:8">
      <c r="A1916" t="s">
        <v>562</v>
      </c>
      <c r="B1916" t="s">
        <v>630</v>
      </c>
      <c r="C1916" s="2">
        <v>0.68694363759835975</v>
      </c>
      <c r="D1916" s="2">
        <v>0.29266381383157231</v>
      </c>
      <c r="E1916" s="2">
        <v>2.0392548570067427E-2</v>
      </c>
      <c r="F1916" s="2">
        <v>1</v>
      </c>
      <c r="H1916" s="47"/>
    </row>
    <row r="1917" spans="1:8">
      <c r="A1917" t="s">
        <v>647</v>
      </c>
      <c r="B1917" t="s">
        <v>632</v>
      </c>
      <c r="C1917" s="2">
        <v>0.80109762299375964</v>
      </c>
      <c r="D1917" s="2">
        <v>0.14862508499406982</v>
      </c>
      <c r="E1917" s="2">
        <v>5.0277292012169884E-2</v>
      </c>
      <c r="F1917" s="2">
        <v>1</v>
      </c>
      <c r="H1917" s="47"/>
    </row>
    <row r="1918" spans="1:8">
      <c r="A1918" t="s">
        <v>87</v>
      </c>
      <c r="B1918" t="s">
        <v>618</v>
      </c>
      <c r="C1918" s="2">
        <v>6.6078846823647203E-2</v>
      </c>
      <c r="D1918" s="2">
        <v>0.28715623744629731</v>
      </c>
      <c r="E1918" s="2">
        <v>0.64676491573005501</v>
      </c>
      <c r="F1918" s="2">
        <v>1</v>
      </c>
      <c r="H1918" s="46"/>
    </row>
    <row r="1919" spans="1:8">
      <c r="A1919" t="s">
        <v>88</v>
      </c>
      <c r="B1919" t="s">
        <v>619</v>
      </c>
      <c r="C1919" s="2">
        <v>0.12178747955452182</v>
      </c>
      <c r="D1919" s="2">
        <v>0.26162620294484756</v>
      </c>
      <c r="E1919" s="2">
        <v>0.6165863175006302</v>
      </c>
      <c r="F1919" s="2">
        <v>1</v>
      </c>
      <c r="H1919" s="47"/>
    </row>
    <row r="1920" spans="1:8">
      <c r="A1920" t="s">
        <v>89</v>
      </c>
      <c r="B1920" t="s">
        <v>620</v>
      </c>
      <c r="C1920" s="2">
        <v>4.9293560808180453E-2</v>
      </c>
      <c r="D1920" s="2">
        <v>0.38934971425728337</v>
      </c>
      <c r="E1920" s="2">
        <v>0.56135672493453559</v>
      </c>
      <c r="F1920" s="2">
        <v>1</v>
      </c>
      <c r="H1920" s="47"/>
    </row>
    <row r="1921" spans="1:8">
      <c r="A1921" t="s">
        <v>176</v>
      </c>
      <c r="B1921" t="s">
        <v>621</v>
      </c>
      <c r="C1921" s="2">
        <v>5.4789971438279329E-2</v>
      </c>
      <c r="D1921" s="2">
        <v>0.36530407665454434</v>
      </c>
      <c r="E1921" s="2">
        <v>0.57990595190717564</v>
      </c>
      <c r="F1921" s="2">
        <v>1</v>
      </c>
      <c r="H1921" s="47"/>
    </row>
    <row r="1922" spans="1:8">
      <c r="A1922" t="s">
        <v>252</v>
      </c>
      <c r="B1922" t="s">
        <v>622</v>
      </c>
      <c r="C1922" s="2">
        <v>0.17766132471828067</v>
      </c>
      <c r="D1922" s="2">
        <v>0.2885370317040809</v>
      </c>
      <c r="E1922" s="2">
        <v>0.53380164357763793</v>
      </c>
      <c r="F1922" s="2">
        <v>1</v>
      </c>
      <c r="H1922" s="47"/>
    </row>
    <row r="1923" spans="1:8">
      <c r="A1923" t="s">
        <v>312</v>
      </c>
      <c r="B1923" t="s">
        <v>623</v>
      </c>
      <c r="C1923" s="2">
        <v>0.15540287145196077</v>
      </c>
      <c r="D1923" s="2">
        <v>0.50422155090291054</v>
      </c>
      <c r="E1923" s="2">
        <v>0.3403755776451281</v>
      </c>
      <c r="F1923" s="2">
        <v>1</v>
      </c>
      <c r="H1923" s="47"/>
    </row>
    <row r="1924" spans="1:8">
      <c r="A1924" t="s">
        <v>384</v>
      </c>
      <c r="B1924" t="s">
        <v>624</v>
      </c>
      <c r="C1924" s="2">
        <v>0.25880854903884171</v>
      </c>
      <c r="D1924" s="2">
        <v>0.33331266826752398</v>
      </c>
      <c r="E1924" s="2">
        <v>0.40787878269363381</v>
      </c>
      <c r="F1924" s="2">
        <v>1</v>
      </c>
      <c r="H1924" s="47"/>
    </row>
    <row r="1925" spans="1:8">
      <c r="A1925" t="s">
        <v>436</v>
      </c>
      <c r="B1925" t="s">
        <v>625</v>
      </c>
      <c r="C1925" s="2">
        <v>0.14907688452005602</v>
      </c>
      <c r="D1925" s="2">
        <v>0.44879648757652285</v>
      </c>
      <c r="E1925" s="2">
        <v>0.40212662790342057</v>
      </c>
      <c r="F1925" s="2">
        <v>1</v>
      </c>
      <c r="H1925" s="47"/>
    </row>
    <row r="1926" spans="1:8">
      <c r="A1926" t="s">
        <v>487</v>
      </c>
      <c r="B1926" t="s">
        <v>626</v>
      </c>
      <c r="C1926" s="2">
        <v>0.35334395305283872</v>
      </c>
      <c r="D1926" s="2">
        <v>0.43154067851956462</v>
      </c>
      <c r="E1926" s="2">
        <v>0.21511536842759615</v>
      </c>
      <c r="F1926" s="2">
        <v>1</v>
      </c>
      <c r="H1926" s="47"/>
    </row>
    <row r="1927" spans="1:8">
      <c r="A1927" t="s">
        <v>488</v>
      </c>
      <c r="B1927" t="s">
        <v>627</v>
      </c>
      <c r="C1927" s="2">
        <v>0.40068750468660097</v>
      </c>
      <c r="D1927" s="2">
        <v>0.24038785274716981</v>
      </c>
      <c r="E1927" s="2">
        <v>0.35892464256622875</v>
      </c>
      <c r="F1927" s="2">
        <v>1</v>
      </c>
      <c r="H1927" s="47"/>
    </row>
    <row r="1928" spans="1:8">
      <c r="A1928" t="s">
        <v>564</v>
      </c>
      <c r="B1928" t="s">
        <v>628</v>
      </c>
      <c r="C1928" s="2">
        <v>0.51717888104116716</v>
      </c>
      <c r="D1928" s="2">
        <v>0.35624723929232843</v>
      </c>
      <c r="E1928" s="2">
        <v>0.12657387966650382</v>
      </c>
      <c r="F1928" s="2">
        <v>1</v>
      </c>
      <c r="H1928" s="47"/>
    </row>
    <row r="1929" spans="1:8">
      <c r="A1929" t="s">
        <v>565</v>
      </c>
      <c r="B1929" t="s">
        <v>629</v>
      </c>
      <c r="C1929" s="2">
        <v>0.48697663750203346</v>
      </c>
      <c r="D1929" s="2">
        <v>0.3255876632094859</v>
      </c>
      <c r="E1929" s="2">
        <v>0.18743569928848011</v>
      </c>
      <c r="F1929" s="2">
        <v>1</v>
      </c>
      <c r="H1929" s="47"/>
    </row>
    <row r="1930" spans="1:8">
      <c r="A1930" t="s">
        <v>566</v>
      </c>
      <c r="B1930" t="s">
        <v>630</v>
      </c>
      <c r="C1930" s="2">
        <v>0.59337375079139199</v>
      </c>
      <c r="D1930" s="2">
        <v>0.29581380948928149</v>
      </c>
      <c r="E1930" s="2">
        <v>0.11081243971932601</v>
      </c>
      <c r="F1930" s="2">
        <v>1</v>
      </c>
      <c r="H1930" s="47"/>
    </row>
    <row r="1931" spans="1:8">
      <c r="A1931" t="s">
        <v>648</v>
      </c>
      <c r="B1931" t="s">
        <v>632</v>
      </c>
      <c r="C1931" s="2">
        <v>0.92042427723515974</v>
      </c>
      <c r="D1931" s="2">
        <v>9.8082404989298343E-3</v>
      </c>
      <c r="E1931" s="2">
        <v>6.9767482265910633E-2</v>
      </c>
      <c r="F1931" s="2">
        <v>1</v>
      </c>
      <c r="H1931" s="47"/>
    </row>
    <row r="1932" spans="1:8">
      <c r="A1932" t="s">
        <v>90</v>
      </c>
      <c r="B1932" t="s">
        <v>618</v>
      </c>
      <c r="C1932" s="2">
        <v>5.9523334218932342E-2</v>
      </c>
      <c r="D1932" s="2">
        <v>0.21965543470397292</v>
      </c>
      <c r="E1932" s="2">
        <v>0.72082123107709362</v>
      </c>
      <c r="F1932" s="2">
        <v>1</v>
      </c>
      <c r="H1932" s="46"/>
    </row>
    <row r="1933" spans="1:8">
      <c r="A1933" t="s">
        <v>91</v>
      </c>
      <c r="B1933" t="s">
        <v>619</v>
      </c>
      <c r="C1933" s="2">
        <v>7.0213309064231025E-2</v>
      </c>
      <c r="D1933" s="2">
        <v>0.26843867270295263</v>
      </c>
      <c r="E1933" s="2">
        <v>0.6613480182328153</v>
      </c>
      <c r="F1933" s="2">
        <v>1</v>
      </c>
      <c r="H1933" s="47"/>
    </row>
    <row r="1934" spans="1:8">
      <c r="A1934" t="s">
        <v>92</v>
      </c>
      <c r="B1934" t="s">
        <v>620</v>
      </c>
      <c r="C1934" s="2">
        <v>4.853113358176811E-2</v>
      </c>
      <c r="D1934" s="2">
        <v>0.47000624663099055</v>
      </c>
      <c r="E1934" s="2">
        <v>0.48146261978724003</v>
      </c>
      <c r="F1934" s="2">
        <v>1</v>
      </c>
      <c r="H1934" s="47"/>
    </row>
    <row r="1935" spans="1:8">
      <c r="A1935" t="s">
        <v>177</v>
      </c>
      <c r="B1935" t="s">
        <v>621</v>
      </c>
      <c r="C1935" s="2">
        <v>3.1141072646854152E-2</v>
      </c>
      <c r="D1935" s="2">
        <v>0.36482006629852448</v>
      </c>
      <c r="E1935" s="2">
        <v>0.60403886105462001</v>
      </c>
      <c r="F1935" s="2">
        <v>1</v>
      </c>
      <c r="H1935" s="47"/>
    </row>
    <row r="1936" spans="1:8">
      <c r="A1936" t="s">
        <v>253</v>
      </c>
      <c r="B1936" t="s">
        <v>622</v>
      </c>
      <c r="C1936" s="2">
        <v>0.1111106914228733</v>
      </c>
      <c r="D1936" s="2">
        <v>0.44768981795944152</v>
      </c>
      <c r="E1936" s="2">
        <v>0.44119949061768388</v>
      </c>
      <c r="F1936" s="2">
        <v>1</v>
      </c>
      <c r="H1936" s="47"/>
    </row>
    <row r="1937" spans="1:8">
      <c r="A1937" t="s">
        <v>313</v>
      </c>
      <c r="B1937" t="s">
        <v>623</v>
      </c>
      <c r="C1937" s="2">
        <v>0.10562998970524769</v>
      </c>
      <c r="D1937" s="2">
        <v>0.49183159819623223</v>
      </c>
      <c r="E1937" s="2">
        <v>0.40253841209851904</v>
      </c>
      <c r="F1937" s="2">
        <v>1</v>
      </c>
      <c r="H1937" s="47"/>
    </row>
    <row r="1938" spans="1:8">
      <c r="A1938" t="s">
        <v>385</v>
      </c>
      <c r="B1938" t="s">
        <v>624</v>
      </c>
      <c r="C1938" s="2">
        <v>0.28503547562546389</v>
      </c>
      <c r="D1938" s="2">
        <v>0.4108350994608515</v>
      </c>
      <c r="E1938" s="2">
        <v>0.30412942491368344</v>
      </c>
      <c r="F1938" s="2">
        <v>1</v>
      </c>
      <c r="H1938" s="47"/>
    </row>
    <row r="1939" spans="1:8">
      <c r="A1939" t="s">
        <v>437</v>
      </c>
      <c r="B1939" t="s">
        <v>625</v>
      </c>
      <c r="C1939" s="2">
        <v>0.19300495921723648</v>
      </c>
      <c r="D1939" s="2">
        <v>0.58692599530525424</v>
      </c>
      <c r="E1939" s="2">
        <v>0.22006904547750786</v>
      </c>
      <c r="F1939" s="2">
        <v>1</v>
      </c>
      <c r="H1939" s="47"/>
    </row>
    <row r="1940" spans="1:8">
      <c r="A1940" t="s">
        <v>489</v>
      </c>
      <c r="B1940" t="s">
        <v>626</v>
      </c>
      <c r="C1940" s="2">
        <v>0.25802003667606632</v>
      </c>
      <c r="D1940" s="2">
        <v>0.60139107474377795</v>
      </c>
      <c r="E1940" s="2">
        <v>0.1405888885801545</v>
      </c>
      <c r="F1940" s="2">
        <v>1</v>
      </c>
      <c r="H1940" s="47"/>
    </row>
    <row r="1941" spans="1:8">
      <c r="A1941" t="s">
        <v>490</v>
      </c>
      <c r="B1941" t="s">
        <v>627</v>
      </c>
      <c r="C1941" s="2">
        <v>0.49363754679534649</v>
      </c>
      <c r="D1941" s="2">
        <v>0.33493509628102475</v>
      </c>
      <c r="E1941" s="2">
        <v>0.17142735692362732</v>
      </c>
      <c r="F1941" s="2">
        <v>1</v>
      </c>
      <c r="H1941" s="47"/>
    </row>
    <row r="1942" spans="1:8">
      <c r="A1942" t="s">
        <v>567</v>
      </c>
      <c r="B1942" t="s">
        <v>628</v>
      </c>
      <c r="C1942" s="2">
        <v>0.46269661385694216</v>
      </c>
      <c r="D1942" s="2">
        <v>0.38893537085425889</v>
      </c>
      <c r="E1942" s="2">
        <v>0.14836801528879776</v>
      </c>
      <c r="F1942" s="2">
        <v>1</v>
      </c>
      <c r="H1942" s="47"/>
    </row>
    <row r="1943" spans="1:8">
      <c r="A1943" t="s">
        <v>568</v>
      </c>
      <c r="B1943" t="s">
        <v>629</v>
      </c>
      <c r="C1943" s="2">
        <v>0.55743499476492397</v>
      </c>
      <c r="D1943" s="2">
        <v>0.32428067737795829</v>
      </c>
      <c r="E1943" s="2">
        <v>0.11828432785711643</v>
      </c>
      <c r="F1943" s="2">
        <v>1</v>
      </c>
      <c r="H1943" s="47"/>
    </row>
    <row r="1944" spans="1:8">
      <c r="A1944" t="s">
        <v>569</v>
      </c>
      <c r="B1944" t="s">
        <v>630</v>
      </c>
      <c r="C1944" s="2">
        <v>0.71242079242585032</v>
      </c>
      <c r="D1944" s="2">
        <v>0.17314441387550278</v>
      </c>
      <c r="E1944" s="2">
        <v>0.11443479369864594</v>
      </c>
      <c r="F1944" s="2">
        <v>1</v>
      </c>
      <c r="H1944" s="47"/>
    </row>
    <row r="1945" spans="1:8">
      <c r="A1945" t="s">
        <v>649</v>
      </c>
      <c r="B1945" t="s">
        <v>632</v>
      </c>
      <c r="C1945" s="2">
        <v>0.9050004063524798</v>
      </c>
      <c r="D1945" s="2">
        <v>1.8045129428429937E-2</v>
      </c>
      <c r="E1945" s="2">
        <v>7.6954464219089497E-2</v>
      </c>
      <c r="F1945" s="2">
        <v>1</v>
      </c>
      <c r="H1945" s="47"/>
    </row>
    <row r="1946" spans="1:8">
      <c r="A1946" t="s">
        <v>93</v>
      </c>
      <c r="B1946" t="s">
        <v>618</v>
      </c>
      <c r="C1946" s="2">
        <v>5.1589896321969558E-2</v>
      </c>
      <c r="D1946" s="2">
        <v>0.29588118659071788</v>
      </c>
      <c r="E1946" s="2">
        <v>0.65252891708731187</v>
      </c>
      <c r="F1946" s="2">
        <v>1</v>
      </c>
      <c r="H1946" s="46"/>
    </row>
    <row r="1947" spans="1:8">
      <c r="A1947" t="s">
        <v>94</v>
      </c>
      <c r="B1947" t="s">
        <v>619</v>
      </c>
      <c r="C1947" s="2">
        <v>7.2864958580230246E-2</v>
      </c>
      <c r="D1947" s="2">
        <v>0.31258830896143636</v>
      </c>
      <c r="E1947" s="2">
        <v>0.61454673245833302</v>
      </c>
      <c r="F1947" s="2">
        <v>1</v>
      </c>
      <c r="H1947" s="47"/>
    </row>
    <row r="1948" spans="1:8">
      <c r="A1948" t="s">
        <v>95</v>
      </c>
      <c r="B1948" t="s">
        <v>620</v>
      </c>
      <c r="C1948" s="2">
        <v>6.1350827750385965E-2</v>
      </c>
      <c r="D1948" s="2">
        <v>0.42251402821016903</v>
      </c>
      <c r="E1948" s="2">
        <v>0.5161351440394446</v>
      </c>
      <c r="F1948" s="2">
        <v>1</v>
      </c>
      <c r="H1948" s="47"/>
    </row>
    <row r="1949" spans="1:8">
      <c r="A1949" t="s">
        <v>178</v>
      </c>
      <c r="B1949" t="s">
        <v>621</v>
      </c>
      <c r="C1949" s="2">
        <v>6.0124882940738616E-2</v>
      </c>
      <c r="D1949" s="2">
        <v>0.47934220757006513</v>
      </c>
      <c r="E1949" s="2">
        <v>0.46053290948919584</v>
      </c>
      <c r="F1949" s="2">
        <v>1</v>
      </c>
      <c r="H1949" s="47"/>
    </row>
    <row r="1950" spans="1:8">
      <c r="A1950" t="s">
        <v>254</v>
      </c>
      <c r="B1950" t="s">
        <v>622</v>
      </c>
      <c r="C1950" s="2">
        <v>0.17266276047367696</v>
      </c>
      <c r="D1950" s="2">
        <v>0.39907188808086214</v>
      </c>
      <c r="E1950" s="2">
        <v>0.42826535144546068</v>
      </c>
      <c r="F1950" s="2">
        <v>1</v>
      </c>
      <c r="H1950" s="47"/>
    </row>
    <row r="1951" spans="1:8">
      <c r="A1951" t="s">
        <v>314</v>
      </c>
      <c r="B1951" t="s">
        <v>623</v>
      </c>
      <c r="C1951" s="2">
        <v>0.16994196746161094</v>
      </c>
      <c r="D1951" s="2">
        <v>0.48856601575077357</v>
      </c>
      <c r="E1951" s="2">
        <v>0.34149201678761509</v>
      </c>
      <c r="F1951" s="2">
        <v>1</v>
      </c>
      <c r="H1951" s="47"/>
    </row>
    <row r="1952" spans="1:8">
      <c r="A1952" t="s">
        <v>386</v>
      </c>
      <c r="B1952" t="s">
        <v>624</v>
      </c>
      <c r="C1952" s="2">
        <v>0.40064960233250346</v>
      </c>
      <c r="D1952" s="2">
        <v>0.4088544572942498</v>
      </c>
      <c r="E1952" s="2">
        <v>0.19049594037324696</v>
      </c>
      <c r="F1952" s="2">
        <v>1</v>
      </c>
      <c r="H1952" s="47"/>
    </row>
    <row r="1953" spans="1:8">
      <c r="A1953" t="s">
        <v>438</v>
      </c>
      <c r="B1953" t="s">
        <v>625</v>
      </c>
      <c r="C1953" s="2">
        <v>0.22105341636332931</v>
      </c>
      <c r="D1953" s="2">
        <v>0.50180038672833882</v>
      </c>
      <c r="E1953" s="2">
        <v>0.27714619690833192</v>
      </c>
      <c r="F1953" s="2">
        <v>1</v>
      </c>
      <c r="H1953" s="47"/>
    </row>
    <row r="1954" spans="1:8">
      <c r="A1954" t="s">
        <v>491</v>
      </c>
      <c r="B1954" t="s">
        <v>626</v>
      </c>
      <c r="C1954" s="2">
        <v>0.27955909871818918</v>
      </c>
      <c r="D1954" s="2">
        <v>0.58013451032994656</v>
      </c>
      <c r="E1954" s="2">
        <v>0.14030639095186384</v>
      </c>
      <c r="F1954" s="2">
        <v>1</v>
      </c>
      <c r="H1954" s="47"/>
    </row>
    <row r="1955" spans="1:8">
      <c r="A1955" t="s">
        <v>492</v>
      </c>
      <c r="B1955" t="s">
        <v>627</v>
      </c>
      <c r="C1955" s="2">
        <v>0.51548509233207973</v>
      </c>
      <c r="D1955" s="2">
        <v>0.2946348586723278</v>
      </c>
      <c r="E1955" s="2">
        <v>0.18988004899559235</v>
      </c>
      <c r="F1955" s="2">
        <v>1</v>
      </c>
      <c r="H1955" s="47"/>
    </row>
    <row r="1956" spans="1:8">
      <c r="A1956" t="s">
        <v>570</v>
      </c>
      <c r="B1956" t="s">
        <v>628</v>
      </c>
      <c r="C1956" s="2">
        <v>0.50107699894370306</v>
      </c>
      <c r="D1956" s="2">
        <v>0.3876948150452067</v>
      </c>
      <c r="E1956" s="2">
        <v>0.11122818601109014</v>
      </c>
      <c r="F1956" s="2">
        <v>1</v>
      </c>
      <c r="H1956" s="47"/>
    </row>
    <row r="1957" spans="1:8">
      <c r="A1957" t="s">
        <v>571</v>
      </c>
      <c r="B1957" t="s">
        <v>629</v>
      </c>
      <c r="C1957" s="2">
        <v>0.62372304256519939</v>
      </c>
      <c r="D1957" s="2">
        <v>0.25783209145353825</v>
      </c>
      <c r="E1957" s="2">
        <v>0.1184448659812619</v>
      </c>
      <c r="F1957" s="2">
        <v>1</v>
      </c>
      <c r="H1957" s="47"/>
    </row>
    <row r="1958" spans="1:8">
      <c r="A1958" t="s">
        <v>572</v>
      </c>
      <c r="B1958" t="s">
        <v>630</v>
      </c>
      <c r="C1958" s="2">
        <v>0.74922732818119675</v>
      </c>
      <c r="D1958" s="2">
        <v>0.16769926531774779</v>
      </c>
      <c r="E1958" s="2">
        <v>8.3073406501055422E-2</v>
      </c>
      <c r="F1958" s="2">
        <v>1</v>
      </c>
      <c r="H1958" s="47"/>
    </row>
    <row r="1959" spans="1:8">
      <c r="A1959" t="s">
        <v>650</v>
      </c>
      <c r="B1959" t="s">
        <v>632</v>
      </c>
      <c r="C1959" s="2">
        <v>0.79353207263503567</v>
      </c>
      <c r="D1959" s="2">
        <v>0.12863448235190555</v>
      </c>
      <c r="E1959" s="2">
        <v>7.7833445013059874E-2</v>
      </c>
      <c r="F1959" s="2">
        <v>1</v>
      </c>
      <c r="H1959" s="47"/>
    </row>
    <row r="1960" spans="1:8">
      <c r="A1960" t="s">
        <v>96</v>
      </c>
      <c r="B1960" t="s">
        <v>618</v>
      </c>
      <c r="C1960" s="2">
        <v>6.7432408680834985E-2</v>
      </c>
      <c r="D1960" s="2">
        <v>0.32544956714525641</v>
      </c>
      <c r="E1960" s="2">
        <v>0.6071180241739087</v>
      </c>
      <c r="F1960" s="2">
        <v>1</v>
      </c>
      <c r="H1960" s="46"/>
    </row>
    <row r="1961" spans="1:8">
      <c r="A1961" t="s">
        <v>97</v>
      </c>
      <c r="B1961" t="s">
        <v>619</v>
      </c>
      <c r="C1961" s="2">
        <v>7.3264605848339104E-2</v>
      </c>
      <c r="D1961" s="2">
        <v>0.33944848761996693</v>
      </c>
      <c r="E1961" s="2">
        <v>0.58728690653169391</v>
      </c>
      <c r="F1961" s="2">
        <v>1</v>
      </c>
      <c r="H1961" s="47"/>
    </row>
    <row r="1962" spans="1:8">
      <c r="A1962" t="s">
        <v>98</v>
      </c>
      <c r="B1962" t="s">
        <v>620</v>
      </c>
      <c r="C1962" s="2">
        <v>6.4998952203267513E-2</v>
      </c>
      <c r="D1962" s="2">
        <v>0.41016871786923548</v>
      </c>
      <c r="E1962" s="2">
        <v>0.52483232992749695</v>
      </c>
      <c r="F1962" s="2">
        <v>1</v>
      </c>
      <c r="H1962" s="47"/>
    </row>
    <row r="1963" spans="1:8">
      <c r="A1963" t="s">
        <v>179</v>
      </c>
      <c r="B1963" t="s">
        <v>621</v>
      </c>
      <c r="C1963" s="2">
        <v>4.9932061985720519E-2</v>
      </c>
      <c r="D1963" s="2">
        <v>0.38473720470896444</v>
      </c>
      <c r="E1963" s="2">
        <v>0.56533073330531491</v>
      </c>
      <c r="F1963" s="2">
        <v>1</v>
      </c>
      <c r="H1963" s="47"/>
    </row>
    <row r="1964" spans="1:8">
      <c r="A1964" t="s">
        <v>255</v>
      </c>
      <c r="B1964" t="s">
        <v>622</v>
      </c>
      <c r="C1964" s="2">
        <v>0.18260568632167232</v>
      </c>
      <c r="D1964" s="2">
        <v>0.37104403094053107</v>
      </c>
      <c r="E1964" s="2">
        <v>0.44635028273779653</v>
      </c>
      <c r="F1964" s="2">
        <v>1</v>
      </c>
      <c r="H1964" s="47"/>
    </row>
    <row r="1965" spans="1:8">
      <c r="A1965" t="s">
        <v>315</v>
      </c>
      <c r="B1965" t="s">
        <v>623</v>
      </c>
      <c r="C1965" s="2">
        <v>7.4829771709137904E-2</v>
      </c>
      <c r="D1965" s="2">
        <v>0.51012680523780785</v>
      </c>
      <c r="E1965" s="2">
        <v>0.41504342305305386</v>
      </c>
      <c r="F1965" s="2">
        <v>1</v>
      </c>
      <c r="H1965" s="47"/>
    </row>
    <row r="1966" spans="1:8">
      <c r="A1966" t="s">
        <v>387</v>
      </c>
      <c r="B1966" t="s">
        <v>624</v>
      </c>
      <c r="C1966" s="2">
        <v>0.29867418181145644</v>
      </c>
      <c r="D1966" s="2">
        <v>0.38004827704534061</v>
      </c>
      <c r="E1966" s="2">
        <v>0.32127754114320262</v>
      </c>
      <c r="F1966" s="2">
        <v>1</v>
      </c>
      <c r="H1966" s="47"/>
    </row>
    <row r="1967" spans="1:8">
      <c r="A1967" t="s">
        <v>439</v>
      </c>
      <c r="B1967" t="s">
        <v>625</v>
      </c>
      <c r="C1967" s="2">
        <v>8.0658952048425339E-2</v>
      </c>
      <c r="D1967" s="2">
        <v>0.62290244575122755</v>
      </c>
      <c r="E1967" s="2">
        <v>0.29643860220034679</v>
      </c>
      <c r="F1967" s="2">
        <v>1</v>
      </c>
      <c r="H1967" s="47"/>
    </row>
    <row r="1968" spans="1:8">
      <c r="A1968" t="s">
        <v>493</v>
      </c>
      <c r="B1968" t="s">
        <v>626</v>
      </c>
      <c r="C1968" s="2">
        <v>0.21073523943940589</v>
      </c>
      <c r="D1968" s="2">
        <v>0.50065740260444469</v>
      </c>
      <c r="E1968" s="2">
        <v>0.28860735795614889</v>
      </c>
      <c r="F1968" s="2">
        <v>1</v>
      </c>
      <c r="H1968" s="47"/>
    </row>
    <row r="1969" spans="1:8">
      <c r="A1969" t="s">
        <v>494</v>
      </c>
      <c r="B1969" t="s">
        <v>627</v>
      </c>
      <c r="C1969" s="2">
        <v>0.4248615645831848</v>
      </c>
      <c r="D1969" s="2">
        <v>0.40063473834521007</v>
      </c>
      <c r="E1969" s="2">
        <v>0.1745036970716049</v>
      </c>
      <c r="F1969" s="2">
        <v>1</v>
      </c>
      <c r="H1969" s="47"/>
    </row>
    <row r="1970" spans="1:8">
      <c r="A1970" t="s">
        <v>573</v>
      </c>
      <c r="B1970" t="s">
        <v>628</v>
      </c>
      <c r="C1970" s="2">
        <v>0.43945558490878034</v>
      </c>
      <c r="D1970" s="2">
        <v>0.46472133324820819</v>
      </c>
      <c r="E1970" s="2">
        <v>9.5823081843010971E-2</v>
      </c>
      <c r="F1970" s="2">
        <v>1</v>
      </c>
      <c r="H1970" s="47"/>
    </row>
    <row r="1971" spans="1:8">
      <c r="A1971" t="s">
        <v>574</v>
      </c>
      <c r="B1971" t="s">
        <v>629</v>
      </c>
      <c r="C1971" s="2">
        <v>0.60090919520678054</v>
      </c>
      <c r="D1971" s="2">
        <v>0.26511205358279505</v>
      </c>
      <c r="E1971" s="2">
        <v>0.13397875121042382</v>
      </c>
      <c r="F1971" s="2">
        <v>1</v>
      </c>
      <c r="H1971" s="47"/>
    </row>
    <row r="1972" spans="1:8">
      <c r="A1972" t="s">
        <v>575</v>
      </c>
      <c r="B1972" t="s">
        <v>630</v>
      </c>
      <c r="C1972" s="2">
        <v>0.63253921275089386</v>
      </c>
      <c r="D1972" s="2">
        <v>0.27249974712217018</v>
      </c>
      <c r="E1972" s="2">
        <v>9.4961040126935903E-2</v>
      </c>
      <c r="F1972" s="2">
        <v>1</v>
      </c>
      <c r="H1972" s="47"/>
    </row>
    <row r="1973" spans="1:8">
      <c r="A1973" t="s">
        <v>651</v>
      </c>
      <c r="B1973" t="s">
        <v>632</v>
      </c>
      <c r="C1973" s="2">
        <v>0.84933783374326732</v>
      </c>
      <c r="D1973" s="2">
        <v>8.5541659508312232E-2</v>
      </c>
      <c r="E1973" s="2">
        <v>6.512050674842057E-2</v>
      </c>
      <c r="F1973" s="2">
        <v>1</v>
      </c>
      <c r="H1973" s="47"/>
    </row>
    <row r="1974" spans="1:8">
      <c r="A1974" t="s">
        <v>99</v>
      </c>
      <c r="B1974" t="s">
        <v>618</v>
      </c>
      <c r="C1974" s="2">
        <v>1.1501464657710231E-2</v>
      </c>
      <c r="D1974" s="2">
        <v>0.41652262241288018</v>
      </c>
      <c r="E1974" s="2">
        <v>0.57197591292940952</v>
      </c>
      <c r="F1974" s="2">
        <v>1</v>
      </c>
      <c r="H1974" s="46"/>
    </row>
    <row r="1975" spans="1:8">
      <c r="A1975" t="s">
        <v>100</v>
      </c>
      <c r="B1975" t="s">
        <v>619</v>
      </c>
      <c r="C1975" s="2">
        <v>1.3248871928503082E-2</v>
      </c>
      <c r="D1975" s="2">
        <v>0.42722714465731521</v>
      </c>
      <c r="E1975" s="2">
        <v>0.55952398341418152</v>
      </c>
      <c r="F1975" s="2">
        <v>1</v>
      </c>
      <c r="H1975" s="47"/>
    </row>
    <row r="1976" spans="1:8">
      <c r="A1976" t="s">
        <v>101</v>
      </c>
      <c r="B1976" t="s">
        <v>620</v>
      </c>
      <c r="C1976" s="2">
        <v>5.25370471506287E-2</v>
      </c>
      <c r="D1976" s="2">
        <v>0.43577968150175406</v>
      </c>
      <c r="E1976" s="2">
        <v>0.51168327134761715</v>
      </c>
      <c r="F1976" s="2">
        <v>1</v>
      </c>
      <c r="H1976" s="47"/>
    </row>
    <row r="1977" spans="1:8">
      <c r="A1977" t="s">
        <v>180</v>
      </c>
      <c r="B1977" t="s">
        <v>621</v>
      </c>
      <c r="C1977" s="2">
        <v>4.5800517699683206E-2</v>
      </c>
      <c r="D1977" s="2">
        <v>0.46659364731790232</v>
      </c>
      <c r="E1977" s="2">
        <v>0.48760583498241489</v>
      </c>
      <c r="F1977" s="2">
        <v>1</v>
      </c>
      <c r="H1977" s="47"/>
    </row>
    <row r="1978" spans="1:8">
      <c r="A1978" t="s">
        <v>256</v>
      </c>
      <c r="B1978" t="s">
        <v>622</v>
      </c>
      <c r="C1978" s="2">
        <v>0.22727534052101073</v>
      </c>
      <c r="D1978" s="2">
        <v>0.59582845579236066</v>
      </c>
      <c r="E1978" s="2">
        <v>0.17689620368662823</v>
      </c>
      <c r="F1978" s="2">
        <v>1</v>
      </c>
      <c r="H1978" s="47"/>
    </row>
    <row r="1979" spans="1:8">
      <c r="A1979" t="s">
        <v>316</v>
      </c>
      <c r="B1979" t="s">
        <v>623</v>
      </c>
      <c r="C1979" s="2">
        <v>0.23113953401561838</v>
      </c>
      <c r="D1979" s="2">
        <v>0.50000360199549132</v>
      </c>
      <c r="E1979" s="2">
        <v>0.26885686398889019</v>
      </c>
      <c r="F1979" s="2">
        <v>1</v>
      </c>
      <c r="H1979" s="47"/>
    </row>
    <row r="1980" spans="1:8">
      <c r="A1980" t="s">
        <v>388</v>
      </c>
      <c r="B1980" t="s">
        <v>624</v>
      </c>
      <c r="C1980" s="2">
        <v>0.47577322576702658</v>
      </c>
      <c r="D1980" s="2">
        <v>0.35845885768923941</v>
      </c>
      <c r="E1980" s="2">
        <v>0.16576791654373405</v>
      </c>
      <c r="F1980" s="2">
        <v>1</v>
      </c>
      <c r="H1980" s="47"/>
    </row>
    <row r="1981" spans="1:8">
      <c r="A1981" t="s">
        <v>440</v>
      </c>
      <c r="B1981" t="s">
        <v>625</v>
      </c>
      <c r="C1981" s="2">
        <v>0.17332312487332677</v>
      </c>
      <c r="D1981" s="2">
        <v>0.61157068646461399</v>
      </c>
      <c r="E1981" s="2">
        <v>0.2151061886620588</v>
      </c>
      <c r="F1981" s="2">
        <v>1</v>
      </c>
      <c r="H1981" s="47"/>
    </row>
    <row r="1982" spans="1:8">
      <c r="A1982" t="s">
        <v>495</v>
      </c>
      <c r="B1982" t="s">
        <v>626</v>
      </c>
      <c r="C1982" s="2">
        <v>0.43311391330130999</v>
      </c>
      <c r="D1982" s="2">
        <v>0.43140826259424842</v>
      </c>
      <c r="E1982" s="2">
        <v>0.13547782410444142</v>
      </c>
      <c r="F1982" s="2">
        <v>1</v>
      </c>
      <c r="H1982" s="47"/>
    </row>
    <row r="1983" spans="1:8">
      <c r="A1983" t="s">
        <v>496</v>
      </c>
      <c r="B1983" t="s">
        <v>627</v>
      </c>
      <c r="C1983" s="2">
        <v>0.57949844901194081</v>
      </c>
      <c r="D1983" s="2">
        <v>0.28349943695228536</v>
      </c>
      <c r="E1983" s="2">
        <v>0.13700211403577361</v>
      </c>
      <c r="F1983" s="2">
        <v>1</v>
      </c>
      <c r="H1983" s="47"/>
    </row>
    <row r="1984" spans="1:8">
      <c r="A1984" t="s">
        <v>576</v>
      </c>
      <c r="B1984" t="s">
        <v>628</v>
      </c>
      <c r="C1984" s="2">
        <v>0.70789067435095465</v>
      </c>
      <c r="D1984" s="2">
        <v>0.18773905360951929</v>
      </c>
      <c r="E1984" s="2">
        <v>0.1043702720395261</v>
      </c>
      <c r="F1984" s="2">
        <v>1</v>
      </c>
      <c r="H1984" s="47"/>
    </row>
    <row r="1985" spans="1:8">
      <c r="A1985" t="s">
        <v>577</v>
      </c>
      <c r="B1985" t="s">
        <v>629</v>
      </c>
      <c r="C1985" s="2">
        <v>0.65599388139003012</v>
      </c>
      <c r="D1985" s="2">
        <v>0.19808718806524594</v>
      </c>
      <c r="E1985" s="2">
        <v>0.14591893054472366</v>
      </c>
      <c r="F1985" s="2">
        <v>1</v>
      </c>
      <c r="H1985" s="47"/>
    </row>
    <row r="1986" spans="1:8">
      <c r="A1986" t="s">
        <v>578</v>
      </c>
      <c r="B1986" t="s">
        <v>630</v>
      </c>
      <c r="C1986" s="2">
        <v>0.68530946603858878</v>
      </c>
      <c r="D1986" s="2">
        <v>0.20175979645809711</v>
      </c>
      <c r="E1986" s="2">
        <v>0.11293073750331362</v>
      </c>
      <c r="F1986" s="2">
        <v>1</v>
      </c>
      <c r="H1986" s="47"/>
    </row>
    <row r="1987" spans="1:8">
      <c r="A1987" t="s">
        <v>652</v>
      </c>
      <c r="B1987" t="s">
        <v>632</v>
      </c>
      <c r="C1987" s="2">
        <v>0.897874005965416</v>
      </c>
      <c r="D1987" s="2">
        <v>1.4893161043298787E-2</v>
      </c>
      <c r="E1987" s="2">
        <v>8.723283299128487E-2</v>
      </c>
      <c r="F1987" s="2">
        <v>1</v>
      </c>
      <c r="H1987" s="47"/>
    </row>
    <row r="1988" spans="1:8">
      <c r="A1988" t="s">
        <v>102</v>
      </c>
      <c r="B1988" t="s">
        <v>618</v>
      </c>
      <c r="C1988" s="2">
        <v>3.0637893949441317E-2</v>
      </c>
      <c r="D1988" s="2">
        <v>0.27776390828450714</v>
      </c>
      <c r="E1988" s="2">
        <v>0.69159819776605114</v>
      </c>
      <c r="F1988" s="2">
        <v>1</v>
      </c>
      <c r="H1988" s="46"/>
    </row>
    <row r="1989" spans="1:8">
      <c r="A1989" t="s">
        <v>103</v>
      </c>
      <c r="B1989" t="s">
        <v>619</v>
      </c>
      <c r="C1989" s="2">
        <v>7.4804157453814149E-2</v>
      </c>
      <c r="D1989" s="2">
        <v>0.2736887606746396</v>
      </c>
      <c r="E1989" s="2">
        <v>0.6515070818715456</v>
      </c>
      <c r="F1989" s="2">
        <v>1</v>
      </c>
      <c r="H1989" s="47"/>
    </row>
    <row r="1990" spans="1:8">
      <c r="A1990" t="s">
        <v>104</v>
      </c>
      <c r="B1990" t="s">
        <v>620</v>
      </c>
      <c r="C1990" s="2">
        <v>4.4456467420938159E-2</v>
      </c>
      <c r="D1990" s="2">
        <v>0.45614462055480431</v>
      </c>
      <c r="E1990" s="2">
        <v>0.49939891202425707</v>
      </c>
      <c r="F1990" s="2">
        <v>1</v>
      </c>
      <c r="H1990" s="47"/>
    </row>
    <row r="1991" spans="1:8">
      <c r="A1991" t="s">
        <v>181</v>
      </c>
      <c r="B1991" t="s">
        <v>621</v>
      </c>
      <c r="C1991" s="2">
        <v>4.6827852528373806E-2</v>
      </c>
      <c r="D1991" s="2">
        <v>0.41676709482942675</v>
      </c>
      <c r="E1991" s="2">
        <v>0.53640505264219895</v>
      </c>
      <c r="F1991" s="2">
        <v>1</v>
      </c>
      <c r="H1991" s="47"/>
    </row>
    <row r="1992" spans="1:8">
      <c r="A1992" t="s">
        <v>257</v>
      </c>
      <c r="B1992" t="s">
        <v>622</v>
      </c>
      <c r="C1992" s="2">
        <v>0.12308844566196481</v>
      </c>
      <c r="D1992" s="2">
        <v>0.42430083511651018</v>
      </c>
      <c r="E1992" s="2">
        <v>0.45261071922152452</v>
      </c>
      <c r="F1992" s="2">
        <v>1</v>
      </c>
      <c r="H1992" s="47"/>
    </row>
    <row r="1993" spans="1:8">
      <c r="A1993" t="s">
        <v>317</v>
      </c>
      <c r="B1993" t="s">
        <v>623</v>
      </c>
      <c r="C1993" s="2">
        <v>0.14300374636762672</v>
      </c>
      <c r="D1993" s="2">
        <v>0.5076002818266343</v>
      </c>
      <c r="E1993" s="2">
        <v>0.34939597180573856</v>
      </c>
      <c r="F1993" s="2">
        <v>1</v>
      </c>
      <c r="H1993" s="47"/>
    </row>
    <row r="1994" spans="1:8">
      <c r="A1994" t="s">
        <v>389</v>
      </c>
      <c r="B1994" t="s">
        <v>624</v>
      </c>
      <c r="C1994" s="2">
        <v>0.28793085891860576</v>
      </c>
      <c r="D1994" s="2">
        <v>0.50596586314345815</v>
      </c>
      <c r="E1994" s="2">
        <v>0.20610327793793573</v>
      </c>
      <c r="F1994" s="2">
        <v>1</v>
      </c>
      <c r="H1994" s="47"/>
    </row>
    <row r="1995" spans="1:8">
      <c r="A1995" t="s">
        <v>441</v>
      </c>
      <c r="B1995" t="s">
        <v>625</v>
      </c>
      <c r="C1995" s="2">
        <v>0.19473867350904076</v>
      </c>
      <c r="D1995" s="2">
        <v>0.55386294360897692</v>
      </c>
      <c r="E1995" s="2">
        <v>0.25139838288198191</v>
      </c>
      <c r="F1995" s="2">
        <v>1</v>
      </c>
      <c r="H1995" s="47"/>
    </row>
    <row r="1996" spans="1:8">
      <c r="A1996" t="s">
        <v>497</v>
      </c>
      <c r="B1996" t="s">
        <v>626</v>
      </c>
      <c r="C1996" s="2">
        <v>0.2192659794387099</v>
      </c>
      <c r="D1996" s="2">
        <v>0.51050161111702741</v>
      </c>
      <c r="E1996" s="2">
        <v>0.27023240944426219</v>
      </c>
      <c r="F1996" s="2">
        <v>1</v>
      </c>
      <c r="H1996" s="47"/>
    </row>
    <row r="1997" spans="1:8">
      <c r="A1997" t="s">
        <v>498</v>
      </c>
      <c r="B1997" t="s">
        <v>627</v>
      </c>
      <c r="C1997" s="2">
        <v>0.34893510885101103</v>
      </c>
      <c r="D1997" s="2">
        <v>0.39463417176688764</v>
      </c>
      <c r="E1997" s="2">
        <v>0.25643071938210099</v>
      </c>
      <c r="F1997" s="2">
        <v>1</v>
      </c>
      <c r="H1997" s="47"/>
    </row>
    <row r="1998" spans="1:8">
      <c r="A1998" t="s">
        <v>579</v>
      </c>
      <c r="B1998" t="s">
        <v>628</v>
      </c>
      <c r="C1998" s="2">
        <v>0.33777588578361351</v>
      </c>
      <c r="D1998" s="2">
        <v>0.4201014059384518</v>
      </c>
      <c r="E1998" s="2">
        <v>0.24212270827793439</v>
      </c>
      <c r="F1998" s="2">
        <v>1</v>
      </c>
      <c r="H1998" s="47"/>
    </row>
    <row r="1999" spans="1:8">
      <c r="A1999" t="s">
        <v>580</v>
      </c>
      <c r="B1999" t="s">
        <v>629</v>
      </c>
      <c r="C1999" s="2">
        <v>0.59687995047787012</v>
      </c>
      <c r="D1999" s="2">
        <v>0.26650156515605977</v>
      </c>
      <c r="E1999" s="2">
        <v>0.13661848436606952</v>
      </c>
      <c r="F1999" s="2">
        <v>1</v>
      </c>
      <c r="H1999" s="47"/>
    </row>
    <row r="2000" spans="1:8">
      <c r="A2000" t="s">
        <v>581</v>
      </c>
      <c r="B2000" t="s">
        <v>630</v>
      </c>
      <c r="C2000" s="2">
        <v>0.6123801361449589</v>
      </c>
      <c r="D2000" s="2">
        <v>0.24629140268417321</v>
      </c>
      <c r="E2000" s="2">
        <v>0.14132846117086717</v>
      </c>
      <c r="F2000" s="2">
        <v>1</v>
      </c>
      <c r="H2000" s="47"/>
    </row>
    <row r="2001" spans="1:8">
      <c r="A2001" t="s">
        <v>653</v>
      </c>
      <c r="B2001" t="s">
        <v>632</v>
      </c>
      <c r="C2001" s="2">
        <v>0.94899491979937523</v>
      </c>
      <c r="D2001" s="2">
        <v>2.7941531089033016E-2</v>
      </c>
      <c r="E2001" s="2">
        <v>2.3063549111591749E-2</v>
      </c>
      <c r="F2001" s="2">
        <v>1</v>
      </c>
      <c r="H2001" s="47"/>
    </row>
    <row r="2002" spans="1:8">
      <c r="A2002" t="s">
        <v>105</v>
      </c>
      <c r="B2002" t="s">
        <v>618</v>
      </c>
      <c r="C2002" s="2">
        <v>9.8226697359838827E-2</v>
      </c>
      <c r="D2002" s="2">
        <v>0.38068685305566496</v>
      </c>
      <c r="E2002" s="2">
        <v>0.52108644958449624</v>
      </c>
      <c r="F2002" s="2">
        <v>1</v>
      </c>
      <c r="H2002" s="46"/>
    </row>
    <row r="2003" spans="1:8">
      <c r="A2003" t="s">
        <v>106</v>
      </c>
      <c r="B2003" t="s">
        <v>619</v>
      </c>
      <c r="C2003" s="2">
        <v>0.11338332082864472</v>
      </c>
      <c r="D2003" s="2">
        <v>0.37721385819146286</v>
      </c>
      <c r="E2003" s="2">
        <v>0.5094028209798922</v>
      </c>
      <c r="F2003" s="2">
        <v>1</v>
      </c>
      <c r="H2003" s="47"/>
    </row>
    <row r="2004" spans="1:8">
      <c r="A2004" t="s">
        <v>107</v>
      </c>
      <c r="B2004" t="s">
        <v>620</v>
      </c>
      <c r="C2004" s="2">
        <v>9.2365683539409937E-2</v>
      </c>
      <c r="D2004" s="2">
        <v>0.48904319918708938</v>
      </c>
      <c r="E2004" s="2">
        <v>0.41859111727350118</v>
      </c>
      <c r="F2004" s="2">
        <v>1</v>
      </c>
      <c r="H2004" s="47"/>
    </row>
    <row r="2005" spans="1:8">
      <c r="A2005" t="s">
        <v>182</v>
      </c>
      <c r="B2005" t="s">
        <v>621</v>
      </c>
      <c r="C2005" s="2">
        <v>8.2603365179107338E-2</v>
      </c>
      <c r="D2005" s="2">
        <v>0.46922003883649405</v>
      </c>
      <c r="E2005" s="2">
        <v>0.44817659598439896</v>
      </c>
      <c r="F2005" s="2">
        <v>1</v>
      </c>
      <c r="H2005" s="47"/>
    </row>
    <row r="2006" spans="1:8">
      <c r="A2006" t="s">
        <v>258</v>
      </c>
      <c r="B2006" t="s">
        <v>622</v>
      </c>
      <c r="C2006" s="2">
        <v>0.19334656990661889</v>
      </c>
      <c r="D2006" s="2">
        <v>0.4480070472669645</v>
      </c>
      <c r="E2006" s="2">
        <v>0.3586463828264167</v>
      </c>
      <c r="F2006" s="2">
        <v>1</v>
      </c>
      <c r="H2006" s="47"/>
    </row>
    <row r="2007" spans="1:8">
      <c r="A2007" t="s">
        <v>318</v>
      </c>
      <c r="B2007" t="s">
        <v>623</v>
      </c>
      <c r="C2007" s="2">
        <v>0.14368532034837311</v>
      </c>
      <c r="D2007" s="2">
        <v>0.50066575736481678</v>
      </c>
      <c r="E2007" s="2">
        <v>0.35564892228681005</v>
      </c>
      <c r="F2007" s="2">
        <v>1</v>
      </c>
      <c r="H2007" s="47"/>
    </row>
    <row r="2008" spans="1:8">
      <c r="A2008" t="s">
        <v>390</v>
      </c>
      <c r="B2008" t="s">
        <v>624</v>
      </c>
      <c r="C2008" s="2">
        <v>0.41699022052224988</v>
      </c>
      <c r="D2008" s="2">
        <v>0.38234738638619165</v>
      </c>
      <c r="E2008" s="2">
        <v>0.20066239309155898</v>
      </c>
      <c r="F2008" s="2">
        <v>1</v>
      </c>
      <c r="H2008" s="47"/>
    </row>
    <row r="2009" spans="1:8">
      <c r="A2009" t="s">
        <v>442</v>
      </c>
      <c r="B2009" t="s">
        <v>625</v>
      </c>
      <c r="C2009" s="2">
        <v>0.29699625008194641</v>
      </c>
      <c r="D2009" s="2">
        <v>0.57251296185821376</v>
      </c>
      <c r="E2009" s="2">
        <v>0.13049078805984041</v>
      </c>
      <c r="F2009" s="2">
        <v>1</v>
      </c>
      <c r="H2009" s="47"/>
    </row>
    <row r="2010" spans="1:8">
      <c r="A2010" t="s">
        <v>499</v>
      </c>
      <c r="B2010" t="s">
        <v>626</v>
      </c>
      <c r="C2010" s="2">
        <v>0.29129525859342226</v>
      </c>
      <c r="D2010" s="2">
        <v>0.54794488017505194</v>
      </c>
      <c r="E2010" s="2">
        <v>0.16075986123152608</v>
      </c>
      <c r="F2010" s="2">
        <v>1</v>
      </c>
      <c r="H2010" s="47"/>
    </row>
    <row r="2011" spans="1:8">
      <c r="A2011" t="s">
        <v>500</v>
      </c>
      <c r="B2011" t="s">
        <v>627</v>
      </c>
      <c r="C2011" s="2">
        <v>0.59382671569411682</v>
      </c>
      <c r="D2011" s="2">
        <v>0.27921176702663081</v>
      </c>
      <c r="E2011" s="2">
        <v>0.12696151727925234</v>
      </c>
      <c r="F2011" s="2">
        <v>1</v>
      </c>
      <c r="H2011" s="47"/>
    </row>
    <row r="2012" spans="1:8">
      <c r="A2012" t="s">
        <v>582</v>
      </c>
      <c r="B2012" t="s">
        <v>628</v>
      </c>
      <c r="C2012" s="2">
        <v>0.69159777819797086</v>
      </c>
      <c r="D2012" s="2">
        <v>0.24863378673409012</v>
      </c>
      <c r="E2012" s="2">
        <v>5.9768435067939503E-2</v>
      </c>
      <c r="F2012" s="2">
        <v>1</v>
      </c>
      <c r="H2012" s="47"/>
    </row>
    <row r="2013" spans="1:8">
      <c r="A2013" t="s">
        <v>583</v>
      </c>
      <c r="B2013" t="s">
        <v>629</v>
      </c>
      <c r="C2013" s="2">
        <v>0.69849029828308351</v>
      </c>
      <c r="D2013" s="2">
        <v>0.19428733714084206</v>
      </c>
      <c r="E2013" s="2">
        <v>0.10722236457607534</v>
      </c>
      <c r="F2013" s="2">
        <v>1</v>
      </c>
      <c r="H2013" s="47"/>
    </row>
    <row r="2014" spans="1:8">
      <c r="A2014" t="s">
        <v>584</v>
      </c>
      <c r="B2014" t="s">
        <v>630</v>
      </c>
      <c r="C2014" s="2">
        <v>0.76902646565980548</v>
      </c>
      <c r="D2014" s="2">
        <v>0.17007494397986236</v>
      </c>
      <c r="E2014" s="2">
        <v>6.0898590360332051E-2</v>
      </c>
      <c r="F2014" s="2">
        <v>1</v>
      </c>
      <c r="H2014" s="47"/>
    </row>
    <row r="2015" spans="1:8">
      <c r="A2015" t="s">
        <v>654</v>
      </c>
      <c r="B2015" t="s">
        <v>632</v>
      </c>
      <c r="C2015" s="2">
        <v>0.91309300501493229</v>
      </c>
      <c r="D2015" s="2">
        <v>2.926675847813396E-2</v>
      </c>
      <c r="E2015" s="2">
        <v>5.7640236506933819E-2</v>
      </c>
      <c r="F2015" s="2">
        <v>1</v>
      </c>
      <c r="H2015" s="47"/>
    </row>
    <row r="2016" spans="1:8">
      <c r="A2016" t="s">
        <v>108</v>
      </c>
      <c r="B2016" t="s">
        <v>618</v>
      </c>
      <c r="C2016" s="2">
        <v>4.370331709203687E-2</v>
      </c>
      <c r="D2016" s="2">
        <v>0.30316762410245968</v>
      </c>
      <c r="E2016" s="2">
        <v>0.65312905880550209</v>
      </c>
      <c r="F2016" s="2">
        <v>1</v>
      </c>
      <c r="H2016" s="46"/>
    </row>
    <row r="2017" spans="1:8">
      <c r="A2017" t="s">
        <v>109</v>
      </c>
      <c r="B2017" t="s">
        <v>619</v>
      </c>
      <c r="C2017" s="2">
        <v>8.5474405020029995E-2</v>
      </c>
      <c r="D2017" s="2">
        <v>0.3243543239390197</v>
      </c>
      <c r="E2017" s="2">
        <v>0.5901712710409488</v>
      </c>
      <c r="F2017" s="2">
        <v>1</v>
      </c>
      <c r="H2017" s="47"/>
    </row>
    <row r="2018" spans="1:8">
      <c r="A2018" t="s">
        <v>110</v>
      </c>
      <c r="B2018" t="s">
        <v>620</v>
      </c>
      <c r="C2018" s="2">
        <v>5.9476735728367577E-2</v>
      </c>
      <c r="D2018" s="2">
        <v>0.45483651494247612</v>
      </c>
      <c r="E2018" s="2">
        <v>0.4856867493291549</v>
      </c>
      <c r="F2018" s="2">
        <v>1</v>
      </c>
      <c r="H2018" s="47"/>
    </row>
    <row r="2019" spans="1:8">
      <c r="A2019" t="s">
        <v>183</v>
      </c>
      <c r="B2019" t="s">
        <v>621</v>
      </c>
      <c r="C2019" s="2">
        <v>0.10030099966446138</v>
      </c>
      <c r="D2019" s="2">
        <v>0.46202851947247608</v>
      </c>
      <c r="E2019" s="2">
        <v>0.43767048086306137</v>
      </c>
      <c r="F2019" s="2">
        <v>1</v>
      </c>
      <c r="H2019" s="47"/>
    </row>
    <row r="2020" spans="1:8">
      <c r="A2020" t="s">
        <v>259</v>
      </c>
      <c r="B2020" t="s">
        <v>622</v>
      </c>
      <c r="C2020" s="2">
        <v>0.10312549937854738</v>
      </c>
      <c r="D2020" s="2">
        <v>0.4555490495293571</v>
      </c>
      <c r="E2020" s="2">
        <v>0.44132545109209409</v>
      </c>
      <c r="F2020" s="2">
        <v>1</v>
      </c>
      <c r="H2020" s="47"/>
    </row>
    <row r="2021" spans="1:8">
      <c r="A2021" t="s">
        <v>319</v>
      </c>
      <c r="B2021" t="s">
        <v>623</v>
      </c>
      <c r="C2021" s="2">
        <v>0.16352016214787732</v>
      </c>
      <c r="D2021" s="2">
        <v>0.57865597897487586</v>
      </c>
      <c r="E2021" s="2">
        <v>0.25782385887724552</v>
      </c>
      <c r="F2021" s="2">
        <v>1</v>
      </c>
      <c r="H2021" s="47"/>
    </row>
    <row r="2022" spans="1:8">
      <c r="A2022" t="s">
        <v>391</v>
      </c>
      <c r="B2022" t="s">
        <v>624</v>
      </c>
      <c r="C2022" s="2">
        <v>0.34963297947362126</v>
      </c>
      <c r="D2022" s="2">
        <v>0.51328806791200798</v>
      </c>
      <c r="E2022" s="2">
        <v>0.13707895261436923</v>
      </c>
      <c r="F2022" s="2">
        <v>1</v>
      </c>
      <c r="H2022" s="47"/>
    </row>
    <row r="2023" spans="1:8">
      <c r="A2023" t="s">
        <v>443</v>
      </c>
      <c r="B2023" t="s">
        <v>625</v>
      </c>
      <c r="C2023" s="2">
        <v>0.20029952211483909</v>
      </c>
      <c r="D2023" s="2">
        <v>0.65144671971093204</v>
      </c>
      <c r="E2023" s="2">
        <v>0.14825375817422751</v>
      </c>
      <c r="F2023" s="2">
        <v>1</v>
      </c>
      <c r="H2023" s="47"/>
    </row>
    <row r="2024" spans="1:8">
      <c r="A2024" t="s">
        <v>501</v>
      </c>
      <c r="B2024" t="s">
        <v>626</v>
      </c>
      <c r="C2024" s="2">
        <v>0.33043572116823505</v>
      </c>
      <c r="D2024" s="2">
        <v>0.52191645123491182</v>
      </c>
      <c r="E2024" s="2">
        <v>0.14764782759685194</v>
      </c>
      <c r="F2024" s="2">
        <v>1</v>
      </c>
      <c r="H2024" s="47"/>
    </row>
    <row r="2025" spans="1:8">
      <c r="A2025" t="s">
        <v>502</v>
      </c>
      <c r="B2025" t="s">
        <v>627</v>
      </c>
      <c r="C2025" s="2">
        <v>0.43845001883232981</v>
      </c>
      <c r="D2025" s="2">
        <v>0.4280611488418119</v>
      </c>
      <c r="E2025" s="2">
        <v>0.13348883232585693</v>
      </c>
      <c r="F2025" s="2">
        <v>1</v>
      </c>
      <c r="H2025" s="47"/>
    </row>
    <row r="2026" spans="1:8">
      <c r="A2026" t="s">
        <v>585</v>
      </c>
      <c r="B2026" t="s">
        <v>628</v>
      </c>
      <c r="C2026" s="2">
        <v>0.5001361955177932</v>
      </c>
      <c r="D2026" s="2">
        <v>0.35732397172800828</v>
      </c>
      <c r="E2026" s="2">
        <v>0.14253983275419688</v>
      </c>
      <c r="F2026" s="2">
        <v>1</v>
      </c>
      <c r="H2026" s="47"/>
    </row>
    <row r="2027" spans="1:8">
      <c r="A2027" t="s">
        <v>586</v>
      </c>
      <c r="B2027" t="s">
        <v>629</v>
      </c>
      <c r="C2027" s="2">
        <v>0.51665857275533533</v>
      </c>
      <c r="D2027" s="2">
        <v>0.37427862894310499</v>
      </c>
      <c r="E2027" s="2">
        <v>0.10906279830155803</v>
      </c>
      <c r="F2027" s="2">
        <v>1</v>
      </c>
      <c r="H2027" s="47"/>
    </row>
    <row r="2028" spans="1:8">
      <c r="A2028" t="s">
        <v>587</v>
      </c>
      <c r="B2028" t="s">
        <v>630</v>
      </c>
      <c r="C2028" s="2">
        <v>0.72693302451746011</v>
      </c>
      <c r="D2028" s="2">
        <v>0.21598506910599302</v>
      </c>
      <c r="E2028" s="2">
        <v>5.7081906376545852E-2</v>
      </c>
      <c r="F2028" s="2">
        <v>1</v>
      </c>
      <c r="H2028" s="47"/>
    </row>
    <row r="2029" spans="1:8">
      <c r="A2029" t="s">
        <v>655</v>
      </c>
      <c r="B2029" t="s">
        <v>632</v>
      </c>
      <c r="C2029" s="2">
        <v>0.74004797374033249</v>
      </c>
      <c r="D2029" s="2">
        <v>0.21580998039556212</v>
      </c>
      <c r="E2029" s="2">
        <v>4.4142045864103981E-2</v>
      </c>
      <c r="F2029" s="2">
        <v>1</v>
      </c>
      <c r="H2029" s="47"/>
    </row>
    <row r="2030" spans="1:8">
      <c r="A2030" t="s">
        <v>111</v>
      </c>
      <c r="B2030" t="s">
        <v>618</v>
      </c>
      <c r="C2030" s="2">
        <v>7.5690436033353958E-2</v>
      </c>
      <c r="D2030" s="2">
        <v>0.31234338030463543</v>
      </c>
      <c r="E2030" s="2">
        <v>0.61196618366201105</v>
      </c>
      <c r="F2030" s="2">
        <v>1</v>
      </c>
      <c r="H2030" s="46"/>
    </row>
    <row r="2031" spans="1:8">
      <c r="A2031" t="s">
        <v>112</v>
      </c>
      <c r="B2031" t="s">
        <v>619</v>
      </c>
      <c r="C2031" s="2">
        <v>7.8171130814095088E-2</v>
      </c>
      <c r="D2031" s="2">
        <v>0.28990833200006799</v>
      </c>
      <c r="E2031" s="2">
        <v>0.63192053718583729</v>
      </c>
      <c r="F2031" s="2">
        <v>1</v>
      </c>
      <c r="H2031" s="47"/>
    </row>
    <row r="2032" spans="1:8">
      <c r="A2032" t="s">
        <v>113</v>
      </c>
      <c r="B2032" t="s">
        <v>620</v>
      </c>
      <c r="C2032" s="2">
        <v>2.0395498948193039E-2</v>
      </c>
      <c r="D2032" s="2">
        <v>0.36801545745428699</v>
      </c>
      <c r="E2032" s="2">
        <v>0.61158904359752042</v>
      </c>
      <c r="F2032" s="2">
        <v>1</v>
      </c>
      <c r="H2032" s="47"/>
    </row>
    <row r="2033" spans="1:8">
      <c r="A2033" t="s">
        <v>184</v>
      </c>
      <c r="B2033" t="s">
        <v>621</v>
      </c>
      <c r="C2033" s="2">
        <v>2.3211300299121648E-2</v>
      </c>
      <c r="D2033" s="2">
        <v>0.35814621259457757</v>
      </c>
      <c r="E2033" s="2">
        <v>0.61864248710630132</v>
      </c>
      <c r="F2033" s="2">
        <v>1</v>
      </c>
      <c r="H2033" s="47"/>
    </row>
    <row r="2034" spans="1:8">
      <c r="A2034" t="s">
        <v>260</v>
      </c>
      <c r="B2034" t="s">
        <v>622</v>
      </c>
      <c r="C2034" s="2">
        <v>0.10383849700988008</v>
      </c>
      <c r="D2034" s="2">
        <v>0.45704887919417103</v>
      </c>
      <c r="E2034" s="2">
        <v>0.43911262379594945</v>
      </c>
      <c r="F2034" s="2">
        <v>1</v>
      </c>
      <c r="H2034" s="47"/>
    </row>
    <row r="2035" spans="1:8">
      <c r="A2035" t="s">
        <v>320</v>
      </c>
      <c r="B2035" t="s">
        <v>623</v>
      </c>
      <c r="C2035" s="2">
        <v>0.15801844266582396</v>
      </c>
      <c r="D2035" s="2">
        <v>0.43531762932730556</v>
      </c>
      <c r="E2035" s="2">
        <v>0.40666392800687101</v>
      </c>
      <c r="F2035" s="2">
        <v>1</v>
      </c>
      <c r="H2035" s="47"/>
    </row>
    <row r="2036" spans="1:8">
      <c r="A2036" t="s">
        <v>392</v>
      </c>
      <c r="B2036" t="s">
        <v>624</v>
      </c>
      <c r="C2036" s="2">
        <v>0.32136637495987685</v>
      </c>
      <c r="D2036" s="2">
        <v>0.47089625319945405</v>
      </c>
      <c r="E2036" s="2">
        <v>0.20773737184066976</v>
      </c>
      <c r="F2036" s="2">
        <v>1</v>
      </c>
      <c r="H2036" s="47"/>
    </row>
    <row r="2037" spans="1:8">
      <c r="A2037" t="s">
        <v>444</v>
      </c>
      <c r="B2037" t="s">
        <v>625</v>
      </c>
      <c r="C2037" s="2">
        <v>0.16057395645498823</v>
      </c>
      <c r="D2037" s="2">
        <v>0.52416819351762201</v>
      </c>
      <c r="E2037" s="2">
        <v>0.31525785002739021</v>
      </c>
      <c r="F2037" s="2">
        <v>1</v>
      </c>
      <c r="H2037" s="47"/>
    </row>
    <row r="2038" spans="1:8">
      <c r="A2038" t="s">
        <v>503</v>
      </c>
      <c r="B2038" t="s">
        <v>626</v>
      </c>
      <c r="C2038" s="2">
        <v>0.22348196521461147</v>
      </c>
      <c r="D2038" s="2">
        <v>0.56718782654622568</v>
      </c>
      <c r="E2038" s="2">
        <v>0.20933020823916326</v>
      </c>
      <c r="F2038" s="2">
        <v>1</v>
      </c>
      <c r="H2038" s="47"/>
    </row>
    <row r="2039" spans="1:8">
      <c r="A2039" t="s">
        <v>504</v>
      </c>
      <c r="B2039" t="s">
        <v>627</v>
      </c>
      <c r="C2039" s="2">
        <v>0.48947073351937526</v>
      </c>
      <c r="D2039" s="2">
        <v>0.29933463302943281</v>
      </c>
      <c r="E2039" s="2">
        <v>0.21119463345119247</v>
      </c>
      <c r="F2039" s="2">
        <v>1</v>
      </c>
      <c r="H2039" s="47"/>
    </row>
    <row r="2040" spans="1:8">
      <c r="A2040" t="s">
        <v>588</v>
      </c>
      <c r="B2040" t="s">
        <v>628</v>
      </c>
      <c r="C2040" s="2">
        <v>0.34217557558233935</v>
      </c>
      <c r="D2040" s="2">
        <v>0.49124494551103687</v>
      </c>
      <c r="E2040" s="2">
        <v>0.16657947890662433</v>
      </c>
      <c r="F2040" s="2">
        <v>1</v>
      </c>
      <c r="H2040" s="47"/>
    </row>
    <row r="2041" spans="1:8">
      <c r="A2041" t="s">
        <v>589</v>
      </c>
      <c r="B2041" t="s">
        <v>629</v>
      </c>
      <c r="C2041" s="2">
        <v>0.55638166386650634</v>
      </c>
      <c r="D2041" s="2">
        <v>0.27153131678686804</v>
      </c>
      <c r="E2041" s="2">
        <v>0.17208701934662612</v>
      </c>
      <c r="F2041" s="2">
        <v>1</v>
      </c>
      <c r="H2041" s="47"/>
    </row>
    <row r="2042" spans="1:8">
      <c r="A2042" t="s">
        <v>590</v>
      </c>
      <c r="B2042" t="s">
        <v>630</v>
      </c>
      <c r="C2042" s="2">
        <v>0.50288938191794397</v>
      </c>
      <c r="D2042" s="2">
        <v>0.34182222691300707</v>
      </c>
      <c r="E2042" s="2">
        <v>0.15528839116904938</v>
      </c>
      <c r="F2042" s="2">
        <v>1</v>
      </c>
      <c r="H2042" s="47"/>
    </row>
    <row r="2043" spans="1:8">
      <c r="A2043" t="s">
        <v>656</v>
      </c>
      <c r="B2043" t="s">
        <v>632</v>
      </c>
      <c r="C2043" s="2">
        <v>0.87446816833886176</v>
      </c>
      <c r="D2043" s="2">
        <v>6.7319678784214909E-2</v>
      </c>
      <c r="E2043" s="2">
        <v>5.821215287692387E-2</v>
      </c>
      <c r="F2043" s="2">
        <v>1</v>
      </c>
      <c r="H2043" s="47"/>
    </row>
    <row r="2044" spans="1:8">
      <c r="A2044" t="s">
        <v>114</v>
      </c>
      <c r="B2044" t="s">
        <v>618</v>
      </c>
      <c r="C2044" s="2">
        <v>7.1870351099811727E-2</v>
      </c>
      <c r="D2044" s="2">
        <v>0.36092606770723717</v>
      </c>
      <c r="E2044" s="2">
        <v>0.567203581192949</v>
      </c>
      <c r="F2044" s="2">
        <v>1</v>
      </c>
      <c r="H2044" s="46"/>
    </row>
    <row r="2045" spans="1:8">
      <c r="A2045" t="s">
        <v>115</v>
      </c>
      <c r="B2045" t="s">
        <v>619</v>
      </c>
      <c r="C2045" s="2">
        <v>6.6188862513543945E-2</v>
      </c>
      <c r="D2045" s="2">
        <v>0.39102232787053398</v>
      </c>
      <c r="E2045" s="2">
        <v>0.5427888096159198</v>
      </c>
      <c r="F2045" s="2">
        <v>1</v>
      </c>
      <c r="H2045" s="47"/>
    </row>
    <row r="2046" spans="1:8">
      <c r="A2046" t="s">
        <v>116</v>
      </c>
      <c r="B2046" t="s">
        <v>620</v>
      </c>
      <c r="C2046" s="2">
        <v>7.9543220657857419E-2</v>
      </c>
      <c r="D2046" s="2">
        <v>0.4798601477427909</v>
      </c>
      <c r="E2046" s="2">
        <v>0.44059663159934925</v>
      </c>
      <c r="F2046" s="2">
        <v>1</v>
      </c>
      <c r="H2046" s="47"/>
    </row>
    <row r="2047" spans="1:8">
      <c r="A2047" t="s">
        <v>185</v>
      </c>
      <c r="B2047" t="s">
        <v>621</v>
      </c>
      <c r="C2047" s="2">
        <v>7.0668155616857312E-2</v>
      </c>
      <c r="D2047" s="2">
        <v>0.47930920349654438</v>
      </c>
      <c r="E2047" s="2">
        <v>0.45002264088659594</v>
      </c>
      <c r="F2047" s="2">
        <v>1</v>
      </c>
      <c r="H2047" s="47"/>
    </row>
    <row r="2048" spans="1:8">
      <c r="A2048" t="s">
        <v>261</v>
      </c>
      <c r="B2048" t="s">
        <v>622</v>
      </c>
      <c r="C2048" s="2">
        <v>0.17193912481831794</v>
      </c>
      <c r="D2048" s="2">
        <v>0.40559193821782213</v>
      </c>
      <c r="E2048" s="2">
        <v>0.42246893696385757</v>
      </c>
      <c r="F2048" s="2">
        <v>1</v>
      </c>
      <c r="H2048" s="47"/>
    </row>
    <row r="2049" spans="1:8">
      <c r="A2049" t="s">
        <v>321</v>
      </c>
      <c r="B2049" t="s">
        <v>623</v>
      </c>
      <c r="C2049" s="2">
        <v>0.15482508864947966</v>
      </c>
      <c r="D2049" s="2">
        <v>0.57450712851550512</v>
      </c>
      <c r="E2049" s="2">
        <v>0.27066778283501364</v>
      </c>
      <c r="F2049" s="2">
        <v>1</v>
      </c>
      <c r="H2049" s="47"/>
    </row>
    <row r="2050" spans="1:8">
      <c r="A2050" t="s">
        <v>393</v>
      </c>
      <c r="B2050" t="s">
        <v>624</v>
      </c>
      <c r="C2050" s="2">
        <v>0.34598740620025459</v>
      </c>
      <c r="D2050" s="2">
        <v>0.5389013173073971</v>
      </c>
      <c r="E2050" s="2">
        <v>0.11511127649234605</v>
      </c>
      <c r="F2050" s="2">
        <v>1</v>
      </c>
      <c r="H2050" s="47"/>
    </row>
    <row r="2051" spans="1:8">
      <c r="A2051" t="s">
        <v>445</v>
      </c>
      <c r="B2051" t="s">
        <v>625</v>
      </c>
      <c r="C2051" s="2">
        <v>8.1782561781469088E-2</v>
      </c>
      <c r="D2051" s="2">
        <v>0.67862007489041487</v>
      </c>
      <c r="E2051" s="2">
        <v>0.23959736332811396</v>
      </c>
      <c r="F2051" s="2">
        <v>1</v>
      </c>
      <c r="H2051" s="47"/>
    </row>
    <row r="2052" spans="1:8">
      <c r="A2052" t="s">
        <v>505</v>
      </c>
      <c r="B2052" t="s">
        <v>626</v>
      </c>
      <c r="C2052" s="2">
        <v>0.27672825175523719</v>
      </c>
      <c r="D2052" s="2">
        <v>0.59191727376800118</v>
      </c>
      <c r="E2052" s="2">
        <v>0.13135447447675982</v>
      </c>
      <c r="F2052" s="2">
        <v>1</v>
      </c>
      <c r="H2052" s="47"/>
    </row>
    <row r="2053" spans="1:8">
      <c r="A2053" t="s">
        <v>506</v>
      </c>
      <c r="B2053" t="s">
        <v>627</v>
      </c>
      <c r="C2053" s="2">
        <v>0.50582798686885744</v>
      </c>
      <c r="D2053" s="2">
        <v>0.35997195721365377</v>
      </c>
      <c r="E2053" s="2">
        <v>0.13420005591748674</v>
      </c>
      <c r="F2053" s="2">
        <v>1</v>
      </c>
      <c r="H2053" s="47"/>
    </row>
    <row r="2054" spans="1:8">
      <c r="A2054" t="s">
        <v>591</v>
      </c>
      <c r="B2054" t="s">
        <v>628</v>
      </c>
      <c r="C2054" s="2">
        <v>0.49213620163199279</v>
      </c>
      <c r="D2054" s="2">
        <v>0.42164118182153493</v>
      </c>
      <c r="E2054" s="2">
        <v>8.6222616546469955E-2</v>
      </c>
      <c r="F2054" s="2">
        <v>1</v>
      </c>
      <c r="H2054" s="47"/>
    </row>
    <row r="2055" spans="1:8">
      <c r="A2055" t="s">
        <v>592</v>
      </c>
      <c r="B2055" t="s">
        <v>629</v>
      </c>
      <c r="C2055" s="2">
        <v>0.62018859127589721</v>
      </c>
      <c r="D2055" s="2">
        <v>0.25843316840087083</v>
      </c>
      <c r="E2055" s="2">
        <v>0.12137824032322987</v>
      </c>
      <c r="F2055" s="2">
        <v>1</v>
      </c>
      <c r="H2055" s="47"/>
    </row>
    <row r="2056" spans="1:8">
      <c r="A2056" t="s">
        <v>593</v>
      </c>
      <c r="B2056" t="s">
        <v>630</v>
      </c>
      <c r="C2056" s="2">
        <v>0.70637112193365525</v>
      </c>
      <c r="D2056" s="2">
        <v>0.20676967030307891</v>
      </c>
      <c r="E2056" s="2">
        <v>8.6859207763264112E-2</v>
      </c>
      <c r="F2056" s="2">
        <v>1</v>
      </c>
      <c r="H2056" s="47"/>
    </row>
    <row r="2057" spans="1:8">
      <c r="A2057" t="s">
        <v>657</v>
      </c>
      <c r="B2057" t="s">
        <v>632</v>
      </c>
      <c r="C2057" s="2">
        <v>0.85996841556979708</v>
      </c>
      <c r="D2057" s="2">
        <v>9.8860118316917642E-2</v>
      </c>
      <c r="E2057" s="2">
        <v>4.11714661132844E-2</v>
      </c>
      <c r="F2057" s="2">
        <v>1</v>
      </c>
      <c r="H2057" s="47"/>
    </row>
    <row r="2058" spans="1:8">
      <c r="A2058" t="s">
        <v>117</v>
      </c>
      <c r="B2058" t="s">
        <v>618</v>
      </c>
      <c r="C2058" s="2">
        <v>0.10335905820641036</v>
      </c>
      <c r="D2058" s="2">
        <v>0.34834511556498676</v>
      </c>
      <c r="E2058" s="2">
        <v>0.54829582622859585</v>
      </c>
      <c r="F2058" s="2">
        <v>1</v>
      </c>
      <c r="H2058" s="46"/>
    </row>
    <row r="2059" spans="1:8">
      <c r="A2059" t="s">
        <v>118</v>
      </c>
      <c r="B2059" t="s">
        <v>619</v>
      </c>
      <c r="C2059" s="2">
        <v>0.11872618090537661</v>
      </c>
      <c r="D2059" s="2">
        <v>0.34976656584561316</v>
      </c>
      <c r="E2059" s="2">
        <v>0.53150725324900361</v>
      </c>
      <c r="F2059" s="2">
        <v>1</v>
      </c>
      <c r="H2059" s="47"/>
    </row>
    <row r="2060" spans="1:8">
      <c r="A2060" t="s">
        <v>119</v>
      </c>
      <c r="B2060" t="s">
        <v>620</v>
      </c>
      <c r="C2060" s="2">
        <v>0.10627383957674003</v>
      </c>
      <c r="D2060" s="2">
        <v>0.44452801121218433</v>
      </c>
      <c r="E2060" s="2">
        <v>0.44919814921106782</v>
      </c>
      <c r="F2060" s="2">
        <v>1</v>
      </c>
      <c r="H2060" s="47"/>
    </row>
    <row r="2061" spans="1:8">
      <c r="A2061" t="s">
        <v>186</v>
      </c>
      <c r="B2061" t="s">
        <v>621</v>
      </c>
      <c r="C2061" s="2">
        <v>8.6362292693530532E-2</v>
      </c>
      <c r="D2061" s="2">
        <v>0.47199347108444706</v>
      </c>
      <c r="E2061" s="2">
        <v>0.44164423622201454</v>
      </c>
      <c r="F2061" s="2">
        <v>1</v>
      </c>
      <c r="H2061" s="47"/>
    </row>
    <row r="2062" spans="1:8">
      <c r="A2062" t="s">
        <v>262</v>
      </c>
      <c r="B2062" t="s">
        <v>622</v>
      </c>
      <c r="C2062" s="2">
        <v>0.19696485317230214</v>
      </c>
      <c r="D2062" s="2">
        <v>0.42525722060927817</v>
      </c>
      <c r="E2062" s="2">
        <v>0.37777792621841255</v>
      </c>
      <c r="F2062" s="2">
        <v>1</v>
      </c>
      <c r="H2062" s="47"/>
    </row>
    <row r="2063" spans="1:8">
      <c r="A2063" t="s">
        <v>322</v>
      </c>
      <c r="B2063" t="s">
        <v>623</v>
      </c>
      <c r="C2063" s="2">
        <v>0.18002971656191613</v>
      </c>
      <c r="D2063" s="2">
        <v>0.49357581454120647</v>
      </c>
      <c r="E2063" s="2">
        <v>0.32639446889687096</v>
      </c>
      <c r="F2063" s="2">
        <v>1</v>
      </c>
      <c r="H2063" s="47"/>
    </row>
    <row r="2064" spans="1:8">
      <c r="A2064" t="s">
        <v>394</v>
      </c>
      <c r="B2064" t="s">
        <v>624</v>
      </c>
      <c r="C2064" s="2">
        <v>0.36161805464262481</v>
      </c>
      <c r="D2064" s="2">
        <v>0.44469144978733</v>
      </c>
      <c r="E2064" s="2">
        <v>0.19369049557003895</v>
      </c>
      <c r="F2064" s="2">
        <v>1</v>
      </c>
      <c r="H2064" s="47"/>
    </row>
    <row r="2065" spans="1:8">
      <c r="A2065" t="s">
        <v>446</v>
      </c>
      <c r="B2065" t="s">
        <v>625</v>
      </c>
      <c r="C2065" s="2">
        <v>0.23533187098911801</v>
      </c>
      <c r="D2065" s="2">
        <v>0.5811581050093706</v>
      </c>
      <c r="E2065" s="2">
        <v>0.18351002400150679</v>
      </c>
      <c r="F2065" s="2">
        <v>1</v>
      </c>
      <c r="H2065" s="47"/>
    </row>
    <row r="2066" spans="1:8">
      <c r="A2066" t="s">
        <v>507</v>
      </c>
      <c r="B2066" t="s">
        <v>626</v>
      </c>
      <c r="C2066" s="2">
        <v>0.30201496566674008</v>
      </c>
      <c r="D2066" s="2">
        <v>0.53556000909932944</v>
      </c>
      <c r="E2066" s="2">
        <v>0.16242502523392355</v>
      </c>
      <c r="F2066" s="2">
        <v>1</v>
      </c>
      <c r="H2066" s="47"/>
    </row>
    <row r="2067" spans="1:8">
      <c r="A2067" t="s">
        <v>508</v>
      </c>
      <c r="B2067" t="s">
        <v>627</v>
      </c>
      <c r="C2067" s="2">
        <v>0.55539886559973173</v>
      </c>
      <c r="D2067" s="2">
        <v>0.30657088241419217</v>
      </c>
      <c r="E2067" s="2">
        <v>0.13803025198607163</v>
      </c>
      <c r="F2067" s="2">
        <v>1</v>
      </c>
      <c r="H2067" s="47"/>
    </row>
    <row r="2068" spans="1:8">
      <c r="A2068" t="s">
        <v>594</v>
      </c>
      <c r="B2068" t="s">
        <v>628</v>
      </c>
      <c r="C2068" s="2">
        <v>0.52062900930041256</v>
      </c>
      <c r="D2068" s="2">
        <v>0.36225226238673108</v>
      </c>
      <c r="E2068" s="2">
        <v>0.11711872831285051</v>
      </c>
      <c r="F2068" s="2">
        <v>1</v>
      </c>
      <c r="H2068" s="47"/>
    </row>
    <row r="2069" spans="1:8">
      <c r="A2069" t="s">
        <v>595</v>
      </c>
      <c r="B2069" t="s">
        <v>629</v>
      </c>
      <c r="C2069" s="2">
        <v>0.65280044092213685</v>
      </c>
      <c r="D2069" s="2">
        <v>0.24972070683093656</v>
      </c>
      <c r="E2069" s="2">
        <v>9.7478852246921349E-2</v>
      </c>
      <c r="F2069" s="2">
        <v>1</v>
      </c>
      <c r="H2069" s="47"/>
    </row>
    <row r="2070" spans="1:8">
      <c r="A2070" t="s">
        <v>596</v>
      </c>
      <c r="B2070" t="s">
        <v>630</v>
      </c>
      <c r="C2070" s="2">
        <v>0.69389133707004713</v>
      </c>
      <c r="D2070" s="2">
        <v>0.23231845505232837</v>
      </c>
      <c r="E2070" s="2">
        <v>7.3790207877620556E-2</v>
      </c>
      <c r="F2070" s="2">
        <v>1</v>
      </c>
      <c r="H2070" s="47"/>
    </row>
    <row r="2071" spans="1:8">
      <c r="A2071" t="s">
        <v>658</v>
      </c>
      <c r="B2071" t="s">
        <v>632</v>
      </c>
      <c r="C2071" s="2">
        <v>0.87841219011642591</v>
      </c>
      <c r="D2071" s="2">
        <v>7.6915473230474374E-2</v>
      </c>
      <c r="E2071" s="2">
        <v>4.4672336653096639E-2</v>
      </c>
      <c r="F2071" s="2">
        <v>1</v>
      </c>
      <c r="H2071" s="47"/>
    </row>
    <row r="1048576" spans="7:7">
      <c r="G1048576" s="46"/>
    </row>
  </sheetData>
  <autoFilter ref="A1116:C1441" xr:uid="{00000000-0009-0000-0000-000000000000}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65"/>
  <sheetViews>
    <sheetView workbookViewId="0">
      <selection activeCell="B2" sqref="B2:F2"/>
    </sheetView>
  </sheetViews>
  <sheetFormatPr defaultColWidth="9.140625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28515625" style="3" customWidth="1"/>
    <col min="7" max="7" width="6.85546875" style="3" bestFit="1" customWidth="1"/>
    <col min="8" max="16383" width="0" style="3" hidden="1" customWidth="1"/>
    <col min="16384" max="16384" width="6.42578125" style="3" hidden="1" customWidth="1"/>
  </cols>
  <sheetData>
    <row r="1" spans="1:7">
      <c r="B1" s="21"/>
      <c r="C1" s="8"/>
      <c r="D1" s="21"/>
      <c r="E1" s="8"/>
      <c r="F1" s="21"/>
      <c r="G1" s="6"/>
    </row>
    <row r="2" spans="1:7" ht="22.5">
      <c r="A2" s="4"/>
      <c r="B2" s="61" t="s">
        <v>659</v>
      </c>
      <c r="C2" s="61"/>
      <c r="D2" s="61"/>
      <c r="E2" s="61"/>
      <c r="F2" s="61"/>
      <c r="G2" s="5"/>
    </row>
    <row r="3" spans="1:7" s="18" customFormat="1" ht="15.75">
      <c r="A3" s="15"/>
      <c r="B3" s="16"/>
      <c r="C3" s="16"/>
      <c r="D3" s="16"/>
      <c r="E3" s="16"/>
      <c r="F3" s="23"/>
      <c r="G3" s="17"/>
    </row>
    <row r="4" spans="1:7" s="18" customFormat="1" ht="18">
      <c r="A4" s="15"/>
      <c r="B4" s="60" t="s">
        <v>660</v>
      </c>
      <c r="C4" s="60"/>
      <c r="D4" s="60"/>
      <c r="E4" s="60"/>
      <c r="F4" s="60"/>
      <c r="G4" s="17"/>
    </row>
    <row r="5" spans="1:7" ht="15.75">
      <c r="A5" s="4"/>
      <c r="B5" s="57" t="s">
        <v>661</v>
      </c>
      <c r="C5" s="57"/>
      <c r="D5" s="57"/>
      <c r="E5" s="57"/>
      <c r="F5" s="57"/>
      <c r="G5" s="11"/>
    </row>
    <row r="6" spans="1:7" ht="15.75">
      <c r="A6" s="4"/>
      <c r="B6" s="57" t="s">
        <v>662</v>
      </c>
      <c r="C6" s="57"/>
      <c r="D6" s="57"/>
      <c r="E6" s="57"/>
      <c r="F6" s="57"/>
      <c r="G6" s="7"/>
    </row>
    <row r="7" spans="1:7" ht="15.75">
      <c r="A7" s="4"/>
      <c r="B7" s="57" t="s">
        <v>663</v>
      </c>
      <c r="C7" s="57"/>
      <c r="D7" s="57"/>
      <c r="E7" s="57"/>
      <c r="F7" s="57"/>
    </row>
    <row r="8" spans="1:7" ht="18">
      <c r="A8" s="4"/>
      <c r="B8" s="60" t="s">
        <v>664</v>
      </c>
      <c r="C8" s="60"/>
      <c r="D8" s="60"/>
      <c r="E8" s="60"/>
      <c r="F8" s="60"/>
    </row>
    <row r="9" spans="1:7" ht="15.75">
      <c r="A9" s="4"/>
      <c r="B9" s="57" t="s">
        <v>665</v>
      </c>
      <c r="C9" s="57"/>
      <c r="D9" s="57"/>
      <c r="E9" s="57"/>
      <c r="F9" s="57"/>
    </row>
    <row r="10" spans="1:7" ht="15.75">
      <c r="A10" s="4"/>
      <c r="B10" s="57" t="s">
        <v>666</v>
      </c>
      <c r="C10" s="57"/>
      <c r="D10" s="57"/>
      <c r="E10" s="57"/>
      <c r="F10" s="57"/>
    </row>
    <row r="11" spans="1:7" ht="15" customHeight="1">
      <c r="A11" s="4"/>
      <c r="B11" s="57" t="s">
        <v>667</v>
      </c>
      <c r="C11" s="57"/>
      <c r="D11" s="57"/>
      <c r="E11" s="57"/>
      <c r="F11" s="57"/>
    </row>
    <row r="12" spans="1:7" ht="15" customHeight="1">
      <c r="B12" s="57" t="s">
        <v>668</v>
      </c>
      <c r="C12" s="57"/>
      <c r="D12" s="57"/>
      <c r="E12" s="57"/>
      <c r="F12" s="57"/>
    </row>
    <row r="13" spans="1:7" ht="15.75">
      <c r="B13" s="57" t="s">
        <v>669</v>
      </c>
      <c r="C13" s="57"/>
      <c r="D13" s="57"/>
      <c r="E13" s="57"/>
      <c r="F13" s="57"/>
    </row>
    <row r="14" spans="1:7" ht="30" customHeight="1">
      <c r="B14" s="56" t="s">
        <v>670</v>
      </c>
      <c r="C14" s="56"/>
      <c r="D14" s="56"/>
      <c r="E14" s="56"/>
      <c r="F14" s="56"/>
    </row>
    <row r="15" spans="1:7" ht="15" customHeight="1">
      <c r="B15" s="57" t="s">
        <v>671</v>
      </c>
      <c r="C15" s="57"/>
      <c r="D15" s="57"/>
      <c r="E15" s="57"/>
      <c r="F15" s="57"/>
    </row>
    <row r="16" spans="1:7" ht="15" customHeight="1">
      <c r="B16" s="57" t="s">
        <v>672</v>
      </c>
      <c r="C16" s="57"/>
      <c r="D16" s="57"/>
      <c r="E16" s="57"/>
      <c r="F16" s="57"/>
    </row>
    <row r="17" spans="2:7" ht="15.75">
      <c r="B17" s="57" t="s">
        <v>673</v>
      </c>
      <c r="C17" s="57"/>
      <c r="D17" s="57"/>
      <c r="E17" s="57"/>
      <c r="F17" s="57"/>
    </row>
    <row r="18" spans="2:7" ht="15.75">
      <c r="B18" s="57" t="s">
        <v>674</v>
      </c>
      <c r="C18" s="57"/>
      <c r="D18" s="57"/>
      <c r="E18" s="57"/>
      <c r="F18" s="57"/>
    </row>
    <row r="19" spans="2:7" ht="15" customHeight="1">
      <c r="B19" s="57" t="s">
        <v>675</v>
      </c>
      <c r="C19" s="57"/>
      <c r="D19" s="57"/>
      <c r="E19" s="57"/>
      <c r="F19" s="57"/>
    </row>
    <row r="20" spans="2:7" ht="15.75">
      <c r="B20" s="57" t="s">
        <v>676</v>
      </c>
      <c r="C20" s="57"/>
      <c r="D20" s="57"/>
      <c r="E20" s="57"/>
      <c r="F20" s="57"/>
    </row>
    <row r="21" spans="2:7" ht="15.75">
      <c r="B21" s="57" t="s">
        <v>677</v>
      </c>
      <c r="C21" s="57"/>
      <c r="D21" s="57"/>
      <c r="E21" s="57"/>
      <c r="F21" s="57"/>
    </row>
    <row r="22" spans="2:7"/>
    <row r="23" spans="2:7" ht="18">
      <c r="B23" s="59" t="s">
        <v>678</v>
      </c>
      <c r="C23" s="59"/>
      <c r="D23" s="59"/>
      <c r="E23" s="59"/>
      <c r="F23" s="59"/>
      <c r="G23" s="6"/>
    </row>
    <row r="24" spans="2:7" ht="15" customHeight="1">
      <c r="B24" s="57" t="s">
        <v>679</v>
      </c>
      <c r="C24" s="57"/>
      <c r="D24" s="57"/>
      <c r="E24" s="57"/>
      <c r="F24" s="57"/>
      <c r="G24" s="6"/>
    </row>
    <row r="25" spans="2:7" ht="15" customHeight="1">
      <c r="B25" s="57" t="s">
        <v>680</v>
      </c>
      <c r="C25" s="57"/>
      <c r="D25" s="57"/>
      <c r="E25" s="57"/>
      <c r="F25" s="57"/>
    </row>
    <row r="26" spans="2:7" ht="15" customHeight="1">
      <c r="B26" s="57" t="s">
        <v>681</v>
      </c>
      <c r="C26" s="57"/>
      <c r="D26" s="57"/>
      <c r="E26" s="57"/>
      <c r="F26" s="57"/>
    </row>
    <row r="27" spans="2:7" ht="15" customHeight="1">
      <c r="B27" s="57" t="s">
        <v>682</v>
      </c>
      <c r="C27" s="57"/>
      <c r="D27" s="57"/>
      <c r="E27" s="57"/>
      <c r="F27" s="57"/>
    </row>
    <row r="28" spans="2:7" ht="15" customHeight="1">
      <c r="B28" s="57" t="s">
        <v>683</v>
      </c>
      <c r="C28" s="57"/>
      <c r="D28" s="57"/>
      <c r="E28" s="57"/>
      <c r="F28" s="57"/>
    </row>
    <row r="29" spans="2:7" ht="15" customHeight="1">
      <c r="B29" s="57" t="s">
        <v>684</v>
      </c>
      <c r="C29" s="57"/>
      <c r="D29" s="57"/>
      <c r="E29" s="57"/>
      <c r="F29" s="57"/>
    </row>
    <row r="30" spans="2:7" ht="15" customHeight="1">
      <c r="B30" s="57" t="s">
        <v>685</v>
      </c>
      <c r="C30" s="57"/>
      <c r="D30" s="57"/>
      <c r="E30" s="57"/>
      <c r="F30" s="57"/>
    </row>
    <row r="31" spans="2:7" ht="15" customHeight="1">
      <c r="B31" s="57" t="s">
        <v>686</v>
      </c>
      <c r="C31" s="57"/>
      <c r="D31" s="57"/>
      <c r="E31" s="57"/>
      <c r="F31" s="57"/>
    </row>
    <row r="32" spans="2:7" ht="15" customHeight="1">
      <c r="B32" s="57" t="s">
        <v>687</v>
      </c>
      <c r="C32" s="57"/>
      <c r="D32" s="57"/>
      <c r="E32" s="57"/>
      <c r="F32" s="57"/>
    </row>
    <row r="33" spans="2:6" ht="30" customHeight="1">
      <c r="B33" s="56" t="s">
        <v>688</v>
      </c>
      <c r="C33" s="56"/>
      <c r="D33" s="56"/>
      <c r="E33" s="56"/>
      <c r="F33" s="56"/>
    </row>
    <row r="34" spans="2:6" ht="15" customHeight="1">
      <c r="B34" s="57" t="s">
        <v>689</v>
      </c>
      <c r="C34" s="57"/>
      <c r="D34" s="57"/>
      <c r="E34" s="57"/>
      <c r="F34" s="57"/>
    </row>
    <row r="35" spans="2:6" ht="15" customHeight="1">
      <c r="B35" s="57" t="s">
        <v>690</v>
      </c>
      <c r="C35" s="57"/>
      <c r="D35" s="57"/>
      <c r="E35" s="57"/>
      <c r="F35" s="57"/>
    </row>
    <row r="36" spans="2:6" ht="31.5" customHeight="1">
      <c r="B36" s="56" t="s">
        <v>691</v>
      </c>
      <c r="C36" s="56"/>
      <c r="D36" s="56"/>
      <c r="E36" s="56"/>
      <c r="F36" s="56"/>
    </row>
    <row r="37" spans="2:6" ht="15" customHeight="1"/>
    <row r="38" spans="2:6" ht="15" customHeight="1">
      <c r="B38" s="59" t="s">
        <v>692</v>
      </c>
      <c r="C38" s="59"/>
      <c r="D38" s="59"/>
      <c r="E38" s="59"/>
      <c r="F38" s="59"/>
    </row>
    <row r="39" spans="2:6" ht="15" customHeight="1">
      <c r="B39" s="57" t="s">
        <v>693</v>
      </c>
      <c r="C39" s="57"/>
      <c r="D39" s="57"/>
      <c r="E39" s="57"/>
      <c r="F39" s="57"/>
    </row>
    <row r="40" spans="2:6" ht="15" customHeight="1">
      <c r="B40" s="57" t="s">
        <v>694</v>
      </c>
      <c r="C40" s="57"/>
      <c r="D40" s="57"/>
      <c r="E40" s="57"/>
      <c r="F40" s="57"/>
    </row>
    <row r="41" spans="2:6" ht="15" customHeight="1">
      <c r="B41" s="57" t="s">
        <v>695</v>
      </c>
      <c r="C41" s="57"/>
      <c r="D41" s="57"/>
      <c r="E41" s="57"/>
      <c r="F41" s="57"/>
    </row>
    <row r="42" spans="2:6" ht="15" customHeight="1">
      <c r="B42" s="57" t="s">
        <v>696</v>
      </c>
      <c r="C42" s="57"/>
      <c r="D42" s="57"/>
      <c r="E42" s="57"/>
      <c r="F42" s="57"/>
    </row>
    <row r="43" spans="2:6" ht="15" customHeight="1">
      <c r="B43" s="57" t="s">
        <v>697</v>
      </c>
      <c r="C43" s="57"/>
      <c r="D43" s="57"/>
      <c r="E43" s="57"/>
      <c r="F43" s="57"/>
    </row>
    <row r="44" spans="2:6" ht="30" customHeight="1">
      <c r="B44" s="56" t="s">
        <v>698</v>
      </c>
      <c r="C44" s="56"/>
      <c r="D44" s="56"/>
      <c r="E44" s="56"/>
      <c r="F44" s="56"/>
    </row>
    <row r="45" spans="2:6" ht="15" customHeight="1"/>
    <row r="46" spans="2:6" ht="15" customHeight="1">
      <c r="B46" s="59" t="s">
        <v>699</v>
      </c>
      <c r="C46" s="59"/>
      <c r="D46" s="59"/>
      <c r="E46" s="59"/>
      <c r="F46" s="59"/>
    </row>
    <row r="47" spans="2:6" ht="30" customHeight="1">
      <c r="B47" s="56" t="s">
        <v>700</v>
      </c>
      <c r="C47" s="56"/>
      <c r="D47" s="56"/>
      <c r="E47" s="56"/>
      <c r="F47" s="56"/>
    </row>
    <row r="48" spans="2:6" ht="30" customHeight="1">
      <c r="B48" s="56" t="s">
        <v>701</v>
      </c>
      <c r="C48" s="56"/>
      <c r="D48" s="56"/>
      <c r="E48" s="56"/>
      <c r="F48" s="56"/>
    </row>
    <row r="49" spans="2:6" ht="15" customHeight="1">
      <c r="B49" s="56" t="s">
        <v>702</v>
      </c>
      <c r="C49" s="56"/>
      <c r="D49" s="56"/>
      <c r="E49" s="56"/>
      <c r="F49" s="56"/>
    </row>
    <row r="50" spans="2:6" ht="15" customHeight="1">
      <c r="B50" s="56" t="s">
        <v>703</v>
      </c>
      <c r="C50" s="56"/>
      <c r="D50" s="56"/>
      <c r="E50" s="56"/>
      <c r="F50" s="56"/>
    </row>
    <row r="51" spans="2:6" ht="30" customHeight="1">
      <c r="B51" s="56" t="s">
        <v>704</v>
      </c>
      <c r="C51" s="56"/>
      <c r="D51" s="56"/>
      <c r="E51" s="56"/>
      <c r="F51" s="56"/>
    </row>
    <row r="52" spans="2:6" ht="30" customHeight="1">
      <c r="B52" s="56" t="s">
        <v>705</v>
      </c>
      <c r="C52" s="56"/>
      <c r="D52" s="56"/>
      <c r="E52" s="56"/>
      <c r="F52" s="56"/>
    </row>
    <row r="53" spans="2:6" ht="30" customHeight="1">
      <c r="B53" s="56" t="s">
        <v>706</v>
      </c>
      <c r="C53" s="56"/>
      <c r="D53" s="56"/>
      <c r="E53" s="56"/>
      <c r="F53" s="56"/>
    </row>
    <row r="54" spans="2:6" ht="15" customHeight="1"/>
    <row r="55" spans="2:6" ht="15" customHeight="1">
      <c r="B55" s="59" t="s">
        <v>707</v>
      </c>
      <c r="C55" s="59"/>
      <c r="D55" s="59"/>
      <c r="E55" s="59"/>
      <c r="F55" s="59"/>
    </row>
    <row r="56" spans="2:6" ht="15" customHeight="1">
      <c r="B56" s="57" t="s">
        <v>708</v>
      </c>
      <c r="C56" s="57"/>
      <c r="D56" s="57"/>
      <c r="E56" s="57"/>
      <c r="F56" s="57"/>
    </row>
    <row r="57" spans="2:6" ht="15" customHeight="1">
      <c r="B57" s="57" t="s">
        <v>709</v>
      </c>
      <c r="C57" s="57"/>
      <c r="D57" s="57"/>
      <c r="E57" s="57"/>
      <c r="F57" s="57"/>
    </row>
    <row r="58" spans="2:6" ht="15" customHeight="1">
      <c r="B58" s="57" t="s">
        <v>710</v>
      </c>
      <c r="C58" s="57"/>
      <c r="D58" s="57"/>
      <c r="E58" s="57"/>
      <c r="F58" s="57"/>
    </row>
    <row r="59" spans="2:6" ht="15" customHeight="1">
      <c r="B59" s="57" t="s">
        <v>711</v>
      </c>
      <c r="C59" s="57"/>
      <c r="D59" s="57"/>
      <c r="E59" s="57"/>
      <c r="F59" s="57"/>
    </row>
    <row r="60" spans="2:6" ht="30" customHeight="1">
      <c r="B60" s="58" t="s">
        <v>712</v>
      </c>
      <c r="C60" s="58"/>
      <c r="D60" s="58"/>
      <c r="E60" s="58"/>
      <c r="F60" s="58"/>
    </row>
    <row r="61" spans="2:6" ht="15" customHeight="1"/>
    <row r="62" spans="2:6" ht="15" customHeight="1">
      <c r="B62" s="59" t="s">
        <v>713</v>
      </c>
      <c r="C62" s="59"/>
      <c r="D62" s="59"/>
      <c r="E62" s="59"/>
      <c r="F62" s="59"/>
    </row>
    <row r="63" spans="2:6" ht="15" customHeight="1">
      <c r="B63" s="57" t="s">
        <v>714</v>
      </c>
      <c r="C63" s="57"/>
      <c r="D63" s="57"/>
      <c r="E63" s="57"/>
      <c r="F63" s="57"/>
    </row>
    <row r="64" spans="2:6" ht="15" customHeight="1">
      <c r="B64" s="57" t="s">
        <v>715</v>
      </c>
      <c r="C64" s="57"/>
      <c r="D64" s="57"/>
      <c r="E64" s="57"/>
      <c r="F64" s="57"/>
    </row>
    <row r="65" ht="15" customHeight="1"/>
  </sheetData>
  <sheetProtection algorithmName="SHA-512" hashValue="f/aftBInKGIW62Hgl2R/tsKX75RUqBf3/scE25huPlDRfngKMNROZviOjz3dfrPzRi6pXmLJSTDh51LgigDG4w==" saltValue="EH+uJXJgzBHrCeS/T1bvMA==" spinCount="100000" sheet="1" objects="1" scenarios="1"/>
  <mergeCells count="57">
    <mergeCell ref="B8:F8"/>
    <mergeCell ref="B10:F10"/>
    <mergeCell ref="B2:F2"/>
    <mergeCell ref="B5:F5"/>
    <mergeCell ref="B31:F31"/>
    <mergeCell ref="B4:F4"/>
    <mergeCell ref="B6:F6"/>
    <mergeCell ref="B7:F7"/>
    <mergeCell ref="B9:F9"/>
    <mergeCell ref="B11:F11"/>
    <mergeCell ref="B12:F12"/>
    <mergeCell ref="B13:F13"/>
    <mergeCell ref="B14:F14"/>
    <mergeCell ref="B15:F15"/>
    <mergeCell ref="B16:F16"/>
    <mergeCell ref="B17:F17"/>
    <mergeCell ref="B34:F34"/>
    <mergeCell ref="B35:F35"/>
    <mergeCell ref="B36:F36"/>
    <mergeCell ref="B23:F23"/>
    <mergeCell ref="B21:F21"/>
    <mergeCell ref="B25:F25"/>
    <mergeCell ref="B26:F26"/>
    <mergeCell ref="B24:F24"/>
    <mergeCell ref="B33:F33"/>
    <mergeCell ref="B29:F29"/>
    <mergeCell ref="B30:F30"/>
    <mergeCell ref="B32:F32"/>
    <mergeCell ref="B38:F38"/>
    <mergeCell ref="B39:F39"/>
    <mergeCell ref="B40:F40"/>
    <mergeCell ref="B43:F43"/>
    <mergeCell ref="B44:F44"/>
    <mergeCell ref="B41:F41"/>
    <mergeCell ref="B42:F42"/>
    <mergeCell ref="B46:F46"/>
    <mergeCell ref="B47:F47"/>
    <mergeCell ref="B48:F48"/>
    <mergeCell ref="B49:F49"/>
    <mergeCell ref="B50:F50"/>
    <mergeCell ref="B18:F18"/>
    <mergeCell ref="B19:F19"/>
    <mergeCell ref="B20:F20"/>
    <mergeCell ref="B27:F27"/>
    <mergeCell ref="B28:F28"/>
    <mergeCell ref="B52:F52"/>
    <mergeCell ref="B51:F51"/>
    <mergeCell ref="B53:F53"/>
    <mergeCell ref="B64:F64"/>
    <mergeCell ref="B60:F60"/>
    <mergeCell ref="B56:F56"/>
    <mergeCell ref="B58:F58"/>
    <mergeCell ref="B59:F59"/>
    <mergeCell ref="B62:F62"/>
    <mergeCell ref="B55:F55"/>
    <mergeCell ref="B57:F57"/>
    <mergeCell ref="B63:F63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84"/>
  <sheetViews>
    <sheetView tabSelected="1" workbookViewId="0">
      <selection activeCell="E2" sqref="E2:F2"/>
    </sheetView>
  </sheetViews>
  <sheetFormatPr defaultColWidth="9.140625" defaultRowHeight="15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28515625" style="3" customWidth="1"/>
    <col min="7" max="7" width="6.85546875" style="3" bestFit="1" customWidth="1"/>
    <col min="8" max="16383" width="0" style="3" hidden="1" customWidth="1"/>
    <col min="16384" max="16384" width="6.42578125" style="3" hidden="1" customWidth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660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661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20">
        <v>1</v>
      </c>
      <c r="D10" s="1">
        <f>VLOOKUP(CONCATENATE($E$2,"1"),Datos!$A$105:$DU$204,3,0)</f>
        <v>0.72054394198732519</v>
      </c>
      <c r="F10" s="5"/>
    </row>
    <row r="11" spans="1:7">
      <c r="A11" s="4"/>
      <c r="C11" s="20">
        <v>2</v>
      </c>
      <c r="D11" s="1">
        <f>VLOOKUP(CONCATENATE($E$2,"2"),Datos!$A$105:$DU$204,3,0)</f>
        <v>0.26808627007808433</v>
      </c>
      <c r="F11" s="5"/>
    </row>
    <row r="12" spans="1:7">
      <c r="A12" s="4"/>
      <c r="C12" s="20" t="s">
        <v>149</v>
      </c>
      <c r="D12" s="1">
        <f>VLOOKUP(CONCATENATE($E$2,"3"),Datos!$A$105:$DU$204,3,0)</f>
        <v>1.1369787934585186E-2</v>
      </c>
      <c r="F12" s="5"/>
    </row>
    <row r="13" spans="1:7">
      <c r="A13" s="4"/>
      <c r="C13" s="20" t="s">
        <v>27</v>
      </c>
      <c r="D13" s="1">
        <f>VLOOKUP(CONCATENATE($E$2,"4"),Datos!$A$105:$DU$204,3,0)</f>
        <v>1</v>
      </c>
      <c r="F13" s="5"/>
    </row>
    <row r="14" spans="1:7">
      <c r="A14" s="4"/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6"/>
      <c r="D33" s="6"/>
      <c r="E33" s="6"/>
      <c r="F33" s="6"/>
      <c r="G33" s="6"/>
    </row>
    <row r="34" spans="1:7" ht="15.75">
      <c r="A34" s="4"/>
      <c r="B34" s="62" t="s">
        <v>662</v>
      </c>
      <c r="C34" s="62"/>
      <c r="D34" s="62"/>
      <c r="E34" s="62"/>
      <c r="F34" s="62"/>
      <c r="G34" s="11"/>
    </row>
    <row r="35" spans="1:7">
      <c r="A35" s="4"/>
      <c r="B35" s="7"/>
      <c r="C35" s="7"/>
      <c r="D35" s="7"/>
      <c r="E35" s="7"/>
      <c r="F35" s="7"/>
      <c r="G35" s="7"/>
    </row>
    <row r="36" spans="1:7">
      <c r="A36" s="4"/>
      <c r="C36" s="20">
        <v>1</v>
      </c>
      <c r="D36" s="1">
        <f>VLOOKUP(CONCATENATE($E$2,"1"),Datos!$A$334:$BQ$483,3,0)</f>
        <v>0.4883321705776702</v>
      </c>
      <c r="F36" s="5"/>
    </row>
    <row r="37" spans="1:7">
      <c r="A37" s="4"/>
      <c r="C37" s="20">
        <v>2</v>
      </c>
      <c r="D37" s="1">
        <f>VLOOKUP(CONCATENATE($E$2,"2"),Datos!$A$334:$BQ$483,3,0)</f>
        <v>0.31612449561232642</v>
      </c>
      <c r="F37" s="5"/>
    </row>
    <row r="38" spans="1:7">
      <c r="A38" s="4"/>
      <c r="C38" s="20">
        <v>3</v>
      </c>
      <c r="D38" s="1">
        <f>VLOOKUP(CONCATENATE($E$2,"3"),Datos!$A$334:$BQ$483,3,0)</f>
        <v>9.2357968380149369E-2</v>
      </c>
      <c r="F38" s="5"/>
    </row>
    <row r="39" spans="1:7">
      <c r="A39" s="4"/>
      <c r="C39" s="20">
        <v>4</v>
      </c>
      <c r="D39" s="1">
        <f>VLOOKUP(CONCATENATE($E$2,"4"),Datos!$A$334:$BQ$483,3,0)</f>
        <v>5.1857581856780792E-2</v>
      </c>
      <c r="F39" s="5"/>
    </row>
    <row r="40" spans="1:7">
      <c r="A40" s="4"/>
      <c r="C40" s="20" t="s">
        <v>290</v>
      </c>
      <c r="D40" s="1">
        <f>VLOOKUP(CONCATENATE($E$2,"5"),Datos!$A$334:$BQ$483,3,0)</f>
        <v>5.1327783573069795E-2</v>
      </c>
      <c r="F40" s="5"/>
    </row>
    <row r="41" spans="1:7">
      <c r="B41" s="7"/>
      <c r="C41" s="20" t="s">
        <v>27</v>
      </c>
      <c r="D41" s="1">
        <f>VLOOKUP(CONCATENATE($E$2,"6"),Datos!$A$334:$BQ$483,3,0)</f>
        <v>1</v>
      </c>
      <c r="E41" s="7"/>
    </row>
    <row r="42" spans="1:7"/>
    <row r="43" spans="1:7"/>
    <row r="44" spans="1:7"/>
    <row r="45" spans="1:7"/>
    <row r="46" spans="1:7"/>
    <row r="47" spans="1:7"/>
    <row r="48" spans="1:7"/>
    <row r="49" spans="1:7"/>
    <row r="50" spans="1:7"/>
    <row r="51" spans="1:7"/>
    <row r="52" spans="1:7"/>
    <row r="53" spans="1:7"/>
    <row r="54" spans="1:7"/>
    <row r="55" spans="1:7"/>
    <row r="56" spans="1:7"/>
    <row r="57" spans="1:7">
      <c r="B57" s="6"/>
      <c r="C57" s="19" t="s">
        <v>717</v>
      </c>
      <c r="D57" s="19"/>
      <c r="E57" s="19"/>
      <c r="F57" s="19"/>
      <c r="G57" s="6"/>
    </row>
    <row r="58" spans="1:7">
      <c r="B58" s="6"/>
      <c r="C58" s="19"/>
      <c r="D58" s="19"/>
      <c r="E58" s="19"/>
      <c r="F58" s="19"/>
      <c r="G58" s="6"/>
    </row>
    <row r="59" spans="1:7"/>
    <row r="60" spans="1:7" ht="15.75">
      <c r="A60" s="4"/>
      <c r="B60" s="62" t="s">
        <v>663</v>
      </c>
      <c r="C60" s="62"/>
      <c r="D60" s="62"/>
      <c r="E60" s="62"/>
      <c r="F60" s="62"/>
      <c r="G60" s="11"/>
    </row>
    <row r="61" spans="1:7">
      <c r="A61" s="4"/>
      <c r="B61" s="7"/>
      <c r="C61" s="7"/>
      <c r="D61" s="7"/>
      <c r="E61" s="7"/>
      <c r="F61" s="7"/>
      <c r="G61" s="7"/>
    </row>
    <row r="62" spans="1:7">
      <c r="A62" s="4"/>
      <c r="C62" t="s">
        <v>331</v>
      </c>
      <c r="D62" s="1">
        <f>VLOOKUP(CONCATENATE($E$2,"1"),Datos!$A$486:$DA$660,3,0)</f>
        <v>0.28250764309622317</v>
      </c>
      <c r="F62" s="5"/>
    </row>
    <row r="63" spans="1:7">
      <c r="A63" s="4"/>
      <c r="C63" t="s">
        <v>337</v>
      </c>
      <c r="D63" s="1">
        <f>VLOOKUP(CONCATENATE($E$2,"2"),Datos!$A$486:$DA$660,3,0)</f>
        <v>0.38358946703011282</v>
      </c>
      <c r="F63" s="5"/>
    </row>
    <row r="64" spans="1:7">
      <c r="A64" s="4"/>
      <c r="C64" t="s">
        <v>344</v>
      </c>
      <c r="D64" s="1">
        <f>VLOOKUP(CONCATENATE($E$2,"3"),Datos!$A$486:$DA$660,3,0)</f>
        <v>0.18229528687515301</v>
      </c>
      <c r="F64" s="5"/>
    </row>
    <row r="65" spans="1:6">
      <c r="A65" s="4"/>
      <c r="C65" t="s">
        <v>350</v>
      </c>
      <c r="D65" s="1">
        <f>VLOOKUP(CONCATENATE($E$2,"4"),Datos!$A$486:$DA$660,3,0)</f>
        <v>7.070147607927485E-2</v>
      </c>
      <c r="F65" s="5"/>
    </row>
    <row r="66" spans="1:6">
      <c r="A66" s="4"/>
      <c r="C66" t="s">
        <v>356</v>
      </c>
      <c r="D66" s="1">
        <f>VLOOKUP(CONCATENATE($E$2,"5"),Datos!$A$486:$DA$660,3,0)</f>
        <v>3.9474154789292268E-2</v>
      </c>
      <c r="F66" s="5"/>
    </row>
    <row r="67" spans="1:6">
      <c r="B67" s="7"/>
      <c r="C67" t="s">
        <v>362</v>
      </c>
      <c r="D67" s="1">
        <f>VLOOKUP(CONCATENATE($E$2,"6"),Datos!$A$486:$DA$660,3,0)</f>
        <v>4.1431972129937253E-2</v>
      </c>
      <c r="E67" s="7"/>
    </row>
    <row r="68" spans="1:6">
      <c r="C68" t="s">
        <v>27</v>
      </c>
      <c r="D68" s="1">
        <f>VLOOKUP(CONCATENATE($E$2,"7"),Datos!$A$486:$DA$660,3,0)</f>
        <v>1</v>
      </c>
    </row>
    <row r="69" spans="1:6"/>
    <row r="70" spans="1:6"/>
    <row r="71" spans="1:6"/>
    <row r="72" spans="1:6"/>
    <row r="73" spans="1:6"/>
    <row r="74" spans="1:6"/>
    <row r="75" spans="1:6"/>
    <row r="76" spans="1:6"/>
    <row r="77" spans="1:6"/>
    <row r="78" spans="1:6"/>
    <row r="79" spans="1:6"/>
    <row r="80" spans="1:6"/>
    <row r="81" spans="2:7"/>
    <row r="82" spans="2:7"/>
    <row r="83" spans="2:7">
      <c r="B83" s="6"/>
      <c r="C83" s="19" t="s">
        <v>717</v>
      </c>
      <c r="D83" s="19"/>
      <c r="E83" s="19"/>
      <c r="F83" s="19"/>
      <c r="G83" s="6"/>
    </row>
    <row r="84" spans="2:7"/>
  </sheetData>
  <sheetProtection algorithmName="SHA-512" hashValue="E3juS6DO05vAdnYCdeyEwaVse0Vot8u2q7cye+ICsOZ5230M3vt+tDDAtk4jYyBsTWy/Z3gLWBnP6TsWFiLqEQ==" saltValue="puYv3rDa4W8Io3HS0df1dg==" spinCount="100000" sheet="1" objects="1" scenarios="1"/>
  <protectedRanges>
    <protectedRange sqref="E2:F2" name="Rango1"/>
  </protectedRanges>
  <mergeCells count="6">
    <mergeCell ref="B60:F60"/>
    <mergeCell ref="B8:F8"/>
    <mergeCell ref="B34:F34"/>
    <mergeCell ref="B2:D2"/>
    <mergeCell ref="E2:F2"/>
    <mergeCell ref="B5:F5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C32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664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665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10" t="s">
        <v>131</v>
      </c>
      <c r="D10" s="1">
        <f>VLOOKUP(CONCATENATE($E$2,"1"),Datos!$A$105:$DU$204,5,0)</f>
        <v>0.76211453744493396</v>
      </c>
      <c r="F10" s="5"/>
    </row>
    <row r="11" spans="1:7">
      <c r="A11" s="4"/>
      <c r="C11" s="10" t="s">
        <v>140</v>
      </c>
      <c r="D11" s="1">
        <f>VLOOKUP(CONCATENATE($E$2,"2"),Datos!$A$105:$DU$204,5,0)</f>
        <v>0.19703644373247897</v>
      </c>
      <c r="F11" s="5"/>
    </row>
    <row r="12" spans="1:7">
      <c r="A12" s="4"/>
      <c r="C12" s="10" t="s">
        <v>150</v>
      </c>
      <c r="D12" s="1">
        <f>VLOOKUP(CONCATENATE($E$2,"3"),Datos!$A$105:$DU$204,5,0)</f>
        <v>4.0849018822587096E-2</v>
      </c>
      <c r="F12" s="5"/>
    </row>
    <row r="13" spans="1:7">
      <c r="A13" s="4"/>
      <c r="C13" s="10" t="s">
        <v>27</v>
      </c>
      <c r="D13" s="1">
        <f>VLOOKUP(CONCATENATE($E$2,"4"),Datos!$A$105:$DU$204,5,0)</f>
        <v>1</v>
      </c>
      <c r="F13" s="5"/>
    </row>
    <row r="14" spans="1:7">
      <c r="A14" s="4"/>
      <c r="C14" s="10"/>
      <c r="D14" s="1"/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</sheetData>
  <sheetProtection algorithmName="SHA-512" hashValue="HlTcvYfnt9AmvVUH85oWpMf2n9HUCkF7F6GCHKJCKs5KJsVdi5SGoCu1o2l8Cab24Jz0CRDrs7gv/exNf0t5Zg==" saltValue="l0yjOWpf/LUlfcnvnxRDbQ==" spinCount="100000" sheet="1" objects="1" scenarios="1"/>
  <protectedRanges>
    <protectedRange sqref="E2:F2" name="Rango1_1"/>
  </protectedRanges>
  <mergeCells count="4">
    <mergeCell ref="B2:D2"/>
    <mergeCell ref="E2:F2"/>
    <mergeCell ref="B5:F5"/>
    <mergeCell ref="B8:F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FC56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664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666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10" t="s">
        <v>198</v>
      </c>
      <c r="D10" s="1">
        <f>VLOOKUP(CONCATENATE($E$2,"1"),Datos!$A$207:$DU$331,3,0)</f>
        <v>0.48410365453258597</v>
      </c>
      <c r="F10" s="5"/>
    </row>
    <row r="11" spans="1:7">
      <c r="A11" s="4"/>
      <c r="C11" s="10" t="s">
        <v>207</v>
      </c>
      <c r="D11" s="1">
        <f>VLOOKUP(CONCATENATE($E$2,"2"),Datos!$A$207:$DU$331,3,0)</f>
        <v>0.4351493019276606</v>
      </c>
      <c r="F11" s="5"/>
    </row>
    <row r="12" spans="1:7">
      <c r="A12" s="4"/>
      <c r="C12" s="10" t="s">
        <v>216</v>
      </c>
      <c r="D12" s="1">
        <f>VLOOKUP(CONCATENATE($E$2,"3"),Datos!$A$207:$DU$331,3,0)</f>
        <v>6.6304108558324193E-2</v>
      </c>
      <c r="F12" s="5"/>
    </row>
    <row r="13" spans="1:7">
      <c r="A13" s="4"/>
      <c r="C13" s="10" t="s">
        <v>226</v>
      </c>
      <c r="D13" s="1">
        <f>VLOOKUP(CONCATENATE($E$2,"4"),Datos!$A$207:$DU$331,3,0)</f>
        <v>1.4442934981426701E-2</v>
      </c>
      <c r="F13" s="5"/>
    </row>
    <row r="14" spans="1:7">
      <c r="A14" s="4"/>
      <c r="C14" s="10" t="s">
        <v>718</v>
      </c>
      <c r="D14" s="1">
        <f>VLOOKUP(CONCATENATE($E$2,"5"),Datos!$A$207:$DU$331,3,0)</f>
        <v>1</v>
      </c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6"/>
      <c r="D33" s="6"/>
      <c r="E33" s="6"/>
      <c r="F33" s="6"/>
      <c r="G33" s="6"/>
    </row>
    <row r="34" spans="1:7">
      <c r="A34" s="4"/>
      <c r="B34" s="72" t="s">
        <v>667</v>
      </c>
      <c r="C34" s="73"/>
      <c r="D34" s="73"/>
      <c r="E34" s="74"/>
      <c r="F34" s="62" t="s">
        <v>27</v>
      </c>
    </row>
    <row r="35" spans="1:7" ht="15" customHeight="1">
      <c r="A35" s="4"/>
      <c r="B35" s="75"/>
      <c r="C35" s="76"/>
      <c r="D35" s="76"/>
      <c r="E35" s="77"/>
      <c r="F35" s="62"/>
    </row>
    <row r="36" spans="1:7">
      <c r="A36" s="4"/>
      <c r="B36" s="69" t="s">
        <v>332</v>
      </c>
      <c r="C36" s="70"/>
      <c r="D36" s="70"/>
      <c r="E36" s="71"/>
      <c r="F36" s="52">
        <f>VLOOKUP(CONCATENATE($E$2,"1"),Datos!$A$486:$DA$660,5,0)</f>
        <v>0.21483297986323915</v>
      </c>
    </row>
    <row r="37" spans="1:7">
      <c r="A37" s="4"/>
      <c r="B37" s="69" t="s">
        <v>338</v>
      </c>
      <c r="C37" s="70"/>
      <c r="D37" s="70"/>
      <c r="E37" s="71"/>
      <c r="F37" s="52">
        <f>VLOOKUP(CONCATENATE($E$2,"2"),Datos!$A$486:$DA$660,5,0)</f>
        <v>0.15087002007962605</v>
      </c>
    </row>
    <row r="38" spans="1:7">
      <c r="A38" s="4"/>
      <c r="B38" s="69" t="s">
        <v>345</v>
      </c>
      <c r="C38" s="70"/>
      <c r="D38" s="70"/>
      <c r="E38" s="71"/>
      <c r="F38" s="52">
        <f>VLOOKUP(CONCATENATE($E$2,"3"),Datos!$A$486:$DA$660,5,0)</f>
        <v>0.14605136265895724</v>
      </c>
    </row>
    <row r="39" spans="1:7">
      <c r="A39" s="4"/>
      <c r="B39" s="69" t="s">
        <v>351</v>
      </c>
      <c r="C39" s="70"/>
      <c r="D39" s="70"/>
      <c r="E39" s="71"/>
      <c r="F39" s="52">
        <f>VLOOKUP(CONCATENATE($E$2,"4"),Datos!$A$486:$DA$660,5,0)</f>
        <v>0.16043557520258131</v>
      </c>
    </row>
    <row r="40" spans="1:7">
      <c r="A40" s="4"/>
      <c r="B40" s="69" t="s">
        <v>340</v>
      </c>
      <c r="C40" s="70"/>
      <c r="D40" s="70"/>
      <c r="E40" s="71"/>
      <c r="F40" s="52">
        <f>VLOOKUP(CONCATENATE($E$2,"5"),Datos!$A$486:$DA$660,5,0)</f>
        <v>0.18954059455045136</v>
      </c>
    </row>
    <row r="41" spans="1:7">
      <c r="A41" s="4"/>
      <c r="B41" s="69" t="s">
        <v>363</v>
      </c>
      <c r="C41" s="70"/>
      <c r="D41" s="70"/>
      <c r="E41" s="71"/>
      <c r="F41" s="52">
        <f>VLOOKUP(CONCATENATE($E$2,"6"),Datos!$A$486:$DA$660,5,0)</f>
        <v>0.13826946764513903</v>
      </c>
    </row>
    <row r="42" spans="1:7">
      <c r="A42" s="4"/>
      <c r="B42" s="69" t="s">
        <v>27</v>
      </c>
      <c r="C42" s="70"/>
      <c r="D42" s="70"/>
      <c r="E42" s="71"/>
      <c r="F42" s="52">
        <f>VLOOKUP(CONCATENATE($E$2,"7"),Datos!$A$486:$DA$660,5,0)</f>
        <v>1</v>
      </c>
    </row>
    <row r="43" spans="1:7">
      <c r="A43" s="4"/>
      <c r="B43" s="68" t="s">
        <v>717</v>
      </c>
      <c r="C43" s="68"/>
      <c r="D43" s="68"/>
      <c r="E43" s="68"/>
    </row>
    <row r="44" spans="1:7">
      <c r="B44" s="8"/>
      <c r="C44" s="8"/>
      <c r="D44" s="8"/>
      <c r="E44" s="8"/>
      <c r="F44" s="7"/>
      <c r="G44" s="7"/>
    </row>
    <row r="45" spans="1:7"/>
    <row r="46" spans="1:7">
      <c r="B46" s="72" t="s">
        <v>668</v>
      </c>
      <c r="C46" s="73"/>
      <c r="D46" s="73"/>
      <c r="E46" s="74"/>
      <c r="F46" s="62" t="s">
        <v>27</v>
      </c>
    </row>
    <row r="47" spans="1:7">
      <c r="B47" s="75"/>
      <c r="C47" s="76"/>
      <c r="D47" s="76"/>
      <c r="E47" s="77"/>
      <c r="F47" s="62"/>
    </row>
    <row r="48" spans="1:7" ht="15.75" customHeight="1">
      <c r="B48" s="69" t="s">
        <v>333</v>
      </c>
      <c r="C48" s="70"/>
      <c r="D48" s="70"/>
      <c r="E48" s="71"/>
      <c r="F48" s="52">
        <f>VLOOKUP(CONCATENATE($E$2,"1"),Datos!$A$486:$DA$660,7,0)</f>
        <v>0.58480759248940484</v>
      </c>
    </row>
    <row r="49" spans="2:6">
      <c r="B49" s="78" t="s">
        <v>339</v>
      </c>
      <c r="C49" s="79"/>
      <c r="D49" s="79"/>
      <c r="E49" s="80"/>
      <c r="F49" s="52">
        <f>VLOOKUP(CONCATENATE($E$2,"2"),Datos!$A$486:$DA$660,7,0)</f>
        <v>0.15700137072123438</v>
      </c>
    </row>
    <row r="50" spans="2:6" ht="15.75" customHeight="1">
      <c r="B50" s="69" t="s">
        <v>346</v>
      </c>
      <c r="C50" s="70"/>
      <c r="D50" s="70"/>
      <c r="E50" s="71"/>
      <c r="F50" s="52">
        <f>VLOOKUP(CONCATENATE($E$2,"3"),Datos!$A$486:$DA$660,7,0)</f>
        <v>0.12834168678929753</v>
      </c>
    </row>
    <row r="51" spans="2:6" ht="31.5" customHeight="1">
      <c r="B51" s="78" t="s">
        <v>719</v>
      </c>
      <c r="C51" s="79"/>
      <c r="D51" s="79"/>
      <c r="E51" s="80"/>
      <c r="F51" s="52">
        <f>VLOOKUP(CONCATENATE($E$2,"4"),Datos!$A$486:$DA$660,7,0)</f>
        <v>4.595760380744697E-2</v>
      </c>
    </row>
    <row r="52" spans="2:6">
      <c r="B52" s="78" t="s">
        <v>720</v>
      </c>
      <c r="C52" s="79"/>
      <c r="D52" s="79"/>
      <c r="E52" s="80"/>
      <c r="F52" s="52">
        <f>VLOOKUP(CONCATENATE($E$2,"5"),Datos!$A$486:$DA$660,7,0)</f>
        <v>3.663864975251177E-2</v>
      </c>
    </row>
    <row r="53" spans="2:6">
      <c r="B53" s="69" t="s">
        <v>364</v>
      </c>
      <c r="C53" s="70"/>
      <c r="D53" s="70"/>
      <c r="E53" s="71"/>
      <c r="F53" s="52">
        <f>VLOOKUP(CONCATENATE($E$2,"6"),Datos!$A$486:$DA$660,7,0)</f>
        <v>4.7253096440100228E-2</v>
      </c>
    </row>
    <row r="54" spans="2:6">
      <c r="B54" s="69" t="s">
        <v>27</v>
      </c>
      <c r="C54" s="70"/>
      <c r="D54" s="70"/>
      <c r="E54" s="71"/>
      <c r="F54" s="52">
        <f>VLOOKUP(CONCATENATE($E$2,"7"),Datos!$A$486:$DA$660,7,0)</f>
        <v>1</v>
      </c>
    </row>
    <row r="55" spans="2:6">
      <c r="B55" s="68" t="s">
        <v>717</v>
      </c>
      <c r="C55" s="68"/>
      <c r="D55" s="68"/>
      <c r="E55" s="68"/>
      <c r="F55" s="12"/>
    </row>
    <row r="56" spans="2:6"/>
  </sheetData>
  <sheetProtection algorithmName="SHA-512" hashValue="SmX2/OnMPHmwbEvC+c2WUr3PffVuTbnh1Fv5R1rWds60LdtlW3kkfrIX6Wshe3FjvA6wdTOPEBHTBDLprMvA+Q==" saltValue="6M6LroEHo/rxwmQ7VhKwlA==" spinCount="100000" sheet="1" objects="1" scenarios="1"/>
  <protectedRanges>
    <protectedRange sqref="E2:F2" name="Rango1_1"/>
  </protectedRanges>
  <mergeCells count="24">
    <mergeCell ref="B41:E41"/>
    <mergeCell ref="B2:D2"/>
    <mergeCell ref="E2:F2"/>
    <mergeCell ref="B5:F5"/>
    <mergeCell ref="B8:F8"/>
    <mergeCell ref="B34:E35"/>
    <mergeCell ref="F34:F35"/>
    <mergeCell ref="B36:E36"/>
    <mergeCell ref="B37:E37"/>
    <mergeCell ref="B38:E38"/>
    <mergeCell ref="B39:E39"/>
    <mergeCell ref="B40:E40"/>
    <mergeCell ref="B55:E55"/>
    <mergeCell ref="B42:E42"/>
    <mergeCell ref="B43:E43"/>
    <mergeCell ref="B46:E47"/>
    <mergeCell ref="F46:F47"/>
    <mergeCell ref="B48:E48"/>
    <mergeCell ref="B49:E49"/>
    <mergeCell ref="B50:E50"/>
    <mergeCell ref="B51:E51"/>
    <mergeCell ref="B52:E52"/>
    <mergeCell ref="B53:E53"/>
    <mergeCell ref="B54:E54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XFC136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664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669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27" t="s">
        <v>35</v>
      </c>
      <c r="D10" s="1">
        <f>VLOOKUP(CONCATENATE($E$2,"1"),Datos!$A$28:$BS$102,3,0)</f>
        <v>0.73570571771291482</v>
      </c>
      <c r="F10" s="5"/>
    </row>
    <row r="11" spans="1:7">
      <c r="A11" s="4"/>
      <c r="C11" s="27" t="s">
        <v>41</v>
      </c>
      <c r="D11" s="1">
        <f>VLOOKUP(CONCATENATE($E$2,"2"),Datos!$A$28:$BS$102,3,0)</f>
        <v>0.26429428228708518</v>
      </c>
      <c r="F11" s="5"/>
    </row>
    <row r="12" spans="1:7">
      <c r="A12" s="4"/>
      <c r="C12" s="27" t="s">
        <v>718</v>
      </c>
      <c r="D12" s="1">
        <f>VLOOKUP(CONCATENATE($E$2,"3"),Datos!$A$28:$BS$102,3,0)</f>
        <v>1</v>
      </c>
      <c r="F12" s="5"/>
    </row>
    <row r="13" spans="1:7">
      <c r="A13" s="4"/>
      <c r="C13" s="10"/>
      <c r="D13" s="1"/>
      <c r="F13" s="5"/>
    </row>
    <row r="14" spans="1:7">
      <c r="A14" s="4"/>
      <c r="C14" s="10"/>
      <c r="D14" s="1"/>
      <c r="F14" s="5"/>
    </row>
    <row r="15" spans="1:7">
      <c r="B15" s="7"/>
      <c r="C15" s="7"/>
      <c r="D15" s="7"/>
      <c r="E15" s="7"/>
    </row>
    <row r="16" spans="1:7" ht="15" customHeight="1"/>
    <row r="17" spans="2:7" ht="15" customHeight="1"/>
    <row r="18" spans="2:7" ht="15" customHeight="1"/>
    <row r="19" spans="2:7" ht="15" customHeight="1"/>
    <row r="20" spans="2:7" ht="15" customHeight="1"/>
    <row r="21" spans="2:7" ht="15" customHeight="1"/>
    <row r="22" spans="2:7" ht="15" customHeight="1"/>
    <row r="23" spans="2:7" ht="15" customHeight="1"/>
    <row r="24" spans="2:7" ht="15" customHeight="1"/>
    <row r="25" spans="2:7" ht="15" customHeight="1"/>
    <row r="26" spans="2:7" ht="15" customHeight="1"/>
    <row r="27" spans="2:7" ht="15" customHeight="1"/>
    <row r="28" spans="2:7" ht="15" customHeight="1"/>
    <row r="29" spans="2:7" ht="15" customHeight="1"/>
    <row r="30" spans="2:7" ht="15" customHeight="1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6"/>
      <c r="D33" s="6"/>
      <c r="E33" s="6"/>
      <c r="F33" s="6"/>
      <c r="G33" s="6"/>
    </row>
    <row r="34" spans="1:7">
      <c r="A34" s="4"/>
      <c r="B34" s="72" t="s">
        <v>670</v>
      </c>
      <c r="C34" s="73"/>
      <c r="D34" s="73"/>
      <c r="E34" s="74"/>
      <c r="F34" s="62" t="s">
        <v>27</v>
      </c>
    </row>
    <row r="35" spans="1:7" ht="15" customHeight="1">
      <c r="A35" s="4"/>
      <c r="B35" s="75"/>
      <c r="C35" s="76"/>
      <c r="D35" s="76"/>
      <c r="E35" s="77"/>
      <c r="F35" s="62"/>
    </row>
    <row r="36" spans="1:7">
      <c r="A36" s="4"/>
      <c r="B36" s="69" t="s">
        <v>332</v>
      </c>
      <c r="C36" s="70"/>
      <c r="D36" s="70"/>
      <c r="E36" s="71"/>
      <c r="F36" s="52">
        <f>VLOOKUP(CONCATENATE($E$2,"1"),Datos!$A$486:$DA$660,9,0)</f>
        <v>0.25186811002761461</v>
      </c>
    </row>
    <row r="37" spans="1:7">
      <c r="A37" s="4"/>
      <c r="B37" s="69" t="s">
        <v>340</v>
      </c>
      <c r="C37" s="70"/>
      <c r="D37" s="70"/>
      <c r="E37" s="71"/>
      <c r="F37" s="52">
        <f>VLOOKUP(CONCATENATE($E$2,"2"),Datos!$A$486:$DA$660,9,0)</f>
        <v>0.20341312980390369</v>
      </c>
    </row>
    <row r="38" spans="1:7">
      <c r="A38" s="4"/>
      <c r="B38" s="69" t="s">
        <v>338</v>
      </c>
      <c r="C38" s="70"/>
      <c r="D38" s="70"/>
      <c r="E38" s="71"/>
      <c r="F38" s="52">
        <f>VLOOKUP(CONCATENATE($E$2,"3"),Datos!$A$486:$DA$660,9,0)</f>
        <v>0.18518115960853362</v>
      </c>
    </row>
    <row r="39" spans="1:7">
      <c r="A39" s="4"/>
      <c r="B39" s="69" t="s">
        <v>345</v>
      </c>
      <c r="C39" s="70"/>
      <c r="D39" s="70"/>
      <c r="E39" s="71"/>
      <c r="F39" s="52">
        <f>VLOOKUP(CONCATENATE($E$2,"4"),Datos!$A$486:$DA$660,9,0)</f>
        <v>0.13396045339579349</v>
      </c>
    </row>
    <row r="40" spans="1:7">
      <c r="A40" s="4"/>
      <c r="B40" s="69" t="s">
        <v>358</v>
      </c>
      <c r="C40" s="70"/>
      <c r="D40" s="70"/>
      <c r="E40" s="71"/>
      <c r="F40" s="52">
        <f>VLOOKUP(CONCATENATE($E$2,"5"),Datos!$A$486:$DA$660,9,0)</f>
        <v>0.12306975612738448</v>
      </c>
    </row>
    <row r="41" spans="1:7">
      <c r="A41" s="4"/>
      <c r="B41" s="69" t="s">
        <v>365</v>
      </c>
      <c r="C41" s="70"/>
      <c r="D41" s="70"/>
      <c r="E41" s="71"/>
      <c r="F41" s="52">
        <f>VLOOKUP(CONCATENATE($E$2,"6"),Datos!$A$486:$DA$660,9,0)</f>
        <v>0.10250739103676959</v>
      </c>
    </row>
    <row r="42" spans="1:7">
      <c r="A42" s="4"/>
      <c r="B42" s="69" t="s">
        <v>27</v>
      </c>
      <c r="C42" s="70"/>
      <c r="D42" s="70"/>
      <c r="E42" s="71"/>
      <c r="F42" s="52">
        <f>VLOOKUP(CONCATENATE($E$2,"7"),Datos!$A$486:$DA$660,9,0)</f>
        <v>1</v>
      </c>
    </row>
    <row r="43" spans="1:7">
      <c r="A43" s="4"/>
      <c r="B43" s="68" t="s">
        <v>717</v>
      </c>
      <c r="C43" s="68"/>
      <c r="D43" s="68"/>
      <c r="E43" s="68"/>
      <c r="F43" s="12"/>
    </row>
    <row r="44" spans="1:7">
      <c r="B44" s="8"/>
      <c r="C44" s="8"/>
      <c r="D44" s="8"/>
      <c r="E44" s="8"/>
      <c r="F44" s="7"/>
      <c r="G44" s="7"/>
    </row>
    <row r="45" spans="1:7" s="18" customFormat="1" ht="15.75">
      <c r="A45" s="15"/>
      <c r="B45" s="16"/>
      <c r="C45" s="26"/>
      <c r="D45" s="25"/>
      <c r="E45" s="24"/>
      <c r="F45" s="16"/>
      <c r="G45" s="17"/>
    </row>
    <row r="46" spans="1:7" ht="15.75">
      <c r="A46" s="4"/>
      <c r="B46" s="62" t="s">
        <v>671</v>
      </c>
      <c r="C46" s="62"/>
      <c r="D46" s="62"/>
      <c r="E46" s="62"/>
      <c r="F46" s="62"/>
      <c r="G46" s="11"/>
    </row>
    <row r="47" spans="1:7">
      <c r="A47" s="4"/>
      <c r="B47" s="7"/>
      <c r="C47" s="7"/>
      <c r="D47" s="7"/>
      <c r="E47" s="7"/>
      <c r="F47" s="7"/>
      <c r="G47" s="7"/>
    </row>
    <row r="48" spans="1:7">
      <c r="A48" s="4"/>
      <c r="C48" t="s">
        <v>199</v>
      </c>
      <c r="D48" s="1">
        <f>VLOOKUP(CONCATENATE($E$2,"1"),Datos!$A$207:$DU$331,5,0)</f>
        <v>0.88970388481390927</v>
      </c>
      <c r="F48" s="5"/>
    </row>
    <row r="49" spans="1:6">
      <c r="A49" s="4"/>
      <c r="C49" t="s">
        <v>208</v>
      </c>
      <c r="D49" s="1">
        <f>VLOOKUP(CONCATENATE($E$2,"2"),Datos!$A$207:$DU$331,5,0)</f>
        <v>5.0801412659603369E-2</v>
      </c>
      <c r="F49" s="5"/>
    </row>
    <row r="50" spans="1:6">
      <c r="A50" s="4"/>
      <c r="C50" t="s">
        <v>217</v>
      </c>
      <c r="D50" s="1">
        <f>VLOOKUP(CONCATENATE($E$2,"3"),Datos!$A$207:$DU$331,5,0)</f>
        <v>3.2871502309155122E-2</v>
      </c>
      <c r="F50" s="5"/>
    </row>
    <row r="51" spans="1:6">
      <c r="A51" s="4"/>
      <c r="C51" t="s">
        <v>227</v>
      </c>
      <c r="D51" s="1">
        <f>VLOOKUP(CONCATENATE($E$2,"4"),Datos!$A$207:$DU$331,5,0)</f>
        <v>2.6623200217332242E-2</v>
      </c>
      <c r="F51" s="5"/>
    </row>
    <row r="52" spans="1:6">
      <c r="A52" s="4"/>
      <c r="C52" t="s">
        <v>27</v>
      </c>
      <c r="D52" s="1">
        <f>VLOOKUP(CONCATENATE($E$2,"5"),Datos!$A$207:$DU$331,5,0)</f>
        <v>1</v>
      </c>
      <c r="F52" s="5"/>
    </row>
    <row r="53" spans="1:6">
      <c r="B53" s="7"/>
      <c r="C53" s="7"/>
      <c r="D53" s="7"/>
      <c r="E53" s="7"/>
    </row>
    <row r="54" spans="1:6" ht="15" customHeight="1"/>
    <row r="55" spans="1:6" ht="15" customHeight="1"/>
    <row r="56" spans="1:6" ht="15" customHeight="1"/>
    <row r="57" spans="1:6" ht="15" customHeight="1"/>
    <row r="58" spans="1:6" ht="15" customHeight="1"/>
    <row r="59" spans="1:6" ht="15" customHeight="1"/>
    <row r="60" spans="1:6" ht="15" customHeight="1"/>
    <row r="61" spans="1:6" ht="15" customHeight="1"/>
    <row r="62" spans="1:6" ht="15" customHeight="1"/>
    <row r="63" spans="1:6" ht="15" customHeight="1"/>
    <row r="64" spans="1:6" ht="15" customHeight="1"/>
    <row r="65" spans="1:7" ht="15" customHeight="1"/>
    <row r="66" spans="1:7" ht="15" customHeight="1"/>
    <row r="67" spans="1:7" ht="15" customHeight="1"/>
    <row r="68" spans="1:7" ht="15" customHeight="1"/>
    <row r="69" spans="1:7">
      <c r="B69" s="6"/>
      <c r="C69" s="19" t="s">
        <v>717</v>
      </c>
      <c r="D69" s="19"/>
      <c r="E69" s="19"/>
      <c r="F69" s="19"/>
      <c r="G69" s="6"/>
    </row>
    <row r="70" spans="1:7">
      <c r="B70" s="6"/>
      <c r="C70" s="19"/>
      <c r="D70" s="19"/>
      <c r="E70" s="19"/>
      <c r="F70" s="19"/>
      <c r="G70" s="6"/>
    </row>
    <row r="71" spans="1:7">
      <c r="B71" s="6"/>
      <c r="C71" s="6"/>
      <c r="D71" s="6"/>
      <c r="E71" s="6"/>
      <c r="F71" s="6"/>
      <c r="G71" s="6"/>
    </row>
    <row r="72" spans="1:7">
      <c r="A72" s="4"/>
      <c r="B72" s="72" t="s">
        <v>672</v>
      </c>
      <c r="C72" s="73"/>
      <c r="D72" s="73"/>
      <c r="E72" s="74"/>
      <c r="F72" s="62" t="s">
        <v>27</v>
      </c>
    </row>
    <row r="73" spans="1:7" ht="15" customHeight="1">
      <c r="A73" s="4"/>
      <c r="B73" s="75"/>
      <c r="C73" s="76"/>
      <c r="D73" s="76"/>
      <c r="E73" s="77"/>
      <c r="F73" s="62"/>
    </row>
    <row r="74" spans="1:7">
      <c r="A74" s="4"/>
      <c r="B74" s="69" t="s">
        <v>399</v>
      </c>
      <c r="C74" s="70"/>
      <c r="D74" s="70"/>
      <c r="E74" s="71"/>
      <c r="F74" s="53">
        <f>VLOOKUP(CONCATENATE($E$2,"1"),Datos!$A$663:$AU$862,3,0)</f>
        <v>0.41723446893787575</v>
      </c>
    </row>
    <row r="75" spans="1:7">
      <c r="A75" s="4"/>
      <c r="B75" s="69" t="s">
        <v>402</v>
      </c>
      <c r="C75" s="70"/>
      <c r="D75" s="70"/>
      <c r="E75" s="71"/>
      <c r="F75" s="53">
        <f>VLOOKUP(CONCATENATE($E$2,"2"),Datos!$A$663:$AU$862,3,0)</f>
        <v>0.41062124248496995</v>
      </c>
    </row>
    <row r="76" spans="1:7">
      <c r="A76" s="4"/>
      <c r="B76" s="69" t="s">
        <v>405</v>
      </c>
      <c r="C76" s="70"/>
      <c r="D76" s="70"/>
      <c r="E76" s="71"/>
      <c r="F76" s="53">
        <f>VLOOKUP(CONCATENATE($E$2,"3"),Datos!$A$663:$AU$862,3,0)</f>
        <v>8.0761523046092187E-2</v>
      </c>
    </row>
    <row r="77" spans="1:7">
      <c r="A77" s="4"/>
      <c r="B77" s="69" t="s">
        <v>408</v>
      </c>
      <c r="C77" s="70"/>
      <c r="D77" s="70"/>
      <c r="E77" s="71"/>
      <c r="F77" s="53">
        <f>VLOOKUP(CONCATENATE($E$2,"4"),Datos!$A$663:$AU$862,3,0)</f>
        <v>2.765531062124248E-2</v>
      </c>
    </row>
    <row r="78" spans="1:7">
      <c r="A78" s="4"/>
      <c r="B78" s="69" t="s">
        <v>411</v>
      </c>
      <c r="C78" s="70"/>
      <c r="D78" s="70"/>
      <c r="E78" s="71"/>
      <c r="F78" s="53">
        <f>VLOOKUP(CONCATENATE($E$2,"5"),Datos!$A$663:$AU$862,3,0)</f>
        <v>1.503006012024048E-2</v>
      </c>
    </row>
    <row r="79" spans="1:7">
      <c r="A79" s="4"/>
      <c r="B79" s="69" t="s">
        <v>414</v>
      </c>
      <c r="C79" s="70"/>
      <c r="D79" s="70"/>
      <c r="E79" s="71"/>
      <c r="F79" s="53">
        <f>VLOOKUP(CONCATENATE($E$2,"6"),Datos!$A$663:$AU$862,3,0)</f>
        <v>4.4088176352705408E-3</v>
      </c>
    </row>
    <row r="80" spans="1:7">
      <c r="A80" s="4"/>
      <c r="B80" s="69" t="s">
        <v>417</v>
      </c>
      <c r="C80" s="70"/>
      <c r="D80" s="70"/>
      <c r="E80" s="71"/>
      <c r="F80" s="53">
        <f>VLOOKUP(CONCATENATE($E$2,"7"),Datos!$A$663:$AU$862,3,0)</f>
        <v>4.4288577154308617E-2</v>
      </c>
    </row>
    <row r="81" spans="1:7">
      <c r="A81" s="4"/>
      <c r="B81" s="69" t="s">
        <v>27</v>
      </c>
      <c r="C81" s="70"/>
      <c r="D81" s="70"/>
      <c r="E81" s="71"/>
      <c r="F81" s="53">
        <f>VLOOKUP(CONCATENATE($E$2,"8"),Datos!$A$663:$AU$862,3,0)</f>
        <v>1</v>
      </c>
    </row>
    <row r="82" spans="1:7">
      <c r="A82" s="4"/>
      <c r="B82" s="68" t="s">
        <v>717</v>
      </c>
      <c r="C82" s="68"/>
      <c r="D82" s="68"/>
      <c r="E82" s="68"/>
      <c r="F82" s="12"/>
    </row>
    <row r="83" spans="1:7" ht="15" customHeight="1"/>
    <row r="84" spans="1:7" ht="15" customHeight="1"/>
    <row r="85" spans="1:7" ht="15.75">
      <c r="A85" s="4"/>
      <c r="B85" s="62" t="s">
        <v>673</v>
      </c>
      <c r="C85" s="62"/>
      <c r="D85" s="62"/>
      <c r="E85" s="62"/>
      <c r="F85" s="62"/>
      <c r="G85" s="11"/>
    </row>
    <row r="86" spans="1:7">
      <c r="A86" s="4"/>
      <c r="B86" s="7"/>
      <c r="C86" s="7"/>
      <c r="D86" s="7"/>
      <c r="E86" s="7"/>
      <c r="F86" s="7"/>
      <c r="G86" s="7"/>
    </row>
    <row r="87" spans="1:7">
      <c r="A87" s="4"/>
      <c r="C87" s="27" t="s">
        <v>132</v>
      </c>
      <c r="D87" s="1">
        <f>VLOOKUP(CONCATENATE($E$2,"1"),Datos!$A$105:$DU$204,7,0)</f>
        <v>1.4016820184221063E-2</v>
      </c>
      <c r="F87" s="5"/>
    </row>
    <row r="88" spans="1:7">
      <c r="A88" s="4"/>
      <c r="C88" s="27" t="s">
        <v>141</v>
      </c>
      <c r="D88" s="1">
        <f>VLOOKUP(CONCATENATE($E$2,"2"),Datos!$A$105:$DU$204,7,0)</f>
        <v>0.80016019223067691</v>
      </c>
      <c r="F88" s="5"/>
    </row>
    <row r="89" spans="1:7">
      <c r="A89" s="4"/>
      <c r="C89" s="27" t="s">
        <v>151</v>
      </c>
      <c r="D89" s="1">
        <f>VLOOKUP(CONCATENATE($E$2,"3"),Datos!$A$105:$DU$204,7,0)</f>
        <v>0.18582298758510213</v>
      </c>
      <c r="F89" s="5"/>
    </row>
    <row r="90" spans="1:7">
      <c r="A90" s="4"/>
      <c r="C90" s="3" t="s">
        <v>27</v>
      </c>
      <c r="D90" s="1">
        <f>VLOOKUP(CONCATENATE($E$2,"4"),Datos!$A$105:$DU$204,7,0)</f>
        <v>1</v>
      </c>
      <c r="F90" s="5"/>
    </row>
    <row r="91" spans="1:7">
      <c r="A91" s="4"/>
      <c r="C91" s="10"/>
      <c r="F91" s="5"/>
    </row>
    <row r="92" spans="1:7">
      <c r="B92" s="7"/>
      <c r="C92" s="7"/>
      <c r="D92" s="7"/>
      <c r="E92" s="7"/>
    </row>
    <row r="93" spans="1:7" ht="15" customHeight="1"/>
    <row r="94" spans="1:7" ht="15" customHeight="1"/>
    <row r="95" spans="1:7" ht="15" customHeight="1"/>
    <row r="96" spans="1:7" ht="15" customHeight="1"/>
    <row r="97" spans="1:7" ht="15" customHeight="1"/>
    <row r="98" spans="1:7" ht="15" customHeight="1"/>
    <row r="99" spans="1:7" ht="15" customHeight="1"/>
    <row r="100" spans="1:7" ht="15" customHeight="1"/>
    <row r="101" spans="1:7" ht="15" customHeight="1"/>
    <row r="102" spans="1:7" ht="15" customHeight="1"/>
    <row r="103" spans="1:7" ht="15" customHeight="1"/>
    <row r="104" spans="1:7" ht="15" customHeight="1"/>
    <row r="105" spans="1:7" ht="15" customHeight="1"/>
    <row r="106" spans="1:7" ht="15" customHeight="1"/>
    <row r="107" spans="1:7" ht="15" customHeight="1"/>
    <row r="108" spans="1:7">
      <c r="B108" s="6"/>
      <c r="C108" s="19" t="s">
        <v>717</v>
      </c>
      <c r="D108" s="19"/>
      <c r="E108" s="19"/>
      <c r="F108" s="19"/>
      <c r="G108" s="6"/>
    </row>
    <row r="109" spans="1:7">
      <c r="B109" s="6"/>
      <c r="C109" s="19"/>
      <c r="D109" s="19"/>
      <c r="E109" s="19"/>
      <c r="F109" s="19"/>
      <c r="G109" s="6"/>
    </row>
    <row r="110" spans="1:7">
      <c r="B110" s="6"/>
      <c r="C110" s="6"/>
      <c r="D110" s="6"/>
      <c r="E110" s="6"/>
      <c r="F110" s="6"/>
      <c r="G110" s="6"/>
    </row>
    <row r="111" spans="1:7" ht="15.75">
      <c r="A111" s="4"/>
      <c r="B111" s="62" t="s">
        <v>674</v>
      </c>
      <c r="C111" s="62"/>
      <c r="D111" s="62"/>
      <c r="E111" s="62"/>
      <c r="F111" s="62"/>
      <c r="G111" s="11"/>
    </row>
    <row r="112" spans="1:7">
      <c r="A112" s="4"/>
      <c r="B112" s="7"/>
      <c r="C112" s="7"/>
      <c r="D112" s="7"/>
      <c r="E112" s="7"/>
      <c r="F112" s="7"/>
      <c r="G112" s="7"/>
    </row>
    <row r="113" spans="1:6">
      <c r="A113" s="4"/>
      <c r="C113" s="27" t="s">
        <v>200</v>
      </c>
      <c r="D113" s="1">
        <f>VLOOKUP(CONCATENATE($E$2,"1"),Datos!$A$207:$DU$331,7,0)</f>
        <v>0.89769769769769769</v>
      </c>
      <c r="F113" s="5"/>
    </row>
    <row r="114" spans="1:6">
      <c r="A114" s="4"/>
      <c r="C114" s="27" t="s">
        <v>209</v>
      </c>
      <c r="D114" s="1">
        <f>VLOOKUP(CONCATENATE($E$2,"2"),Datos!$A$207:$DU$331,7,0)</f>
        <v>1.8418418418418417E-2</v>
      </c>
      <c r="F114" s="5"/>
    </row>
    <row r="115" spans="1:6" ht="24">
      <c r="A115" s="4"/>
      <c r="C115" s="27" t="s">
        <v>218</v>
      </c>
      <c r="D115" s="1">
        <f>VLOOKUP(CONCATENATE($E$2,"3"),Datos!$A$207:$DU$331,7,0)</f>
        <v>2.1021021021021023E-2</v>
      </c>
      <c r="F115" s="5"/>
    </row>
    <row r="116" spans="1:6">
      <c r="A116" s="4"/>
      <c r="C116" s="3" t="s">
        <v>228</v>
      </c>
      <c r="D116" s="1">
        <f>VLOOKUP(CONCATENATE($E$2,"4"),Datos!$A$207:$DU$331,7,0)</f>
        <v>6.2862862862862856E-2</v>
      </c>
      <c r="F116" s="5"/>
    </row>
    <row r="117" spans="1:6">
      <c r="A117" s="4"/>
      <c r="C117" s="3" t="s">
        <v>27</v>
      </c>
      <c r="D117" s="1">
        <f>VLOOKUP(CONCATENATE($E$2,"5"),Datos!$A$207:$DU$331,7,0)</f>
        <v>1</v>
      </c>
      <c r="F117" s="5"/>
    </row>
    <row r="118" spans="1:6">
      <c r="B118" s="7"/>
      <c r="C118" s="7"/>
      <c r="D118" s="7"/>
      <c r="E118" s="7"/>
    </row>
    <row r="119" spans="1:6" ht="15" customHeight="1"/>
    <row r="120" spans="1:6" ht="15" customHeight="1"/>
    <row r="121" spans="1:6" ht="15" customHeight="1"/>
    <row r="122" spans="1:6" ht="15" customHeight="1"/>
    <row r="123" spans="1:6" ht="15" customHeight="1"/>
    <row r="124" spans="1:6" ht="15" customHeight="1"/>
    <row r="125" spans="1:6" ht="15" customHeight="1"/>
    <row r="126" spans="1:6" ht="15" customHeight="1"/>
    <row r="127" spans="1:6" ht="15" customHeight="1"/>
    <row r="128" spans="1:6" ht="15" customHeight="1"/>
    <row r="129" spans="2:7" ht="15" customHeight="1"/>
    <row r="130" spans="2:7" ht="15" customHeight="1"/>
    <row r="131" spans="2:7" ht="15" customHeight="1"/>
    <row r="132" spans="2:7" ht="15" customHeight="1"/>
    <row r="133" spans="2:7">
      <c r="C133" s="19" t="s">
        <v>717</v>
      </c>
    </row>
    <row r="134" spans="2:7">
      <c r="B134" s="6"/>
      <c r="C134" s="19"/>
      <c r="D134" s="19"/>
      <c r="E134" s="19"/>
      <c r="F134" s="19"/>
      <c r="G134" s="6"/>
    </row>
    <row r="135" spans="2:7" hidden="1">
      <c r="B135" s="6"/>
      <c r="C135" s="19"/>
      <c r="D135" s="19"/>
      <c r="E135" s="19"/>
      <c r="F135" s="19"/>
      <c r="G135" s="6"/>
    </row>
    <row r="136" spans="2:7" hidden="1">
      <c r="B136" s="6"/>
      <c r="C136" s="6"/>
      <c r="D136" s="6"/>
      <c r="E136" s="6"/>
      <c r="F136" s="6"/>
      <c r="G136" s="6"/>
    </row>
  </sheetData>
  <sheetProtection algorithmName="SHA-512" hashValue="e0Twh9foQy/fi9YGruvfwC2sLetsuEuOwxHcbkFCEE5ydaBjs+E3/kb6Ez2nFonFENLRhCq//u4MvOFSlW6zFA==" saltValue="1W2l2VpVrnVfEKa8ovUoFA==" spinCount="100000" sheet="1" objects="1" scenarios="1"/>
  <protectedRanges>
    <protectedRange sqref="E2:F2" name="Rango1_1"/>
  </protectedRanges>
  <mergeCells count="28">
    <mergeCell ref="B2:D2"/>
    <mergeCell ref="E2:F2"/>
    <mergeCell ref="B5:F5"/>
    <mergeCell ref="B8:F8"/>
    <mergeCell ref="B34:E35"/>
    <mergeCell ref="F34:F35"/>
    <mergeCell ref="B74:E74"/>
    <mergeCell ref="B36:E36"/>
    <mergeCell ref="B37:E37"/>
    <mergeCell ref="B38:E38"/>
    <mergeCell ref="B39:E39"/>
    <mergeCell ref="B40:E40"/>
    <mergeCell ref="B41:E41"/>
    <mergeCell ref="B42:E42"/>
    <mergeCell ref="B43:E43"/>
    <mergeCell ref="B46:F46"/>
    <mergeCell ref="B72:E73"/>
    <mergeCell ref="F72:F73"/>
    <mergeCell ref="B82:E82"/>
    <mergeCell ref="B85:F85"/>
    <mergeCell ref="B111:F111"/>
    <mergeCell ref="B75:E75"/>
    <mergeCell ref="B78:E78"/>
    <mergeCell ref="B79:E79"/>
    <mergeCell ref="B80:E80"/>
    <mergeCell ref="B81:E81"/>
    <mergeCell ref="B76:E76"/>
    <mergeCell ref="B77:E77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FC67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46">
      <c r="B1" s="6"/>
      <c r="C1" s="9"/>
      <c r="D1" s="9"/>
      <c r="E1" s="6"/>
      <c r="F1" s="6"/>
      <c r="AT1" s="3">
        <v>2</v>
      </c>
    </row>
    <row r="2" spans="1:46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46">
      <c r="B3" s="8"/>
      <c r="C3" s="22"/>
      <c r="D3" s="8"/>
      <c r="E3" s="22"/>
      <c r="F3" s="8"/>
      <c r="G3" s="6"/>
    </row>
    <row r="4" spans="1:46">
      <c r="B4" s="21"/>
      <c r="C4" s="8"/>
      <c r="D4" s="21"/>
      <c r="E4" s="8"/>
      <c r="F4" s="21"/>
      <c r="G4" s="6"/>
    </row>
    <row r="5" spans="1:46" ht="18">
      <c r="A5" s="4"/>
      <c r="B5" s="59" t="s">
        <v>664</v>
      </c>
      <c r="C5" s="59"/>
      <c r="D5" s="59"/>
      <c r="E5" s="59"/>
      <c r="F5" s="59"/>
      <c r="G5" s="5"/>
    </row>
    <row r="6" spans="1:46" s="18" customFormat="1" ht="15.75">
      <c r="A6" s="15"/>
      <c r="B6" s="16"/>
      <c r="C6" s="16"/>
      <c r="D6" s="16"/>
      <c r="E6" s="16"/>
      <c r="F6" s="23"/>
      <c r="G6" s="17"/>
    </row>
    <row r="7" spans="1:46" s="18" customFormat="1" ht="15.75">
      <c r="A7" s="15"/>
      <c r="B7" s="16"/>
      <c r="C7" s="26"/>
      <c r="D7" s="25"/>
      <c r="E7" s="24"/>
      <c r="F7" s="16"/>
      <c r="G7" s="17"/>
    </row>
    <row r="8" spans="1:46">
      <c r="A8" s="4"/>
      <c r="B8" s="72" t="s">
        <v>675</v>
      </c>
      <c r="C8" s="73"/>
      <c r="D8" s="73"/>
      <c r="E8" s="74"/>
      <c r="F8" s="62" t="s">
        <v>27</v>
      </c>
    </row>
    <row r="9" spans="1:46" ht="15" customHeight="1">
      <c r="A9" s="4"/>
      <c r="B9" s="75"/>
      <c r="C9" s="76"/>
      <c r="D9" s="76"/>
      <c r="E9" s="77"/>
      <c r="F9" s="62"/>
    </row>
    <row r="10" spans="1:46">
      <c r="A10" s="4"/>
      <c r="B10" s="69" t="s">
        <v>133</v>
      </c>
      <c r="C10" s="70"/>
      <c r="D10" s="70"/>
      <c r="E10" s="71"/>
      <c r="F10" s="52">
        <f>VLOOKUP(CONCATENATE($E$2,"1"),Datos!$A$105:$DA$204,9,0)</f>
        <v>0.40591881623675263</v>
      </c>
    </row>
    <row r="11" spans="1:46">
      <c r="A11" s="4"/>
      <c r="B11" s="69" t="s">
        <v>142</v>
      </c>
      <c r="C11" s="70"/>
      <c r="D11" s="70"/>
      <c r="E11" s="71"/>
      <c r="F11" s="52">
        <f>VLOOKUP(CONCATENATE($E$2,"2"),Datos!$A$105:$DA$204,9,0)</f>
        <v>0.52789442111577689</v>
      </c>
    </row>
    <row r="12" spans="1:46">
      <c r="A12" s="4"/>
      <c r="B12" s="69" t="s">
        <v>721</v>
      </c>
      <c r="C12" s="70"/>
      <c r="D12" s="70"/>
      <c r="E12" s="71"/>
      <c r="F12" s="52">
        <f>VLOOKUP(CONCATENATE($E$2,"3"),Datos!$A$105:$DA$204,9,0)</f>
        <v>6.6186762647470504E-2</v>
      </c>
    </row>
    <row r="13" spans="1:46">
      <c r="A13" s="4"/>
      <c r="B13" s="81" t="s">
        <v>27</v>
      </c>
      <c r="C13" s="81"/>
      <c r="D13" s="81"/>
      <c r="E13" s="81"/>
      <c r="F13" s="52">
        <f>VLOOKUP(CONCATENATE($E$2,"4"),Datos!$A$105:$DA$204,9,0)</f>
        <v>1</v>
      </c>
    </row>
    <row r="14" spans="1:46">
      <c r="A14" s="4"/>
      <c r="B14" s="68" t="s">
        <v>717</v>
      </c>
      <c r="C14" s="68"/>
      <c r="D14" s="68"/>
      <c r="E14" s="68"/>
      <c r="F14" s="12"/>
    </row>
    <row r="15" spans="1:46">
      <c r="A15" s="4"/>
      <c r="B15" s="13"/>
      <c r="C15" s="13"/>
      <c r="D15" s="13"/>
      <c r="E15" s="13"/>
      <c r="F15" s="12"/>
      <c r="G15" s="7"/>
    </row>
    <row r="16" spans="1:46">
      <c r="B16" s="8"/>
      <c r="C16" s="8"/>
      <c r="D16" s="8"/>
      <c r="E16" s="8"/>
      <c r="F16" s="7"/>
      <c r="G16" s="7"/>
    </row>
    <row r="17" spans="1:7" ht="15.75">
      <c r="A17" s="4"/>
      <c r="B17" s="62" t="s">
        <v>676</v>
      </c>
      <c r="C17" s="62"/>
      <c r="D17" s="62"/>
      <c r="E17" s="62"/>
      <c r="F17" s="62"/>
      <c r="G17" s="11"/>
    </row>
    <row r="18" spans="1:7">
      <c r="A18" s="4"/>
      <c r="B18" s="7"/>
      <c r="C18" s="7"/>
      <c r="D18" s="7"/>
      <c r="E18" s="7"/>
      <c r="F18" s="7"/>
      <c r="G18" s="7"/>
    </row>
    <row r="19" spans="1:7">
      <c r="A19" s="4"/>
      <c r="C19" t="s">
        <v>36</v>
      </c>
      <c r="D19" s="29">
        <f>VLOOKUP(CONCATENATE($E$2,"1"),Datos!$A$28:$DA$102,5,0)</f>
        <v>0.39128872462832198</v>
      </c>
      <c r="F19" s="5"/>
    </row>
    <row r="20" spans="1:7">
      <c r="A20" s="4"/>
      <c r="C20" t="s">
        <v>42</v>
      </c>
      <c r="D20" s="29">
        <f>VLOOKUP(CONCATENATE($E$2,"2"),Datos!$A$28:$DA$102,5,0)</f>
        <v>0.60871127537167302</v>
      </c>
      <c r="F20" s="5"/>
    </row>
    <row r="21" spans="1:7">
      <c r="A21" s="4"/>
      <c r="C21" t="s">
        <v>27</v>
      </c>
      <c r="D21" s="29">
        <f>VLOOKUP(CONCATENATE($E$2,"3"),Datos!$A$28:$DA$102,5,0)</f>
        <v>1</v>
      </c>
      <c r="F21" s="5"/>
    </row>
    <row r="22" spans="1:7">
      <c r="A22" s="4"/>
      <c r="C22" s="10"/>
      <c r="D22" s="29"/>
      <c r="F22" s="5"/>
    </row>
    <row r="23" spans="1:7">
      <c r="A23" s="4"/>
      <c r="C23" s="10"/>
      <c r="D23" s="1"/>
      <c r="F23" s="5"/>
    </row>
    <row r="24" spans="1:7">
      <c r="B24" s="7"/>
      <c r="C24" s="7"/>
      <c r="D24" s="7"/>
      <c r="E24" s="7"/>
    </row>
    <row r="25" spans="1:7" ht="15" customHeight="1"/>
    <row r="26" spans="1:7" ht="15" customHeight="1"/>
    <row r="27" spans="1:7" ht="15" customHeight="1"/>
    <row r="28" spans="1:7" ht="15" customHeight="1"/>
    <row r="29" spans="1:7" ht="15" customHeight="1"/>
    <row r="30" spans="1:7" ht="15" customHeight="1"/>
    <row r="31" spans="1:7" ht="15" customHeight="1"/>
    <row r="32" spans="1:7" ht="15" customHeight="1"/>
    <row r="33" spans="1:7" ht="15" customHeight="1"/>
    <row r="34" spans="1:7" ht="15" customHeight="1"/>
    <row r="35" spans="1:7" ht="15" customHeight="1"/>
    <row r="36" spans="1:7" ht="15" customHeight="1"/>
    <row r="37" spans="1:7" ht="15" customHeight="1"/>
    <row r="38" spans="1:7" ht="15" customHeight="1"/>
    <row r="39" spans="1:7" ht="15" customHeight="1"/>
    <row r="40" spans="1:7">
      <c r="B40" s="6"/>
      <c r="C40" s="19" t="s">
        <v>717</v>
      </c>
      <c r="D40" s="19"/>
      <c r="E40" s="19"/>
      <c r="F40" s="19"/>
      <c r="G40" s="6"/>
    </row>
    <row r="41" spans="1:7" ht="15" customHeight="1"/>
    <row r="42" spans="1:7" ht="15" customHeight="1"/>
    <row r="43" spans="1:7" ht="15.75">
      <c r="A43" s="4"/>
      <c r="B43" s="62" t="s">
        <v>677</v>
      </c>
      <c r="C43" s="62"/>
      <c r="D43" s="62"/>
      <c r="E43" s="62"/>
      <c r="F43" s="62"/>
      <c r="G43" s="11"/>
    </row>
    <row r="44" spans="1:7">
      <c r="A44" s="4"/>
      <c r="B44" s="7"/>
      <c r="C44" s="7"/>
      <c r="D44" s="7"/>
      <c r="E44" s="7"/>
      <c r="F44" s="7"/>
      <c r="G44" s="7"/>
    </row>
    <row r="45" spans="1:7">
      <c r="A45" s="4"/>
      <c r="C45" t="s">
        <v>36</v>
      </c>
      <c r="D45" s="29">
        <f>VLOOKUP(CONCATENATE($E$2,"1"),Datos!$A$28:$DA$102,7,0)</f>
        <v>3.0620738851897394E-2</v>
      </c>
      <c r="F45" s="5"/>
    </row>
    <row r="46" spans="1:7">
      <c r="A46" s="4"/>
      <c r="C46" t="s">
        <v>42</v>
      </c>
      <c r="D46" s="29">
        <f>VLOOKUP(CONCATENATE($E$2,"2"),Datos!$A$28:$DA$102,7,0)</f>
        <v>0.96937926114810191</v>
      </c>
      <c r="F46" s="5"/>
    </row>
    <row r="47" spans="1:7">
      <c r="A47" s="4"/>
      <c r="C47" t="s">
        <v>27</v>
      </c>
      <c r="D47" s="29">
        <f>VLOOKUP(CONCATENATE($E$2,"3"),Datos!$A$28:$DA$102,7,0)</f>
        <v>1</v>
      </c>
      <c r="F47" s="5"/>
    </row>
    <row r="48" spans="1:7">
      <c r="A48" s="4"/>
      <c r="C48" s="10"/>
      <c r="D48" s="1"/>
      <c r="F48" s="5"/>
    </row>
    <row r="49" spans="1:6">
      <c r="A49" s="4"/>
      <c r="C49" s="10"/>
      <c r="D49" s="1"/>
      <c r="F49" s="5"/>
    </row>
    <row r="50" spans="1:6">
      <c r="B50" s="7"/>
      <c r="C50" s="7"/>
      <c r="D50" s="7"/>
      <c r="E50" s="7"/>
    </row>
    <row r="51" spans="1:6" ht="15" customHeight="1"/>
    <row r="52" spans="1:6" ht="15" customHeight="1"/>
    <row r="53" spans="1:6" ht="15" customHeight="1"/>
    <row r="54" spans="1:6" ht="15" customHeight="1"/>
    <row r="55" spans="1:6" ht="15" customHeight="1"/>
    <row r="56" spans="1:6" ht="15" customHeight="1"/>
    <row r="57" spans="1:6" ht="15" customHeight="1"/>
    <row r="58" spans="1:6" ht="15" customHeight="1"/>
    <row r="59" spans="1:6" ht="15" customHeight="1"/>
    <row r="60" spans="1:6" ht="15" customHeight="1"/>
    <row r="61" spans="1:6" ht="15" customHeight="1"/>
    <row r="62" spans="1:6" ht="15" customHeight="1"/>
    <row r="63" spans="1:6" ht="15" customHeight="1"/>
    <row r="64" spans="1:6" ht="15" customHeight="1"/>
    <row r="65" spans="2:7" ht="15" customHeight="1"/>
    <row r="66" spans="2:7">
      <c r="B66" s="6"/>
      <c r="C66" s="19" t="s">
        <v>717</v>
      </c>
      <c r="D66" s="19"/>
      <c r="E66" s="19"/>
      <c r="F66" s="19"/>
      <c r="G66" s="6"/>
    </row>
    <row r="67" spans="2:7" ht="15" customHeight="1"/>
  </sheetData>
  <sheetProtection algorithmName="SHA-512" hashValue="EjGiQOj4p0V92UshIWckjonCfLls9qwvBqjAHjvbTWG2SSNOvNn+2RLJ4aMCnW+vHkaQdwWOoOePvqWfZeZD/g==" saltValue="qjFWKLFiatGIxQ6vukXfTw==" spinCount="100000" sheet="1" objects="1" scenarios="1"/>
  <protectedRanges>
    <protectedRange sqref="E2:F2" name="Rango1_1"/>
  </protectedRanges>
  <mergeCells count="12">
    <mergeCell ref="B2:D2"/>
    <mergeCell ref="E2:F2"/>
    <mergeCell ref="B5:F5"/>
    <mergeCell ref="B8:E9"/>
    <mergeCell ref="F8:F9"/>
    <mergeCell ref="B13:E13"/>
    <mergeCell ref="B14:E14"/>
    <mergeCell ref="B17:F17"/>
    <mergeCell ref="B43:F43"/>
    <mergeCell ref="B10:E10"/>
    <mergeCell ref="B11:E11"/>
    <mergeCell ref="B12:E12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6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XFC31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678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722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B10" s="72" t="s">
        <v>679</v>
      </c>
      <c r="C10" s="73"/>
      <c r="D10" s="73"/>
      <c r="E10" s="74"/>
      <c r="F10" s="62" t="s">
        <v>27</v>
      </c>
    </row>
    <row r="11" spans="1:7">
      <c r="B11" s="75"/>
      <c r="C11" s="76"/>
      <c r="D11" s="76"/>
      <c r="E11" s="77"/>
      <c r="F11" s="62"/>
    </row>
    <row r="12" spans="1:7">
      <c r="B12" s="69" t="s">
        <v>723</v>
      </c>
      <c r="C12" s="70"/>
      <c r="D12" s="70"/>
      <c r="E12" s="71"/>
      <c r="F12" s="52">
        <f>VLOOKUP(CONCATENATE($E$2,"1"),Datos!$A$334:$BQ$483,5,0)</f>
        <v>0.69774786176144998</v>
      </c>
    </row>
    <row r="13" spans="1:7">
      <c r="B13" s="48" t="s">
        <v>724</v>
      </c>
      <c r="C13" s="49"/>
      <c r="D13" s="49"/>
      <c r="E13" s="50"/>
      <c r="F13" s="52">
        <f>VLOOKUP(CONCATENATE($E$2,"2"),Datos!$A$334:$BQ$483,5,0)</f>
        <v>0.40671407599390674</v>
      </c>
    </row>
    <row r="14" spans="1:7">
      <c r="B14" s="48" t="s">
        <v>725</v>
      </c>
      <c r="C14" s="49"/>
      <c r="D14" s="49"/>
      <c r="E14" s="50"/>
      <c r="F14" s="52">
        <f>VLOOKUP(CONCATENATE($E$2,"3"),Datos!$A$334:$BQ$483,5,0)</f>
        <v>0.40594582379936406</v>
      </c>
    </row>
    <row r="15" spans="1:7">
      <c r="B15" s="48" t="s">
        <v>726</v>
      </c>
      <c r="C15" s="49"/>
      <c r="D15" s="49"/>
      <c r="E15" s="50"/>
      <c r="F15" s="52">
        <f>VLOOKUP(CONCATENATE($E$2,"4"),Datos!$A$334:$BQ$483,5,0)</f>
        <v>0.26469859071175478</v>
      </c>
    </row>
    <row r="16" spans="1:7">
      <c r="B16" s="48" t="s">
        <v>727</v>
      </c>
      <c r="C16" s="49"/>
      <c r="D16" s="49"/>
      <c r="E16" s="50"/>
      <c r="F16" s="52">
        <f>VLOOKUP(CONCATENATE($E$2,"5"),Datos!$A$334:$BQ$483,5,0)</f>
        <v>0.13809211500242752</v>
      </c>
    </row>
    <row r="17" spans="1:7">
      <c r="B17" s="48" t="s">
        <v>728</v>
      </c>
      <c r="C17" s="49"/>
      <c r="D17" s="49"/>
      <c r="E17" s="50"/>
      <c r="F17" s="52">
        <f>VLOOKUP(CONCATENATE($E$2,"6"),Datos!$A$334:$BQ$483,5,0)</f>
        <v>0.12243072650403784</v>
      </c>
    </row>
    <row r="18" spans="1:7">
      <c r="B18" s="68" t="s">
        <v>717</v>
      </c>
      <c r="C18" s="68"/>
      <c r="D18" s="68"/>
      <c r="E18" s="68"/>
      <c r="F18" s="12"/>
    </row>
    <row r="19" spans="1:7">
      <c r="B19" s="6"/>
      <c r="C19" s="19"/>
      <c r="D19" s="19"/>
      <c r="E19" s="19"/>
      <c r="F19" s="19"/>
      <c r="G19" s="6"/>
    </row>
    <row r="20" spans="1:7">
      <c r="B20" s="6"/>
      <c r="C20" s="6"/>
      <c r="D20" s="6"/>
      <c r="E20" s="6"/>
      <c r="F20" s="6"/>
      <c r="G20" s="6"/>
    </row>
    <row r="21" spans="1:7">
      <c r="A21" s="4"/>
      <c r="B21" s="72" t="s">
        <v>680</v>
      </c>
      <c r="C21" s="73"/>
      <c r="D21" s="73"/>
      <c r="E21" s="74"/>
      <c r="F21" s="62" t="s">
        <v>27</v>
      </c>
    </row>
    <row r="22" spans="1:7" ht="18" customHeight="1">
      <c r="A22" s="4"/>
      <c r="B22" s="75"/>
      <c r="C22" s="76"/>
      <c r="D22" s="76"/>
      <c r="E22" s="77"/>
      <c r="F22" s="62"/>
    </row>
    <row r="23" spans="1:7">
      <c r="A23" s="4"/>
      <c r="B23" s="69" t="s">
        <v>729</v>
      </c>
      <c r="C23" s="70"/>
      <c r="D23" s="70"/>
      <c r="E23" s="71"/>
      <c r="F23" s="52">
        <f>VLOOKUP(CONCATENATE($E$2,"1"),Datos!$A$486:$DA$660,11,0)</f>
        <v>0.69474897352849696</v>
      </c>
    </row>
    <row r="24" spans="1:7">
      <c r="A24" s="4"/>
      <c r="B24" s="69" t="s">
        <v>730</v>
      </c>
      <c r="C24" s="70"/>
      <c r="D24" s="70"/>
      <c r="E24" s="71"/>
      <c r="F24" s="52">
        <f>VLOOKUP(CONCATENATE($E$2,"2"),Datos!$A$486:$DA$660,11,0)</f>
        <v>0.12038744218223725</v>
      </c>
    </row>
    <row r="25" spans="1:7">
      <c r="A25" s="4"/>
      <c r="B25" s="69" t="s">
        <v>731</v>
      </c>
      <c r="C25" s="70"/>
      <c r="D25" s="70"/>
      <c r="E25" s="71"/>
      <c r="F25" s="52">
        <f>VLOOKUP(CONCATENATE($E$2,"3"),Datos!$A$486:$DA$660,11,0)</f>
        <v>7.8861541733086044E-2</v>
      </c>
    </row>
    <row r="26" spans="1:7">
      <c r="A26" s="4"/>
      <c r="B26" s="69" t="s">
        <v>732</v>
      </c>
      <c r="C26" s="70"/>
      <c r="D26" s="70"/>
      <c r="E26" s="71"/>
      <c r="F26" s="52">
        <f>VLOOKUP(CONCATENATE($E$2,"4"),Datos!$A$486:$DA$660,11,0)</f>
        <v>5.8990630189940087E-2</v>
      </c>
    </row>
    <row r="27" spans="1:7">
      <c r="A27" s="4"/>
      <c r="B27" s="69" t="s">
        <v>733</v>
      </c>
      <c r="C27" s="70"/>
      <c r="D27" s="70"/>
      <c r="E27" s="71"/>
      <c r="F27" s="52">
        <f>VLOOKUP(CONCATENATE($E$2,"5"),Datos!$A$486:$DA$660,11,0)</f>
        <v>4.7011412366235315E-2</v>
      </c>
    </row>
    <row r="28" spans="1:7">
      <c r="A28" s="4"/>
      <c r="B28" s="69" t="s">
        <v>228</v>
      </c>
      <c r="C28" s="70"/>
      <c r="D28" s="70"/>
      <c r="E28" s="71"/>
      <c r="F28" s="52">
        <f>VLOOKUP(CONCATENATE($E$2,"6"),Datos!$A$486:$DA$660,11,0)</f>
        <v>8.3276156914538629E-3</v>
      </c>
    </row>
    <row r="29" spans="1:7">
      <c r="A29" s="4"/>
      <c r="B29" s="69" t="s">
        <v>27</v>
      </c>
      <c r="C29" s="70"/>
      <c r="D29" s="70"/>
      <c r="E29" s="71"/>
      <c r="F29" s="52">
        <f>VLOOKUP(CONCATENATE($E$2,"7"),Datos!$A$486:$DA$660,11,0)</f>
        <v>1</v>
      </c>
    </row>
    <row r="30" spans="1:7">
      <c r="A30" s="4"/>
      <c r="B30" s="68" t="s">
        <v>717</v>
      </c>
      <c r="C30" s="68"/>
      <c r="D30" s="68"/>
      <c r="E30" s="68"/>
      <c r="F30" s="12"/>
    </row>
    <row r="31" spans="1:7">
      <c r="B31" s="8"/>
      <c r="C31" s="8"/>
      <c r="D31" s="8"/>
      <c r="E31" s="8"/>
      <c r="F31" s="7"/>
      <c r="G31" s="7"/>
    </row>
  </sheetData>
  <sheetProtection algorithmName="SHA-512" hashValue="sVxGhsPkstyOKjhuccSN+e1hljHEDskdgRfRPhssvOfSP+rFETVNYNBsLfjJz+1zHHybMwayXuv+qeYjXoA6LA==" saltValue="KNUw/Bx7Jcwpra9cMdF3Mg==" spinCount="100000" sheet="1" objects="1" scenarios="1"/>
  <protectedRanges>
    <protectedRange sqref="E2:F2" name="Rango1_1"/>
  </protectedRanges>
  <mergeCells count="18">
    <mergeCell ref="B2:D2"/>
    <mergeCell ref="E2:F2"/>
    <mergeCell ref="B5:F5"/>
    <mergeCell ref="B8:F8"/>
    <mergeCell ref="B21:E22"/>
    <mergeCell ref="F21:F22"/>
    <mergeCell ref="B10:E11"/>
    <mergeCell ref="F10:F11"/>
    <mergeCell ref="B12:E12"/>
    <mergeCell ref="B18:E18"/>
    <mergeCell ref="B29:E29"/>
    <mergeCell ref="B30:E30"/>
    <mergeCell ref="B23:E23"/>
    <mergeCell ref="B24:E24"/>
    <mergeCell ref="B25:E25"/>
    <mergeCell ref="B26:E26"/>
    <mergeCell ref="B27:E27"/>
    <mergeCell ref="B28:E2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7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FC67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678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681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33" t="s">
        <v>734</v>
      </c>
      <c r="D10" s="1">
        <f>VLOOKUP(CONCATENATE($E$2,"1"),Datos!$A$105:$DU$204,11,0)</f>
        <v>0.60788797215871559</v>
      </c>
      <c r="F10" s="5"/>
    </row>
    <row r="11" spans="1:7">
      <c r="A11" s="4"/>
      <c r="C11" s="33" t="s">
        <v>143</v>
      </c>
      <c r="D11" s="1">
        <f>VLOOKUP(CONCATENATE($E$2,"2"),Datos!$A$105:$DU$204,11,0)</f>
        <v>0.31190591174324689</v>
      </c>
      <c r="F11" s="5"/>
    </row>
    <row r="12" spans="1:7">
      <c r="A12" s="4"/>
      <c r="C12" s="34" t="s">
        <v>153</v>
      </c>
      <c r="D12" s="1">
        <f>VLOOKUP(CONCATENATE($E$2,"3"),Datos!$A$105:$DU$204,11,0)</f>
        <v>8.0206116098033173E-2</v>
      </c>
      <c r="F12" s="5"/>
    </row>
    <row r="13" spans="1:7">
      <c r="A13" s="4"/>
      <c r="C13" s="31" t="s">
        <v>27</v>
      </c>
      <c r="D13" s="1">
        <f>VLOOKUP(CONCATENATE($E$2,"4"),Datos!$A$105:$DU$204,11,0)</f>
        <v>1</v>
      </c>
      <c r="F13" s="5"/>
    </row>
    <row r="14" spans="1:7">
      <c r="A14" s="4"/>
      <c r="C14" s="10"/>
      <c r="D14" s="1"/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19"/>
      <c r="D33" s="19"/>
      <c r="E33" s="19"/>
      <c r="F33" s="19"/>
      <c r="G33" s="6"/>
    </row>
    <row r="34" spans="1:7" ht="15.75">
      <c r="A34" s="4"/>
      <c r="B34" s="62" t="s">
        <v>682</v>
      </c>
      <c r="C34" s="62"/>
      <c r="D34" s="62"/>
      <c r="E34" s="62"/>
      <c r="F34" s="62"/>
      <c r="G34" s="11"/>
    </row>
    <row r="35" spans="1:7">
      <c r="A35" s="4"/>
      <c r="B35" s="7"/>
      <c r="C35" s="7"/>
      <c r="D35" s="7"/>
      <c r="E35" s="7"/>
      <c r="F35" s="7"/>
      <c r="G35" s="7"/>
    </row>
    <row r="36" spans="1:7" ht="24">
      <c r="A36" s="4"/>
      <c r="C36" s="30" t="s">
        <v>735</v>
      </c>
      <c r="D36" s="1">
        <f>VLOOKUP(CONCATENATE($E$2,"1"),Datos!$A$105:$DU$204,13,0)</f>
        <v>0.61314466269707668</v>
      </c>
      <c r="F36" s="5"/>
    </row>
    <row r="37" spans="1:7" ht="24">
      <c r="A37" s="4"/>
      <c r="C37" s="30" t="s">
        <v>736</v>
      </c>
      <c r="D37" s="1">
        <f>VLOOKUP(CONCATENATE($E$2,"2"),Datos!$A$105:$DU$204,13,0)</f>
        <v>0.34414282977648747</v>
      </c>
      <c r="F37" s="5"/>
    </row>
    <row r="38" spans="1:7" ht="24">
      <c r="A38" s="4"/>
      <c r="C38" s="30" t="s">
        <v>737</v>
      </c>
      <c r="D38" s="1">
        <f>VLOOKUP(CONCATENATE($E$2,"3"),Datos!$A$105:$DU$204,13,0)</f>
        <v>4.2712507526432464E-2</v>
      </c>
      <c r="F38" s="5"/>
    </row>
    <row r="39" spans="1:7">
      <c r="A39" s="4"/>
      <c r="C39" s="32" t="s">
        <v>27</v>
      </c>
      <c r="D39" s="1">
        <f>VLOOKUP(CONCATENATE($E$2,"4"),Datos!$A$105:$DU$204,13,0)</f>
        <v>1</v>
      </c>
      <c r="F39" s="5"/>
    </row>
    <row r="40" spans="1:7">
      <c r="A40" s="4"/>
      <c r="C40" s="10"/>
      <c r="D40" s="1"/>
      <c r="F40" s="5"/>
    </row>
    <row r="41" spans="1:7">
      <c r="B41" s="7"/>
      <c r="C41" s="7"/>
      <c r="D41" s="7"/>
      <c r="E41" s="7"/>
    </row>
    <row r="42" spans="1:7"/>
    <row r="43" spans="1:7"/>
    <row r="44" spans="1:7"/>
    <row r="45" spans="1:7"/>
    <row r="46" spans="1:7"/>
    <row r="47" spans="1:7"/>
    <row r="48" spans="1:7"/>
    <row r="49" spans="1:7"/>
    <row r="50" spans="1:7"/>
    <row r="51" spans="1:7"/>
    <row r="52" spans="1:7"/>
    <row r="53" spans="1:7"/>
    <row r="54" spans="1:7"/>
    <row r="55" spans="1:7">
      <c r="C55" s="19" t="s">
        <v>717</v>
      </c>
    </row>
    <row r="56" spans="1:7">
      <c r="G56" s="6"/>
    </row>
    <row r="57" spans="1:7">
      <c r="G57" s="6"/>
    </row>
    <row r="58" spans="1:7">
      <c r="B58" s="72" t="s">
        <v>683</v>
      </c>
      <c r="C58" s="73"/>
      <c r="D58" s="73"/>
      <c r="E58" s="74"/>
      <c r="F58" s="62" t="s">
        <v>27</v>
      </c>
      <c r="G58" s="6"/>
    </row>
    <row r="59" spans="1:7" ht="15" customHeight="1">
      <c r="A59" s="4"/>
      <c r="B59" s="75"/>
      <c r="C59" s="76"/>
      <c r="D59" s="76"/>
      <c r="E59" s="77"/>
      <c r="F59" s="62"/>
    </row>
    <row r="60" spans="1:7" ht="32.25" customHeight="1">
      <c r="A60" s="4"/>
      <c r="B60" s="82" t="s">
        <v>738</v>
      </c>
      <c r="C60" s="83"/>
      <c r="D60" s="83"/>
      <c r="E60" s="84"/>
      <c r="F60" s="52">
        <f>VLOOKUP(CONCATENATE($E$2,"1"),Datos!$A$334:$BQ$483,7,0)</f>
        <v>0.47756685185586761</v>
      </c>
    </row>
    <row r="61" spans="1:7" ht="32.25" customHeight="1">
      <c r="A61" s="4"/>
      <c r="B61" s="78" t="s">
        <v>739</v>
      </c>
      <c r="C61" s="79"/>
      <c r="D61" s="79"/>
      <c r="E61" s="80"/>
      <c r="F61" s="52">
        <f>VLOOKUP(CONCATENATE($E$2,"2"),Datos!$A$334:$BQ$483,7,0)</f>
        <v>0.2313229963335052</v>
      </c>
    </row>
    <row r="62" spans="1:7" ht="32.25" customHeight="1">
      <c r="A62" s="4"/>
      <c r="B62" s="78" t="s">
        <v>740</v>
      </c>
      <c r="C62" s="79"/>
      <c r="D62" s="79"/>
      <c r="E62" s="80"/>
      <c r="F62" s="52">
        <f>VLOOKUP(CONCATENATE($E$2,"3"),Datos!$A$334:$BQ$483,7,0)</f>
        <v>0.21698082435300858</v>
      </c>
    </row>
    <row r="63" spans="1:7">
      <c r="A63" s="4"/>
      <c r="B63" s="78" t="s">
        <v>741</v>
      </c>
      <c r="C63" s="79"/>
      <c r="D63" s="79"/>
      <c r="E63" s="80"/>
      <c r="F63" s="52">
        <f>VLOOKUP(CONCATENATE($E$2,"4"),Datos!$A$334:$BQ$483,7,0)</f>
        <v>1.6284080340146202E-2</v>
      </c>
    </row>
    <row r="64" spans="1:7">
      <c r="A64" s="4"/>
      <c r="B64" s="78" t="s">
        <v>742</v>
      </c>
      <c r="C64" s="79"/>
      <c r="D64" s="79"/>
      <c r="E64" s="80"/>
      <c r="F64" s="52">
        <f>VLOOKUP(CONCATENATE($E$2,"5"),Datos!$A$334:$BQ$483,7,0)</f>
        <v>3.5610726342913006E-2</v>
      </c>
    </row>
    <row r="65" spans="1:7" ht="15" customHeight="1">
      <c r="A65" s="4"/>
      <c r="B65" s="69" t="s">
        <v>27</v>
      </c>
      <c r="C65" s="70"/>
      <c r="D65" s="70"/>
      <c r="E65" s="71"/>
      <c r="F65" s="52">
        <f>VLOOKUP(CONCATENATE($E$2,"6"),Datos!$A$334:$BQ$483,7,0)</f>
        <v>1</v>
      </c>
    </row>
    <row r="66" spans="1:7">
      <c r="A66" s="4"/>
      <c r="B66" s="68" t="s">
        <v>717</v>
      </c>
      <c r="C66" s="68"/>
      <c r="D66" s="68"/>
      <c r="E66" s="68"/>
      <c r="F66" s="12"/>
    </row>
    <row r="67" spans="1:7">
      <c r="B67" s="8"/>
      <c r="C67" s="8"/>
      <c r="D67" s="8"/>
      <c r="E67" s="8"/>
      <c r="F67" s="7"/>
      <c r="G67" s="7"/>
    </row>
  </sheetData>
  <sheetProtection algorithmName="SHA-512" hashValue="HBswU8leEd5edGhG2AtKSj5pU7Rx+ZBsoa+E0TYMCACYBZAFar/YKSSJXRUfOcvYM0paSibRoQF8NilLstAFqQ==" saltValue="qPnFTsUh2VEmDWNcNc5eKg==" spinCount="100000" sheet="1" objects="1" scenarios="1"/>
  <protectedRanges>
    <protectedRange sqref="E2:F2" name="Rango1_1"/>
  </protectedRanges>
  <mergeCells count="14">
    <mergeCell ref="B2:D2"/>
    <mergeCell ref="E2:F2"/>
    <mergeCell ref="B5:F5"/>
    <mergeCell ref="B8:F8"/>
    <mergeCell ref="B58:E59"/>
    <mergeCell ref="F58:F59"/>
    <mergeCell ref="B66:E66"/>
    <mergeCell ref="B34:F34"/>
    <mergeCell ref="B61:E61"/>
    <mergeCell ref="B62:E62"/>
    <mergeCell ref="B63:E63"/>
    <mergeCell ref="B65:E65"/>
    <mergeCell ref="B64:E64"/>
    <mergeCell ref="B60:E60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8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XFC62"/>
  <sheetViews>
    <sheetView zoomScaleNormal="100" workbookViewId="0">
      <selection activeCell="E2" sqref="E2:F2"/>
    </sheetView>
  </sheetViews>
  <sheetFormatPr defaultColWidth="0" defaultRowHeight="15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40"/>
      <c r="C4" s="8"/>
      <c r="D4" s="21"/>
      <c r="E4" s="8"/>
      <c r="F4" s="21"/>
      <c r="G4" s="6"/>
    </row>
    <row r="5" spans="1:7" ht="18">
      <c r="A5" s="4"/>
      <c r="B5" s="59" t="s">
        <v>678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>
      <c r="A8" s="4"/>
      <c r="B8" s="72" t="s">
        <v>684</v>
      </c>
      <c r="C8" s="73"/>
      <c r="D8" s="73"/>
      <c r="E8" s="74"/>
      <c r="F8" s="85" t="s">
        <v>27</v>
      </c>
    </row>
    <row r="9" spans="1:7">
      <c r="A9" s="4"/>
      <c r="B9" s="75"/>
      <c r="C9" s="76"/>
      <c r="D9" s="76"/>
      <c r="E9" s="77"/>
      <c r="F9" s="86"/>
    </row>
    <row r="10" spans="1:7" ht="27.75" customHeight="1">
      <c r="A10" s="4"/>
      <c r="B10" s="78" t="s">
        <v>743</v>
      </c>
      <c r="C10" s="79"/>
      <c r="D10" s="79"/>
      <c r="E10" s="80"/>
      <c r="F10" s="52">
        <f>VLOOKUP(CONCATENATE($E$2,"1"),Datos!$A$207:$DU$331,9,0)</f>
        <v>0.72461632300659484</v>
      </c>
    </row>
    <row r="11" spans="1:7" ht="18.75" customHeight="1">
      <c r="A11" s="4"/>
      <c r="B11" s="78" t="s">
        <v>744</v>
      </c>
      <c r="C11" s="79"/>
      <c r="D11" s="79"/>
      <c r="E11" s="80"/>
      <c r="F11" s="52">
        <f>VLOOKUP(CONCATENATE($E$2,"2"),Datos!$A$207:$DU$331,9,0)</f>
        <v>0.56465437662685858</v>
      </c>
    </row>
    <row r="12" spans="1:7" ht="17.25" customHeight="1">
      <c r="A12" s="4"/>
      <c r="B12" s="78" t="s">
        <v>745</v>
      </c>
      <c r="C12" s="79"/>
      <c r="D12" s="79"/>
      <c r="E12" s="80"/>
      <c r="F12" s="52">
        <f>VLOOKUP(CONCATENATE($E$2,"3"),Datos!$A$207:$DU$331,9,0)</f>
        <v>0.33908562633745598</v>
      </c>
    </row>
    <row r="13" spans="1:7">
      <c r="A13" s="4"/>
      <c r="B13" s="78" t="s">
        <v>746</v>
      </c>
      <c r="C13" s="79"/>
      <c r="D13" s="79"/>
      <c r="E13" s="80"/>
      <c r="F13" s="52">
        <f>VLOOKUP(CONCATENATE($E$2,"4"),Datos!$A$207:$DU$331,9,0)</f>
        <v>0.2325625567206403</v>
      </c>
    </row>
    <row r="14" spans="1:7" ht="15.75" customHeight="1">
      <c r="A14" s="4"/>
      <c r="B14" s="82" t="s">
        <v>747</v>
      </c>
      <c r="C14" s="83"/>
      <c r="D14" s="83"/>
      <c r="E14" s="84"/>
      <c r="F14" s="52">
        <f>VLOOKUP(CONCATENATE($E$2,"5"),Datos!$A$207:$DU$331,9,0)</f>
        <v>5.3778943893819021E-2</v>
      </c>
    </row>
    <row r="15" spans="1:7">
      <c r="A15" s="4"/>
      <c r="B15" s="87" t="s">
        <v>717</v>
      </c>
      <c r="C15" s="87"/>
      <c r="D15" s="87"/>
      <c r="E15" s="87"/>
      <c r="F15" s="12"/>
    </row>
    <row r="16" spans="1:7">
      <c r="B16" s="8"/>
      <c r="C16" s="8"/>
      <c r="D16" s="8"/>
      <c r="E16" s="8"/>
      <c r="F16" s="7"/>
      <c r="G16" s="7"/>
    </row>
    <row r="17" spans="2:6"/>
    <row r="18" spans="2:6">
      <c r="B18" s="72" t="s">
        <v>685</v>
      </c>
      <c r="C18" s="73"/>
      <c r="D18" s="73"/>
      <c r="E18" s="74"/>
      <c r="F18" s="85" t="s">
        <v>27</v>
      </c>
    </row>
    <row r="19" spans="2:6">
      <c r="B19" s="75"/>
      <c r="C19" s="76"/>
      <c r="D19" s="76"/>
      <c r="E19" s="77"/>
      <c r="F19" s="86"/>
    </row>
    <row r="20" spans="2:6">
      <c r="B20" s="78" t="s">
        <v>748</v>
      </c>
      <c r="C20" s="79"/>
      <c r="D20" s="79"/>
      <c r="E20" s="80"/>
      <c r="F20" s="52">
        <f>VLOOKUP(CONCATENATE($E$2,"1"),Datos!$A$663:$AU$862,5,0)</f>
        <v>0.54854018650428227</v>
      </c>
    </row>
    <row r="21" spans="2:6">
      <c r="B21" s="78" t="s">
        <v>749</v>
      </c>
      <c r="C21" s="79"/>
      <c r="D21" s="79"/>
      <c r="E21" s="80"/>
      <c r="F21" s="52">
        <f>VLOOKUP(CONCATENATE($E$2,"2"),Datos!$A$663:$AU$862,5,0)</f>
        <v>0.39365370648847819</v>
      </c>
    </row>
    <row r="22" spans="2:6">
      <c r="B22" s="78" t="s">
        <v>750</v>
      </c>
      <c r="C22" s="79"/>
      <c r="D22" s="79"/>
      <c r="E22" s="80"/>
      <c r="F22" s="52">
        <f>VLOOKUP(CONCATENATE($E$2,"3"),Datos!$A$663:$AU$862,5,0)</f>
        <v>0.39179477297148163</v>
      </c>
    </row>
    <row r="23" spans="2:6">
      <c r="B23" s="78" t="s">
        <v>751</v>
      </c>
      <c r="C23" s="79"/>
      <c r="D23" s="79"/>
      <c r="E23" s="80"/>
      <c r="F23" s="52">
        <f>VLOOKUP(CONCATENATE($E$2,"4"),Datos!$A$663:$AU$862,5,0)</f>
        <v>0.31374360893337411</v>
      </c>
    </row>
    <row r="24" spans="2:6">
      <c r="B24" s="78" t="s">
        <v>752</v>
      </c>
      <c r="C24" s="79"/>
      <c r="D24" s="79"/>
      <c r="E24" s="80"/>
      <c r="F24" s="52">
        <f>VLOOKUP(CONCATENATE($E$2,"5"),Datos!$A$663:$AU$862,5,0)</f>
        <v>0.20015417937651914</v>
      </c>
    </row>
    <row r="25" spans="2:6">
      <c r="B25" s="78" t="s">
        <v>753</v>
      </c>
      <c r="C25" s="79"/>
      <c r="D25" s="79"/>
      <c r="E25" s="80"/>
      <c r="F25" s="52">
        <f>VLOOKUP(CONCATENATE($E$2,"6"),Datos!$A$663:$AU$862,5,0)</f>
        <v>0.12928687498484043</v>
      </c>
    </row>
    <row r="26" spans="2:6">
      <c r="B26" s="78" t="s">
        <v>754</v>
      </c>
      <c r="C26" s="79"/>
      <c r="D26" s="79"/>
      <c r="E26" s="80"/>
      <c r="F26" s="52">
        <f>VLOOKUP(CONCATENATE($E$2,"7"),Datos!$A$663:$AU$862,5,0)</f>
        <v>7.6833814750061832E-2</v>
      </c>
    </row>
    <row r="27" spans="2:6">
      <c r="B27" s="78" t="s">
        <v>755</v>
      </c>
      <c r="C27" s="79"/>
      <c r="D27" s="79"/>
      <c r="E27" s="80"/>
      <c r="F27" s="52">
        <f>VLOOKUP(CONCATENATE($E$2,"8"),Datos!$A$663:$AU$862,5,0)</f>
        <v>7.6732476327026969E-2</v>
      </c>
    </row>
    <row r="28" spans="2:6">
      <c r="B28" s="87" t="s">
        <v>717</v>
      </c>
      <c r="C28" s="87"/>
      <c r="D28" s="87"/>
      <c r="E28" s="87"/>
      <c r="F28" s="12"/>
    </row>
    <row r="29" spans="2:6"/>
    <row r="30" spans="2:6"/>
    <row r="31" spans="2:6">
      <c r="B31" s="72" t="s">
        <v>686</v>
      </c>
      <c r="C31" s="73"/>
      <c r="D31" s="73"/>
      <c r="E31" s="74"/>
      <c r="F31" s="85" t="s">
        <v>27</v>
      </c>
    </row>
    <row r="32" spans="2:6">
      <c r="B32" s="75"/>
      <c r="C32" s="76"/>
      <c r="D32" s="76"/>
      <c r="E32" s="77"/>
      <c r="F32" s="86"/>
    </row>
    <row r="33" spans="2:6">
      <c r="B33" s="78" t="s">
        <v>756</v>
      </c>
      <c r="C33" s="79"/>
      <c r="D33" s="79"/>
      <c r="E33" s="80"/>
      <c r="F33" s="52">
        <f>VLOOKUP(CONCATENATE($E$2,"1"),Datos!$A$865:$C$1114,3,0)</f>
        <v>0.69153347494359929</v>
      </c>
    </row>
    <row r="34" spans="2:6">
      <c r="B34" s="78" t="s">
        <v>757</v>
      </c>
      <c r="C34" s="79"/>
      <c r="D34" s="79"/>
      <c r="E34" s="80"/>
      <c r="F34" s="52">
        <f>VLOOKUP(CONCATENATE($E$2,"2"),Datos!$A$865:$C$1114,3,0)</f>
        <v>0.48889383426066529</v>
      </c>
    </row>
    <row r="35" spans="2:6">
      <c r="B35" s="78" t="s">
        <v>758</v>
      </c>
      <c r="C35" s="79"/>
      <c r="D35" s="79"/>
      <c r="E35" s="80"/>
      <c r="F35" s="52">
        <f>VLOOKUP(CONCATENATE($E$2,"3"),Datos!$A$865:$C$1114,3,0)</f>
        <v>0.33567540147444874</v>
      </c>
    </row>
    <row r="36" spans="2:6" ht="30" customHeight="1">
      <c r="B36" s="78" t="s">
        <v>759</v>
      </c>
      <c r="C36" s="79"/>
      <c r="D36" s="79"/>
      <c r="E36" s="80"/>
      <c r="F36" s="52">
        <f>VLOOKUP(CONCATENATE($E$2,"4"),Datos!$A$865:$C$1114,3,0)</f>
        <v>0.33059172649133506</v>
      </c>
    </row>
    <row r="37" spans="2:6" ht="30.75" customHeight="1">
      <c r="B37" s="78" t="s">
        <v>760</v>
      </c>
      <c r="C37" s="79"/>
      <c r="D37" s="79"/>
      <c r="E37" s="80"/>
      <c r="F37" s="52">
        <f>VLOOKUP(CONCATENATE($E$2,"5"),Datos!$A$865:$C$1114,3,0)</f>
        <v>0.30481913047295717</v>
      </c>
    </row>
    <row r="38" spans="2:6" ht="31.5" customHeight="1">
      <c r="B38" s="78" t="s">
        <v>761</v>
      </c>
      <c r="C38" s="79"/>
      <c r="D38" s="79"/>
      <c r="E38" s="80"/>
      <c r="F38" s="52">
        <f>VLOOKUP(CONCATENATE($E$2,"6"),Datos!$A$865:$C$1114,3,0)</f>
        <v>0.25633935468520391</v>
      </c>
    </row>
    <row r="39" spans="2:6" ht="30" customHeight="1">
      <c r="B39" s="78" t="s">
        <v>762</v>
      </c>
      <c r="C39" s="79"/>
      <c r="D39" s="79"/>
      <c r="E39" s="80"/>
      <c r="F39" s="52">
        <f>VLOOKUP(CONCATENATE($E$2,"7"),Datos!$A$865:$C$1114,3,0)</f>
        <v>0.23986599897170738</v>
      </c>
    </row>
    <row r="40" spans="2:6" ht="31.5" customHeight="1">
      <c r="B40" s="78" t="s">
        <v>763</v>
      </c>
      <c r="C40" s="79"/>
      <c r="D40" s="79"/>
      <c r="E40" s="80"/>
      <c r="F40" s="52">
        <f>VLOOKUP(CONCATENATE($E$2,"8"),Datos!$A$865:$C$1114,3,0)</f>
        <v>0.19877810205057156</v>
      </c>
    </row>
    <row r="41" spans="2:6" ht="31.5" customHeight="1">
      <c r="B41" s="78" t="s">
        <v>764</v>
      </c>
      <c r="C41" s="79"/>
      <c r="D41" s="79"/>
      <c r="E41" s="80"/>
      <c r="F41" s="52">
        <f>VLOOKUP(CONCATENATE($E$2,"9"),Datos!$A$865:$C$1114,3,0)</f>
        <v>0.10515824516531741</v>
      </c>
    </row>
    <row r="42" spans="2:6">
      <c r="B42" s="78" t="s">
        <v>765</v>
      </c>
      <c r="C42" s="79"/>
      <c r="D42" s="79"/>
      <c r="E42" s="80"/>
      <c r="F42" s="52">
        <f>VLOOKUP(CONCATENATE($E$2,"10"),Datos!$A$865:$C$1114,3,0)</f>
        <v>1.5498108446989012E-2</v>
      </c>
    </row>
    <row r="43" spans="2:6">
      <c r="B43" s="87" t="s">
        <v>717</v>
      </c>
      <c r="C43" s="87"/>
      <c r="D43" s="87"/>
      <c r="E43" s="87"/>
      <c r="F43" s="12"/>
    </row>
    <row r="44" spans="2:6"/>
    <row r="45" spans="2:6"/>
    <row r="46" spans="2:6">
      <c r="B46" s="72" t="s">
        <v>687</v>
      </c>
      <c r="C46" s="73"/>
      <c r="D46" s="73"/>
      <c r="E46" s="74"/>
      <c r="F46" s="85" t="s">
        <v>27</v>
      </c>
    </row>
    <row r="47" spans="2:6">
      <c r="B47" s="75"/>
      <c r="C47" s="76"/>
      <c r="D47" s="76"/>
      <c r="E47" s="77"/>
      <c r="F47" s="86"/>
    </row>
    <row r="48" spans="2:6">
      <c r="B48" s="78" t="s">
        <v>766</v>
      </c>
      <c r="C48" s="79"/>
      <c r="D48" s="79"/>
      <c r="E48" s="80"/>
      <c r="F48" s="52">
        <f>VLOOKUP(CONCATENATE($E$2,"1"),Datos!$A$1117:$C$1441,3,0)</f>
        <v>0.72838228585964926</v>
      </c>
    </row>
    <row r="49" spans="2:6">
      <c r="B49" s="78" t="s">
        <v>767</v>
      </c>
      <c r="C49" s="79"/>
      <c r="D49" s="79"/>
      <c r="E49" s="80"/>
      <c r="F49" s="52">
        <f>VLOOKUP(CONCATENATE($E$2,"2"),Datos!$A$1117:$C$1441,3,0)</f>
        <v>0.64346577441533459</v>
      </c>
    </row>
    <row r="50" spans="2:6">
      <c r="B50" s="78" t="s">
        <v>768</v>
      </c>
      <c r="C50" s="79"/>
      <c r="D50" s="79"/>
      <c r="E50" s="80"/>
      <c r="F50" s="52">
        <f>VLOOKUP(CONCATENATE($E$2,"3"),Datos!$A$1117:$C$1441,3,0)</f>
        <v>0.51029950086173781</v>
      </c>
    </row>
    <row r="51" spans="2:6">
      <c r="B51" s="78" t="s">
        <v>769</v>
      </c>
      <c r="C51" s="79"/>
      <c r="D51" s="79"/>
      <c r="E51" s="80"/>
      <c r="F51" s="52">
        <f>VLOOKUP(CONCATENATE($E$2,"4"),Datos!$A$1117:$C$1441,3,0)</f>
        <v>0.39111538969369869</v>
      </c>
    </row>
    <row r="52" spans="2:6">
      <c r="B52" s="78" t="s">
        <v>770</v>
      </c>
      <c r="C52" s="79"/>
      <c r="D52" s="79"/>
      <c r="E52" s="80"/>
      <c r="F52" s="52">
        <f>VLOOKUP(CONCATENATE($E$2,"5"),Datos!$A$1117:$C$1441,3,0)</f>
        <v>0.32869028947380208</v>
      </c>
    </row>
    <row r="53" spans="2:6" ht="31.5" customHeight="1">
      <c r="B53" s="78" t="s">
        <v>771</v>
      </c>
      <c r="C53" s="79"/>
      <c r="D53" s="79"/>
      <c r="E53" s="80"/>
      <c r="F53" s="52">
        <f>VLOOKUP(CONCATENATE($E$2,"6"),Datos!$A$1117:$C$1441,3,0)</f>
        <v>0.31222760223314017</v>
      </c>
    </row>
    <row r="54" spans="2:6">
      <c r="B54" s="78" t="s">
        <v>772</v>
      </c>
      <c r="C54" s="79"/>
      <c r="D54" s="79"/>
      <c r="E54" s="80"/>
      <c r="F54" s="52">
        <f>VLOOKUP(CONCATENATE($E$2,"7"),Datos!$A$1117:$C$1441,3,0)</f>
        <v>0.29550690104818939</v>
      </c>
    </row>
    <row r="55" spans="2:6">
      <c r="B55" s="78" t="s">
        <v>773</v>
      </c>
      <c r="C55" s="79"/>
      <c r="D55" s="79"/>
      <c r="E55" s="80"/>
      <c r="F55" s="52">
        <f>VLOOKUP(CONCATENATE($E$2,"8"),Datos!$A$1117:$C$1441,3,0)</f>
        <v>0.27669552437473027</v>
      </c>
    </row>
    <row r="56" spans="2:6">
      <c r="B56" s="78" t="s">
        <v>774</v>
      </c>
      <c r="C56" s="79"/>
      <c r="D56" s="79"/>
      <c r="E56" s="80"/>
      <c r="F56" s="52">
        <f>VLOOKUP(CONCATENATE($E$2,"9"),Datos!$A$1117:$C$1441,3,0)</f>
        <v>0.20823966970683327</v>
      </c>
    </row>
    <row r="57" spans="2:6">
      <c r="B57" s="78" t="s">
        <v>775</v>
      </c>
      <c r="C57" s="79"/>
      <c r="D57" s="79"/>
      <c r="E57" s="80"/>
      <c r="F57" s="52">
        <f>VLOOKUP(CONCATENATE($E$2,"10"),Datos!$A$1117:$C$1441,3,0)</f>
        <v>0.2016030859276729</v>
      </c>
    </row>
    <row r="58" spans="2:6">
      <c r="B58" s="78" t="s">
        <v>776</v>
      </c>
      <c r="C58" s="79"/>
      <c r="D58" s="79"/>
      <c r="E58" s="80"/>
      <c r="F58" s="52">
        <f>VLOOKUP(CONCATENATE($E$2,"11"),Datos!$A$1117:$C$1441,3,0)</f>
        <v>0.17873359024011834</v>
      </c>
    </row>
    <row r="59" spans="2:6">
      <c r="B59" s="78" t="s">
        <v>777</v>
      </c>
      <c r="C59" s="79"/>
      <c r="D59" s="79"/>
      <c r="E59" s="80"/>
      <c r="F59" s="52">
        <f>VLOOKUP(CONCATENATE($E$2,"12"),Datos!$A$1117:$C$1441,3,0)</f>
        <v>0.11752508028565051</v>
      </c>
    </row>
    <row r="60" spans="2:6">
      <c r="B60" s="78" t="s">
        <v>778</v>
      </c>
      <c r="C60" s="79"/>
      <c r="D60" s="79"/>
      <c r="E60" s="80"/>
      <c r="F60" s="52">
        <f>VLOOKUP(CONCATENATE($E$2,"13"),Datos!$A$1117:$C$1441,3,0)</f>
        <v>5.0209199252893341E-2</v>
      </c>
    </row>
    <row r="61" spans="2:6">
      <c r="B61" s="87" t="s">
        <v>717</v>
      </c>
      <c r="C61" s="87"/>
      <c r="D61" s="87"/>
      <c r="E61" s="87"/>
      <c r="F61" s="12"/>
    </row>
    <row r="62" spans="2:6"/>
  </sheetData>
  <sheetProtection algorithmName="SHA-512" hashValue="XXMTqrq1/ILUjrzA/oc1EUHNekhvRthgN1q6hfYvrcdJBKCk8BPGblhwu6hQnonHVqUTJzqwt1PCTBlzb9lQcQ==" saltValue="e89FKEY3AFvrlFwT+iSJ4A==" spinCount="100000" sheet="1" objects="1" scenarios="1"/>
  <protectedRanges>
    <protectedRange sqref="E2:F2" name="Rango1_1"/>
  </protectedRanges>
  <mergeCells count="51">
    <mergeCell ref="B2:D2"/>
    <mergeCell ref="E2:F2"/>
    <mergeCell ref="B5:F5"/>
    <mergeCell ref="B27:E27"/>
    <mergeCell ref="B14:E14"/>
    <mergeCell ref="B33:E33"/>
    <mergeCell ref="B15:E15"/>
    <mergeCell ref="F8:F9"/>
    <mergeCell ref="B8:E9"/>
    <mergeCell ref="B10:E10"/>
    <mergeCell ref="B11:E11"/>
    <mergeCell ref="B12:E12"/>
    <mergeCell ref="B13:E13"/>
    <mergeCell ref="B18:E19"/>
    <mergeCell ref="F18:F19"/>
    <mergeCell ref="F46:F47"/>
    <mergeCell ref="B61:E61"/>
    <mergeCell ref="B20:E20"/>
    <mergeCell ref="B21:E21"/>
    <mergeCell ref="B22:E22"/>
    <mergeCell ref="B23:E23"/>
    <mergeCell ref="B24:E24"/>
    <mergeCell ref="B25:E25"/>
    <mergeCell ref="B28:E28"/>
    <mergeCell ref="B31:E32"/>
    <mergeCell ref="F31:F32"/>
    <mergeCell ref="B43:E43"/>
    <mergeCell ref="B26:E26"/>
    <mergeCell ref="B49:E49"/>
    <mergeCell ref="B34:E34"/>
    <mergeCell ref="B35:E35"/>
    <mergeCell ref="B36:E36"/>
    <mergeCell ref="B37:E37"/>
    <mergeCell ref="B38:E38"/>
    <mergeCell ref="B39:E39"/>
    <mergeCell ref="B46:E47"/>
    <mergeCell ref="B40:E40"/>
    <mergeCell ref="B41:E41"/>
    <mergeCell ref="B42:E42"/>
    <mergeCell ref="B48:E48"/>
    <mergeCell ref="B50:E50"/>
    <mergeCell ref="B51:E51"/>
    <mergeCell ref="B52:E52"/>
    <mergeCell ref="B53:E53"/>
    <mergeCell ref="B59:E59"/>
    <mergeCell ref="B60:E60"/>
    <mergeCell ref="B54:E54"/>
    <mergeCell ref="B55:E55"/>
    <mergeCell ref="B56:E56"/>
    <mergeCell ref="B57:E57"/>
    <mergeCell ref="B58:E5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9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XFC83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678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33" customHeight="1">
      <c r="A8" s="4"/>
      <c r="B8" s="88" t="s">
        <v>688</v>
      </c>
      <c r="C8" s="88"/>
      <c r="D8" s="88"/>
      <c r="E8" s="88"/>
      <c r="F8" s="88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35" t="s">
        <v>37</v>
      </c>
      <c r="D10" s="1">
        <f>VLOOKUP(CONCATENATE($E$2,"1"),Datos!$A$28:$DU$102,9,0)</f>
        <v>0.38069586606311101</v>
      </c>
      <c r="F10" s="5"/>
    </row>
    <row r="11" spans="1:7">
      <c r="A11" s="4"/>
      <c r="C11" s="35" t="s">
        <v>779</v>
      </c>
      <c r="D11" s="1">
        <f>VLOOKUP(CONCATENATE($E$2,"2"),Datos!$A$28:$DU$102,9,0)</f>
        <v>0.61930413393688222</v>
      </c>
      <c r="F11" s="5"/>
    </row>
    <row r="12" spans="1:7">
      <c r="A12" s="4"/>
      <c r="C12" s="31" t="s">
        <v>27</v>
      </c>
      <c r="D12" s="1">
        <f>VLOOKUP(CONCATENATE($E$2,"3"),Datos!$A$28:$DU$102,9,0)</f>
        <v>1</v>
      </c>
      <c r="F12" s="5"/>
    </row>
    <row r="13" spans="1:7">
      <c r="A13" s="4"/>
      <c r="F13" s="5"/>
    </row>
    <row r="14" spans="1:7">
      <c r="A14" s="4"/>
      <c r="F14" s="5"/>
    </row>
    <row r="15" spans="1:7">
      <c r="B15" s="7"/>
      <c r="C15" s="7"/>
      <c r="D15" s="7"/>
      <c r="E15" s="7"/>
    </row>
    <row r="16" spans="1:7" ht="15" customHeight="1"/>
    <row r="17" spans="2:7" ht="15" customHeight="1"/>
    <row r="18" spans="2:7" ht="15" customHeight="1"/>
    <row r="19" spans="2:7" ht="15" customHeight="1"/>
    <row r="20" spans="2:7" ht="15" customHeight="1"/>
    <row r="21" spans="2:7" ht="15" customHeight="1"/>
    <row r="22" spans="2:7" ht="15" customHeight="1"/>
    <row r="23" spans="2:7" ht="15" customHeight="1"/>
    <row r="24" spans="2:7" ht="15" customHeight="1"/>
    <row r="25" spans="2:7" ht="15" customHeight="1"/>
    <row r="26" spans="2:7" ht="15" customHeight="1"/>
    <row r="27" spans="2:7" ht="15" customHeight="1"/>
    <row r="28" spans="2:7" ht="15" customHeight="1"/>
    <row r="29" spans="2:7" ht="15" customHeight="1"/>
    <row r="30" spans="2:7" ht="15" customHeight="1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19"/>
      <c r="D33" s="19"/>
      <c r="E33" s="19"/>
      <c r="F33" s="19"/>
      <c r="G33" s="6"/>
    </row>
    <row r="34" spans="1:7" ht="15.75">
      <c r="A34" s="4"/>
      <c r="B34" s="62" t="s">
        <v>689</v>
      </c>
      <c r="C34" s="62"/>
      <c r="D34" s="62"/>
      <c r="E34" s="62"/>
      <c r="F34" s="62"/>
      <c r="G34" s="11"/>
    </row>
    <row r="35" spans="1:7">
      <c r="A35" s="4"/>
      <c r="B35" s="7"/>
      <c r="C35" s="7"/>
      <c r="D35" s="7"/>
      <c r="E35" s="7"/>
      <c r="F35" s="7"/>
      <c r="G35" s="7"/>
    </row>
    <row r="36" spans="1:7" ht="24">
      <c r="A36" s="4"/>
      <c r="C36" s="30" t="s">
        <v>780</v>
      </c>
      <c r="D36" s="1">
        <f>VLOOKUP(CONCATENATE($E$2,"1"),Datos!$A$105:$DU$204,15,0)</f>
        <v>2.712439681973532E-2</v>
      </c>
      <c r="F36" s="5"/>
    </row>
    <row r="37" spans="1:7" ht="36">
      <c r="A37" s="4"/>
      <c r="C37" s="30" t="s">
        <v>781</v>
      </c>
      <c r="D37" s="1">
        <f>VLOOKUP(CONCATENATE($E$2,"2"),Datos!$A$105:$DU$204,15,0)</f>
        <v>6.7576358515242907E-2</v>
      </c>
      <c r="F37" s="5"/>
    </row>
    <row r="38" spans="1:7">
      <c r="A38" s="4"/>
      <c r="C38" s="30" t="s">
        <v>782</v>
      </c>
      <c r="D38" s="1">
        <f>VLOOKUP(CONCATENATE($E$2,"3"),Datos!$A$105:$DU$204,15,0)</f>
        <v>0.90529924466502398</v>
      </c>
      <c r="F38" s="5"/>
    </row>
    <row r="39" spans="1:7">
      <c r="A39" s="4"/>
      <c r="C39" s="36" t="s">
        <v>27</v>
      </c>
      <c r="D39" s="1">
        <f>VLOOKUP(CONCATENATE($E$2,"4"),Datos!$A$105:$DU$204,15,0)</f>
        <v>1</v>
      </c>
      <c r="F39" s="5"/>
    </row>
    <row r="40" spans="1:7">
      <c r="A40" s="4"/>
      <c r="C40" s="10"/>
      <c r="D40" s="1"/>
      <c r="F40" s="5"/>
    </row>
    <row r="41" spans="1:7">
      <c r="B41" s="7"/>
      <c r="C41" s="7"/>
      <c r="D41" s="7"/>
      <c r="E41" s="7"/>
    </row>
    <row r="42" spans="1:7" ht="15" customHeight="1"/>
    <row r="43" spans="1:7" ht="15" customHeight="1"/>
    <row r="44" spans="1:7" ht="15" customHeight="1"/>
    <row r="45" spans="1:7" ht="15" customHeight="1"/>
    <row r="46" spans="1:7" ht="15" customHeight="1"/>
    <row r="47" spans="1:7" ht="15" customHeight="1"/>
    <row r="48" spans="1:7" ht="15" customHeight="1"/>
    <row r="49" spans="1:7" ht="15" customHeight="1"/>
    <row r="50" spans="1:7" ht="15" customHeight="1"/>
    <row r="51" spans="1:7" ht="15" customHeight="1"/>
    <row r="52" spans="1:7" ht="15" customHeight="1"/>
    <row r="53" spans="1:7" ht="15" customHeight="1"/>
    <row r="54" spans="1:7" ht="15" customHeight="1"/>
    <row r="55" spans="1:7">
      <c r="B55" s="6"/>
      <c r="C55" s="19" t="s">
        <v>717</v>
      </c>
      <c r="D55" s="19"/>
      <c r="E55" s="19"/>
      <c r="F55" s="19"/>
      <c r="G55" s="6"/>
    </row>
    <row r="56" spans="1:7">
      <c r="B56" s="6"/>
      <c r="C56" s="19"/>
      <c r="D56" s="19"/>
      <c r="E56" s="19"/>
      <c r="F56" s="19"/>
      <c r="G56" s="6"/>
    </row>
    <row r="57" spans="1:7">
      <c r="B57" s="6"/>
      <c r="C57" s="6"/>
      <c r="D57" s="6"/>
      <c r="E57" s="6"/>
      <c r="F57" s="6"/>
      <c r="G57" s="6"/>
    </row>
    <row r="58" spans="1:7">
      <c r="A58" s="4"/>
      <c r="B58" s="72" t="s">
        <v>690</v>
      </c>
      <c r="C58" s="73"/>
      <c r="D58" s="73"/>
      <c r="E58" s="74"/>
      <c r="F58" s="62" t="s">
        <v>27</v>
      </c>
    </row>
    <row r="59" spans="1:7" ht="16.5" customHeight="1">
      <c r="A59" s="4"/>
      <c r="B59" s="75"/>
      <c r="C59" s="76"/>
      <c r="D59" s="76"/>
      <c r="E59" s="77"/>
      <c r="F59" s="62"/>
    </row>
    <row r="60" spans="1:7">
      <c r="A60" s="4"/>
      <c r="B60" s="78" t="s">
        <v>783</v>
      </c>
      <c r="C60" s="79"/>
      <c r="D60" s="79"/>
      <c r="E60" s="80"/>
      <c r="F60" s="52">
        <f>VLOOKUP(CONCATENATE($E$2,"1"),Datos!$A$105:$DU$204,17,0)</f>
        <v>0.61415308145623693</v>
      </c>
    </row>
    <row r="61" spans="1:7" ht="31.5" customHeight="1">
      <c r="A61" s="4"/>
      <c r="B61" s="78" t="s">
        <v>784</v>
      </c>
      <c r="C61" s="79"/>
      <c r="D61" s="79"/>
      <c r="E61" s="80"/>
      <c r="F61" s="52">
        <f>VLOOKUP(CONCATENATE($E$2,"2"),Datos!$A$105:$DU$204,17,0)</f>
        <v>0.48395651126944755</v>
      </c>
    </row>
    <row r="62" spans="1:7" ht="31.5" customHeight="1">
      <c r="A62" s="4"/>
      <c r="B62" s="78" t="s">
        <v>785</v>
      </c>
      <c r="C62" s="79"/>
      <c r="D62" s="79"/>
      <c r="E62" s="80"/>
      <c r="F62" s="52">
        <f>VLOOKUP(CONCATENATE($E$2,"3"),Datos!$A$105:$DU$204,17,0)</f>
        <v>0.29263887597644916</v>
      </c>
    </row>
    <row r="63" spans="1:7">
      <c r="A63" s="4"/>
      <c r="B63" s="78" t="s">
        <v>228</v>
      </c>
      <c r="C63" s="79"/>
      <c r="D63" s="79"/>
      <c r="E63" s="80"/>
      <c r="F63" s="52">
        <f>VLOOKUP(CONCATENATE($E$2,"4"),Datos!$A$105:$DU$204,17,0)</f>
        <v>1.7950855852470561E-2</v>
      </c>
    </row>
    <row r="64" spans="1:7">
      <c r="A64" s="4"/>
      <c r="B64" s="68" t="s">
        <v>717</v>
      </c>
      <c r="C64" s="68"/>
      <c r="D64" s="68"/>
      <c r="E64" s="68"/>
      <c r="F64" s="12"/>
    </row>
    <row r="65" spans="1:7">
      <c r="B65" s="8"/>
      <c r="C65" s="8"/>
      <c r="D65" s="8"/>
      <c r="E65" s="8"/>
      <c r="F65" s="7"/>
      <c r="G65" s="7"/>
    </row>
    <row r="66" spans="1:7" ht="15" customHeight="1"/>
    <row r="67" spans="1:7">
      <c r="A67" s="4"/>
      <c r="B67" s="72" t="s">
        <v>691</v>
      </c>
      <c r="C67" s="73"/>
      <c r="D67" s="73"/>
      <c r="E67" s="74"/>
      <c r="F67" s="62" t="s">
        <v>27</v>
      </c>
      <c r="G67" s="11"/>
    </row>
    <row r="68" spans="1:7" ht="15" customHeight="1">
      <c r="A68" s="4"/>
      <c r="B68" s="75"/>
      <c r="C68" s="76"/>
      <c r="D68" s="76"/>
      <c r="E68" s="77"/>
      <c r="F68" s="62"/>
      <c r="G68" s="7"/>
    </row>
    <row r="69" spans="1:7">
      <c r="A69" s="4"/>
      <c r="B69" s="78" t="s">
        <v>786</v>
      </c>
      <c r="C69" s="79"/>
      <c r="D69" s="79"/>
      <c r="E69" s="80"/>
      <c r="F69" s="52">
        <f>VLOOKUP(CONCATENATE($E$2,"1"),Datos!$A$486:$DA$660,13,0)</f>
        <v>0.66474063157814622</v>
      </c>
    </row>
    <row r="70" spans="1:7">
      <c r="A70" s="4"/>
      <c r="B70" s="78" t="s">
        <v>787</v>
      </c>
      <c r="C70" s="79"/>
      <c r="D70" s="79"/>
      <c r="E70" s="80"/>
      <c r="F70" s="52">
        <f>VLOOKUP(CONCATENATE($E$2,"2"),Datos!$A$486:$DA$660,13,0)</f>
        <v>0.55205569660371334</v>
      </c>
    </row>
    <row r="71" spans="1:7">
      <c r="A71" s="4"/>
      <c r="B71" s="78" t="s">
        <v>788</v>
      </c>
      <c r="C71" s="79"/>
      <c r="D71" s="79"/>
      <c r="E71" s="80"/>
      <c r="F71" s="52">
        <f>VLOOKUP(CONCATENATE($E$2,"3"),Datos!$A$486:$DA$660,13,0)</f>
        <v>0.39950912026678154</v>
      </c>
    </row>
    <row r="72" spans="1:7">
      <c r="A72" s="4"/>
      <c r="B72" s="78" t="s">
        <v>789</v>
      </c>
      <c r="C72" s="79"/>
      <c r="D72" s="79"/>
      <c r="E72" s="80"/>
      <c r="F72" s="52">
        <f>VLOOKUP(CONCATENATE($E$2,"4"),Datos!$A$486:$DA$660,13,0)</f>
        <v>0.39029606079480783</v>
      </c>
    </row>
    <row r="73" spans="1:7">
      <c r="A73" s="4"/>
      <c r="B73" s="78" t="s">
        <v>790</v>
      </c>
      <c r="C73" s="79"/>
      <c r="D73" s="79"/>
      <c r="E73" s="80"/>
      <c r="F73" s="52">
        <f>VLOOKUP(CONCATENATE($E$2,"5"),Datos!$A$486:$DA$660,13,0)</f>
        <v>0.20802071608314543</v>
      </c>
    </row>
    <row r="74" spans="1:7">
      <c r="B74" s="78" t="s">
        <v>791</v>
      </c>
      <c r="C74" s="79"/>
      <c r="D74" s="79"/>
      <c r="E74" s="80"/>
      <c r="F74" s="52">
        <f>VLOOKUP(CONCATENATE($E$2,"6"),Datos!$A$486:$DA$660,13,0)</f>
        <v>3.4899016542717036E-2</v>
      </c>
    </row>
    <row r="75" spans="1:7">
      <c r="B75" s="78" t="s">
        <v>765</v>
      </c>
      <c r="C75" s="79"/>
      <c r="D75" s="79"/>
      <c r="E75" s="80"/>
      <c r="F75" s="52">
        <f>VLOOKUP(CONCATENATE($E$2,"7"),Datos!$A$486:$DA$660,13,0)</f>
        <v>2.1912126060970531E-2</v>
      </c>
    </row>
    <row r="76" spans="1:7">
      <c r="B76" s="68" t="s">
        <v>717</v>
      </c>
      <c r="C76" s="68"/>
      <c r="D76" s="68"/>
      <c r="E76" s="68"/>
    </row>
    <row r="77" spans="1:7" ht="15" customHeight="1"/>
    <row r="83" spans="2:7" hidden="1">
      <c r="B83" s="6"/>
      <c r="C83" s="19"/>
      <c r="D83" s="19"/>
      <c r="E83" s="19"/>
      <c r="F83" s="19"/>
      <c r="G83" s="6"/>
    </row>
  </sheetData>
  <sheetProtection algorithmName="SHA-512" hashValue="+J4pXYHKJ01zob3kZ6OYWnYqRUmko+jsfZSFxpIZUt9TM94ZGwze3KuSor85nWnsWKbiNBVggEnSZgo43zVbTQ==" saltValue="ry/Cf2DS1be9FQY5/MWuGw==" spinCount="100000" sheet="1" objects="1" scenarios="1"/>
  <protectedRanges>
    <protectedRange sqref="E2:F2" name="Rango1_1"/>
  </protectedRanges>
  <mergeCells count="22">
    <mergeCell ref="F67:F68"/>
    <mergeCell ref="B67:E68"/>
    <mergeCell ref="B69:E69"/>
    <mergeCell ref="B70:E70"/>
    <mergeCell ref="B71:E71"/>
    <mergeCell ref="B73:E73"/>
    <mergeCell ref="B72:E72"/>
    <mergeCell ref="B74:E74"/>
    <mergeCell ref="B75:E75"/>
    <mergeCell ref="B76:E76"/>
    <mergeCell ref="B2:D2"/>
    <mergeCell ref="E2:F2"/>
    <mergeCell ref="B5:F5"/>
    <mergeCell ref="B8:F8"/>
    <mergeCell ref="B58:E59"/>
    <mergeCell ref="F58:F59"/>
    <mergeCell ref="B64:E64"/>
    <mergeCell ref="B34:F34"/>
    <mergeCell ref="B60:E60"/>
    <mergeCell ref="B61:E61"/>
    <mergeCell ref="B62:E62"/>
    <mergeCell ref="B63:E63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A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XFC15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692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>
      <c r="A8" s="4"/>
      <c r="B8" s="72" t="s">
        <v>693</v>
      </c>
      <c r="C8" s="73"/>
      <c r="D8" s="73"/>
      <c r="E8" s="74"/>
      <c r="F8" s="62" t="s">
        <v>27</v>
      </c>
    </row>
    <row r="9" spans="1:7" ht="15" customHeight="1">
      <c r="A9" s="4"/>
      <c r="B9" s="75"/>
      <c r="C9" s="76"/>
      <c r="D9" s="76"/>
      <c r="E9" s="77"/>
      <c r="F9" s="62"/>
    </row>
    <row r="10" spans="1:7">
      <c r="A10" s="4"/>
      <c r="B10" s="69" t="s">
        <v>792</v>
      </c>
      <c r="C10" s="70"/>
      <c r="D10" s="70"/>
      <c r="E10" s="71"/>
      <c r="F10" s="52">
        <f>VLOOKUP(CONCATENATE($E$2,"1"),Datos!$A$105:$DU$204,19,0)</f>
        <v>0.92419551672568845</v>
      </c>
    </row>
    <row r="11" spans="1:7">
      <c r="A11" s="4"/>
      <c r="B11" s="69" t="s">
        <v>793</v>
      </c>
      <c r="C11" s="70"/>
      <c r="D11" s="70"/>
      <c r="E11" s="71"/>
      <c r="F11" s="52">
        <f>VLOOKUP(CONCATENATE($E$2,"2"),Datos!$A$105:$DU$204,19,0)</f>
        <v>0.91061046295762182</v>
      </c>
    </row>
    <row r="12" spans="1:7">
      <c r="A12" s="4"/>
      <c r="B12" s="69" t="s">
        <v>794</v>
      </c>
      <c r="C12" s="70"/>
      <c r="D12" s="70"/>
      <c r="E12" s="71"/>
      <c r="F12" s="52">
        <f>VLOOKUP(CONCATENATE($E$2,"3"),Datos!$A$105:$DU$204,19,0)</f>
        <v>0.86561596617254177</v>
      </c>
    </row>
    <row r="13" spans="1:7">
      <c r="A13" s="4"/>
      <c r="B13" s="69" t="s">
        <v>795</v>
      </c>
      <c r="C13" s="70"/>
      <c r="D13" s="70"/>
      <c r="E13" s="71"/>
      <c r="F13" s="52">
        <f>VLOOKUP(CONCATENATE($E$2,"4"),Datos!$A$105:$DU$204,19,0)</f>
        <v>0.82379903875114979</v>
      </c>
    </row>
    <row r="14" spans="1:7">
      <c r="A14" s="4"/>
      <c r="B14" s="68" t="s">
        <v>717</v>
      </c>
      <c r="C14" s="68"/>
      <c r="D14" s="68"/>
      <c r="E14" s="68"/>
      <c r="F14" s="12"/>
    </row>
    <row r="15" spans="1:7"/>
  </sheetData>
  <sheetProtection algorithmName="SHA-512" hashValue="uY7JFKsHs1QbyB86y5jydporzB0SBKKbHzkkUOkw1d5ztNEx40WE8vFar8s3C7IDBYdf0iYUR/vYenNmOdl89Q==" saltValue="5hU3OFFX7pDPNatxSHD6+Q==" spinCount="100000" sheet="1" objects="1" scenarios="1"/>
  <protectedRanges>
    <protectedRange sqref="E2:F2" name="Rango1_1"/>
  </protectedRanges>
  <mergeCells count="10">
    <mergeCell ref="B14:E14"/>
    <mergeCell ref="B10:E10"/>
    <mergeCell ref="B11:E11"/>
    <mergeCell ref="B12:E12"/>
    <mergeCell ref="B13:E13"/>
    <mergeCell ref="B2:D2"/>
    <mergeCell ref="E2:F2"/>
    <mergeCell ref="B5:F5"/>
    <mergeCell ref="B8:E9"/>
    <mergeCell ref="F8:F9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B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XFC45"/>
  <sheetViews>
    <sheetView zoomScaleNormal="100" workbookViewId="0">
      <selection activeCell="B20" sqref="B20:E20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692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>
      <c r="A8" s="4"/>
      <c r="B8" s="72" t="s">
        <v>694</v>
      </c>
      <c r="C8" s="73"/>
      <c r="D8" s="73"/>
      <c r="E8" s="74"/>
      <c r="F8" s="62" t="s">
        <v>27</v>
      </c>
    </row>
    <row r="9" spans="1:7" ht="15" customHeight="1">
      <c r="A9" s="4"/>
      <c r="B9" s="75"/>
      <c r="C9" s="76"/>
      <c r="D9" s="76"/>
      <c r="E9" s="77"/>
      <c r="F9" s="62"/>
    </row>
    <row r="10" spans="1:7">
      <c r="A10" s="4"/>
      <c r="B10" s="69" t="s">
        <v>796</v>
      </c>
      <c r="C10" s="70"/>
      <c r="D10" s="70"/>
      <c r="E10" s="71"/>
      <c r="F10" s="52">
        <f>VLOOKUP(CONCATENATE($E$2,"1"),Datos!$A$207:$DU$331,11,0)</f>
        <v>0.53785040297393394</v>
      </c>
    </row>
    <row r="11" spans="1:7">
      <c r="A11" s="4"/>
      <c r="B11" s="69" t="s">
        <v>797</v>
      </c>
      <c r="C11" s="70"/>
      <c r="D11" s="70"/>
      <c r="E11" s="71"/>
      <c r="F11" s="52">
        <f>VLOOKUP(CONCATENATE($E$2,"2"),Datos!$A$207:$DU$331,11,0)</f>
        <v>0.36362788447110117</v>
      </c>
    </row>
    <row r="12" spans="1:7">
      <c r="A12" s="4"/>
      <c r="B12" s="69" t="s">
        <v>798</v>
      </c>
      <c r="C12" s="70"/>
      <c r="D12" s="70"/>
      <c r="E12" s="71"/>
      <c r="F12" s="52">
        <f>VLOOKUP(CONCATENATE($E$2,"3"),Datos!$A$207:$DU$331,11,0)</f>
        <v>0.32877939550196783</v>
      </c>
    </row>
    <row r="13" spans="1:7">
      <c r="A13" s="4"/>
      <c r="B13" s="69" t="s">
        <v>799</v>
      </c>
      <c r="C13" s="70"/>
      <c r="D13" s="70"/>
      <c r="E13" s="71"/>
      <c r="F13" s="52">
        <f>VLOOKUP(CONCATENATE($E$2,"4"),Datos!$A$207:$DU$331,11,0)</f>
        <v>0.26339003131849714</v>
      </c>
    </row>
    <row r="14" spans="1:7">
      <c r="A14" s="4"/>
      <c r="B14" s="69" t="s">
        <v>800</v>
      </c>
      <c r="C14" s="70"/>
      <c r="D14" s="70"/>
      <c r="E14" s="71"/>
      <c r="F14" s="52">
        <f>VLOOKUP(CONCATENATE($E$2,"5"),Datos!$A$207:$DU$331,11,0)</f>
        <v>0.22489084097045159</v>
      </c>
    </row>
    <row r="15" spans="1:7">
      <c r="A15" s="4"/>
      <c r="B15" s="89" t="s">
        <v>717</v>
      </c>
      <c r="C15" s="89"/>
      <c r="D15" s="89"/>
      <c r="E15" s="89"/>
      <c r="F15" s="12"/>
    </row>
    <row r="16" spans="1:7"/>
    <row r="17" spans="1:6">
      <c r="A17" s="4"/>
      <c r="B17" s="72" t="s">
        <v>695</v>
      </c>
      <c r="C17" s="73"/>
      <c r="D17" s="73"/>
      <c r="E17" s="74"/>
      <c r="F17" s="62" t="s">
        <v>27</v>
      </c>
    </row>
    <row r="18" spans="1:6" ht="15" customHeight="1">
      <c r="A18" s="4"/>
      <c r="B18" s="75"/>
      <c r="C18" s="76"/>
      <c r="D18" s="76"/>
      <c r="E18" s="77"/>
      <c r="F18" s="62"/>
    </row>
    <row r="19" spans="1:6">
      <c r="A19" s="4"/>
      <c r="B19" s="69" t="s">
        <v>801</v>
      </c>
      <c r="C19" s="70"/>
      <c r="D19" s="70"/>
      <c r="E19" s="71"/>
      <c r="F19" s="52">
        <f>VLOOKUP(CONCATENATE($E$2,"1"),Datos!$A$334:$BQ$483,9,0)</f>
        <v>0.69762187901806982</v>
      </c>
    </row>
    <row r="20" spans="1:6">
      <c r="A20" s="4"/>
      <c r="B20" s="69" t="s">
        <v>802</v>
      </c>
      <c r="C20" s="70"/>
      <c r="D20" s="70"/>
      <c r="E20" s="71"/>
      <c r="F20" s="52">
        <f>VLOOKUP(CONCATENATE($E$2,"2"),Datos!$A$334:$BQ$483,9,0)</f>
        <v>0.56603213733104407</v>
      </c>
    </row>
    <row r="21" spans="1:6">
      <c r="A21" s="4"/>
      <c r="B21" s="69" t="s">
        <v>803</v>
      </c>
      <c r="C21" s="70"/>
      <c r="D21" s="70"/>
      <c r="E21" s="71"/>
      <c r="F21" s="52">
        <f>VLOOKUP(CONCATENATE($E$2,"3"),Datos!$A$334:$BQ$483,9,0)</f>
        <v>0.55850078595995067</v>
      </c>
    </row>
    <row r="22" spans="1:6">
      <c r="A22" s="4"/>
      <c r="B22" s="69" t="s">
        <v>804</v>
      </c>
      <c r="C22" s="70"/>
      <c r="D22" s="70"/>
      <c r="E22" s="71"/>
      <c r="F22" s="52">
        <f>VLOOKUP(CONCATENATE($E$2,"4"),Datos!$A$334:$BQ$483,9,0)</f>
        <v>0.41951890691529892</v>
      </c>
    </row>
    <row r="23" spans="1:6">
      <c r="A23" s="4"/>
      <c r="B23" s="69" t="s">
        <v>805</v>
      </c>
      <c r="C23" s="70"/>
      <c r="D23" s="70"/>
      <c r="E23" s="71"/>
      <c r="F23" s="52">
        <f>VLOOKUP(CONCATENATE($E$2,"5"),Datos!$A$334:$BQ$483,9,0)</f>
        <v>0.20833610373495973</v>
      </c>
    </row>
    <row r="24" spans="1:6">
      <c r="A24" s="4"/>
      <c r="B24" s="69" t="s">
        <v>806</v>
      </c>
      <c r="C24" s="70"/>
      <c r="D24" s="70"/>
      <c r="E24" s="71"/>
      <c r="F24" s="52">
        <f>VLOOKUP(CONCATENATE($E$2,"6"),Datos!$A$334:$BQ$483,9,0)</f>
        <v>0.13102564764178667</v>
      </c>
    </row>
    <row r="25" spans="1:6">
      <c r="A25" s="4"/>
      <c r="B25" s="89" t="s">
        <v>717</v>
      </c>
      <c r="C25" s="89"/>
      <c r="D25" s="89"/>
      <c r="E25" s="89"/>
      <c r="F25" s="12"/>
    </row>
    <row r="26" spans="1:6" ht="15" customHeight="1"/>
    <row r="27" spans="1:6" ht="15" customHeight="1"/>
    <row r="28" spans="1:6">
      <c r="A28" s="4"/>
      <c r="B28" s="72" t="s">
        <v>696</v>
      </c>
      <c r="C28" s="73"/>
      <c r="D28" s="73"/>
      <c r="E28" s="74"/>
      <c r="F28" s="62" t="s">
        <v>27</v>
      </c>
    </row>
    <row r="29" spans="1:6" ht="15" customHeight="1">
      <c r="A29" s="4"/>
      <c r="B29" s="75"/>
      <c r="C29" s="76"/>
      <c r="D29" s="76"/>
      <c r="E29" s="77"/>
      <c r="F29" s="62"/>
    </row>
    <row r="30" spans="1:6">
      <c r="A30" s="4"/>
      <c r="B30" s="69" t="s">
        <v>807</v>
      </c>
      <c r="C30" s="70"/>
      <c r="D30" s="70"/>
      <c r="E30" s="71"/>
      <c r="F30" s="52">
        <f>VLOOKUP(CONCATENATE($E$2,"1"),Datos!$A$207:$DU$331,13,0)</f>
        <v>0.56033064726730497</v>
      </c>
    </row>
    <row r="31" spans="1:6">
      <c r="A31" s="4"/>
      <c r="B31" s="69" t="s">
        <v>808</v>
      </c>
      <c r="C31" s="70"/>
      <c r="D31" s="70"/>
      <c r="E31" s="71"/>
      <c r="F31" s="52">
        <f>VLOOKUP(CONCATENATE($E$2,"2"),Datos!$A$207:$DU$331,13,0)</f>
        <v>6.5399102078085303E-2</v>
      </c>
    </row>
    <row r="32" spans="1:6">
      <c r="A32" s="4"/>
      <c r="B32" s="69" t="s">
        <v>809</v>
      </c>
      <c r="C32" s="70"/>
      <c r="D32" s="70"/>
      <c r="E32" s="71"/>
      <c r="F32" s="52">
        <f>VLOOKUP(CONCATENATE($E$2,"3"),Datos!$A$207:$DU$331,13,0)</f>
        <v>1.0876236202660103E-2</v>
      </c>
    </row>
    <row r="33" spans="1:6">
      <c r="A33" s="4"/>
      <c r="B33" s="69" t="s">
        <v>810</v>
      </c>
      <c r="C33" s="70"/>
      <c r="D33" s="70"/>
      <c r="E33" s="71"/>
      <c r="F33" s="52">
        <f>VLOOKUP(CONCATENATE($E$2,"4"),Datos!$A$207:$DU$331,13,0)</f>
        <v>0.36339401445194419</v>
      </c>
    </row>
    <row r="34" spans="1:6">
      <c r="A34" s="4"/>
      <c r="B34" s="69" t="s">
        <v>27</v>
      </c>
      <c r="C34" s="70"/>
      <c r="D34" s="70"/>
      <c r="E34" s="71"/>
      <c r="F34" s="52">
        <f>VLOOKUP(CONCATENATE($E$2,"5"),Datos!$A$207:$DU$331,13,0)</f>
        <v>1</v>
      </c>
    </row>
    <row r="35" spans="1:6">
      <c r="A35" s="4"/>
      <c r="B35" s="89" t="s">
        <v>717</v>
      </c>
      <c r="C35" s="89"/>
      <c r="D35" s="89"/>
      <c r="E35" s="89"/>
      <c r="F35" s="12"/>
    </row>
    <row r="36" spans="1:6" ht="15" customHeight="1"/>
    <row r="37" spans="1:6" ht="15" customHeight="1"/>
    <row r="38" spans="1:6">
      <c r="A38" s="4"/>
      <c r="B38" s="72" t="s">
        <v>697</v>
      </c>
      <c r="C38" s="73"/>
      <c r="D38" s="73"/>
      <c r="E38" s="74"/>
      <c r="F38" s="62" t="s">
        <v>27</v>
      </c>
    </row>
    <row r="39" spans="1:6" ht="15" customHeight="1">
      <c r="A39" s="4"/>
      <c r="B39" s="75"/>
      <c r="C39" s="76"/>
      <c r="D39" s="76"/>
      <c r="E39" s="77"/>
      <c r="F39" s="62"/>
    </row>
    <row r="40" spans="1:6">
      <c r="A40" s="4"/>
      <c r="B40" s="69" t="s">
        <v>811</v>
      </c>
      <c r="C40" s="70"/>
      <c r="D40" s="70"/>
      <c r="E40" s="71"/>
      <c r="F40" s="52">
        <f>VLOOKUP(CONCATENATE($E$2,"1"),Datos!$A$105:$DU$204,21,0)</f>
        <v>0.96613857306479334</v>
      </c>
    </row>
    <row r="41" spans="1:6">
      <c r="A41" s="4"/>
      <c r="B41" s="69" t="s">
        <v>812</v>
      </c>
      <c r="C41" s="70"/>
      <c r="D41" s="70"/>
      <c r="E41" s="71"/>
      <c r="F41" s="52">
        <f>VLOOKUP(CONCATENATE($E$2,"2"),Datos!$A$105:$DU$204,21,0)</f>
        <v>0.95100981987026545</v>
      </c>
    </row>
    <row r="42" spans="1:6">
      <c r="A42" s="4"/>
      <c r="B42" s="69" t="s">
        <v>813</v>
      </c>
      <c r="C42" s="70"/>
      <c r="D42" s="70"/>
      <c r="E42" s="71"/>
      <c r="F42" s="52">
        <f>VLOOKUP(CONCATENATE($E$2,"3"),Datos!$A$105:$DU$204,21,0)</f>
        <v>0.92873309751612243</v>
      </c>
    </row>
    <row r="43" spans="1:6">
      <c r="A43" s="4"/>
      <c r="B43" s="69" t="s">
        <v>814</v>
      </c>
      <c r="C43" s="70"/>
      <c r="D43" s="70"/>
      <c r="E43" s="71"/>
      <c r="F43" s="52">
        <f>VLOOKUP(CONCATENATE($E$2,"4"),Datos!$A$105:$DU$204,21,0)</f>
        <v>0.4500267364132951</v>
      </c>
    </row>
    <row r="44" spans="1:6">
      <c r="A44" s="4"/>
      <c r="B44" s="89" t="s">
        <v>717</v>
      </c>
      <c r="C44" s="89"/>
      <c r="D44" s="89"/>
      <c r="E44" s="89"/>
      <c r="F44" s="12"/>
    </row>
    <row r="45" spans="1:6" ht="15" customHeight="1"/>
  </sheetData>
  <sheetProtection algorithmName="SHA-512" hashValue="Ec8eOGQFuyOGUHfucsuSJCY8a7o59wRR7VDNCsZ37ivoTOkoWmYatSTyYmdWnmdXl/0fi07TPlxS/yF3RJGUmA==" saltValue="FNzSwwH1LV+0msIwPyUZCg==" spinCount="100000" sheet="1" objects="1" scenarios="1"/>
  <protectedRanges>
    <protectedRange sqref="E2:F2" name="Rango1_1"/>
  </protectedRanges>
  <mergeCells count="35">
    <mergeCell ref="F38:F39"/>
    <mergeCell ref="F28:F29"/>
    <mergeCell ref="B30:E30"/>
    <mergeCell ref="B31:E31"/>
    <mergeCell ref="B32:E32"/>
    <mergeCell ref="B34:E34"/>
    <mergeCell ref="F17:F18"/>
    <mergeCell ref="B25:E25"/>
    <mergeCell ref="B19:E19"/>
    <mergeCell ref="B20:E20"/>
    <mergeCell ref="B21:E21"/>
    <mergeCell ref="B22:E22"/>
    <mergeCell ref="B23:E23"/>
    <mergeCell ref="B44:E44"/>
    <mergeCell ref="B42:E42"/>
    <mergeCell ref="B43:E43"/>
    <mergeCell ref="B11:E11"/>
    <mergeCell ref="B13:E13"/>
    <mergeCell ref="B14:E14"/>
    <mergeCell ref="B15:E15"/>
    <mergeCell ref="B28:E29"/>
    <mergeCell ref="B24:E24"/>
    <mergeCell ref="B41:E41"/>
    <mergeCell ref="B33:E33"/>
    <mergeCell ref="B12:E12"/>
    <mergeCell ref="B17:E18"/>
    <mergeCell ref="B35:E35"/>
    <mergeCell ref="B38:E39"/>
    <mergeCell ref="B40:E40"/>
    <mergeCell ref="B10:E10"/>
    <mergeCell ref="B2:D2"/>
    <mergeCell ref="E2:F2"/>
    <mergeCell ref="B5:F5"/>
    <mergeCell ref="B8:E9"/>
    <mergeCell ref="F8:F9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C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XFC16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692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>
      <c r="A8" s="4"/>
      <c r="B8" s="72" t="s">
        <v>698</v>
      </c>
      <c r="C8" s="73"/>
      <c r="D8" s="73"/>
      <c r="E8" s="74"/>
      <c r="F8" s="62" t="s">
        <v>27</v>
      </c>
    </row>
    <row r="9" spans="1:7" ht="15" customHeight="1">
      <c r="A9" s="4"/>
      <c r="B9" s="75"/>
      <c r="C9" s="76"/>
      <c r="D9" s="76"/>
      <c r="E9" s="77"/>
      <c r="F9" s="62"/>
    </row>
    <row r="10" spans="1:7">
      <c r="A10" s="4"/>
      <c r="B10" s="69" t="s">
        <v>815</v>
      </c>
      <c r="C10" s="70"/>
      <c r="D10" s="70"/>
      <c r="E10" s="71"/>
      <c r="F10" s="52">
        <f>VLOOKUP(CONCATENATE($E$2,"1"),Datos!$A$207:$DU$331,15,0)</f>
        <v>0.77685636901707478</v>
      </c>
    </row>
    <row r="11" spans="1:7">
      <c r="A11" s="4"/>
      <c r="B11" s="69" t="s">
        <v>816</v>
      </c>
      <c r="C11" s="70"/>
      <c r="D11" s="70"/>
      <c r="E11" s="71"/>
      <c r="F11" s="52">
        <f>VLOOKUP(CONCATENATE($E$2,"2"),Datos!$A$207:$DU$331,15,0)</f>
        <v>0.54577673032353835</v>
      </c>
    </row>
    <row r="12" spans="1:7">
      <c r="A12" s="4"/>
      <c r="B12" s="69" t="s">
        <v>817</v>
      </c>
      <c r="C12" s="70"/>
      <c r="D12" s="70"/>
      <c r="E12" s="71"/>
      <c r="F12" s="52">
        <f>VLOOKUP(CONCATENATE($E$2,"3"),Datos!$A$207:$DU$331,15,0)</f>
        <v>0.43712654743500984</v>
      </c>
    </row>
    <row r="13" spans="1:7">
      <c r="A13" s="4"/>
      <c r="B13" s="69" t="s">
        <v>818</v>
      </c>
      <c r="C13" s="70"/>
      <c r="D13" s="70"/>
      <c r="E13" s="71"/>
      <c r="F13" s="52">
        <f>VLOOKUP(CONCATENATE($E$2,"4"),Datos!$A$207:$DU$331,15,0)</f>
        <v>0.19992305463862206</v>
      </c>
    </row>
    <row r="14" spans="1:7">
      <c r="A14" s="4"/>
      <c r="B14" s="69" t="s">
        <v>819</v>
      </c>
      <c r="C14" s="70"/>
      <c r="D14" s="70"/>
      <c r="E14" s="71"/>
      <c r="F14" s="52">
        <f>VLOOKUP(CONCATENATE($E$2,"5"),Datos!$A$207:$DU$331,15,0)</f>
        <v>9.5845784901744079E-3</v>
      </c>
    </row>
    <row r="15" spans="1:7">
      <c r="A15" s="4"/>
      <c r="B15" s="68" t="s">
        <v>717</v>
      </c>
      <c r="C15" s="68"/>
      <c r="D15" s="68"/>
      <c r="E15" s="68"/>
      <c r="F15" s="12"/>
    </row>
    <row r="16" spans="1:7"/>
  </sheetData>
  <sheetProtection algorithmName="SHA-512" hashValue="rMapjWbp9EBoycGYo2ImJ1xejoPWAZzLA8j2IfRahvBsy/VJYkkbEKzLCBkIvI15K8MbaBIh+fdDGpcdFyPDJw==" saltValue="5O7Wb+3vrA9kheygpxzK/w==" spinCount="100000" sheet="1" objects="1" scenarios="1"/>
  <protectedRanges>
    <protectedRange sqref="E2:F2" name="Rango1_1"/>
  </protectedRanges>
  <mergeCells count="11">
    <mergeCell ref="B11:E11"/>
    <mergeCell ref="B13:E13"/>
    <mergeCell ref="B14:E14"/>
    <mergeCell ref="B15:E15"/>
    <mergeCell ref="B12:E12"/>
    <mergeCell ref="B10:E10"/>
    <mergeCell ref="B2:D2"/>
    <mergeCell ref="E2:F2"/>
    <mergeCell ref="B5:F5"/>
    <mergeCell ref="B8:E9"/>
    <mergeCell ref="F8:F9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D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XFC44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699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31.5" customHeight="1">
      <c r="A8" s="4"/>
      <c r="B8" s="88" t="s">
        <v>700</v>
      </c>
      <c r="C8" s="88"/>
      <c r="D8" s="88"/>
      <c r="E8" s="88"/>
      <c r="F8" s="88"/>
      <c r="G8" s="11"/>
    </row>
    <row r="9" spans="1:7">
      <c r="A9" s="4"/>
      <c r="B9" s="43"/>
      <c r="C9" s="7"/>
      <c r="D9" s="7"/>
      <c r="E9" s="7"/>
      <c r="F9" s="7"/>
      <c r="G9" s="7"/>
    </row>
    <row r="10" spans="1:7">
      <c r="A10" s="4"/>
      <c r="C10" s="41" t="s">
        <v>273</v>
      </c>
      <c r="D10" s="1">
        <f>VLOOKUP(CONCATENATE($E$2,"1"),Datos!$A$334:$BQ$483,11,0)</f>
        <v>0.67184607772702332</v>
      </c>
      <c r="F10" s="5"/>
    </row>
    <row r="11" spans="1:7">
      <c r="A11" s="4"/>
      <c r="C11" s="41" t="s">
        <v>278</v>
      </c>
      <c r="D11" s="1">
        <f>VLOOKUP(CONCATENATE($E$2,"2"),Datos!$A$334:$BQ$483,11,0)</f>
        <v>0.19983541946063388</v>
      </c>
      <c r="F11" s="5"/>
    </row>
    <row r="12" spans="1:7">
      <c r="A12" s="4"/>
      <c r="C12" s="41" t="s">
        <v>283</v>
      </c>
      <c r="D12" s="1">
        <f>VLOOKUP(CONCATENATE($E$2,"3"),Datos!$A$334:$BQ$483,11,0)</f>
        <v>6.486056399364358E-2</v>
      </c>
      <c r="F12" s="5"/>
    </row>
    <row r="13" spans="1:7">
      <c r="A13" s="4"/>
      <c r="C13" s="41" t="s">
        <v>288</v>
      </c>
      <c r="D13" s="1">
        <f>VLOOKUP(CONCATENATE($E$2,"4"),Datos!$A$334:$BQ$483,11,0)</f>
        <v>5.2258318434353558E-2</v>
      </c>
      <c r="F13" s="5"/>
    </row>
    <row r="14" spans="1:7">
      <c r="A14" s="4"/>
      <c r="C14" s="42" t="s">
        <v>293</v>
      </c>
      <c r="D14" s="1">
        <f>VLOOKUP(CONCATENATE($E$2,"5"),Datos!$A$334:$BQ$483,11,0)</f>
        <v>1.119962038434115E-2</v>
      </c>
      <c r="F14" s="5"/>
    </row>
    <row r="15" spans="1:7">
      <c r="B15" s="7"/>
      <c r="C15" s="7" t="s">
        <v>27</v>
      </c>
      <c r="D15" s="1">
        <f>VLOOKUP(CONCATENATE($E$2,"6"),Datos!$A$334:$BQ$483,11,0)</f>
        <v>1</v>
      </c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6"/>
      <c r="D33" s="6"/>
      <c r="E33" s="6"/>
      <c r="F33" s="6"/>
      <c r="G33" s="6"/>
    </row>
    <row r="34" spans="1:7">
      <c r="A34" s="4"/>
      <c r="B34" s="72" t="s">
        <v>701</v>
      </c>
      <c r="C34" s="73"/>
      <c r="D34" s="73"/>
      <c r="E34" s="74"/>
      <c r="F34" s="62" t="s">
        <v>27</v>
      </c>
    </row>
    <row r="35" spans="1:7" ht="15" customHeight="1">
      <c r="A35" s="4"/>
      <c r="B35" s="75"/>
      <c r="C35" s="76"/>
      <c r="D35" s="76"/>
      <c r="E35" s="77"/>
      <c r="F35" s="62"/>
    </row>
    <row r="36" spans="1:7" ht="29.25" customHeight="1">
      <c r="A36" s="4"/>
      <c r="B36" s="78" t="s">
        <v>820</v>
      </c>
      <c r="C36" s="79"/>
      <c r="D36" s="79"/>
      <c r="E36" s="80"/>
      <c r="F36" s="52">
        <f>VLOOKUP(CONCATENATE($E$2,"1"),Datos!$A$486:$DA$660,15,0)</f>
        <v>0.63034141163469493</v>
      </c>
    </row>
    <row r="37" spans="1:7">
      <c r="A37" s="4"/>
      <c r="B37" s="69" t="s">
        <v>821</v>
      </c>
      <c r="C37" s="70"/>
      <c r="D37" s="70"/>
      <c r="E37" s="71"/>
      <c r="F37" s="52">
        <f>VLOOKUP(CONCATENATE($E$2,"2"),Datos!$A$486:$DA$660,15,0)</f>
        <v>0.49807495808534147</v>
      </c>
    </row>
    <row r="38" spans="1:7">
      <c r="A38" s="4"/>
      <c r="B38" s="69" t="s">
        <v>822</v>
      </c>
      <c r="C38" s="70"/>
      <c r="D38" s="70"/>
      <c r="E38" s="71"/>
      <c r="F38" s="52">
        <f>VLOOKUP(CONCATENATE($E$2,"3"),Datos!$A$486:$DA$660,15,0)</f>
        <v>0.45899049407318915</v>
      </c>
    </row>
    <row r="39" spans="1:7">
      <c r="A39" s="4"/>
      <c r="B39" s="69" t="s">
        <v>823</v>
      </c>
      <c r="C39" s="70"/>
      <c r="D39" s="70"/>
      <c r="E39" s="71"/>
      <c r="F39" s="52">
        <f>VLOOKUP(CONCATENATE($E$2,"4"),Datos!$A$486:$DA$660,15,0)</f>
        <v>0.36024882642838102</v>
      </c>
    </row>
    <row r="40" spans="1:7">
      <c r="A40" s="4"/>
      <c r="B40" s="69" t="s">
        <v>824</v>
      </c>
      <c r="C40" s="70"/>
      <c r="D40" s="70"/>
      <c r="E40" s="71"/>
      <c r="F40" s="52">
        <f>VLOOKUP(CONCATENATE($E$2,"5"),Datos!$A$486:$DA$660,15,0)</f>
        <v>0.2640911641847592</v>
      </c>
    </row>
    <row r="41" spans="1:7">
      <c r="A41" s="4"/>
      <c r="B41" s="69" t="s">
        <v>825</v>
      </c>
      <c r="C41" s="70"/>
      <c r="D41" s="70"/>
      <c r="E41" s="71"/>
      <c r="F41" s="52">
        <f>VLOOKUP(CONCATENATE($E$2,"6"),Datos!$A$486:$DA$660,15,0)</f>
        <v>0.25435865633252258</v>
      </c>
    </row>
    <row r="42" spans="1:7">
      <c r="A42" s="4"/>
      <c r="B42" s="78" t="s">
        <v>826</v>
      </c>
      <c r="C42" s="79"/>
      <c r="D42" s="79"/>
      <c r="E42" s="80"/>
      <c r="F42" s="52">
        <f>VLOOKUP(CONCATENATE($E$2,"7"),Datos!$A$486:$DA$660,15,0)</f>
        <v>0.19384522297718371</v>
      </c>
    </row>
    <row r="43" spans="1:7">
      <c r="A43" s="4"/>
      <c r="B43" s="68" t="s">
        <v>717</v>
      </c>
      <c r="C43" s="68"/>
      <c r="D43" s="68"/>
      <c r="E43" s="68"/>
      <c r="F43" s="12"/>
    </row>
    <row r="44" spans="1:7">
      <c r="B44" s="8"/>
      <c r="C44" s="8"/>
      <c r="D44" s="8"/>
      <c r="E44" s="8"/>
      <c r="F44" s="7"/>
      <c r="G44" s="7"/>
    </row>
  </sheetData>
  <sheetProtection algorithmName="SHA-512" hashValue="MQ/aA7O0RURzrcj7wRPbCbaymUwVBcRsw+53EbgF2vtpU4EPtAy5kyDjGy21GsHySI6ATlBVFVpZJmJ905o9AA==" saltValue="7BC4Q4vBedz20ckVWZRrww==" spinCount="100000" sheet="1" objects="1" scenarios="1"/>
  <protectedRanges>
    <protectedRange sqref="E2:F2" name="Rango1_1"/>
  </protectedRanges>
  <mergeCells count="14">
    <mergeCell ref="B2:D2"/>
    <mergeCell ref="E2:F2"/>
    <mergeCell ref="B5:F5"/>
    <mergeCell ref="B8:F8"/>
    <mergeCell ref="B34:E35"/>
    <mergeCell ref="F34:F35"/>
    <mergeCell ref="B42:E42"/>
    <mergeCell ref="B43:E43"/>
    <mergeCell ref="B36:E36"/>
    <mergeCell ref="B37:E37"/>
    <mergeCell ref="B38:E38"/>
    <mergeCell ref="B39:E39"/>
    <mergeCell ref="B40:E40"/>
    <mergeCell ref="B41:E41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E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XFC56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51.7109375" style="3" customWidth="1"/>
    <col min="3" max="3" width="18.7109375" style="3" customWidth="1"/>
    <col min="4" max="4" width="19.28515625" style="3" customWidth="1"/>
    <col min="5" max="5" width="16.28515625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699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>
      <c r="B7" s="6"/>
      <c r="C7" s="6"/>
      <c r="D7" s="6"/>
      <c r="E7" s="6"/>
      <c r="F7" s="6"/>
      <c r="G7" s="6"/>
    </row>
    <row r="8" spans="1:7" ht="15" customHeight="1">
      <c r="A8" s="4"/>
      <c r="B8" s="90" t="s">
        <v>702</v>
      </c>
      <c r="C8" s="91"/>
      <c r="D8" s="91"/>
      <c r="E8" s="91"/>
      <c r="F8" s="92"/>
    </row>
    <row r="9" spans="1:7" ht="15" customHeight="1">
      <c r="A9" s="4"/>
      <c r="B9" s="93"/>
      <c r="C9" s="94"/>
      <c r="D9" s="94"/>
      <c r="E9" s="94"/>
      <c r="F9" s="95"/>
    </row>
    <row r="10" spans="1:7" ht="30" customHeight="1">
      <c r="A10" s="4"/>
      <c r="B10" s="38" t="s">
        <v>827</v>
      </c>
      <c r="C10" s="39" t="s">
        <v>600</v>
      </c>
      <c r="D10" s="39" t="s">
        <v>601</v>
      </c>
      <c r="E10" s="39" t="s">
        <v>602</v>
      </c>
      <c r="F10" s="39" t="s">
        <v>27</v>
      </c>
    </row>
    <row r="11" spans="1:7" ht="30.75" customHeight="1">
      <c r="A11" s="4"/>
      <c r="B11" s="44" t="s">
        <v>828</v>
      </c>
      <c r="C11" s="52">
        <f>VLOOKUP(CONCATENATE($E$2,"1"),Datos!$A$1445:$F$1719,3,0)</f>
        <v>0.1351035842634162</v>
      </c>
      <c r="D11" s="52">
        <f>VLOOKUP(CONCATENATE($E$2,"1"),Datos!$A$1445:$F$1719,4,0)</f>
        <v>0.38803441651692983</v>
      </c>
      <c r="E11" s="52">
        <f>VLOOKUP(CONCATENATE($E$2,"1"),Datos!$A$1445:$F$1719,5,0)</f>
        <v>0.4768619992196455</v>
      </c>
      <c r="F11" s="52">
        <f>VLOOKUP(CONCATENATE($E$2,"1"),Datos!$A$1445:$F$1719,6,0)</f>
        <v>1</v>
      </c>
    </row>
    <row r="12" spans="1:7" ht="28.5">
      <c r="A12" s="4"/>
      <c r="B12" s="44" t="s">
        <v>829</v>
      </c>
      <c r="C12" s="52">
        <f>VLOOKUP(CONCATENATE($E$2,"2"),Datos!$A$1445:$F$1719,3,0)</f>
        <v>0.13839920990675963</v>
      </c>
      <c r="D12" s="52">
        <f>VLOOKUP(CONCATENATE($E$2,"2"),Datos!$A$1445:$F$1719,4,0)</f>
        <v>0.4422368073155864</v>
      </c>
      <c r="E12" s="52">
        <f>VLOOKUP(CONCATENATE($E$2,"2"),Datos!$A$1445:$F$1719,5,0)</f>
        <v>0.41936398277764653</v>
      </c>
      <c r="F12" s="52">
        <f>VLOOKUP(CONCATENATE($E$2,"2"),Datos!$A$1445:$F$1719,6,0)</f>
        <v>1</v>
      </c>
    </row>
    <row r="13" spans="1:7" ht="42.75">
      <c r="A13" s="4"/>
      <c r="B13" s="45" t="s">
        <v>830</v>
      </c>
      <c r="C13" s="52">
        <f>VLOOKUP(CONCATENATE($E$2,"3"),Datos!$A$1445:$F$1719,3,0)</f>
        <v>0.16887554139869215</v>
      </c>
      <c r="D13" s="52">
        <f>VLOOKUP(CONCATENATE($E$2,"3"),Datos!$A$1445:$F$1719,4,0)</f>
        <v>0.56343145339008371</v>
      </c>
      <c r="E13" s="52">
        <f>VLOOKUP(CONCATENATE($E$2,"3"),Datos!$A$1445:$F$1719,5,0)</f>
        <v>0.26769300521121903</v>
      </c>
      <c r="F13" s="52">
        <f>VLOOKUP(CONCATENATE($E$2,"3"),Datos!$A$1445:$F$1719,6,0)</f>
        <v>1</v>
      </c>
    </row>
    <row r="14" spans="1:7" ht="42.75">
      <c r="A14" s="4"/>
      <c r="B14" s="45" t="s">
        <v>831</v>
      </c>
      <c r="C14" s="52">
        <f>VLOOKUP(CONCATENATE($E$2,"4"),Datos!$A$1445:$F$1719,3,0)</f>
        <v>0.20674269115496252</v>
      </c>
      <c r="D14" s="52">
        <f>VLOOKUP(CONCATENATE($E$2,"4"),Datos!$A$1445:$F$1719,4,0)</f>
        <v>0.62637785703010251</v>
      </c>
      <c r="E14" s="52">
        <f>VLOOKUP(CONCATENATE($E$2,"4"),Datos!$A$1445:$F$1719,5,0)</f>
        <v>0.16687945181493141</v>
      </c>
      <c r="F14" s="52">
        <f>VLOOKUP(CONCATENATE($E$2,"4"),Datos!$A$1445:$F$1719,6,0)</f>
        <v>1</v>
      </c>
    </row>
    <row r="15" spans="1:7" ht="28.5">
      <c r="A15" s="4"/>
      <c r="B15" s="45" t="s">
        <v>832</v>
      </c>
      <c r="C15" s="52">
        <f>VLOOKUP(CONCATENATE($E$2,"5"),Datos!$A$1445:$F$1719,3,0)</f>
        <v>0.41735088178123192</v>
      </c>
      <c r="D15" s="52">
        <f>VLOOKUP(CONCATENATE($E$2,"5"),Datos!$A$1445:$F$1719,4,0)</f>
        <v>0.44528199183793371</v>
      </c>
      <c r="E15" s="52">
        <f>VLOOKUP(CONCATENATE($E$2,"5"),Datos!$A$1445:$F$1719,5,0)</f>
        <v>0.13736712638082765</v>
      </c>
      <c r="F15" s="52">
        <f>VLOOKUP(CONCATENATE($E$2,"5"),Datos!$A$1445:$F$1719,6,0)</f>
        <v>1</v>
      </c>
    </row>
    <row r="16" spans="1:7">
      <c r="A16" s="4"/>
      <c r="B16" s="45" t="s">
        <v>833</v>
      </c>
      <c r="C16" s="52">
        <f>VLOOKUP(CONCATENATE($E$2,"6"),Datos!$A$1445:$F$1719,3,0)</f>
        <v>0.25067239985249867</v>
      </c>
      <c r="D16" s="52">
        <f>VLOOKUP(CONCATENATE($E$2,"6"),Datos!$A$1445:$F$1719,4,0)</f>
        <v>0.44449845478177108</v>
      </c>
      <c r="E16" s="52">
        <f>VLOOKUP(CONCATENATE($E$2,"6"),Datos!$A$1445:$F$1719,5,0)</f>
        <v>0.30482914536572397</v>
      </c>
      <c r="F16" s="52">
        <f>VLOOKUP(CONCATENATE($E$2,"6"),Datos!$A$1445:$F$1719,6,0)</f>
        <v>1</v>
      </c>
    </row>
    <row r="17" spans="1:7" ht="28.5">
      <c r="A17" s="4"/>
      <c r="B17" s="45" t="s">
        <v>834</v>
      </c>
      <c r="C17" s="52">
        <f>VLOOKUP(CONCATENATE($E$2,"7"),Datos!$A$1445:$F$1719,3,0)</f>
        <v>0.31275028449771891</v>
      </c>
      <c r="D17" s="52">
        <f>VLOOKUP(CONCATENATE($E$2,"7"),Datos!$A$1445:$F$1719,4,0)</f>
        <v>0.42255815412651176</v>
      </c>
      <c r="E17" s="52">
        <f>VLOOKUP(CONCATENATE($E$2,"7"),Datos!$A$1445:$F$1719,5,0)</f>
        <v>0.26469156137576316</v>
      </c>
      <c r="F17" s="52">
        <f>VLOOKUP(CONCATENATE($E$2,"7"),Datos!$A$1445:$F$1719,6,0)</f>
        <v>1</v>
      </c>
    </row>
    <row r="18" spans="1:7" ht="28.5">
      <c r="A18" s="4"/>
      <c r="B18" s="45" t="s">
        <v>835</v>
      </c>
      <c r="C18" s="52">
        <f>VLOOKUP(CONCATENATE($E$2,"8"),Datos!$A$1445:$F$1719,3,0)</f>
        <v>0.40398778850503769</v>
      </c>
      <c r="D18" s="52">
        <f>VLOOKUP(CONCATENATE($E$2,"8"),Datos!$A$1445:$F$1719,4,0)</f>
        <v>0.45488766884002435</v>
      </c>
      <c r="E18" s="52">
        <f>VLOOKUP(CONCATENATE($E$2,"8"),Datos!$A$1445:$F$1719,5,0)</f>
        <v>0.14112454265493041</v>
      </c>
      <c r="F18" s="52">
        <f>VLOOKUP(CONCATENATE($E$2,"8"),Datos!$A$1445:$F$1719,6,0)</f>
        <v>1</v>
      </c>
    </row>
    <row r="19" spans="1:7" ht="28.5">
      <c r="A19" s="4"/>
      <c r="B19" s="45" t="s">
        <v>836</v>
      </c>
      <c r="C19" s="52">
        <f>VLOOKUP(CONCATENATE($E$2,"9"),Datos!$A$1445:$F$1719,3,0)</f>
        <v>0.42293518229195087</v>
      </c>
      <c r="D19" s="52">
        <f>VLOOKUP(CONCATENATE($E$2,"9"),Datos!$A$1445:$F$1719,4,0)</f>
        <v>0.47811181549629034</v>
      </c>
      <c r="E19" s="52">
        <f>VLOOKUP(CONCATENATE($E$2,"9"),Datos!$A$1445:$F$1719,5,0)</f>
        <v>9.8953002211751628E-2</v>
      </c>
      <c r="F19" s="52">
        <f>VLOOKUP(CONCATENATE($E$2,"9"),Datos!$A$1445:$F$1719,6,0)</f>
        <v>1</v>
      </c>
    </row>
    <row r="20" spans="1:7" ht="42.75">
      <c r="A20" s="4"/>
      <c r="B20" s="45" t="s">
        <v>837</v>
      </c>
      <c r="C20" s="52">
        <f>VLOOKUP(CONCATENATE($E$2,"10"),Datos!$A$1445:$F$1719,3,0)</f>
        <v>0.34999634994027384</v>
      </c>
      <c r="D20" s="52">
        <f>VLOOKUP(CONCATENATE($E$2,"10"),Datos!$A$1445:$F$1719,4,0)</f>
        <v>0.41595166815378287</v>
      </c>
      <c r="E20" s="52">
        <f>VLOOKUP(CONCATENATE($E$2,"10"),Datos!$A$1445:$F$1719,5,0)</f>
        <v>0.23405198190593693</v>
      </c>
      <c r="F20" s="52">
        <f>VLOOKUP(CONCATENATE($E$2,"10"),Datos!$A$1445:$F$1719,6,0)</f>
        <v>1</v>
      </c>
    </row>
    <row r="21" spans="1:7" ht="42.75">
      <c r="A21" s="4"/>
      <c r="B21" s="45" t="s">
        <v>838</v>
      </c>
      <c r="C21" s="52">
        <f>VLOOKUP(CONCATENATE($E$2,"11"),Datos!$A$1445:$F$1719,3,0)</f>
        <v>0.2611155017791969</v>
      </c>
      <c r="D21" s="52">
        <f>VLOOKUP(CONCATENATE($E$2,"11"),Datos!$A$1445:$F$1719,4,0)</f>
        <v>0.41855368266270981</v>
      </c>
      <c r="E21" s="52">
        <f>VLOOKUP(CONCATENATE($E$2,"11"),Datos!$A$1445:$F$1719,5,0)</f>
        <v>0.32033081555808735</v>
      </c>
      <c r="F21" s="52">
        <f>VLOOKUP(CONCATENATE($E$2,"11"),Datos!$A$1445:$F$1719,6,0)</f>
        <v>1</v>
      </c>
    </row>
    <row r="22" spans="1:7">
      <c r="A22" s="4"/>
      <c r="B22" s="68" t="s">
        <v>717</v>
      </c>
      <c r="C22" s="68"/>
      <c r="D22" s="68"/>
      <c r="E22" s="68"/>
      <c r="F22" s="12"/>
    </row>
    <row r="23" spans="1:7">
      <c r="B23" s="8"/>
      <c r="C23" s="8"/>
      <c r="D23" s="8"/>
      <c r="E23" s="8"/>
      <c r="F23" s="7"/>
      <c r="G23" s="7"/>
    </row>
    <row r="24" spans="1:7" ht="15" customHeight="1"/>
    <row r="25" spans="1:7">
      <c r="A25" s="4"/>
      <c r="B25" s="72" t="s">
        <v>703</v>
      </c>
      <c r="C25" s="73"/>
      <c r="D25" s="73"/>
      <c r="E25" s="74"/>
      <c r="F25" s="62" t="s">
        <v>27</v>
      </c>
    </row>
    <row r="26" spans="1:7" ht="15" customHeight="1">
      <c r="A26" s="4"/>
      <c r="B26" s="75"/>
      <c r="C26" s="76"/>
      <c r="D26" s="76"/>
      <c r="E26" s="77"/>
      <c r="F26" s="62"/>
    </row>
    <row r="27" spans="1:7">
      <c r="A27" s="4"/>
      <c r="B27" s="78" t="s">
        <v>839</v>
      </c>
      <c r="C27" s="79"/>
      <c r="D27" s="79"/>
      <c r="E27" s="80"/>
      <c r="F27" s="52">
        <f>VLOOKUP(CONCATENATE($E$2,"1"),Datos!$A$663:$AU$862,7,0)</f>
        <v>0.51966136774600069</v>
      </c>
    </row>
    <row r="28" spans="1:7">
      <c r="A28" s="4"/>
      <c r="B28" s="69" t="s">
        <v>840</v>
      </c>
      <c r="C28" s="70"/>
      <c r="D28" s="70"/>
      <c r="E28" s="71"/>
      <c r="F28" s="52">
        <f>VLOOKUP(CONCATENATE($E$2,"2"),Datos!$A$663:$AU$862,7,0)</f>
        <v>0.47676852032725747</v>
      </c>
    </row>
    <row r="29" spans="1:7">
      <c r="A29" s="4"/>
      <c r="B29" s="78" t="s">
        <v>841</v>
      </c>
      <c r="C29" s="79"/>
      <c r="D29" s="79"/>
      <c r="E29" s="80"/>
      <c r="F29" s="52">
        <f>VLOOKUP(CONCATENATE($E$2,"3"),Datos!$A$663:$AU$862,7,0)</f>
        <v>0.42777985467528218</v>
      </c>
    </row>
    <row r="30" spans="1:7">
      <c r="A30" s="4"/>
      <c r="B30" s="69" t="s">
        <v>842</v>
      </c>
      <c r="C30" s="70"/>
      <c r="D30" s="70"/>
      <c r="E30" s="71"/>
      <c r="F30" s="52">
        <f>VLOOKUP(CONCATENATE($E$2,"4"),Datos!$A$663:$AU$862,7,0)</f>
        <v>0.35035027908228228</v>
      </c>
    </row>
    <row r="31" spans="1:7">
      <c r="A31" s="4"/>
      <c r="B31" s="69" t="s">
        <v>843</v>
      </c>
      <c r="C31" s="70"/>
      <c r="D31" s="70"/>
      <c r="E31" s="71"/>
      <c r="F31" s="52">
        <f>VLOOKUP(CONCATENATE($E$2,"5"),Datos!$A$663:$AU$862,7,0)</f>
        <v>0.273157975538315</v>
      </c>
    </row>
    <row r="32" spans="1:7">
      <c r="A32" s="4"/>
      <c r="B32" s="69" t="s">
        <v>844</v>
      </c>
      <c r="C32" s="70"/>
      <c r="D32" s="70"/>
      <c r="E32" s="71"/>
      <c r="F32" s="52">
        <f>VLOOKUP(CONCATENATE($E$2,"6"),Datos!$A$663:$AU$862,7,0)</f>
        <v>8.3293882154329382E-2</v>
      </c>
    </row>
    <row r="33" spans="1:6">
      <c r="A33" s="4"/>
      <c r="B33" s="69" t="s">
        <v>845</v>
      </c>
      <c r="C33" s="70"/>
      <c r="D33" s="70"/>
      <c r="E33" s="71"/>
      <c r="F33" s="52">
        <f>VLOOKUP(CONCATENATE($E$2,"7"),Datos!$A$663:$AU$862,7,0)</f>
        <v>4.8319700013623151E-2</v>
      </c>
    </row>
    <row r="34" spans="1:6">
      <c r="A34" s="4"/>
      <c r="B34" s="78" t="s">
        <v>846</v>
      </c>
      <c r="C34" s="79"/>
      <c r="D34" s="79"/>
      <c r="E34" s="80"/>
      <c r="F34" s="52">
        <f>VLOOKUP(CONCATENATE($E$2,"8"),Datos!$A$663:$AU$862,3,0)</f>
        <v>1</v>
      </c>
    </row>
    <row r="35" spans="1:6">
      <c r="A35" s="4"/>
      <c r="B35" s="68" t="s">
        <v>717</v>
      </c>
      <c r="C35" s="68"/>
      <c r="D35" s="68"/>
      <c r="E35" s="68"/>
      <c r="F35" s="12"/>
    </row>
    <row r="36" spans="1:6" ht="15" customHeight="1"/>
    <row r="37" spans="1:6" ht="15" customHeight="1"/>
    <row r="38" spans="1:6" ht="15" customHeight="1">
      <c r="B38" s="90" t="s">
        <v>704</v>
      </c>
      <c r="C38" s="91"/>
      <c r="D38" s="91"/>
      <c r="E38" s="91"/>
      <c r="F38" s="92"/>
    </row>
    <row r="39" spans="1:6" ht="15" customHeight="1">
      <c r="B39" s="93"/>
      <c r="C39" s="94"/>
      <c r="D39" s="94"/>
      <c r="E39" s="94"/>
      <c r="F39" s="95"/>
    </row>
    <row r="40" spans="1:6" ht="29.25" customHeight="1">
      <c r="B40" s="38" t="s">
        <v>827</v>
      </c>
      <c r="C40" s="39" t="s">
        <v>600</v>
      </c>
      <c r="D40" s="39" t="s">
        <v>601</v>
      </c>
      <c r="E40" s="39" t="s">
        <v>602</v>
      </c>
      <c r="F40" s="39" t="s">
        <v>27</v>
      </c>
    </row>
    <row r="41" spans="1:6" ht="15" customHeight="1">
      <c r="B41" s="44" t="s">
        <v>847</v>
      </c>
      <c r="C41" s="52">
        <f>VLOOKUP(CONCATENATE($E$2,"1"),Datos!$A$1722:$F$2071,3,0)</f>
        <v>0.10335905820641036</v>
      </c>
      <c r="D41" s="52">
        <f>VLOOKUP(CONCATENATE($E$2,"1"),Datos!$A$1722:$F$2071,4,0)</f>
        <v>0.34834511556498676</v>
      </c>
      <c r="E41" s="52">
        <f>VLOOKUP(CONCATENATE($E$2,"1"),Datos!$A$1722:$F$2071,5,0)</f>
        <v>0.54829582622859585</v>
      </c>
      <c r="F41" s="52">
        <f>VLOOKUP(CONCATENATE($E$2,"1"),Datos!$A$1722:$F$2071,6,0)</f>
        <v>1</v>
      </c>
    </row>
    <row r="42" spans="1:6" ht="44.25" customHeight="1">
      <c r="B42" s="44" t="s">
        <v>848</v>
      </c>
      <c r="C42" s="52">
        <f>VLOOKUP(CONCATENATE($E$2,"2"),Datos!$A$1722:$F$2071,3,0)</f>
        <v>0.11872618090537661</v>
      </c>
      <c r="D42" s="52">
        <f>VLOOKUP(CONCATENATE($E$2,"2"),Datos!$A$1722:$F$2071,4,0)</f>
        <v>0.34976656584561316</v>
      </c>
      <c r="E42" s="52">
        <f>VLOOKUP(CONCATENATE($E$2,"2"),Datos!$A$1722:$F$2071,5,0)</f>
        <v>0.53150725324900361</v>
      </c>
      <c r="F42" s="52">
        <f>VLOOKUP(CONCATENATE($E$2,"2"),Datos!$A$1722:$F$2071,6,0)</f>
        <v>1</v>
      </c>
    </row>
    <row r="43" spans="1:6" ht="30.75" customHeight="1">
      <c r="B43" s="45" t="s">
        <v>849</v>
      </c>
      <c r="C43" s="52">
        <f>VLOOKUP(CONCATENATE($E$2,"3"),Datos!$A$1722:$F$2071,3,0)</f>
        <v>0.10627383957674003</v>
      </c>
      <c r="D43" s="52">
        <f>VLOOKUP(CONCATENATE($E$2,"3"),Datos!$A$1722:$F$2071,4,0)</f>
        <v>0.44452801121218433</v>
      </c>
      <c r="E43" s="52">
        <f>VLOOKUP(CONCATENATE($E$2,"3"),Datos!$A$1722:$F$2071,5,0)</f>
        <v>0.44919814921106782</v>
      </c>
      <c r="F43" s="52">
        <f>VLOOKUP(CONCATENATE($E$2,"3"),Datos!$A$1722:$F$2071,6,0)</f>
        <v>1</v>
      </c>
    </row>
    <row r="44" spans="1:6" ht="44.25" customHeight="1">
      <c r="B44" s="45" t="s">
        <v>850</v>
      </c>
      <c r="C44" s="52">
        <f>VLOOKUP(CONCATENATE($E$2,"4"),Datos!$A$1722:$F$2071,3,0)</f>
        <v>8.6362292693530532E-2</v>
      </c>
      <c r="D44" s="52">
        <f>VLOOKUP(CONCATENATE($E$2,"4"),Datos!$A$1722:$F$2071,4,0)</f>
        <v>0.47199347108444706</v>
      </c>
      <c r="E44" s="52">
        <f>VLOOKUP(CONCATENATE($E$2,"4"),Datos!$A$1722:$F$2071,5,0)</f>
        <v>0.44164423622201454</v>
      </c>
      <c r="F44" s="52">
        <f>VLOOKUP(CONCATENATE($E$2,"4"),Datos!$A$1722:$F$2071,6,0)</f>
        <v>1</v>
      </c>
    </row>
    <row r="45" spans="1:6" ht="28.5">
      <c r="B45" s="45" t="s">
        <v>851</v>
      </c>
      <c r="C45" s="52">
        <f>VLOOKUP(CONCATENATE($E$2,"5"),Datos!$A$1722:$F$2071,3,0)</f>
        <v>0.19696485317230214</v>
      </c>
      <c r="D45" s="52">
        <f>VLOOKUP(CONCATENATE($E$2,"5"),Datos!$A$1722:$F$2071,4,0)</f>
        <v>0.42525722060927817</v>
      </c>
      <c r="E45" s="52">
        <f>VLOOKUP(CONCATENATE($E$2,"5"),Datos!$A$1722:$F$2071,5,0)</f>
        <v>0.37777792621841255</v>
      </c>
      <c r="F45" s="52">
        <f>VLOOKUP(CONCATENATE($E$2,"5"),Datos!$A$1722:$F$2071,6,0)</f>
        <v>1</v>
      </c>
    </row>
    <row r="46" spans="1:6" ht="45.75" customHeight="1">
      <c r="B46" s="45" t="s">
        <v>852</v>
      </c>
      <c r="C46" s="52">
        <f>VLOOKUP(CONCATENATE($E$2,"6"),Datos!$A$1722:$F$2071,3,0)</f>
        <v>0.18002971656191613</v>
      </c>
      <c r="D46" s="52">
        <f>VLOOKUP(CONCATENATE($E$2,"6"),Datos!$A$1722:$F$2071,4,0)</f>
        <v>0.49357581454120647</v>
      </c>
      <c r="E46" s="52">
        <f>VLOOKUP(CONCATENATE($E$2,"6"),Datos!$A$1722:$F$2071,5,0)</f>
        <v>0.32639446889687096</v>
      </c>
      <c r="F46" s="52">
        <f>VLOOKUP(CONCATENATE($E$2,"6"),Datos!$A$1722:$F$2071,6,0)</f>
        <v>1</v>
      </c>
    </row>
    <row r="47" spans="1:6" ht="30.75" customHeight="1">
      <c r="B47" s="45" t="s">
        <v>853</v>
      </c>
      <c r="C47" s="52">
        <f>VLOOKUP(CONCATENATE($E$2,"7"),Datos!$A$1722:$F$2071,3,0)</f>
        <v>0.36161805464262481</v>
      </c>
      <c r="D47" s="52">
        <f>VLOOKUP(CONCATENATE($E$2,"7"),Datos!$A$1722:$F$2071,4,0)</f>
        <v>0.44469144978733</v>
      </c>
      <c r="E47" s="52">
        <f>VLOOKUP(CONCATENATE($E$2,"7"),Datos!$A$1722:$F$2071,5,0)</f>
        <v>0.19369049557003895</v>
      </c>
      <c r="F47" s="52">
        <f>VLOOKUP(CONCATENATE($E$2,"7"),Datos!$A$1722:$F$2071,6,0)</f>
        <v>1</v>
      </c>
    </row>
    <row r="48" spans="1:6" ht="30" customHeight="1">
      <c r="B48" s="45" t="s">
        <v>854</v>
      </c>
      <c r="C48" s="52">
        <f>VLOOKUP(CONCATENATE($E$2,"8"),Datos!$A$1722:$F$2071,3,0)</f>
        <v>0.23533187098911801</v>
      </c>
      <c r="D48" s="52">
        <f>VLOOKUP(CONCATENATE($E$2,"8"),Datos!$A$1722:$F$2071,4,0)</f>
        <v>0.5811581050093706</v>
      </c>
      <c r="E48" s="52">
        <f>VLOOKUP(CONCATENATE($E$2,"8"),Datos!$A$1722:$F$2071,5,0)</f>
        <v>0.18351002400150679</v>
      </c>
      <c r="F48" s="52">
        <f>VLOOKUP(CONCATENATE($E$2,"8"),Datos!$A$1722:$F$2071,6,0)</f>
        <v>1</v>
      </c>
    </row>
    <row r="49" spans="2:6" ht="30.75" customHeight="1">
      <c r="B49" s="45" t="s">
        <v>855</v>
      </c>
      <c r="C49" s="52">
        <f>VLOOKUP(CONCATENATE($E$2,"9"),Datos!$A$1722:$F$2071,3,0)</f>
        <v>0.30201496566674008</v>
      </c>
      <c r="D49" s="52">
        <f>VLOOKUP(CONCATENATE($E$2,"9"),Datos!$A$1722:$F$2071,4,0)</f>
        <v>0.53556000909932944</v>
      </c>
      <c r="E49" s="52">
        <f>VLOOKUP(CONCATENATE($E$2,"9"),Datos!$A$1722:$F$2071,5,0)</f>
        <v>0.16242502523392355</v>
      </c>
      <c r="F49" s="52">
        <f>VLOOKUP(CONCATENATE($E$2,"9"),Datos!$A$1722:$F$2071,6,0)</f>
        <v>1</v>
      </c>
    </row>
    <row r="50" spans="2:6" ht="15" customHeight="1">
      <c r="B50" s="45" t="s">
        <v>856</v>
      </c>
      <c r="C50" s="52">
        <f>VLOOKUP(CONCATENATE($E$2,"10"),Datos!$A$1722:$F$2071,3,0)</f>
        <v>0.55539886559973173</v>
      </c>
      <c r="D50" s="52">
        <f>VLOOKUP(CONCATENATE($E$2,"10"),Datos!$A$1722:$F$2071,4,0)</f>
        <v>0.30657088241419217</v>
      </c>
      <c r="E50" s="52">
        <f>VLOOKUP(CONCATENATE($E$2,"10"),Datos!$A$1722:$F$2071,5,0)</f>
        <v>0.13803025198607163</v>
      </c>
      <c r="F50" s="52">
        <f>VLOOKUP(CONCATENATE($E$2,"10"),Datos!$A$1722:$F$2071,6,0)</f>
        <v>1</v>
      </c>
    </row>
    <row r="51" spans="2:6" ht="30" customHeight="1">
      <c r="B51" s="45" t="s">
        <v>857</v>
      </c>
      <c r="C51" s="52">
        <f>VLOOKUP(CONCATENATE($E$2,"11"),Datos!$A$1722:$F$2071,3,0)</f>
        <v>0.52062900930041256</v>
      </c>
      <c r="D51" s="52">
        <f>VLOOKUP(CONCATENATE($E$2,"11"),Datos!$A$1722:$F$2071,4,0)</f>
        <v>0.36225226238673108</v>
      </c>
      <c r="E51" s="52">
        <f>VLOOKUP(CONCATENATE($E$2,"11"),Datos!$A$1722:$F$2071,5,0)</f>
        <v>0.11711872831285051</v>
      </c>
      <c r="F51" s="52">
        <f>VLOOKUP(CONCATENATE($E$2,"11"),Datos!$A$1722:$F$2071,6,0)</f>
        <v>1</v>
      </c>
    </row>
    <row r="52" spans="2:6" ht="15" customHeight="1">
      <c r="B52" s="45" t="s">
        <v>858</v>
      </c>
      <c r="C52" s="52">
        <f>VLOOKUP(CONCATENATE($E$2,"12"),Datos!$A$1722:$F$2071,3,0)</f>
        <v>0.65280044092213685</v>
      </c>
      <c r="D52" s="52">
        <f>VLOOKUP(CONCATENATE($E$2,"12"),Datos!$A$1722:$F$2071,4,0)</f>
        <v>0.24972070683093656</v>
      </c>
      <c r="E52" s="52">
        <f>VLOOKUP(CONCATENATE($E$2,"12"),Datos!$A$1722:$F$2071,5,0)</f>
        <v>9.7478852246921349E-2</v>
      </c>
      <c r="F52" s="52">
        <f>VLOOKUP(CONCATENATE($E$2,"12"),Datos!$A$1722:$F$2071,6,0)</f>
        <v>1</v>
      </c>
    </row>
    <row r="53" spans="2:6" ht="15" customHeight="1">
      <c r="B53" s="45" t="s">
        <v>859</v>
      </c>
      <c r="C53" s="52">
        <f>VLOOKUP(CONCATENATE($E$2,"13"),Datos!$A$1722:$F$2071,3,0)</f>
        <v>0.69389133707004713</v>
      </c>
      <c r="D53" s="52">
        <f>VLOOKUP(CONCATENATE($E$2,"13"),Datos!$A$1722:$F$2071,4,0)</f>
        <v>0.23231845505232837</v>
      </c>
      <c r="E53" s="52">
        <f>VLOOKUP(CONCATENATE($E$2,"13"),Datos!$A$1722:$F$2071,5,0)</f>
        <v>7.3790207877620556E-2</v>
      </c>
      <c r="F53" s="52">
        <f>VLOOKUP(CONCATENATE($E$2,"13"),Datos!$A$1722:$F$2071,6,0)</f>
        <v>1</v>
      </c>
    </row>
    <row r="54" spans="2:6" ht="15" customHeight="1">
      <c r="B54" s="45" t="s">
        <v>860</v>
      </c>
      <c r="C54" s="52">
        <f>VLOOKUP(CONCATENATE($E$2,"14"),Datos!$A$1722:$F$2071,3,0)</f>
        <v>0.87841219011642591</v>
      </c>
      <c r="D54" s="52">
        <f>VLOOKUP(CONCATENATE($E$2,"14"),Datos!$A$1722:$F$2071,4,0)</f>
        <v>7.6915473230474374E-2</v>
      </c>
      <c r="E54" s="52">
        <f>VLOOKUP(CONCATENATE($E$2,"14"),Datos!$A$1722:$F$2071,5,0)</f>
        <v>4.4672336653096639E-2</v>
      </c>
      <c r="F54" s="52">
        <f>VLOOKUP(CONCATENATE($E$2,"14"),Datos!$A$1722:$F$2071,6,0)</f>
        <v>1</v>
      </c>
    </row>
    <row r="55" spans="2:6" ht="15" customHeight="1">
      <c r="B55" s="68" t="s">
        <v>717</v>
      </c>
      <c r="C55" s="68"/>
      <c r="D55" s="68"/>
      <c r="E55" s="68"/>
      <c r="F55" s="12"/>
    </row>
    <row r="56" spans="2:6" ht="15" customHeight="1"/>
  </sheetData>
  <sheetProtection algorithmName="SHA-512" hashValue="pReBsKxSg5VljGaNYEWRDyG9ej6GOo4lf1XAZf7g/7KCwPAndwnQ4grrUnPnPXvshu9aDDLAuW+X8lxKdfMzHA==" saltValue="LZt2CPjfTG2RRXe0lbDS5w==" spinCount="100000" sheet="1" objects="1" scenarios="1"/>
  <protectedRanges>
    <protectedRange sqref="E2:F2" name="Rango1_1"/>
  </protectedRanges>
  <mergeCells count="18">
    <mergeCell ref="B2:D2"/>
    <mergeCell ref="E2:F2"/>
    <mergeCell ref="B5:F5"/>
    <mergeCell ref="B38:F39"/>
    <mergeCell ref="B55:E55"/>
    <mergeCell ref="B8:F9"/>
    <mergeCell ref="B25:E26"/>
    <mergeCell ref="F25:F26"/>
    <mergeCell ref="B29:E29"/>
    <mergeCell ref="B30:E30"/>
    <mergeCell ref="B31:E31"/>
    <mergeCell ref="B32:E32"/>
    <mergeCell ref="B28:E28"/>
    <mergeCell ref="B22:E22"/>
    <mergeCell ref="B33:E33"/>
    <mergeCell ref="B35:E35"/>
    <mergeCell ref="B34:E34"/>
    <mergeCell ref="B27:E27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F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XFC40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699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31.5" customHeight="1">
      <c r="A8" s="4"/>
      <c r="B8" s="88" t="s">
        <v>705</v>
      </c>
      <c r="C8" s="88"/>
      <c r="D8" s="88"/>
      <c r="E8" s="88"/>
      <c r="F8" s="88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41" t="s">
        <v>35</v>
      </c>
      <c r="D10" s="1">
        <f>VLOOKUP(CONCATENATE($E$2,"1"),Datos!$A$28:$BS$102,11,0)</f>
        <v>0.81547206909843273</v>
      </c>
      <c r="F10" s="5"/>
    </row>
    <row r="11" spans="1:7">
      <c r="A11" s="4"/>
      <c r="C11" s="41" t="s">
        <v>41</v>
      </c>
      <c r="D11" s="1">
        <f>VLOOKUP(CONCATENATE($E$2,"2"),Datos!$A$28:$BS$102,11,0)</f>
        <v>0.18452793090156178</v>
      </c>
      <c r="F11" s="5"/>
    </row>
    <row r="12" spans="1:7">
      <c r="A12" s="4"/>
      <c r="C12" s="31" t="s">
        <v>27</v>
      </c>
      <c r="D12" s="1">
        <f>VLOOKUP(CONCATENATE($E$2,"3"),Datos!$A$28:$BS$102,11,0)</f>
        <v>1</v>
      </c>
      <c r="F12" s="5"/>
    </row>
    <row r="13" spans="1:7">
      <c r="A13" s="4"/>
      <c r="C13" s="10"/>
      <c r="D13" s="1"/>
      <c r="F13" s="5"/>
    </row>
    <row r="14" spans="1:7">
      <c r="A14" s="4"/>
      <c r="C14" s="10"/>
      <c r="D14" s="1"/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1:7">
      <c r="B33" s="6"/>
      <c r="C33" s="6"/>
      <c r="D33" s="6"/>
      <c r="E33" s="6"/>
      <c r="F33" s="6"/>
      <c r="G33" s="6"/>
    </row>
    <row r="34" spans="1:7">
      <c r="A34" s="4"/>
      <c r="B34" s="72" t="s">
        <v>706</v>
      </c>
      <c r="C34" s="73"/>
      <c r="D34" s="73"/>
      <c r="E34" s="74"/>
      <c r="F34" s="62" t="s">
        <v>27</v>
      </c>
    </row>
    <row r="35" spans="1:7" ht="15" customHeight="1">
      <c r="A35" s="4"/>
      <c r="B35" s="75"/>
      <c r="C35" s="76"/>
      <c r="D35" s="76"/>
      <c r="E35" s="77"/>
      <c r="F35" s="62"/>
    </row>
    <row r="36" spans="1:7">
      <c r="A36" s="4"/>
      <c r="B36" s="69" t="s">
        <v>861</v>
      </c>
      <c r="C36" s="70"/>
      <c r="D36" s="70"/>
      <c r="E36" s="71"/>
      <c r="F36" s="52">
        <f>VLOOKUP(CONCATENATE($E$2,"1"),Datos!$A$28:$DU$102,13,0)</f>
        <v>0.65085321830321863</v>
      </c>
    </row>
    <row r="37" spans="1:7">
      <c r="A37" s="4"/>
      <c r="B37" s="69" t="s">
        <v>862</v>
      </c>
      <c r="C37" s="70"/>
      <c r="D37" s="70"/>
      <c r="E37" s="71"/>
      <c r="F37" s="52">
        <f>VLOOKUP(CONCATENATE($E$2,"2"),Datos!$A$28:$DU$102,13,0)</f>
        <v>0.53241593875392101</v>
      </c>
    </row>
    <row r="38" spans="1:7">
      <c r="A38" s="4"/>
      <c r="B38" s="69" t="s">
        <v>863</v>
      </c>
      <c r="C38" s="70"/>
      <c r="D38" s="70"/>
      <c r="E38" s="71"/>
      <c r="F38" s="52">
        <f>VLOOKUP(CONCATENATE($E$2,"3"),Datos!$A$28:$DU$102,13,0)</f>
        <v>0.47375563542189669</v>
      </c>
    </row>
    <row r="39" spans="1:7">
      <c r="A39" s="4"/>
      <c r="B39" s="68" t="s">
        <v>717</v>
      </c>
      <c r="C39" s="68"/>
      <c r="D39" s="68"/>
      <c r="E39" s="68"/>
      <c r="F39" s="12"/>
    </row>
    <row r="40" spans="1:7">
      <c r="B40" s="8"/>
      <c r="C40" s="8"/>
      <c r="D40" s="8"/>
      <c r="E40" s="8"/>
      <c r="F40" s="7"/>
      <c r="G40" s="7"/>
    </row>
  </sheetData>
  <sheetProtection algorithmName="SHA-512" hashValue="1gTiRcr8jElVbRoWltISlSPMy5uuh/yZQ7nlYRS7eXinefwSOVyQ3lgFnDdM5u/C2mH4hE3CSmc/BFkFfuAw8A==" saltValue="3rBcv4wsRBxG66qjA6gstA==" spinCount="100000" sheet="1" objects="1" scenarios="1"/>
  <protectedRanges>
    <protectedRange sqref="E2:F2" name="Rango1_1"/>
  </protectedRanges>
  <mergeCells count="10">
    <mergeCell ref="B39:E39"/>
    <mergeCell ref="B36:E36"/>
    <mergeCell ref="B37:E37"/>
    <mergeCell ref="B38:E38"/>
    <mergeCell ref="B2:D2"/>
    <mergeCell ref="E2:F2"/>
    <mergeCell ref="B5:F5"/>
    <mergeCell ref="B8:F8"/>
    <mergeCell ref="B34:E35"/>
    <mergeCell ref="F34:F35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10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XFC57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707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864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10" t="s">
        <v>865</v>
      </c>
      <c r="D10" s="1">
        <f>VLOOKUP(CONCATENATE($E$2,"1"),Datos!$A$207:$DU$331,17,0)</f>
        <v>0.68819417812588468</v>
      </c>
      <c r="F10" s="5"/>
    </row>
    <row r="11" spans="1:7">
      <c r="A11" s="4"/>
      <c r="C11" s="10" t="s">
        <v>214</v>
      </c>
      <c r="D11" s="1">
        <f>VLOOKUP(CONCATENATE($E$2,"2"),Datos!$A$207:$DU$331,17,0)</f>
        <v>0.16394019675007912</v>
      </c>
      <c r="F11" s="5"/>
    </row>
    <row r="12" spans="1:7">
      <c r="A12" s="4"/>
      <c r="C12" s="10" t="s">
        <v>223</v>
      </c>
      <c r="D12" s="1">
        <f>VLOOKUP(CONCATENATE($E$2,"3"),Datos!$A$207:$DU$331,17,0)</f>
        <v>0.12720976801613823</v>
      </c>
      <c r="F12" s="5"/>
    </row>
    <row r="13" spans="1:7">
      <c r="A13" s="4"/>
      <c r="C13" s="10" t="s">
        <v>233</v>
      </c>
      <c r="D13" s="1">
        <f>VLOOKUP(CONCATENATE($E$2,"4"),Datos!$A$207:$DU$331,17,0)</f>
        <v>2.0655857107893957E-2</v>
      </c>
      <c r="F13" s="5"/>
    </row>
    <row r="14" spans="1:7">
      <c r="A14" s="4"/>
      <c r="C14" s="10" t="s">
        <v>27</v>
      </c>
      <c r="D14" s="1">
        <f>VLOOKUP(CONCATENATE($E$2,"5"),Datos!$A$207:$DU$331,17,0)</f>
        <v>1</v>
      </c>
      <c r="F14" s="5"/>
    </row>
    <row r="15" spans="1:7">
      <c r="B15" s="7"/>
      <c r="C15" s="7"/>
      <c r="D15" s="7"/>
      <c r="E15" s="7"/>
    </row>
    <row r="16" spans="1:7"/>
    <row r="17" spans="1:7"/>
    <row r="18" spans="1:7"/>
    <row r="19" spans="1:7"/>
    <row r="20" spans="1:7"/>
    <row r="21" spans="1:7"/>
    <row r="22" spans="1:7"/>
    <row r="23" spans="1:7"/>
    <row r="24" spans="1:7"/>
    <row r="25" spans="1:7"/>
    <row r="26" spans="1:7"/>
    <row r="27" spans="1:7"/>
    <row r="28" spans="1:7"/>
    <row r="29" spans="1:7">
      <c r="B29" s="6"/>
      <c r="C29" s="19" t="s">
        <v>717</v>
      </c>
      <c r="D29" s="19"/>
      <c r="E29" s="19"/>
      <c r="F29" s="19"/>
      <c r="G29" s="6"/>
    </row>
    <row r="30" spans="1:7">
      <c r="B30" s="6"/>
      <c r="C30" s="19"/>
      <c r="D30" s="19"/>
      <c r="E30" s="19"/>
      <c r="F30" s="19"/>
      <c r="G30" s="6"/>
    </row>
    <row r="31" spans="1:7" ht="15" customHeight="1"/>
    <row r="32" spans="1:7" ht="15.75">
      <c r="A32" s="4"/>
      <c r="B32" s="62" t="s">
        <v>709</v>
      </c>
      <c r="C32" s="62"/>
      <c r="D32" s="62"/>
      <c r="E32" s="62"/>
      <c r="F32" s="62"/>
      <c r="G32" s="11"/>
    </row>
    <row r="33" spans="1:7">
      <c r="A33" s="4"/>
      <c r="B33" s="7"/>
      <c r="C33" s="7"/>
      <c r="D33" s="7"/>
      <c r="E33" s="7"/>
      <c r="F33" s="7"/>
      <c r="G33" s="7"/>
    </row>
    <row r="34" spans="1:7">
      <c r="A34" s="4"/>
      <c r="C34" s="10" t="s">
        <v>39</v>
      </c>
      <c r="D34" s="1">
        <f>VLOOKUP(CONCATENATE($E$2,"1"),Datos!$A$28:$DU$102,15,0)</f>
        <v>0.60943437920218879</v>
      </c>
      <c r="F34" s="5"/>
    </row>
    <row r="35" spans="1:7">
      <c r="A35" s="4"/>
      <c r="C35" s="10" t="s">
        <v>45</v>
      </c>
      <c r="D35" s="1">
        <f>VLOOKUP(CONCATENATE($E$2,"2"),Datos!$A$28:$DU$102,15,0)</f>
        <v>0.39056562079780816</v>
      </c>
      <c r="F35" s="5"/>
    </row>
    <row r="36" spans="1:7">
      <c r="A36" s="4"/>
      <c r="C36" s="10" t="s">
        <v>27</v>
      </c>
      <c r="D36" s="1">
        <f>VLOOKUP(CONCATENATE($E$2,"3"),Datos!$A$28:$DU$102,15,0)</f>
        <v>1</v>
      </c>
      <c r="F36" s="5"/>
    </row>
    <row r="37" spans="1:7">
      <c r="A37" s="4"/>
      <c r="C37" s="10"/>
      <c r="D37" s="1"/>
      <c r="F37" s="5"/>
    </row>
    <row r="38" spans="1:7">
      <c r="A38" s="4"/>
      <c r="C38" s="10"/>
      <c r="D38" s="1"/>
      <c r="F38" s="5"/>
    </row>
    <row r="39" spans="1:7">
      <c r="B39" s="7"/>
      <c r="C39" s="7"/>
      <c r="D39" s="7"/>
      <c r="E39" s="7"/>
    </row>
    <row r="40" spans="1:7"/>
    <row r="41" spans="1:7"/>
    <row r="42" spans="1:7"/>
    <row r="43" spans="1:7"/>
    <row r="44" spans="1:7"/>
    <row r="45" spans="1:7"/>
    <row r="46" spans="1:7"/>
    <row r="47" spans="1:7"/>
    <row r="48" spans="1:7"/>
    <row r="49" spans="2:7"/>
    <row r="50" spans="2:7"/>
    <row r="51" spans="2:7"/>
    <row r="52" spans="2:7"/>
    <row r="53" spans="2:7"/>
    <row r="54" spans="2:7"/>
    <row r="55" spans="2:7">
      <c r="C55" s="19" t="s">
        <v>717</v>
      </c>
    </row>
    <row r="56" spans="2:7"/>
    <row r="57" spans="2:7" hidden="1">
      <c r="B57" s="6"/>
      <c r="D57" s="19"/>
      <c r="E57" s="19"/>
      <c r="F57" s="19"/>
      <c r="G57" s="6"/>
    </row>
  </sheetData>
  <sheetProtection algorithmName="SHA-512" hashValue="ChZWcsiJe/iOjvu+dhoHK45s6hNXERAf/+yVdKMADs4qwsnfcbzRtIDiBT4npyu4CdGRbiCPcoYICdHzCVyUkw==" saltValue="RBILDSNHLYmBnOwNkmR8WA==" spinCount="100000" sheet="1" objects="1" scenarios="1"/>
  <protectedRanges>
    <protectedRange sqref="E2:F2" name="Rango1_1"/>
  </protectedRanges>
  <mergeCells count="5">
    <mergeCell ref="B32:F32"/>
    <mergeCell ref="B2:D2"/>
    <mergeCell ref="E2:F2"/>
    <mergeCell ref="B5:F5"/>
    <mergeCell ref="B8:F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11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XFC33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707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710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t="s">
        <v>205</v>
      </c>
      <c r="D10" s="1">
        <f>VLOOKUP(CONCATENATE($E$2,"1"),Datos!$A$207:$DU$331,19,0)</f>
        <v>0.77492123050298989</v>
      </c>
      <c r="F10" s="5"/>
    </row>
    <row r="11" spans="1:7">
      <c r="A11" s="4"/>
      <c r="C11" t="s">
        <v>214</v>
      </c>
      <c r="D11" s="1">
        <f>VLOOKUP(CONCATENATE($E$2,"2"),Datos!$A$207:$DU$331,19,0)</f>
        <v>0.10652671410671756</v>
      </c>
      <c r="F11" s="5"/>
    </row>
    <row r="12" spans="1:7">
      <c r="A12" s="4"/>
      <c r="C12" t="s">
        <v>224</v>
      </c>
      <c r="D12" s="1">
        <f>VLOOKUP(CONCATENATE($E$2,"3"),Datos!$A$207:$DU$331,19,0)</f>
        <v>2.6870965835230205E-2</v>
      </c>
      <c r="F12" s="5"/>
    </row>
    <row r="13" spans="1:7">
      <c r="A13" s="4"/>
      <c r="C13" t="s">
        <v>223</v>
      </c>
      <c r="D13" s="1">
        <f>VLOOKUP(CONCATENATE($E$2,"4"),Datos!$A$207:$DU$331,19,0)</f>
        <v>9.1681089555058048E-2</v>
      </c>
      <c r="F13" s="5"/>
    </row>
    <row r="14" spans="1:7">
      <c r="A14" s="4"/>
      <c r="C14" t="s">
        <v>27</v>
      </c>
      <c r="D14" s="1">
        <f>VLOOKUP(CONCATENATE($E$2,"5"),Datos!$A$207:$DU$331,19,0)</f>
        <v>1</v>
      </c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/>
    <row r="31" spans="2:7">
      <c r="B31" s="6"/>
      <c r="C31" s="19" t="s">
        <v>717</v>
      </c>
      <c r="D31" s="19"/>
      <c r="E31" s="19"/>
      <c r="F31" s="19"/>
      <c r="G31" s="6"/>
    </row>
    <row r="32" spans="2:7">
      <c r="B32" s="6"/>
      <c r="C32" s="19"/>
      <c r="D32" s="19"/>
      <c r="E32" s="19"/>
      <c r="F32" s="19"/>
      <c r="G32" s="6"/>
    </row>
    <row r="33" spans="2:7" hidden="1">
      <c r="B33" s="6"/>
      <c r="C33" s="6"/>
      <c r="D33" s="6"/>
      <c r="E33" s="6"/>
      <c r="F33" s="6"/>
      <c r="G33" s="6"/>
    </row>
  </sheetData>
  <sheetProtection algorithmName="SHA-512" hashValue="Yn8PqO0kw+CXXXM9ZLbq7uwh6IljB3M7MzJ1fp27nd0hAnD2tZgFz2KNM8YchOn/EoBid7o7rCCAECJ8egHkHg==" saltValue="fnmrl6nUZZ1O7Oa/Pm7LmQ==" spinCount="100000" sheet="1" objects="1" scenarios="1"/>
  <protectedRanges>
    <protectedRange sqref="E2:F2" name="Rango1_1"/>
  </protectedRanges>
  <mergeCells count="4">
    <mergeCell ref="B2:D2"/>
    <mergeCell ref="E2:F2"/>
    <mergeCell ref="B5:F5"/>
    <mergeCell ref="B8:F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12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XFC32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707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 ht="15.75">
      <c r="A8" s="4"/>
      <c r="B8" s="62" t="s">
        <v>711</v>
      </c>
      <c r="C8" s="62"/>
      <c r="D8" s="62"/>
      <c r="E8" s="62"/>
      <c r="F8" s="62"/>
      <c r="G8" s="11"/>
    </row>
    <row r="9" spans="1:7">
      <c r="A9" s="4"/>
      <c r="B9" s="7"/>
      <c r="C9" s="7"/>
      <c r="D9" s="7"/>
      <c r="E9" s="7"/>
      <c r="F9" s="7"/>
      <c r="G9" s="7"/>
    </row>
    <row r="10" spans="1:7">
      <c r="A10" s="4"/>
      <c r="C10" s="30" t="s">
        <v>866</v>
      </c>
      <c r="D10" s="1">
        <f>VLOOKUP(CONCATENATE($E$2,"1"),Datos!$A$207:$DU$331,21,0)</f>
        <v>0.5149457350492076</v>
      </c>
      <c r="F10" s="5"/>
    </row>
    <row r="11" spans="1:7" ht="24">
      <c r="A11" s="4"/>
      <c r="C11" s="30" t="s">
        <v>867</v>
      </c>
      <c r="D11" s="1">
        <f>VLOOKUP(CONCATENATE($E$2,"2"),Datos!$A$207:$DU$331,21,0)</f>
        <v>0.25378806643400198</v>
      </c>
      <c r="F11" s="5"/>
    </row>
    <row r="12" spans="1:7" ht="24">
      <c r="A12" s="4"/>
      <c r="C12" s="30" t="s">
        <v>868</v>
      </c>
      <c r="D12" s="1">
        <f>VLOOKUP(CONCATENATE($E$2,"3"),Datos!$A$207:$DU$331,21,0)</f>
        <v>0.22078315773725068</v>
      </c>
      <c r="F12" s="5"/>
    </row>
    <row r="13" spans="1:7">
      <c r="A13" s="4"/>
      <c r="C13" s="30" t="s">
        <v>869</v>
      </c>
      <c r="D13" s="1">
        <f>VLOOKUP(CONCATENATE($E$2,"4"),Datos!$A$207:$DU$331,21,0)</f>
        <v>1.048304077953313E-2</v>
      </c>
      <c r="F13" s="5"/>
    </row>
    <row r="14" spans="1:7">
      <c r="A14" s="4"/>
      <c r="C14" s="31" t="s">
        <v>27</v>
      </c>
      <c r="D14" s="1">
        <f>VLOOKUP(CONCATENATE($E$2,"5"),Datos!$A$207:$DU$331,21,0)</f>
        <v>1</v>
      </c>
      <c r="F14" s="5"/>
    </row>
    <row r="15" spans="1:7">
      <c r="B15" s="7"/>
      <c r="C15" s="7"/>
      <c r="D15" s="7"/>
      <c r="E15" s="7"/>
    </row>
    <row r="16" spans="1:7"/>
    <row r="17" spans="2:7"/>
    <row r="18" spans="2:7"/>
    <row r="19" spans="2:7"/>
    <row r="20" spans="2:7"/>
    <row r="21" spans="2:7"/>
    <row r="22" spans="2:7"/>
    <row r="23" spans="2:7"/>
    <row r="24" spans="2:7"/>
    <row r="25" spans="2:7"/>
    <row r="26" spans="2:7"/>
    <row r="27" spans="2:7"/>
    <row r="28" spans="2:7"/>
    <row r="29" spans="2:7"/>
    <row r="30" spans="2:7">
      <c r="B30" s="6"/>
      <c r="C30" s="19" t="s">
        <v>717</v>
      </c>
      <c r="D30" s="19"/>
      <c r="E30" s="19"/>
      <c r="F30" s="19"/>
      <c r="G30" s="6"/>
    </row>
    <row r="31" spans="2:7">
      <c r="B31" s="6"/>
      <c r="C31" s="19"/>
      <c r="D31" s="19"/>
      <c r="E31" s="19"/>
      <c r="F31" s="19"/>
      <c r="G31" s="6"/>
    </row>
    <row r="32" spans="2:7" hidden="1">
      <c r="C32" s="6"/>
      <c r="D32" s="6"/>
      <c r="E32" s="6"/>
      <c r="F32" s="6"/>
      <c r="G32" s="6"/>
    </row>
  </sheetData>
  <sheetProtection algorithmName="SHA-512" hashValue="3kddx5umLOw9wPCZfUl0vU1DYswyjuGVOFp4fdPzMgeN1uw2NkbNiFWav+3vRvz0R5+9PCfvWquUhW8hf5eehA==" saltValue="nydSr3g//6CC1YoJNH4KWQ==" spinCount="100000" sheet="1" objects="1" scenarios="1"/>
  <protectedRanges>
    <protectedRange sqref="E2:F2" name="Rango1_1"/>
  </protectedRanges>
  <mergeCells count="4">
    <mergeCell ref="B2:D2"/>
    <mergeCell ref="E2:F2"/>
    <mergeCell ref="B5:F5"/>
    <mergeCell ref="B8:F8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13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XFC17"/>
  <sheetViews>
    <sheetView workbookViewId="0">
      <selection activeCell="E2" sqref="E2:F2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5" width="11" style="3" customWidth="1"/>
    <col min="6" max="6" width="14.14062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6"/>
      <c r="C1" s="9"/>
      <c r="D1" s="9"/>
      <c r="E1" s="6"/>
      <c r="F1" s="6"/>
    </row>
    <row r="2" spans="1:7" ht="15.75">
      <c r="A2" s="4"/>
      <c r="B2" s="63" t="s">
        <v>716</v>
      </c>
      <c r="C2" s="64"/>
      <c r="D2" s="65"/>
      <c r="E2" s="66" t="s">
        <v>24</v>
      </c>
      <c r="F2" s="67"/>
      <c r="G2" s="5"/>
    </row>
    <row r="3" spans="1:7">
      <c r="B3" s="8"/>
      <c r="C3" s="22"/>
      <c r="D3" s="8"/>
      <c r="E3" s="22"/>
      <c r="F3" s="8"/>
      <c r="G3" s="6"/>
    </row>
    <row r="4" spans="1:7">
      <c r="B4" s="21"/>
      <c r="C4" s="8"/>
      <c r="D4" s="21"/>
      <c r="E4" s="8"/>
      <c r="F4" s="21"/>
      <c r="G4" s="6"/>
    </row>
    <row r="5" spans="1:7" ht="18">
      <c r="A5" s="4"/>
      <c r="B5" s="59" t="s">
        <v>707</v>
      </c>
      <c r="C5" s="59"/>
      <c r="D5" s="59"/>
      <c r="E5" s="59"/>
      <c r="F5" s="59"/>
      <c r="G5" s="5"/>
    </row>
    <row r="6" spans="1:7" s="18" customFormat="1" ht="15.75">
      <c r="A6" s="15"/>
      <c r="B6" s="16"/>
      <c r="C6" s="16"/>
      <c r="D6" s="16"/>
      <c r="E6" s="16"/>
      <c r="F6" s="23"/>
      <c r="G6" s="17"/>
    </row>
    <row r="7" spans="1:7" s="18" customFormat="1" ht="15.75">
      <c r="A7" s="15"/>
      <c r="B7" s="16"/>
      <c r="C7" s="26"/>
      <c r="D7" s="25"/>
      <c r="E7" s="24"/>
      <c r="F7" s="16"/>
      <c r="G7" s="17"/>
    </row>
    <row r="8" spans="1:7">
      <c r="A8" s="4"/>
      <c r="B8" s="72" t="s">
        <v>712</v>
      </c>
      <c r="C8" s="73"/>
      <c r="D8" s="73"/>
      <c r="E8" s="74"/>
      <c r="F8" s="85" t="s">
        <v>27</v>
      </c>
    </row>
    <row r="9" spans="1:7">
      <c r="A9" s="4"/>
      <c r="B9" s="75"/>
      <c r="C9" s="76"/>
      <c r="D9" s="76"/>
      <c r="E9" s="77"/>
      <c r="F9" s="86"/>
    </row>
    <row r="10" spans="1:7">
      <c r="A10" s="4"/>
      <c r="B10" s="78" t="s">
        <v>870</v>
      </c>
      <c r="C10" s="79"/>
      <c r="D10" s="79"/>
      <c r="E10" s="80"/>
      <c r="F10" s="52">
        <f>VLOOKUP(CONCATENATE($E$2,"1"),Datos!$A$334:$BQ$483,13,0)</f>
        <v>0.78477236697105168</v>
      </c>
    </row>
    <row r="11" spans="1:7">
      <c r="A11" s="4"/>
      <c r="B11" s="78" t="s">
        <v>871</v>
      </c>
      <c r="C11" s="79"/>
      <c r="D11" s="79"/>
      <c r="E11" s="80"/>
      <c r="F11" s="52">
        <f>VLOOKUP(CONCATENATE($E$2,"2"),Datos!$A$334:$BQ$483,13,0)</f>
        <v>0.55321707065502512</v>
      </c>
    </row>
    <row r="12" spans="1:7">
      <c r="A12" s="4"/>
      <c r="B12" s="78" t="s">
        <v>872</v>
      </c>
      <c r="C12" s="79"/>
      <c r="D12" s="79"/>
      <c r="E12" s="80"/>
      <c r="F12" s="52">
        <f>VLOOKUP(CONCATENATE($E$2,"3"),Datos!$A$334:$BQ$483,13,0)</f>
        <v>0.23614772438790577</v>
      </c>
    </row>
    <row r="13" spans="1:7">
      <c r="A13" s="4"/>
      <c r="B13" s="78" t="s">
        <v>873</v>
      </c>
      <c r="C13" s="79"/>
      <c r="D13" s="79"/>
      <c r="E13" s="80"/>
      <c r="F13" s="52">
        <f>VLOOKUP(CONCATENATE($E$2,"4"),Datos!$A$334:$BQ$483,13,0)</f>
        <v>0.18391693718342933</v>
      </c>
    </row>
    <row r="14" spans="1:7">
      <c r="A14" s="4"/>
      <c r="B14" s="78" t="s">
        <v>874</v>
      </c>
      <c r="C14" s="79"/>
      <c r="D14" s="79"/>
      <c r="E14" s="80"/>
      <c r="F14" s="52">
        <f>VLOOKUP(CONCATENATE($E$2,"5"),Datos!$A$334:$BQ$483,13,0)</f>
        <v>0.17326938443741288</v>
      </c>
    </row>
    <row r="15" spans="1:7">
      <c r="A15" s="4"/>
      <c r="B15" s="78" t="s">
        <v>875</v>
      </c>
      <c r="C15" s="79"/>
      <c r="D15" s="79"/>
      <c r="E15" s="80"/>
      <c r="F15" s="52">
        <f>VLOOKUP(CONCATENATE($E$2,"6"),Datos!$A$334:$BQ$483,13,0)</f>
        <v>4.9391161317852685E-2</v>
      </c>
    </row>
    <row r="16" spans="1:7">
      <c r="A16" s="4"/>
      <c r="B16" s="87" t="s">
        <v>717</v>
      </c>
      <c r="C16" s="87"/>
      <c r="D16" s="87"/>
      <c r="E16" s="87"/>
      <c r="F16" s="12"/>
    </row>
    <row r="17" spans="2:7">
      <c r="B17" s="7"/>
      <c r="C17" s="7"/>
      <c r="D17" s="7"/>
      <c r="E17" s="7"/>
      <c r="F17" s="7"/>
      <c r="G17" s="7"/>
    </row>
  </sheetData>
  <sheetProtection algorithmName="SHA-512" hashValue="wx7QWTDqY74+4Hk4gzf55gr9qTEbrnm3hmGugnjL34R7UqB9RfqpsFYypVp4PqIxwbA0od6ORwYhIVVuuBaqYQ==" saltValue="ljSHnIcY7kfcvNGtzdA4AQ==" spinCount="100000" sheet="1" objects="1" scenarios="1"/>
  <protectedRanges>
    <protectedRange sqref="E2:F2" name="Rango1_1"/>
  </protectedRanges>
  <mergeCells count="12">
    <mergeCell ref="B2:D2"/>
    <mergeCell ref="E2:F2"/>
    <mergeCell ref="B5:F5"/>
    <mergeCell ref="B16:E16"/>
    <mergeCell ref="F8:F9"/>
    <mergeCell ref="B8:E9"/>
    <mergeCell ref="B10:E10"/>
    <mergeCell ref="B11:E11"/>
    <mergeCell ref="B12:E12"/>
    <mergeCell ref="B13:E13"/>
    <mergeCell ref="B14:E14"/>
    <mergeCell ref="B15:E15"/>
  </mergeCells>
  <pageMargins left="0.7" right="0.7" top="0.75" bottom="0.75" header="0.3" footer="0.3"/>
  <pageSetup paperSize="9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1400-000000000000}">
          <x14:formula1>
            <xm:f>Datos!$A$1:$A$25</xm:f>
          </x14:formula1>
          <xm:sqref>E2</xm:sqref>
        </x14:dataValidation>
      </x14:dataValidation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XFC62"/>
  <sheetViews>
    <sheetView workbookViewId="0">
      <selection activeCell="B41" sqref="B41:D41"/>
    </sheetView>
  </sheetViews>
  <sheetFormatPr defaultColWidth="0" defaultRowHeight="15" customHeight="1" zeroHeight="1"/>
  <cols>
    <col min="1" max="1" width="4.42578125" style="3" customWidth="1"/>
    <col min="2" max="2" width="20" style="3" customWidth="1"/>
    <col min="3" max="3" width="51.7109375" style="3" customWidth="1"/>
    <col min="4" max="4" width="23.140625" style="3" customWidth="1"/>
    <col min="5" max="6" width="17.7109375" style="3" customWidth="1"/>
    <col min="7" max="7" width="6.85546875" style="3" bestFit="1" customWidth="1"/>
    <col min="8" max="45" width="0" style="3" hidden="1" customWidth="1"/>
    <col min="46" max="47" width="9.140625" style="3" hidden="1"/>
    <col min="48" max="16383" width="0" style="3" hidden="1"/>
    <col min="16384" max="16384" width="9.140625" style="3" hidden="1"/>
  </cols>
  <sheetData>
    <row r="1" spans="1:7">
      <c r="B1" s="21"/>
      <c r="C1" s="8"/>
      <c r="D1" s="21"/>
      <c r="E1" s="8"/>
      <c r="F1" s="21"/>
      <c r="G1" s="6"/>
    </row>
    <row r="2" spans="1:7" ht="18">
      <c r="A2" s="4"/>
      <c r="B2" s="59" t="s">
        <v>713</v>
      </c>
      <c r="C2" s="59"/>
      <c r="D2" s="59"/>
      <c r="E2" s="59"/>
      <c r="F2" s="59"/>
      <c r="G2" s="5"/>
    </row>
    <row r="3" spans="1:7" s="18" customFormat="1" ht="15.75">
      <c r="A3" s="15"/>
      <c r="B3" s="16"/>
      <c r="C3" s="16"/>
      <c r="D3" s="16"/>
      <c r="E3" s="16"/>
      <c r="F3" s="23"/>
      <c r="G3" s="17"/>
    </row>
    <row r="4" spans="1:7" s="18" customFormat="1" ht="15.75">
      <c r="A4" s="15"/>
      <c r="B4" s="16"/>
      <c r="C4" s="26"/>
      <c r="D4" s="25"/>
      <c r="E4" s="24"/>
      <c r="F4" s="16"/>
      <c r="G4" s="17"/>
    </row>
    <row r="5" spans="1:7">
      <c r="A5" s="4"/>
      <c r="B5" s="72" t="s">
        <v>876</v>
      </c>
      <c r="C5" s="73"/>
      <c r="D5" s="73"/>
      <c r="E5" s="74"/>
      <c r="F5" s="85" t="s">
        <v>27</v>
      </c>
    </row>
    <row r="6" spans="1:7">
      <c r="A6" s="4"/>
      <c r="B6" s="75"/>
      <c r="C6" s="76"/>
      <c r="D6" s="76"/>
      <c r="E6" s="77"/>
      <c r="F6" s="86"/>
    </row>
    <row r="7" spans="1:7">
      <c r="A7" s="4"/>
      <c r="B7" s="96" t="s">
        <v>0</v>
      </c>
      <c r="C7" s="96"/>
      <c r="D7" s="96"/>
      <c r="E7" s="96"/>
      <c r="F7" s="51">
        <v>0.63100000000000001</v>
      </c>
      <c r="G7" s="5"/>
    </row>
    <row r="8" spans="1:7">
      <c r="A8" s="4"/>
      <c r="B8" s="96" t="s">
        <v>1</v>
      </c>
      <c r="C8" s="96"/>
      <c r="D8" s="96"/>
      <c r="E8" s="96"/>
      <c r="F8" s="51">
        <v>0.64500000000000002</v>
      </c>
      <c r="G8" s="5"/>
    </row>
    <row r="9" spans="1:7">
      <c r="A9" s="4"/>
      <c r="B9" s="96" t="s">
        <v>2</v>
      </c>
      <c r="C9" s="96"/>
      <c r="D9" s="96"/>
      <c r="E9" s="96"/>
      <c r="F9" s="51">
        <v>0.432</v>
      </c>
      <c r="G9" s="5"/>
    </row>
    <row r="10" spans="1:7">
      <c r="A10" s="4"/>
      <c r="B10" s="96" t="s">
        <v>3</v>
      </c>
      <c r="C10" s="96"/>
      <c r="D10" s="96"/>
      <c r="E10" s="96"/>
      <c r="F10" s="51">
        <v>0.65400000000000003</v>
      </c>
      <c r="G10" s="5"/>
    </row>
    <row r="11" spans="1:7">
      <c r="A11" s="4"/>
      <c r="B11" s="96" t="s">
        <v>4</v>
      </c>
      <c r="C11" s="96"/>
      <c r="D11" s="96"/>
      <c r="E11" s="96"/>
      <c r="F11" s="51">
        <v>0.40899999999999997</v>
      </c>
      <c r="G11" s="5"/>
    </row>
    <row r="12" spans="1:7">
      <c r="A12" s="4"/>
      <c r="B12" s="96" t="s">
        <v>5</v>
      </c>
      <c r="C12" s="96"/>
      <c r="D12" s="96"/>
      <c r="E12" s="96"/>
      <c r="F12" s="51">
        <v>0.68799999999999994</v>
      </c>
      <c r="G12" s="5"/>
    </row>
    <row r="13" spans="1:7">
      <c r="A13" s="4"/>
      <c r="B13" s="96" t="s">
        <v>6</v>
      </c>
      <c r="C13" s="96"/>
      <c r="D13" s="96"/>
      <c r="E13" s="96"/>
      <c r="F13" s="51">
        <v>0.60399999999999998</v>
      </c>
      <c r="G13" s="5"/>
    </row>
    <row r="14" spans="1:7">
      <c r="A14" s="4"/>
      <c r="B14" s="96" t="s">
        <v>7</v>
      </c>
      <c r="C14" s="96"/>
      <c r="D14" s="96"/>
      <c r="E14" s="96"/>
      <c r="F14" s="51">
        <v>0.67100000000000004</v>
      </c>
      <c r="G14" s="5"/>
    </row>
    <row r="15" spans="1:7">
      <c r="A15" s="4"/>
      <c r="B15" s="96" t="s">
        <v>8</v>
      </c>
      <c r="C15" s="96"/>
      <c r="D15" s="96"/>
      <c r="E15" s="96"/>
      <c r="F15" s="51">
        <v>0.45600000000000002</v>
      </c>
      <c r="G15" s="5"/>
    </row>
    <row r="16" spans="1:7">
      <c r="A16" s="4"/>
      <c r="B16" s="96" t="s">
        <v>9</v>
      </c>
      <c r="C16" s="96"/>
      <c r="D16" s="96"/>
      <c r="E16" s="96"/>
      <c r="F16" s="51">
        <v>0.53200000000000003</v>
      </c>
      <c r="G16" s="5"/>
    </row>
    <row r="17" spans="1:7">
      <c r="A17" s="4"/>
      <c r="B17" s="96" t="s">
        <v>10</v>
      </c>
      <c r="C17" s="96"/>
      <c r="D17" s="96"/>
      <c r="E17" s="96"/>
      <c r="F17" s="51">
        <v>0.84399999999999997</v>
      </c>
      <c r="G17" s="5"/>
    </row>
    <row r="18" spans="1:7">
      <c r="A18" s="4"/>
      <c r="B18" s="96" t="s">
        <v>11</v>
      </c>
      <c r="C18" s="96"/>
      <c r="D18" s="96"/>
      <c r="E18" s="96"/>
      <c r="F18" s="51">
        <v>0.89</v>
      </c>
      <c r="G18" s="5"/>
    </row>
    <row r="19" spans="1:7">
      <c r="A19" s="4"/>
      <c r="B19" s="96" t="s">
        <v>12</v>
      </c>
      <c r="C19" s="96"/>
      <c r="D19" s="96"/>
      <c r="E19" s="96"/>
      <c r="F19" s="51">
        <v>0.443</v>
      </c>
      <c r="G19" s="5"/>
    </row>
    <row r="20" spans="1:7">
      <c r="A20" s="4"/>
      <c r="B20" s="96" t="s">
        <v>13</v>
      </c>
      <c r="C20" s="96"/>
      <c r="D20" s="96"/>
      <c r="E20" s="96"/>
      <c r="F20" s="51">
        <v>0.46</v>
      </c>
      <c r="G20" s="5"/>
    </row>
    <row r="21" spans="1:7">
      <c r="A21" s="4"/>
      <c r="B21" s="96" t="s">
        <v>14</v>
      </c>
      <c r="C21" s="96"/>
      <c r="D21" s="96"/>
      <c r="E21" s="96"/>
      <c r="F21" s="51">
        <v>0.39400000000000002</v>
      </c>
      <c r="G21" s="5"/>
    </row>
    <row r="22" spans="1:7">
      <c r="A22" s="4"/>
      <c r="B22" s="96" t="s">
        <v>877</v>
      </c>
      <c r="C22" s="96"/>
      <c r="D22" s="96"/>
      <c r="E22" s="96"/>
      <c r="F22" s="51">
        <v>0.85399999999999998</v>
      </c>
      <c r="G22" s="5"/>
    </row>
    <row r="23" spans="1:7">
      <c r="A23" s="4"/>
      <c r="B23" s="96" t="s">
        <v>16</v>
      </c>
      <c r="C23" s="96"/>
      <c r="D23" s="96"/>
      <c r="E23" s="96"/>
      <c r="F23" s="51">
        <v>0.97</v>
      </c>
      <c r="G23" s="5"/>
    </row>
    <row r="24" spans="1:7">
      <c r="A24" s="4"/>
      <c r="B24" s="96" t="s">
        <v>17</v>
      </c>
      <c r="C24" s="96"/>
      <c r="D24" s="96"/>
      <c r="E24" s="96"/>
      <c r="F24" s="51">
        <v>0.90500000000000003</v>
      </c>
      <c r="G24" s="5"/>
    </row>
    <row r="25" spans="1:7">
      <c r="A25" s="4"/>
      <c r="B25" s="96" t="s">
        <v>18</v>
      </c>
      <c r="C25" s="96"/>
      <c r="D25" s="96"/>
      <c r="E25" s="96"/>
      <c r="F25" s="51">
        <v>0.51200000000000001</v>
      </c>
      <c r="G25" s="5"/>
    </row>
    <row r="26" spans="1:7">
      <c r="A26" s="4"/>
      <c r="B26" s="96" t="s">
        <v>19</v>
      </c>
      <c r="C26" s="96"/>
      <c r="D26" s="96"/>
      <c r="E26" s="96"/>
      <c r="F26" s="51">
        <v>0.59899999999999998</v>
      </c>
      <c r="G26" s="5"/>
    </row>
    <row r="27" spans="1:7">
      <c r="A27" s="4"/>
      <c r="B27" s="96" t="s">
        <v>20</v>
      </c>
      <c r="C27" s="96"/>
      <c r="D27" s="96"/>
      <c r="E27" s="96"/>
      <c r="F27" s="51">
        <v>0.51500000000000001</v>
      </c>
      <c r="G27" s="5"/>
    </row>
    <row r="28" spans="1:7">
      <c r="A28" s="4"/>
      <c r="B28" s="96" t="s">
        <v>21</v>
      </c>
      <c r="C28" s="96"/>
      <c r="D28" s="96"/>
      <c r="E28" s="96"/>
      <c r="F28" s="51">
        <v>0.60799999999999998</v>
      </c>
      <c r="G28" s="5"/>
    </row>
    <row r="29" spans="1:7">
      <c r="A29" s="4"/>
      <c r="B29" s="96" t="s">
        <v>22</v>
      </c>
      <c r="C29" s="96"/>
      <c r="D29" s="96"/>
      <c r="E29" s="96"/>
      <c r="F29" s="51">
        <v>0.61</v>
      </c>
      <c r="G29" s="5"/>
    </row>
    <row r="30" spans="1:7">
      <c r="A30" s="4"/>
      <c r="B30" s="96" t="s">
        <v>878</v>
      </c>
      <c r="C30" s="96"/>
      <c r="D30" s="96"/>
      <c r="E30" s="96"/>
      <c r="F30" s="51">
        <v>0.47799999999999998</v>
      </c>
      <c r="G30" s="5"/>
    </row>
    <row r="31" spans="1:7">
      <c r="A31" s="4"/>
      <c r="B31" s="68" t="s">
        <v>717</v>
      </c>
      <c r="C31" s="68"/>
      <c r="D31" s="68"/>
      <c r="E31" s="68"/>
      <c r="F31" s="12"/>
    </row>
    <row r="32" spans="1:7">
      <c r="A32" s="4"/>
      <c r="B32" s="13"/>
      <c r="C32" s="13"/>
      <c r="D32" s="13"/>
      <c r="E32" s="13"/>
      <c r="F32" s="12"/>
      <c r="G32" s="7"/>
    </row>
    <row r="33" spans="1:7">
      <c r="A33" s="4"/>
      <c r="B33" s="13"/>
      <c r="C33" s="13"/>
      <c r="D33" s="13"/>
      <c r="E33" s="13"/>
      <c r="F33" s="12"/>
      <c r="G33" s="7"/>
    </row>
    <row r="34" spans="1:7" ht="15" customHeight="1">
      <c r="A34" s="4"/>
      <c r="B34" s="90" t="s">
        <v>879</v>
      </c>
      <c r="C34" s="91"/>
      <c r="D34" s="91"/>
      <c r="E34" s="85" t="s">
        <v>880</v>
      </c>
      <c r="F34" s="85" t="s">
        <v>881</v>
      </c>
      <c r="G34" s="7"/>
    </row>
    <row r="35" spans="1:7" ht="15" customHeight="1">
      <c r="A35" s="4"/>
      <c r="B35" s="93"/>
      <c r="C35" s="94"/>
      <c r="D35" s="94"/>
      <c r="E35" s="86"/>
      <c r="F35" s="86"/>
      <c r="G35" s="7"/>
    </row>
    <row r="36" spans="1:7">
      <c r="A36" s="4"/>
      <c r="B36" s="78" t="s">
        <v>0</v>
      </c>
      <c r="C36" s="79"/>
      <c r="D36" s="80"/>
      <c r="E36" s="54">
        <v>1719</v>
      </c>
      <c r="F36" s="55">
        <v>458</v>
      </c>
      <c r="G36" s="7"/>
    </row>
    <row r="37" spans="1:7">
      <c r="A37" s="4"/>
      <c r="B37" s="78" t="s">
        <v>1</v>
      </c>
      <c r="C37" s="79"/>
      <c r="D37" s="80"/>
      <c r="E37" s="54">
        <v>284</v>
      </c>
      <c r="F37" s="55">
        <v>64</v>
      </c>
      <c r="G37" s="7"/>
    </row>
    <row r="38" spans="1:7">
      <c r="A38" s="4"/>
      <c r="B38" s="78" t="s">
        <v>2</v>
      </c>
      <c r="C38" s="79"/>
      <c r="D38" s="80"/>
      <c r="E38" s="54">
        <v>229</v>
      </c>
      <c r="F38" s="55">
        <v>67</v>
      </c>
      <c r="G38" s="7"/>
    </row>
    <row r="39" spans="1:7">
      <c r="A39" s="4"/>
      <c r="B39" s="78" t="s">
        <v>3</v>
      </c>
      <c r="C39" s="79"/>
      <c r="D39" s="80"/>
      <c r="E39" s="54">
        <v>155</v>
      </c>
      <c r="F39" s="55">
        <v>47</v>
      </c>
      <c r="G39" s="7"/>
    </row>
    <row r="40" spans="1:7" ht="15" customHeight="1">
      <c r="A40" s="4"/>
      <c r="B40" s="78" t="s">
        <v>4</v>
      </c>
      <c r="C40" s="79"/>
      <c r="D40" s="80"/>
      <c r="E40" s="54">
        <v>206</v>
      </c>
      <c r="F40" s="55">
        <v>66</v>
      </c>
      <c r="G40" s="7"/>
    </row>
    <row r="41" spans="1:7">
      <c r="A41" s="4"/>
      <c r="B41" s="78" t="s">
        <v>5</v>
      </c>
      <c r="C41" s="79"/>
      <c r="D41" s="80"/>
      <c r="E41" s="54">
        <v>701</v>
      </c>
      <c r="F41" s="55">
        <v>142</v>
      </c>
      <c r="G41" s="7"/>
    </row>
    <row r="42" spans="1:7">
      <c r="A42" s="4"/>
      <c r="B42" s="78" t="s">
        <v>6</v>
      </c>
      <c r="C42" s="79"/>
      <c r="D42" s="80"/>
      <c r="E42" s="54">
        <v>236</v>
      </c>
      <c r="F42" s="55">
        <v>75</v>
      </c>
      <c r="G42" s="7"/>
    </row>
    <row r="43" spans="1:7">
      <c r="A43" s="4"/>
      <c r="B43" s="78" t="s">
        <v>7</v>
      </c>
      <c r="C43" s="79"/>
      <c r="D43" s="80"/>
      <c r="E43" s="54">
        <v>169</v>
      </c>
      <c r="F43" s="55">
        <v>54</v>
      </c>
      <c r="G43" s="7"/>
    </row>
    <row r="44" spans="1:7">
      <c r="A44" s="4"/>
      <c r="B44" s="78" t="s">
        <v>8</v>
      </c>
      <c r="C44" s="79"/>
      <c r="D44" s="80"/>
      <c r="E44" s="54">
        <v>209</v>
      </c>
      <c r="F44" s="55">
        <v>73</v>
      </c>
      <c r="G44" s="7"/>
    </row>
    <row r="45" spans="1:7">
      <c r="A45" s="4"/>
      <c r="B45" s="78" t="s">
        <v>9</v>
      </c>
      <c r="C45" s="79"/>
      <c r="D45" s="80"/>
      <c r="E45" s="54">
        <v>172</v>
      </c>
      <c r="F45" s="55">
        <v>46</v>
      </c>
      <c r="G45" s="7"/>
    </row>
    <row r="46" spans="1:7">
      <c r="A46" s="4"/>
      <c r="B46" s="78" t="s">
        <v>10</v>
      </c>
      <c r="C46" s="79"/>
      <c r="D46" s="80"/>
      <c r="E46" s="54">
        <v>103</v>
      </c>
      <c r="F46" s="55">
        <v>24</v>
      </c>
      <c r="G46" s="7"/>
    </row>
    <row r="47" spans="1:7">
      <c r="A47" s="4"/>
      <c r="B47" s="78" t="s">
        <v>11</v>
      </c>
      <c r="C47" s="79"/>
      <c r="D47" s="80"/>
      <c r="E47" s="54">
        <v>169</v>
      </c>
      <c r="F47" s="55">
        <v>52</v>
      </c>
      <c r="G47" s="7"/>
    </row>
    <row r="48" spans="1:7">
      <c r="A48" s="4"/>
      <c r="B48" s="78" t="s">
        <v>12</v>
      </c>
      <c r="C48" s="79"/>
      <c r="D48" s="80"/>
      <c r="E48" s="54">
        <v>175</v>
      </c>
      <c r="F48" s="55">
        <v>57</v>
      </c>
      <c r="G48" s="7"/>
    </row>
    <row r="49" spans="1:7">
      <c r="A49" s="4"/>
      <c r="B49" s="78" t="s">
        <v>13</v>
      </c>
      <c r="C49" s="79"/>
      <c r="D49" s="80"/>
      <c r="E49" s="54">
        <v>245</v>
      </c>
      <c r="F49" s="55">
        <v>82</v>
      </c>
      <c r="G49" s="7"/>
    </row>
    <row r="50" spans="1:7">
      <c r="A50" s="4"/>
      <c r="B50" s="78" t="s">
        <v>14</v>
      </c>
      <c r="C50" s="79"/>
      <c r="D50" s="80"/>
      <c r="E50" s="54">
        <v>78</v>
      </c>
      <c r="F50" s="55">
        <v>29</v>
      </c>
      <c r="G50" s="7"/>
    </row>
    <row r="51" spans="1:7">
      <c r="A51" s="4"/>
      <c r="B51" s="78" t="s">
        <v>877</v>
      </c>
      <c r="C51" s="79"/>
      <c r="D51" s="80"/>
      <c r="E51" s="54">
        <v>106</v>
      </c>
      <c r="F51" s="55">
        <v>36</v>
      </c>
      <c r="G51" s="7"/>
    </row>
    <row r="52" spans="1:7">
      <c r="A52" s="4"/>
      <c r="B52" s="78" t="s">
        <v>16</v>
      </c>
      <c r="C52" s="79"/>
      <c r="D52" s="80"/>
      <c r="E52" s="54">
        <v>298</v>
      </c>
      <c r="F52" s="55">
        <v>66</v>
      </c>
      <c r="G52" s="7"/>
    </row>
    <row r="53" spans="1:7">
      <c r="A53" s="4"/>
      <c r="B53" s="78" t="s">
        <v>17</v>
      </c>
      <c r="C53" s="79"/>
      <c r="D53" s="80"/>
      <c r="E53" s="54">
        <v>169</v>
      </c>
      <c r="F53" s="55">
        <v>47</v>
      </c>
      <c r="G53" s="7"/>
    </row>
    <row r="54" spans="1:7">
      <c r="A54" s="4"/>
      <c r="B54" s="78" t="s">
        <v>18</v>
      </c>
      <c r="C54" s="79"/>
      <c r="D54" s="80"/>
      <c r="E54" s="54">
        <v>170</v>
      </c>
      <c r="F54" s="55">
        <v>44</v>
      </c>
      <c r="G54" s="7"/>
    </row>
    <row r="55" spans="1:7">
      <c r="A55" s="4"/>
      <c r="B55" s="78" t="s">
        <v>19</v>
      </c>
      <c r="C55" s="79"/>
      <c r="D55" s="80"/>
      <c r="E55" s="54">
        <v>127</v>
      </c>
      <c r="F55" s="55">
        <v>41</v>
      </c>
      <c r="G55" s="7"/>
    </row>
    <row r="56" spans="1:7">
      <c r="A56" s="4"/>
      <c r="B56" s="78" t="s">
        <v>20</v>
      </c>
      <c r="C56" s="79"/>
      <c r="D56" s="80"/>
      <c r="E56" s="54">
        <v>328</v>
      </c>
      <c r="F56" s="55">
        <v>99</v>
      </c>
      <c r="G56" s="7"/>
    </row>
    <row r="57" spans="1:7">
      <c r="A57" s="4"/>
      <c r="B57" s="78" t="s">
        <v>21</v>
      </c>
      <c r="C57" s="79"/>
      <c r="D57" s="80"/>
      <c r="E57" s="54">
        <v>281</v>
      </c>
      <c r="F57" s="55">
        <v>92</v>
      </c>
      <c r="G57" s="7"/>
    </row>
    <row r="58" spans="1:7">
      <c r="A58" s="4"/>
      <c r="B58" s="78" t="s">
        <v>22</v>
      </c>
      <c r="C58" s="79"/>
      <c r="D58" s="80"/>
      <c r="E58" s="54">
        <v>100</v>
      </c>
      <c r="F58" s="55">
        <v>28</v>
      </c>
      <c r="G58" s="7"/>
    </row>
    <row r="59" spans="1:7">
      <c r="A59" s="4"/>
      <c r="B59" s="78" t="s">
        <v>878</v>
      </c>
      <c r="C59" s="79"/>
      <c r="D59" s="80"/>
      <c r="E59" s="54">
        <v>318</v>
      </c>
      <c r="F59" s="55">
        <v>90</v>
      </c>
      <c r="G59" s="7"/>
    </row>
    <row r="60" spans="1:7">
      <c r="A60" s="4"/>
      <c r="B60" s="78" t="s">
        <v>27</v>
      </c>
      <c r="C60" s="79"/>
      <c r="D60" s="80"/>
      <c r="E60" s="54">
        <v>6747</v>
      </c>
      <c r="F60" s="55">
        <v>1879</v>
      </c>
      <c r="G60" s="7"/>
    </row>
    <row r="61" spans="1:7">
      <c r="A61" s="4"/>
      <c r="B61" s="68" t="s">
        <v>717</v>
      </c>
      <c r="C61" s="68"/>
      <c r="D61" s="68"/>
      <c r="E61" s="68"/>
      <c r="F61" s="12"/>
      <c r="G61" s="7"/>
    </row>
    <row r="62" spans="1:7">
      <c r="B62" s="7"/>
      <c r="C62" s="7"/>
      <c r="D62" s="7"/>
      <c r="E62" s="7"/>
      <c r="F62" s="7"/>
      <c r="G62" s="7"/>
    </row>
  </sheetData>
  <sheetProtection algorithmName="SHA-512" hashValue="jePlbZJKOo9jW8y3ug+MZ5Wy9I1ZgJfLXtYk/MNG4dKV3TtqD2skPULPwVCoQ5ewbJTW71j36TaZi0J8dZYdRA==" saltValue="1sZt071/kZQcNDcOGy5Wqw==" spinCount="100000" sheet="1" objects="1" scenarios="1"/>
  <mergeCells count="57">
    <mergeCell ref="B60:D60"/>
    <mergeCell ref="B59:D59"/>
    <mergeCell ref="B61:E61"/>
    <mergeCell ref="E34:E35"/>
    <mergeCell ref="B34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54:D54"/>
    <mergeCell ref="B55:D55"/>
    <mergeCell ref="B56:D56"/>
    <mergeCell ref="B57:D57"/>
    <mergeCell ref="B48:D48"/>
    <mergeCell ref="B58:D58"/>
    <mergeCell ref="B49:D49"/>
    <mergeCell ref="B50:D50"/>
    <mergeCell ref="B51:D51"/>
    <mergeCell ref="B52:D52"/>
    <mergeCell ref="B53:D53"/>
    <mergeCell ref="F34:F35"/>
    <mergeCell ref="B31:E31"/>
    <mergeCell ref="B13:E13"/>
    <mergeCell ref="B14:E14"/>
    <mergeCell ref="B15:E15"/>
    <mergeCell ref="B28:E28"/>
    <mergeCell ref="B29:E29"/>
    <mergeCell ref="B30:E30"/>
    <mergeCell ref="B22:E22"/>
    <mergeCell ref="B23:E23"/>
    <mergeCell ref="B24:E24"/>
    <mergeCell ref="B25:E25"/>
    <mergeCell ref="B26:E26"/>
    <mergeCell ref="B27:E27"/>
    <mergeCell ref="B2:F2"/>
    <mergeCell ref="B5:E6"/>
    <mergeCell ref="F5:F6"/>
    <mergeCell ref="B7:E7"/>
    <mergeCell ref="B21:E21"/>
    <mergeCell ref="B8:E8"/>
    <mergeCell ref="B9:E9"/>
    <mergeCell ref="B10:E10"/>
    <mergeCell ref="B11:E11"/>
    <mergeCell ref="B12:E12"/>
    <mergeCell ref="B16:E16"/>
    <mergeCell ref="B17:E17"/>
    <mergeCell ref="B18:E18"/>
    <mergeCell ref="B19:E19"/>
    <mergeCell ref="B20:E20"/>
  </mergeCells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</dc:creator>
  <cp:keywords/>
  <dc:description/>
  <cp:lastModifiedBy/>
  <cp:revision/>
  <dcterms:created xsi:type="dcterms:W3CDTF">2022-01-10T13:39:47Z</dcterms:created>
  <dcterms:modified xsi:type="dcterms:W3CDTF">2022-05-06T18:21:15Z</dcterms:modified>
  <cp:category/>
  <cp:contentStatus/>
</cp:coreProperties>
</file>