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0" yWindow="0" windowWidth="20400" windowHeight="7650"/>
  </bookViews>
  <sheets>
    <sheet name="EXPLOTACION" sheetId="3" r:id="rId1"/>
  </sheets>
  <externalReferences>
    <externalReference r:id="rId2"/>
  </externalReferences>
  <definedNames>
    <definedName name="_xlnm.Print_Area" localSheetId="0">EXPLOTACION!$A$1:$I$85</definedName>
  </definedNames>
  <calcPr calcId="162913"/>
</workbook>
</file>

<file path=xl/calcChain.xml><?xml version="1.0" encoding="utf-8"?>
<calcChain xmlns="http://schemas.openxmlformats.org/spreadsheetml/2006/main">
  <c r="H76" i="3" l="1"/>
  <c r="G76" i="3"/>
  <c r="F76" i="3"/>
  <c r="E76" i="3"/>
  <c r="D76" i="3"/>
  <c r="C76" i="3"/>
  <c r="H75" i="3"/>
  <c r="G75" i="3"/>
  <c r="F75" i="3"/>
  <c r="E75" i="3"/>
  <c r="D75" i="3"/>
  <c r="C75" i="3"/>
  <c r="H74" i="3"/>
  <c r="G74" i="3"/>
  <c r="F74" i="3"/>
  <c r="E74" i="3"/>
  <c r="D74" i="3"/>
  <c r="C74" i="3"/>
  <c r="H73" i="3"/>
  <c r="G73" i="3"/>
  <c r="F73" i="3"/>
  <c r="E73" i="3"/>
  <c r="D73" i="3"/>
  <c r="C73" i="3"/>
  <c r="H72" i="3"/>
  <c r="G72" i="3"/>
  <c r="F72" i="3"/>
  <c r="E72" i="3"/>
  <c r="D72" i="3"/>
  <c r="C72" i="3"/>
  <c r="H71" i="3"/>
  <c r="G71" i="3"/>
  <c r="F71" i="3"/>
  <c r="E71" i="3"/>
  <c r="D71" i="3"/>
  <c r="C71" i="3"/>
  <c r="H70" i="3"/>
  <c r="G70" i="3"/>
  <c r="F70" i="3"/>
  <c r="E70" i="3"/>
  <c r="D70" i="3"/>
  <c r="C70" i="3"/>
  <c r="H69" i="3"/>
  <c r="G69" i="3"/>
  <c r="F69" i="3"/>
  <c r="E69" i="3"/>
  <c r="D69" i="3"/>
  <c r="C69" i="3"/>
  <c r="H68" i="3"/>
  <c r="G68" i="3"/>
  <c r="F68" i="3"/>
  <c r="E68" i="3"/>
  <c r="D68" i="3"/>
  <c r="C68" i="3"/>
  <c r="H67" i="3"/>
  <c r="G67" i="3"/>
  <c r="F67" i="3"/>
  <c r="E67" i="3"/>
  <c r="D67" i="3"/>
  <c r="C67" i="3"/>
  <c r="H66" i="3"/>
  <c r="G66" i="3"/>
  <c r="F66" i="3"/>
  <c r="E66" i="3"/>
  <c r="D66" i="3"/>
  <c r="C66" i="3"/>
  <c r="H65" i="3"/>
  <c r="G65" i="3"/>
  <c r="F65" i="3"/>
  <c r="E65" i="3"/>
  <c r="D65" i="3"/>
  <c r="C65" i="3"/>
  <c r="H64" i="3"/>
  <c r="G64" i="3"/>
  <c r="F64" i="3"/>
  <c r="E64" i="3"/>
  <c r="D64" i="3"/>
  <c r="C64" i="3"/>
  <c r="H63" i="3"/>
  <c r="G63" i="3"/>
  <c r="F63" i="3"/>
  <c r="E63" i="3"/>
  <c r="D63" i="3"/>
  <c r="C63" i="3"/>
  <c r="H62" i="3"/>
  <c r="G62" i="3"/>
  <c r="F62" i="3"/>
  <c r="E62" i="3"/>
  <c r="D62" i="3"/>
  <c r="C62" i="3"/>
  <c r="H61" i="3"/>
  <c r="G61" i="3"/>
  <c r="F61" i="3"/>
  <c r="E61" i="3"/>
  <c r="D61" i="3"/>
  <c r="C61" i="3"/>
  <c r="H60" i="3"/>
  <c r="G60" i="3"/>
  <c r="F60" i="3"/>
  <c r="E60" i="3"/>
  <c r="D60" i="3"/>
  <c r="C60" i="3"/>
  <c r="H59" i="3"/>
  <c r="G59" i="3"/>
  <c r="F59" i="3"/>
  <c r="E59" i="3"/>
  <c r="D59" i="3"/>
  <c r="C59" i="3"/>
  <c r="H58" i="3"/>
  <c r="G58" i="3"/>
  <c r="F58" i="3"/>
  <c r="E58" i="3"/>
  <c r="D58" i="3"/>
  <c r="C58" i="3"/>
  <c r="H57" i="3"/>
  <c r="G57" i="3"/>
  <c r="F57" i="3"/>
  <c r="E57" i="3"/>
  <c r="D57" i="3"/>
  <c r="C57" i="3"/>
  <c r="H56" i="3"/>
  <c r="G56" i="3"/>
  <c r="F56" i="3"/>
  <c r="E56" i="3"/>
  <c r="D56" i="3"/>
  <c r="C56" i="3"/>
  <c r="H55" i="3"/>
  <c r="G55" i="3"/>
  <c r="F55" i="3"/>
  <c r="E55" i="3"/>
  <c r="D55" i="3"/>
  <c r="C55" i="3"/>
  <c r="H54" i="3"/>
  <c r="G54" i="3"/>
  <c r="F54" i="3"/>
  <c r="E54" i="3"/>
  <c r="D54" i="3"/>
  <c r="C54" i="3"/>
  <c r="H53" i="3"/>
  <c r="G53" i="3"/>
  <c r="F53" i="3"/>
  <c r="E53" i="3"/>
  <c r="D53" i="3"/>
  <c r="C53" i="3"/>
  <c r="H52" i="3"/>
  <c r="G52" i="3"/>
  <c r="F52" i="3"/>
  <c r="E52" i="3"/>
  <c r="D52" i="3"/>
  <c r="C52" i="3"/>
  <c r="H51" i="3"/>
  <c r="G51" i="3"/>
  <c r="F51" i="3"/>
  <c r="E51" i="3"/>
  <c r="D51" i="3"/>
  <c r="C51" i="3"/>
  <c r="H50" i="3"/>
  <c r="G50" i="3"/>
  <c r="F50" i="3"/>
  <c r="E50" i="3"/>
  <c r="D50" i="3"/>
  <c r="C50" i="3"/>
  <c r="H49" i="3"/>
  <c r="G49" i="3"/>
  <c r="F49" i="3"/>
  <c r="E49" i="3"/>
  <c r="D49" i="3"/>
  <c r="C49" i="3"/>
  <c r="H48" i="3"/>
  <c r="G48" i="3"/>
  <c r="F48" i="3"/>
  <c r="E48" i="3"/>
  <c r="D48" i="3"/>
  <c r="C48" i="3"/>
  <c r="H47" i="3"/>
  <c r="G47" i="3"/>
  <c r="F47" i="3"/>
  <c r="E47" i="3"/>
  <c r="D47" i="3"/>
  <c r="C47" i="3"/>
  <c r="H46" i="3"/>
  <c r="G46" i="3"/>
  <c r="F46" i="3"/>
  <c r="E46" i="3"/>
  <c r="D46" i="3"/>
  <c r="C46" i="3"/>
  <c r="H45" i="3"/>
  <c r="G45" i="3"/>
  <c r="F45" i="3"/>
  <c r="E45" i="3"/>
  <c r="D45" i="3"/>
  <c r="C45" i="3"/>
  <c r="H44" i="3"/>
  <c r="G44" i="3"/>
  <c r="F44" i="3"/>
  <c r="E44" i="3"/>
  <c r="D44" i="3"/>
  <c r="C44" i="3"/>
  <c r="H43" i="3"/>
  <c r="G43" i="3"/>
  <c r="F43" i="3"/>
  <c r="E43" i="3"/>
  <c r="D43" i="3"/>
  <c r="C43" i="3"/>
  <c r="H42" i="3"/>
  <c r="G42" i="3"/>
  <c r="F42" i="3"/>
  <c r="E42" i="3"/>
  <c r="D42" i="3"/>
  <c r="C42" i="3"/>
  <c r="H41" i="3"/>
  <c r="G41" i="3"/>
  <c r="F41" i="3"/>
  <c r="E41" i="3"/>
  <c r="D41" i="3"/>
  <c r="C41" i="3"/>
  <c r="H40" i="3"/>
  <c r="G40" i="3"/>
  <c r="F40" i="3"/>
  <c r="E40" i="3"/>
  <c r="D40" i="3"/>
  <c r="C40" i="3"/>
  <c r="H39" i="3"/>
  <c r="G39" i="3"/>
  <c r="F39" i="3"/>
  <c r="E39" i="3"/>
  <c r="D39" i="3"/>
  <c r="C39" i="3"/>
  <c r="H38" i="3"/>
  <c r="G38" i="3"/>
  <c r="F38" i="3"/>
  <c r="E38" i="3"/>
  <c r="D38" i="3"/>
  <c r="C38" i="3"/>
  <c r="H37" i="3"/>
  <c r="G37" i="3"/>
  <c r="F37" i="3"/>
  <c r="E37" i="3"/>
  <c r="D37" i="3"/>
  <c r="C37" i="3"/>
  <c r="H36" i="3"/>
  <c r="G36" i="3"/>
  <c r="F36" i="3"/>
  <c r="E36" i="3"/>
  <c r="D36" i="3"/>
  <c r="C36" i="3"/>
  <c r="H35" i="3"/>
  <c r="G35" i="3"/>
  <c r="F35" i="3"/>
  <c r="E35" i="3"/>
  <c r="D35" i="3"/>
  <c r="C35" i="3"/>
  <c r="H34" i="3"/>
  <c r="G34" i="3"/>
  <c r="F34" i="3"/>
  <c r="E34" i="3"/>
  <c r="D34" i="3"/>
  <c r="C34" i="3"/>
  <c r="H33" i="3"/>
  <c r="G33" i="3"/>
  <c r="F33" i="3"/>
  <c r="E33" i="3"/>
  <c r="D33" i="3"/>
  <c r="C33" i="3"/>
  <c r="H32" i="3"/>
  <c r="G32" i="3"/>
  <c r="F32" i="3"/>
  <c r="E32" i="3"/>
  <c r="D32" i="3"/>
  <c r="C32" i="3"/>
  <c r="H31" i="3"/>
  <c r="G31" i="3"/>
  <c r="F31" i="3"/>
  <c r="E31" i="3"/>
  <c r="D31" i="3"/>
  <c r="C31" i="3"/>
  <c r="H30" i="3"/>
  <c r="G30" i="3"/>
  <c r="F30" i="3"/>
  <c r="E30" i="3"/>
  <c r="D30" i="3"/>
  <c r="C30" i="3"/>
  <c r="H29" i="3"/>
  <c r="G29" i="3"/>
  <c r="F29" i="3"/>
  <c r="E29" i="3"/>
  <c r="D29" i="3"/>
  <c r="C29" i="3"/>
  <c r="H28" i="3"/>
  <c r="G28" i="3"/>
  <c r="F28" i="3"/>
  <c r="E28" i="3"/>
  <c r="D28" i="3"/>
  <c r="C28" i="3"/>
  <c r="H27" i="3"/>
  <c r="G27" i="3"/>
  <c r="F27" i="3"/>
  <c r="E27" i="3"/>
  <c r="D27" i="3"/>
  <c r="C27" i="3"/>
  <c r="H26" i="3"/>
  <c r="G26" i="3"/>
  <c r="F26" i="3"/>
  <c r="E26" i="3"/>
  <c r="D26" i="3"/>
  <c r="C26" i="3"/>
  <c r="H25" i="3"/>
  <c r="G25" i="3"/>
  <c r="F25" i="3"/>
  <c r="E25" i="3"/>
  <c r="D25" i="3"/>
  <c r="C25" i="3"/>
  <c r="H24" i="3"/>
  <c r="G24" i="3"/>
  <c r="F24" i="3"/>
  <c r="E24" i="3"/>
  <c r="D24" i="3"/>
  <c r="C24" i="3"/>
  <c r="H23" i="3"/>
  <c r="G23" i="3"/>
  <c r="F23" i="3"/>
  <c r="E23" i="3"/>
  <c r="D23" i="3"/>
  <c r="C23" i="3"/>
  <c r="H22" i="3"/>
  <c r="G22" i="3"/>
  <c r="F22" i="3"/>
  <c r="E22" i="3"/>
  <c r="D22" i="3"/>
  <c r="C22" i="3"/>
  <c r="H21" i="3"/>
  <c r="G21" i="3"/>
  <c r="F21" i="3"/>
  <c r="E21" i="3"/>
  <c r="D21" i="3"/>
  <c r="C21" i="3"/>
  <c r="H20" i="3"/>
  <c r="G20" i="3"/>
  <c r="F20" i="3"/>
  <c r="E20" i="3"/>
  <c r="D20" i="3"/>
  <c r="C20" i="3"/>
  <c r="H19" i="3"/>
  <c r="G19" i="3"/>
  <c r="F19" i="3"/>
  <c r="E19" i="3"/>
  <c r="D19" i="3"/>
  <c r="C19" i="3"/>
  <c r="H18" i="3"/>
  <c r="G18" i="3"/>
  <c r="F18" i="3"/>
  <c r="E18" i="3"/>
  <c r="D18" i="3"/>
  <c r="C18" i="3"/>
  <c r="H17" i="3"/>
  <c r="G17" i="3"/>
  <c r="F17" i="3"/>
  <c r="E17" i="3"/>
  <c r="D17" i="3"/>
  <c r="C17" i="3"/>
  <c r="H16" i="3"/>
  <c r="G16" i="3"/>
  <c r="F16" i="3"/>
  <c r="E16" i="3"/>
  <c r="D16" i="3"/>
  <c r="C16" i="3"/>
  <c r="H15" i="3"/>
  <c r="G15" i="3"/>
  <c r="F15" i="3"/>
  <c r="E15" i="3"/>
  <c r="D15" i="3"/>
  <c r="C15" i="3"/>
  <c r="H14" i="3"/>
  <c r="G14" i="3"/>
  <c r="F14" i="3"/>
  <c r="E14" i="3"/>
  <c r="D14" i="3"/>
  <c r="C14" i="3"/>
  <c r="H13" i="3"/>
  <c r="G13" i="3"/>
  <c r="F13" i="3"/>
  <c r="E13" i="3"/>
  <c r="D13" i="3"/>
  <c r="C13" i="3"/>
  <c r="H12" i="3"/>
  <c r="G12" i="3"/>
  <c r="F12" i="3"/>
  <c r="E12" i="3"/>
  <c r="D12" i="3"/>
  <c r="C12" i="3"/>
  <c r="H11" i="3"/>
  <c r="G11" i="3"/>
  <c r="F11" i="3"/>
  <c r="E11" i="3"/>
  <c r="D11" i="3"/>
  <c r="C11" i="3"/>
  <c r="H10" i="3"/>
  <c r="G10" i="3"/>
  <c r="F10" i="3"/>
  <c r="E10" i="3"/>
  <c r="D10" i="3"/>
  <c r="C10" i="3"/>
  <c r="H9" i="3"/>
  <c r="G9" i="3"/>
  <c r="F9" i="3"/>
  <c r="E9" i="3"/>
  <c r="D9" i="3"/>
  <c r="C9" i="3"/>
  <c r="H8" i="3"/>
  <c r="G8" i="3"/>
  <c r="F8" i="3"/>
  <c r="E8" i="3"/>
  <c r="D8" i="3"/>
  <c r="C8" i="3"/>
  <c r="H7" i="3"/>
  <c r="G7" i="3"/>
  <c r="F7" i="3"/>
  <c r="E7" i="3"/>
  <c r="D7" i="3"/>
  <c r="C7" i="3"/>
  <c r="H6" i="3"/>
  <c r="G6" i="3"/>
  <c r="F6" i="3"/>
  <c r="E6" i="3"/>
  <c r="D6" i="3"/>
  <c r="C6" i="3"/>
  <c r="H5" i="3"/>
  <c r="G5" i="3"/>
  <c r="F5" i="3"/>
  <c r="E5" i="3"/>
  <c r="D5" i="3"/>
  <c r="C5" i="3"/>
  <c r="I71" i="3" l="1"/>
  <c r="D78" i="3"/>
  <c r="H77" i="3"/>
  <c r="G77" i="3"/>
  <c r="F77" i="3"/>
  <c r="E77" i="3"/>
  <c r="D77" i="3"/>
  <c r="I47" i="3"/>
  <c r="I35" i="3"/>
  <c r="I23" i="3"/>
  <c r="I11" i="3"/>
  <c r="H80" i="3"/>
  <c r="G80" i="3"/>
  <c r="F80" i="3"/>
  <c r="E80" i="3"/>
  <c r="C80" i="3"/>
  <c r="H78" i="3"/>
  <c r="G78" i="3"/>
  <c r="F78" i="3"/>
  <c r="E78" i="3"/>
  <c r="I68" i="3" l="1"/>
  <c r="I74" i="3"/>
  <c r="I75" i="3" s="1"/>
  <c r="C77" i="3"/>
  <c r="D79" i="3"/>
  <c r="H79" i="3"/>
  <c r="I59" i="3"/>
  <c r="I6" i="3"/>
  <c r="G79" i="3"/>
  <c r="I14" i="3"/>
  <c r="I15" i="3" s="1"/>
  <c r="I17" i="3"/>
  <c r="I18" i="3"/>
  <c r="I26" i="3"/>
  <c r="I27" i="3" s="1"/>
  <c r="I29" i="3"/>
  <c r="I30" i="3"/>
  <c r="I38" i="3"/>
  <c r="I39" i="3" s="1"/>
  <c r="I41" i="3"/>
  <c r="I42" i="3"/>
  <c r="I50" i="3"/>
  <c r="I51" i="3" s="1"/>
  <c r="I53" i="3"/>
  <c r="I54" i="3"/>
  <c r="I62" i="3"/>
  <c r="I65" i="3"/>
  <c r="I66" i="3"/>
  <c r="I70" i="3" s="1"/>
  <c r="I8" i="3"/>
  <c r="I12" i="3"/>
  <c r="I13" i="3" s="1"/>
  <c r="I20" i="3"/>
  <c r="I24" i="3"/>
  <c r="I25" i="3" s="1"/>
  <c r="I32" i="3"/>
  <c r="I36" i="3"/>
  <c r="I37" i="3" s="1"/>
  <c r="I44" i="3"/>
  <c r="I45" i="3" s="1"/>
  <c r="I48" i="3"/>
  <c r="I49" i="3" s="1"/>
  <c r="I56" i="3"/>
  <c r="I58" i="3" s="1"/>
  <c r="I60" i="3"/>
  <c r="I72" i="3"/>
  <c r="I73" i="3" s="1"/>
  <c r="H81" i="3"/>
  <c r="H82" i="3"/>
  <c r="I77" i="3"/>
  <c r="E79" i="3"/>
  <c r="E82" i="3"/>
  <c r="E81" i="3"/>
  <c r="F79" i="3"/>
  <c r="F81" i="3"/>
  <c r="F82" i="3"/>
  <c r="C81" i="3"/>
  <c r="G81" i="3"/>
  <c r="G82" i="3"/>
  <c r="I5" i="3"/>
  <c r="D80" i="3"/>
  <c r="I80" i="3" s="1"/>
  <c r="C78" i="3"/>
  <c r="I69" i="3" l="1"/>
  <c r="I63" i="3"/>
  <c r="I43" i="3"/>
  <c r="I22" i="3"/>
  <c r="I55" i="3"/>
  <c r="I21" i="3"/>
  <c r="I34" i="3"/>
  <c r="I33" i="3"/>
  <c r="I10" i="3"/>
  <c r="I19" i="3"/>
  <c r="I76" i="3"/>
  <c r="I52" i="3"/>
  <c r="I28" i="3"/>
  <c r="I61" i="3"/>
  <c r="I64" i="3"/>
  <c r="I46" i="3"/>
  <c r="I31" i="3"/>
  <c r="I67" i="3"/>
  <c r="I57" i="3"/>
  <c r="I16" i="3"/>
  <c r="I40" i="3"/>
  <c r="I9" i="3"/>
  <c r="I81" i="3"/>
  <c r="I7" i="3"/>
  <c r="I78" i="3"/>
  <c r="I79" i="3" s="1"/>
  <c r="C79" i="3"/>
  <c r="D81" i="3"/>
  <c r="D82" i="3"/>
  <c r="C82" i="3"/>
  <c r="I82" i="3" l="1"/>
</calcChain>
</file>

<file path=xl/sharedStrings.xml><?xml version="1.0" encoding="utf-8"?>
<sst xmlns="http://schemas.openxmlformats.org/spreadsheetml/2006/main" count="107" uniqueCount="35">
  <si>
    <t>MES</t>
  </si>
  <si>
    <t>CONCEPTO</t>
  </si>
  <si>
    <t>FERROSUR     ROCA S.A.</t>
  </si>
  <si>
    <t>FERROEXPRESO PAMPEANO S.A.</t>
  </si>
  <si>
    <t>NUEVO CENTRAL ARGENTINO S.A.</t>
  </si>
  <si>
    <t>TRENES ARGENTINOS CyL   BELGRANO</t>
  </si>
  <si>
    <t>TRENES ARGENTINOS CyL   URQUIZA</t>
  </si>
  <si>
    <t>TRENES ARGENTINOS CyL   SAN MARTÍN</t>
  </si>
  <si>
    <t>TOTAL</t>
  </si>
  <si>
    <t>ENERO</t>
  </si>
  <si>
    <t>Toneladas</t>
  </si>
  <si>
    <t xml:space="preserve">Ton.Km 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</si>
  <si>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</si>
  <si>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</si>
  <si>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</si>
  <si>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</si>
  <si>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</si>
  <si>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</si>
  <si>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</si>
  <si>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</si>
  <si>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</si>
  <si>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</si>
  <si>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</si>
  <si>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</si>
  <si>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 </t>
  </si>
  <si>
    <t>OCTUBRE</t>
  </si>
  <si>
    <t>NOVIEMBRE</t>
  </si>
  <si>
    <t>DICIEMBRE</t>
  </si>
  <si>
    <t>TOTAL/PROMEDIO</t>
  </si>
  <si>
    <t>Ton.Km</t>
  </si>
  <si>
    <t>º</t>
  </si>
  <si>
    <t>Nota: Los indicadores anuales Tarifa Media corresponden al cociente entre el ingreso y las toneladas o Ton.Km, según corresponda.</t>
  </si>
  <si>
    <t>FERROSUR ROCA S.A: Datos sujetos a la aprobación y publicación de los estados contables trimestrales de la concesionaria y su controlante.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</si>
  <si>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</si>
  <si>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FERROCARRILES DE CARGA  -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</si>
</sst>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-* #,##0.00_-;\-* #,##0.00_-;_-* &quot;-&quot;??_-;_-@_-"/>
    <numFmt numFmtId="164" formatCode="_ * #,##0.00_ ;_ * \-#,##0.00_ ;_ * &quot;-&quot;??_ ;_ @_ "/>
    <numFmt numFmtId="165" formatCode="General_)"/>
    <numFmt numFmtId="166" formatCode="0.0000"/>
    <numFmt numFmtId="167" formatCode="#,##0.0000"/>
    <numFmt numFmtId="168" formatCode="_-* #,##0.00\ [$€]_-;\-* #,##0.00\ [$€]_-;_-* &quot;-&quot;??\ [$€]_-;_-@_-"/>
    <numFmt numFmtId="169" formatCode="#,#00"/>
    <numFmt numFmtId="170" formatCode="_-* #,##0.00\ _P_t_s_-;\-* #,##0.00\ _P_t_s_-;_-* &quot;-&quot;??\ _P_t_s_-;_-@_-"/>
    <numFmt numFmtId="171" formatCode="&quot;$&quot;#,#00"/>
    <numFmt numFmtId="172" formatCode="&quot;$&quot;#,"/>
    <numFmt numFmtId="173" formatCode="#.##000"/>
    <numFmt numFmtId="174" formatCode="#.##0,"/>
  </numFmts>
  <fonts count="3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"/>
      <color indexed="8"/>
      <name val="Courier"/>
      <family val="3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2"/>
      <name val="Helv"/>
    </font>
    <font>
      <sz val="1"/>
      <color indexed="8"/>
      <name val="Courier"/>
      <family val="3"/>
    </font>
    <font>
      <sz val="11"/>
      <color indexed="37"/>
      <name val="Calibri"/>
      <family val="2"/>
    </font>
    <font>
      <sz val="10"/>
      <color theme="1"/>
      <name val="Calibri"/>
      <family val="2"/>
    </font>
    <font>
      <sz val="8"/>
      <name val="Arial"/>
      <family val="2"/>
    </font>
    <font>
      <b/>
      <sz val="11"/>
      <color indexed="63"/>
      <name val="Calibri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5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solid">
        <fgColor indexed="18"/>
        <bgColor indexed="18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60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double">
        <color indexed="64"/>
      </top>
      <bottom/>
      <diagonal/>
    </border>
  </borders>
  <cellStyleXfs count="148">
    <xf numFmtId="0" fontId="0" fillId="0" borderId="0"/>
    <xf numFmtId="9" fontId="3" fillId="0" borderId="0" applyFont="0" applyFill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8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8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7" fillId="8" borderId="0" applyNumberFormat="0" applyBorder="0" applyAlignment="0" applyProtection="0"/>
    <xf numFmtId="0" fontId="7" fillId="14" borderId="0" applyNumberFormat="0" applyBorder="0" applyAlignment="0" applyProtection="0"/>
    <xf numFmtId="0" fontId="8" fillId="9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8" fillId="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8" fillId="19" borderId="0" applyNumberFormat="0" applyBorder="0" applyAlignment="0" applyProtection="0"/>
    <xf numFmtId="0" fontId="7" fillId="12" borderId="0" applyNumberFormat="0" applyBorder="0" applyAlignment="0" applyProtection="0"/>
    <xf numFmtId="0" fontId="9" fillId="0" borderId="0">
      <protection locked="0"/>
    </xf>
    <xf numFmtId="0" fontId="9" fillId="0" borderId="0">
      <protection locked="0"/>
    </xf>
    <xf numFmtId="0" fontId="10" fillId="20" borderId="22" applyNumberFormat="0" applyAlignment="0" applyProtection="0"/>
    <xf numFmtId="0" fontId="11" fillId="21" borderId="23" applyNumberFormat="0" applyAlignment="0" applyProtection="0"/>
    <xf numFmtId="0" fontId="12" fillId="0" borderId="24" applyNumberFormat="0" applyFill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4" fillId="0" borderId="0" applyNumberFormat="0" applyFill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1" borderId="0" applyNumberFormat="0" applyBorder="0" applyAlignment="0" applyProtection="0"/>
    <xf numFmtId="0" fontId="8" fillId="7" borderId="0" applyNumberFormat="0" applyBorder="0" applyAlignment="0" applyProtection="0"/>
    <xf numFmtId="0" fontId="8" fillId="28" borderId="0" applyNumberFormat="0" applyBorder="0" applyAlignment="0" applyProtection="0"/>
    <xf numFmtId="0" fontId="15" fillId="18" borderId="22" applyNumberFormat="0" applyAlignment="0" applyProtection="0"/>
    <xf numFmtId="168" fontId="16" fillId="0" borderId="0" applyFont="0" applyFill="0" applyBorder="0" applyAlignment="0" applyProtection="0"/>
    <xf numFmtId="0" fontId="17" fillId="0" borderId="0">
      <protection locked="0"/>
    </xf>
    <xf numFmtId="0" fontId="16" fillId="0" borderId="0"/>
    <xf numFmtId="169" fontId="17" fillId="0" borderId="0">
      <protection locked="0"/>
    </xf>
    <xf numFmtId="0" fontId="18" fillId="17" borderId="0" applyNumberFormat="0" applyBorder="0" applyAlignment="0" applyProtection="0"/>
    <xf numFmtId="164" fontId="7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19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71" fontId="17" fillId="0" borderId="0">
      <protection locked="0"/>
    </xf>
    <xf numFmtId="172" fontId="17" fillId="0" borderId="0">
      <protection locked="0"/>
    </xf>
    <xf numFmtId="0" fontId="12" fillId="18" borderId="0" applyNumberFormat="0" applyBorder="0" applyAlignment="0" applyProtection="0"/>
    <xf numFmtId="0" fontId="3" fillId="0" borderId="0"/>
    <xf numFmtId="165" fontId="16" fillId="0" borderId="0"/>
    <xf numFmtId="0" fontId="2" fillId="0" borderId="0"/>
    <xf numFmtId="0" fontId="3" fillId="0" borderId="0"/>
    <xf numFmtId="0" fontId="2" fillId="0" borderId="0"/>
    <xf numFmtId="0" fontId="19" fillId="0" borderId="0"/>
    <xf numFmtId="0" fontId="3" fillId="0" borderId="0"/>
    <xf numFmtId="0" fontId="20" fillId="29" borderId="0"/>
    <xf numFmtId="0" fontId="20" fillId="29" borderId="0"/>
    <xf numFmtId="0" fontId="20" fillId="29" borderId="0"/>
    <xf numFmtId="0" fontId="3" fillId="0" borderId="0"/>
    <xf numFmtId="0" fontId="19" fillId="0" borderId="0"/>
    <xf numFmtId="165" fontId="16" fillId="0" borderId="0"/>
    <xf numFmtId="165" fontId="16" fillId="0" borderId="0"/>
    <xf numFmtId="0" fontId="19" fillId="0" borderId="0"/>
    <xf numFmtId="0" fontId="20" fillId="17" borderId="22" applyNumberFormat="0" applyFont="0" applyAlignment="0" applyProtection="0"/>
    <xf numFmtId="0" fontId="20" fillId="17" borderId="22" applyNumberFormat="0" applyFont="0" applyAlignment="0" applyProtection="0"/>
    <xf numFmtId="0" fontId="16" fillId="0" borderId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3" fontId="17" fillId="0" borderId="0">
      <protection locked="0"/>
    </xf>
    <xf numFmtId="174" fontId="17" fillId="0" borderId="0">
      <protection locked="0"/>
    </xf>
    <xf numFmtId="0" fontId="16" fillId="0" borderId="0"/>
    <xf numFmtId="0" fontId="16" fillId="0" borderId="0"/>
    <xf numFmtId="0" fontId="21" fillId="20" borderId="25" applyNumberFormat="0" applyAlignment="0" applyProtection="0"/>
    <xf numFmtId="4" fontId="20" fillId="30" borderId="22" applyNumberFormat="0" applyProtection="0">
      <alignment vertical="center"/>
    </xf>
    <xf numFmtId="4" fontId="22" fillId="31" borderId="22" applyNumberFormat="0" applyProtection="0">
      <alignment vertical="center"/>
    </xf>
    <xf numFmtId="4" fontId="20" fillId="31" borderId="22" applyNumberFormat="0" applyProtection="0">
      <alignment horizontal="left" vertical="center" indent="1"/>
    </xf>
    <xf numFmtId="0" fontId="23" fillId="30" borderId="26" applyNumberFormat="0" applyProtection="0">
      <alignment horizontal="left" vertical="top" indent="1"/>
    </xf>
    <xf numFmtId="4" fontId="20" fillId="32" borderId="22" applyNumberFormat="0" applyProtection="0">
      <alignment horizontal="left" vertical="center" indent="1"/>
    </xf>
    <xf numFmtId="4" fontId="20" fillId="33" borderId="22" applyNumberFormat="0" applyProtection="0">
      <alignment horizontal="right" vertical="center"/>
    </xf>
    <xf numFmtId="4" fontId="20" fillId="34" borderId="22" applyNumberFormat="0" applyProtection="0">
      <alignment horizontal="right" vertical="center"/>
    </xf>
    <xf numFmtId="4" fontId="20" fillId="35" borderId="27" applyNumberFormat="0" applyProtection="0">
      <alignment horizontal="right" vertical="center"/>
    </xf>
    <xf numFmtId="4" fontId="20" fillId="36" borderId="22" applyNumberFormat="0" applyProtection="0">
      <alignment horizontal="right" vertical="center"/>
    </xf>
    <xf numFmtId="4" fontId="20" fillId="37" borderId="22" applyNumberFormat="0" applyProtection="0">
      <alignment horizontal="right" vertical="center"/>
    </xf>
    <xf numFmtId="4" fontId="20" fillId="38" borderId="22" applyNumberFormat="0" applyProtection="0">
      <alignment horizontal="right" vertical="center"/>
    </xf>
    <xf numFmtId="4" fontId="20" fillId="39" borderId="22" applyNumberFormat="0" applyProtection="0">
      <alignment horizontal="right" vertical="center"/>
    </xf>
    <xf numFmtId="4" fontId="20" fillId="40" borderId="22" applyNumberFormat="0" applyProtection="0">
      <alignment horizontal="right" vertical="center"/>
    </xf>
    <xf numFmtId="4" fontId="20" fillId="41" borderId="22" applyNumberFormat="0" applyProtection="0">
      <alignment horizontal="right" vertical="center"/>
    </xf>
    <xf numFmtId="4" fontId="20" fillId="42" borderId="27" applyNumberFormat="0" applyProtection="0">
      <alignment horizontal="left" vertical="center" indent="1"/>
    </xf>
    <xf numFmtId="4" fontId="3" fillId="43" borderId="27" applyNumberFormat="0" applyProtection="0">
      <alignment horizontal="left" vertical="center" indent="1"/>
    </xf>
    <xf numFmtId="4" fontId="3" fillId="43" borderId="27" applyNumberFormat="0" applyProtection="0">
      <alignment horizontal="left" vertical="center" indent="1"/>
    </xf>
    <xf numFmtId="4" fontId="20" fillId="44" borderId="22" applyNumberFormat="0" applyProtection="0">
      <alignment horizontal="right" vertical="center"/>
    </xf>
    <xf numFmtId="4" fontId="20" fillId="45" borderId="27" applyNumberFormat="0" applyProtection="0">
      <alignment horizontal="left" vertical="center" indent="1"/>
    </xf>
    <xf numFmtId="4" fontId="20" fillId="44" borderId="27" applyNumberFormat="0" applyProtection="0">
      <alignment horizontal="left" vertical="center" indent="1"/>
    </xf>
    <xf numFmtId="0" fontId="20" fillId="46" borderId="22" applyNumberFormat="0" applyProtection="0">
      <alignment horizontal="left" vertical="center" indent="1"/>
    </xf>
    <xf numFmtId="0" fontId="20" fillId="43" borderId="26" applyNumberFormat="0" applyProtection="0">
      <alignment horizontal="left" vertical="top" indent="1"/>
    </xf>
    <xf numFmtId="0" fontId="20" fillId="43" borderId="26" applyNumberFormat="0" applyProtection="0">
      <alignment horizontal="left" vertical="top" indent="1"/>
    </xf>
    <xf numFmtId="0" fontId="20" fillId="47" borderId="22" applyNumberFormat="0" applyProtection="0">
      <alignment horizontal="left" vertical="center" indent="1"/>
    </xf>
    <xf numFmtId="0" fontId="20" fillId="44" borderId="26" applyNumberFormat="0" applyProtection="0">
      <alignment horizontal="left" vertical="top" indent="1"/>
    </xf>
    <xf numFmtId="0" fontId="20" fillId="44" borderId="26" applyNumberFormat="0" applyProtection="0">
      <alignment horizontal="left" vertical="top" indent="1"/>
    </xf>
    <xf numFmtId="0" fontId="20" fillId="48" borderId="22" applyNumberFormat="0" applyProtection="0">
      <alignment horizontal="left" vertical="center" indent="1"/>
    </xf>
    <xf numFmtId="0" fontId="20" fillId="48" borderId="26" applyNumberFormat="0" applyProtection="0">
      <alignment horizontal="left" vertical="top" indent="1"/>
    </xf>
    <xf numFmtId="0" fontId="20" fillId="48" borderId="26" applyNumberFormat="0" applyProtection="0">
      <alignment horizontal="left" vertical="top" indent="1"/>
    </xf>
    <xf numFmtId="0" fontId="20" fillId="45" borderId="22" applyNumberFormat="0" applyProtection="0">
      <alignment horizontal="left" vertical="center" indent="1"/>
    </xf>
    <xf numFmtId="0" fontId="20" fillId="45" borderId="26" applyNumberFormat="0" applyProtection="0">
      <alignment horizontal="left" vertical="top" indent="1"/>
    </xf>
    <xf numFmtId="0" fontId="20" fillId="45" borderId="26" applyNumberFormat="0" applyProtection="0">
      <alignment horizontal="left" vertical="top" indent="1"/>
    </xf>
    <xf numFmtId="0" fontId="20" fillId="49" borderId="28" applyNumberFormat="0">
      <protection locked="0"/>
    </xf>
    <xf numFmtId="0" fontId="20" fillId="49" borderId="28" applyNumberFormat="0">
      <protection locked="0"/>
    </xf>
    <xf numFmtId="0" fontId="24" fillId="43" borderId="29" applyBorder="0"/>
    <xf numFmtId="4" fontId="25" fillId="50" borderId="26" applyNumberFormat="0" applyProtection="0">
      <alignment vertical="center"/>
    </xf>
    <xf numFmtId="4" fontId="22" fillId="51" borderId="13" applyNumberFormat="0" applyProtection="0">
      <alignment vertical="center"/>
    </xf>
    <xf numFmtId="4" fontId="25" fillId="46" borderId="26" applyNumberFormat="0" applyProtection="0">
      <alignment horizontal="left" vertical="center" indent="1"/>
    </xf>
    <xf numFmtId="0" fontId="25" fillId="50" borderId="26" applyNumberFormat="0" applyProtection="0">
      <alignment horizontal="left" vertical="top" indent="1"/>
    </xf>
    <xf numFmtId="4" fontId="20" fillId="0" borderId="22" applyNumberFormat="0" applyProtection="0">
      <alignment horizontal="right" vertical="center"/>
    </xf>
    <xf numFmtId="4" fontId="20" fillId="0" borderId="22" applyNumberFormat="0" applyProtection="0">
      <alignment horizontal="right" vertical="center"/>
    </xf>
    <xf numFmtId="4" fontId="20" fillId="0" borderId="22" applyNumberFormat="0" applyProtection="0">
      <alignment horizontal="right" vertical="center"/>
    </xf>
    <xf numFmtId="4" fontId="22" fillId="2" borderId="22" applyNumberFormat="0" applyProtection="0">
      <alignment horizontal="right" vertical="center"/>
    </xf>
    <xf numFmtId="4" fontId="20" fillId="32" borderId="22" applyNumberFormat="0" applyProtection="0">
      <alignment horizontal="left" vertical="center" indent="1"/>
    </xf>
    <xf numFmtId="4" fontId="20" fillId="32" borderId="22" applyNumberFormat="0" applyProtection="0">
      <alignment horizontal="left" vertical="center" indent="1"/>
    </xf>
    <xf numFmtId="0" fontId="25" fillId="44" borderId="26" applyNumberFormat="0" applyProtection="0">
      <alignment horizontal="left" vertical="top" indent="1"/>
    </xf>
    <xf numFmtId="4" fontId="26" fillId="52" borderId="27" applyNumberFormat="0" applyProtection="0">
      <alignment horizontal="left" vertical="center" indent="1"/>
    </xf>
    <xf numFmtId="0" fontId="20" fillId="53" borderId="13"/>
    <xf numFmtId="4" fontId="27" fillId="49" borderId="22" applyNumberFormat="0" applyProtection="0">
      <alignment horizontal="right" vertical="center"/>
    </xf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30" applyNumberFormat="0" applyFill="0" applyAlignment="0" applyProtection="0"/>
    <xf numFmtId="0" fontId="31" fillId="0" borderId="31" applyNumberFormat="0" applyFill="0" applyAlignment="0" applyProtection="0"/>
    <xf numFmtId="0" fontId="14" fillId="0" borderId="32" applyNumberFormat="0" applyFill="0" applyAlignment="0" applyProtection="0"/>
    <xf numFmtId="0" fontId="13" fillId="0" borderId="33" applyNumberFormat="0" applyFill="0" applyAlignment="0" applyProtection="0"/>
    <xf numFmtId="0" fontId="17" fillId="0" borderId="34">
      <protection locked="0"/>
    </xf>
    <xf numFmtId="0" fontId="17" fillId="0" borderId="34">
      <protection locked="0"/>
    </xf>
    <xf numFmtId="0" fontId="17" fillId="0" borderId="34">
      <protection locked="0"/>
    </xf>
    <xf numFmtId="43" fontId="3" fillId="0" borderId="0" applyFont="0" applyFill="0" applyBorder="0" applyAlignment="0" applyProtection="0"/>
    <xf numFmtId="0" fontId="3" fillId="0" borderId="0"/>
    <xf numFmtId="0" fontId="1" fillId="0" borderId="0"/>
    <xf numFmtId="0" fontId="32" fillId="0" borderId="0"/>
  </cellStyleXfs>
  <cellXfs count="68">
    <xf numFmtId="0" fontId="0" fillId="0" borderId="0" xfId="0"/>
    <xf numFmtId="9" fontId="0" fillId="2" borderId="0" xfId="1" applyFont="1" applyFill="1"/>
    <xf numFmtId="0" fontId="32" fillId="2" borderId="0" xfId="147" applyFill="1"/>
    <xf numFmtId="0" fontId="32" fillId="3" borderId="7" xfId="147" applyFill="1" applyBorder="1" applyAlignment="1">
      <alignment horizontal="center"/>
    </xf>
    <xf numFmtId="3" fontId="32" fillId="3" borderId="9" xfId="147" applyNumberFormat="1" applyFill="1" applyBorder="1" applyAlignment="1">
      <alignment horizontal="center"/>
    </xf>
    <xf numFmtId="0" fontId="32" fillId="3" borderId="10" xfId="147" applyFill="1" applyBorder="1" applyAlignment="1">
      <alignment horizontal="center"/>
    </xf>
    <xf numFmtId="3" fontId="32" fillId="3" borderId="12" xfId="147" applyNumberFormat="1" applyFill="1" applyBorder="1" applyAlignment="1">
      <alignment horizontal="center"/>
    </xf>
    <xf numFmtId="4" fontId="32" fillId="3" borderId="12" xfId="147" applyNumberFormat="1" applyFill="1" applyBorder="1" applyAlignment="1">
      <alignment horizontal="center"/>
    </xf>
    <xf numFmtId="0" fontId="32" fillId="3" borderId="14" xfId="147" applyFill="1" applyBorder="1" applyAlignment="1">
      <alignment horizontal="center"/>
    </xf>
    <xf numFmtId="4" fontId="32" fillId="2" borderId="0" xfId="147" applyNumberFormat="1" applyFill="1" applyAlignment="1">
      <alignment horizontal="center"/>
    </xf>
    <xf numFmtId="166" fontId="32" fillId="2" borderId="0" xfId="147" applyNumberFormat="1" applyFill="1" applyAlignment="1">
      <alignment horizontal="center"/>
    </xf>
    <xf numFmtId="0" fontId="32" fillId="3" borderId="17" xfId="147" applyFill="1" applyBorder="1" applyAlignment="1">
      <alignment horizontal="center"/>
    </xf>
    <xf numFmtId="0" fontId="5" fillId="3" borderId="18" xfId="147" applyFont="1" applyFill="1" applyBorder="1" applyAlignment="1">
      <alignment horizontal="center" vertical="center"/>
    </xf>
    <xf numFmtId="0" fontId="5" fillId="3" borderId="19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vertical="center"/>
    </xf>
    <xf numFmtId="167" fontId="32" fillId="3" borderId="12" xfId="147" applyNumberFormat="1" applyFill="1" applyBorder="1" applyAlignment="1">
      <alignment horizontal="center"/>
    </xf>
    <xf numFmtId="166" fontId="32" fillId="2" borderId="0" xfId="147" applyNumberFormat="1" applyFill="1"/>
    <xf numFmtId="0" fontId="5" fillId="3" borderId="5" xfId="147" applyFont="1" applyFill="1" applyBorder="1" applyAlignment="1">
      <alignment vertical="center"/>
    </xf>
    <xf numFmtId="3" fontId="32" fillId="3" borderId="10" xfId="147" applyNumberFormat="1" applyFill="1" applyBorder="1" applyAlignment="1">
      <alignment horizontal="center"/>
    </xf>
    <xf numFmtId="0" fontId="5" fillId="3" borderId="20" xfId="147" applyFont="1" applyFill="1" applyBorder="1" applyAlignment="1">
      <alignment horizontal="center" vertical="center"/>
    </xf>
    <xf numFmtId="3" fontId="32" fillId="3" borderId="7" xfId="147" applyNumberFormat="1" applyFill="1" applyBorder="1" applyAlignment="1">
      <alignment horizontal="center" vertical="center"/>
    </xf>
    <xf numFmtId="3" fontId="32" fillId="2" borderId="0" xfId="147" applyNumberFormat="1" applyFill="1"/>
    <xf numFmtId="3" fontId="32" fillId="3" borderId="10" xfId="147" applyNumberFormat="1" applyFill="1" applyBorder="1" applyAlignment="1">
      <alignment horizontal="center" vertical="center"/>
    </xf>
    <xf numFmtId="4" fontId="32" fillId="3" borderId="14" xfId="147" applyNumberFormat="1" applyFill="1" applyBorder="1" applyAlignment="1">
      <alignment horizontal="center" vertical="center"/>
    </xf>
    <xf numFmtId="10" fontId="32" fillId="0" borderId="0" xfId="147" applyNumberFormat="1" applyFill="1"/>
    <xf numFmtId="2" fontId="32" fillId="2" borderId="0" xfId="147" applyNumberFormat="1" applyFill="1"/>
    <xf numFmtId="0" fontId="0" fillId="3" borderId="10" xfId="147" applyFont="1" applyFill="1" applyBorder="1" applyAlignment="1">
      <alignment horizontal="center"/>
    </xf>
    <xf numFmtId="3" fontId="0" fillId="2" borderId="8" xfId="0" applyNumberFormat="1" applyFill="1" applyBorder="1" applyAlignment="1">
      <alignment horizontal="center"/>
    </xf>
    <xf numFmtId="3" fontId="0" fillId="2" borderId="7" xfId="0" applyNumberFormat="1" applyFill="1" applyBorder="1" applyAlignment="1">
      <alignment horizontal="center"/>
    </xf>
    <xf numFmtId="3" fontId="0" fillId="2" borderId="9" xfId="0" applyNumberFormat="1" applyFill="1" applyBorder="1" applyAlignment="1">
      <alignment horizontal="center"/>
    </xf>
    <xf numFmtId="3" fontId="0" fillId="2" borderId="11" xfId="0" applyNumberFormat="1" applyFill="1" applyBorder="1" applyAlignment="1">
      <alignment horizontal="center"/>
    </xf>
    <xf numFmtId="3" fontId="0" fillId="2" borderId="10" xfId="0" applyNumberFormat="1" applyFill="1" applyBorder="1" applyAlignment="1">
      <alignment horizontal="center"/>
    </xf>
    <xf numFmtId="3" fontId="0" fillId="2" borderId="12" xfId="0" applyNumberFormat="1" applyFill="1" applyBorder="1" applyAlignment="1">
      <alignment horizontal="center"/>
    </xf>
    <xf numFmtId="3" fontId="0" fillId="2" borderId="13" xfId="0" applyNumberFormat="1" applyFill="1" applyBorder="1" applyAlignment="1">
      <alignment horizontal="center"/>
    </xf>
    <xf numFmtId="4" fontId="0" fillId="2" borderId="15" xfId="0" applyNumberFormat="1" applyFill="1" applyBorder="1" applyAlignment="1">
      <alignment horizontal="center"/>
    </xf>
    <xf numFmtId="4" fontId="0" fillId="2" borderId="14" xfId="0" applyNumberFormat="1" applyFill="1" applyBorder="1" applyAlignment="1">
      <alignment horizontal="center"/>
    </xf>
    <xf numFmtId="4" fontId="0" fillId="2" borderId="16" xfId="0" applyNumberFormat="1" applyFill="1" applyBorder="1" applyAlignment="1">
      <alignment horizontal="center"/>
    </xf>
    <xf numFmtId="3" fontId="0" fillId="4" borderId="7" xfId="0" applyNumberFormat="1" applyFill="1" applyBorder="1" applyAlignment="1">
      <alignment horizontal="center"/>
    </xf>
    <xf numFmtId="3" fontId="0" fillId="4" borderId="10" xfId="0" applyNumberFormat="1" applyFill="1" applyBorder="1" applyAlignment="1">
      <alignment horizontal="center"/>
    </xf>
    <xf numFmtId="4" fontId="0" fillId="4" borderId="10" xfId="0" applyNumberFormat="1" applyFill="1" applyBorder="1" applyAlignment="1">
      <alignment horizontal="center"/>
    </xf>
    <xf numFmtId="166" fontId="0" fillId="4" borderId="10" xfId="0" applyNumberFormat="1" applyFill="1" applyBorder="1" applyAlignment="1">
      <alignment horizontal="center"/>
    </xf>
    <xf numFmtId="166" fontId="0" fillId="4" borderId="14" xfId="0" applyNumberFormat="1" applyFill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166" fontId="0" fillId="0" borderId="10" xfId="0" applyNumberFormat="1" applyBorder="1" applyAlignment="1">
      <alignment horizontal="center"/>
    </xf>
    <xf numFmtId="166" fontId="0" fillId="0" borderId="14" xfId="0" applyNumberFormat="1" applyBorder="1" applyAlignment="1">
      <alignment horizontal="center"/>
    </xf>
    <xf numFmtId="0" fontId="33" fillId="2" borderId="0" xfId="147" applyFont="1" applyFill="1"/>
    <xf numFmtId="0" fontId="5" fillId="3" borderId="1" xfId="147" applyFont="1" applyFill="1" applyBorder="1" applyAlignment="1">
      <alignment horizontal="center" vertical="center"/>
    </xf>
    <xf numFmtId="0" fontId="5" fillId="3" borderId="3" xfId="147" applyFont="1" applyFill="1" applyBorder="1" applyAlignment="1">
      <alignment horizontal="center" vertical="center"/>
    </xf>
    <xf numFmtId="0" fontId="5" fillId="3" borderId="5" xfId="147" applyFont="1" applyFill="1" applyBorder="1" applyAlignment="1">
      <alignment horizontal="center" vertical="center"/>
    </xf>
    <xf numFmtId="0" fontId="5" fillId="3" borderId="18" xfId="147" applyFont="1" applyFill="1" applyBorder="1" applyAlignment="1">
      <alignment horizontal="center" vertical="center"/>
    </xf>
    <xf numFmtId="0" fontId="5" fillId="3" borderId="19" xfId="147" applyFont="1" applyFill="1" applyBorder="1" applyAlignment="1">
      <alignment horizontal="center" vertical="center"/>
    </xf>
    <xf numFmtId="0" fontId="5" fillId="3" borderId="20" xfId="147" applyFont="1" applyFill="1" applyBorder="1" applyAlignment="1">
      <alignment horizontal="center" vertical="center"/>
    </xf>
    <xf numFmtId="0" fontId="32" fillId="0" borderId="21" xfId="147" applyBorder="1" applyAlignment="1">
      <alignment horizontal="justify" vertical="top" wrapText="1"/>
    </xf>
    <xf numFmtId="0" fontId="32" fillId="0" borderId="0" xfId="147" applyAlignment="1">
      <alignment horizontal="justify" vertical="top" wrapText="1"/>
    </xf>
    <xf numFmtId="0" fontId="3" fillId="0" borderId="0" xfId="147" applyFont="1" applyAlignment="1">
      <alignment horizontal="justify" vertical="top" wrapText="1"/>
    </xf>
    <xf numFmtId="0" fontId="4" fillId="2" borderId="0" xfId="147" applyFont="1" applyFill="1" applyAlignment="1">
      <alignment horizontal="center" vertical="center"/>
    </xf>
    <xf numFmtId="0" fontId="5" fillId="3" borderId="1" xfId="147" applyFont="1" applyFill="1" applyBorder="1" applyAlignment="1">
      <alignment horizontal="center" vertical="center" wrapText="1"/>
    </xf>
    <xf numFmtId="0" fontId="5" fillId="3" borderId="3" xfId="147" applyFont="1" applyFill="1" applyBorder="1" applyAlignment="1">
      <alignment horizontal="center" vertical="center" wrapText="1"/>
    </xf>
    <xf numFmtId="0" fontId="5" fillId="3" borderId="5" xfId="147" applyFont="1" applyFill="1" applyBorder="1" applyAlignment="1">
      <alignment horizontal="center" vertical="center" wrapText="1"/>
    </xf>
    <xf numFmtId="165" fontId="5" fillId="3" borderId="1" xfId="147" applyNumberFormat="1" applyFont="1" applyFill="1" applyBorder="1" applyAlignment="1">
      <alignment horizontal="center" vertical="center" wrapText="1"/>
    </xf>
    <xf numFmtId="165" fontId="5" fillId="3" borderId="3" xfId="147" applyNumberFormat="1" applyFont="1" applyFill="1" applyBorder="1" applyAlignment="1">
      <alignment horizontal="center" vertical="center" wrapText="1"/>
    </xf>
    <xf numFmtId="165" fontId="5" fillId="3" borderId="5" xfId="147" applyNumberFormat="1" applyFont="1" applyFill="1" applyBorder="1" applyAlignment="1">
      <alignment horizontal="center" vertical="center" wrapText="1"/>
    </xf>
    <xf numFmtId="0" fontId="5" fillId="3" borderId="2" xfId="147" applyFont="1" applyFill="1" applyBorder="1" applyAlignment="1">
      <alignment horizontal="center" vertical="center"/>
    </xf>
    <xf numFmtId="0" fontId="5" fillId="3" borderId="4" xfId="147" applyFont="1" applyFill="1" applyBorder="1" applyAlignment="1">
      <alignment horizontal="center" vertical="center"/>
    </xf>
    <xf numFmtId="0" fontId="5" fillId="3" borderId="6" xfId="147" applyFont="1" applyFill="1" applyBorder="1" applyAlignment="1">
      <alignment horizontal="center" vertical="center"/>
    </xf>
  </cellXfs>
  <cellStyles count="148">
    <cellStyle name="Accent1 - 20%" xfId="2"/>
    <cellStyle name="Accent1 - 40%" xfId="3"/>
    <cellStyle name="Accent1 - 60%" xfId="4"/>
    <cellStyle name="Accent2 - 20%" xfId="5"/>
    <cellStyle name="Accent2 - 40%" xfId="6"/>
    <cellStyle name="Accent2 - 60%" xfId="7"/>
    <cellStyle name="Accent3 - 20%" xfId="8"/>
    <cellStyle name="Accent3 - 40%" xfId="9"/>
    <cellStyle name="Accent3 - 60%" xfId="10"/>
    <cellStyle name="Accent4 - 20%" xfId="11"/>
    <cellStyle name="Accent4 - 40%" xfId="12"/>
    <cellStyle name="Accent4 - 60%" xfId="13"/>
    <cellStyle name="Accent5 - 20%" xfId="14"/>
    <cellStyle name="Accent5 - 40%" xfId="15"/>
    <cellStyle name="Accent5 - 60%" xfId="16"/>
    <cellStyle name="Accent6 - 20%" xfId="17"/>
    <cellStyle name="Accent6 - 40%" xfId="18"/>
    <cellStyle name="Accent6 - 60%" xfId="19"/>
    <cellStyle name="Buena 2" xfId="20"/>
    <cellStyle name="Cabecera 1" xfId="21"/>
    <cellStyle name="Cabecera 2" xfId="22"/>
    <cellStyle name="Cálculo 2" xfId="23"/>
    <cellStyle name="Celda de comprobación 2" xfId="24"/>
    <cellStyle name="Celda vinculada 2" xfId="25"/>
    <cellStyle name="Emphasis 1" xfId="26"/>
    <cellStyle name="Emphasis 2" xfId="27"/>
    <cellStyle name="Emphasis 3" xfId="28"/>
    <cellStyle name="Encabezado 4 2" xfId="29"/>
    <cellStyle name="Énfasis1 2" xfId="30"/>
    <cellStyle name="Énfasis2 2" xfId="31"/>
    <cellStyle name="Énfasis3 2" xfId="32"/>
    <cellStyle name="Énfasis4 2" xfId="33"/>
    <cellStyle name="Énfasis5 2" xfId="34"/>
    <cellStyle name="Énfasis6 2" xfId="35"/>
    <cellStyle name="Entrada 2" xfId="36"/>
    <cellStyle name="Euro" xfId="37"/>
    <cellStyle name="Fecha" xfId="38"/>
    <cellStyle name="Fecha3 - Modelo3" xfId="39"/>
    <cellStyle name="Fijo" xfId="40"/>
    <cellStyle name="Incorrecto 2" xfId="41"/>
    <cellStyle name="Millares 10" xfId="42"/>
    <cellStyle name="Millares 11" xfId="43"/>
    <cellStyle name="Millares 12" xfId="144"/>
    <cellStyle name="Millares 2" xfId="44"/>
    <cellStyle name="Millares 2 2" xfId="45"/>
    <cellStyle name="Millares 2 3" xfId="46"/>
    <cellStyle name="Millares 3" xfId="47"/>
    <cellStyle name="Millares 4" xfId="48"/>
    <cellStyle name="Millares 5" xfId="49"/>
    <cellStyle name="Millares 6" xfId="50"/>
    <cellStyle name="Millares 7" xfId="51"/>
    <cellStyle name="Millares 8" xfId="52"/>
    <cellStyle name="Millares 9" xfId="53"/>
    <cellStyle name="Monetario" xfId="54"/>
    <cellStyle name="Monetario0" xfId="55"/>
    <cellStyle name="Neutral 2" xfId="56"/>
    <cellStyle name="Normal" xfId="0" builtinId="0"/>
    <cellStyle name="Normal 10" xfId="147"/>
    <cellStyle name="Normal 2" xfId="57"/>
    <cellStyle name="Normal 2 2" xfId="58"/>
    <cellStyle name="Normal 2 3" xfId="59"/>
    <cellStyle name="Normal 2 4" xfId="60"/>
    <cellStyle name="Normal 2 5" xfId="145"/>
    <cellStyle name="Normal 3" xfId="61"/>
    <cellStyle name="Normal 38" xfId="62"/>
    <cellStyle name="Normal 4" xfId="63"/>
    <cellStyle name="Normal 4 2" xfId="64"/>
    <cellStyle name="Normal 4 3" xfId="65"/>
    <cellStyle name="Normal 4 4" xfId="66"/>
    <cellStyle name="Normal 5" xfId="67"/>
    <cellStyle name="Normal 5 2" xfId="68"/>
    <cellStyle name="Normal 6" xfId="69"/>
    <cellStyle name="Normal 7" xfId="70"/>
    <cellStyle name="Normal 8" xfId="71"/>
    <cellStyle name="Normal 9" xfId="146"/>
    <cellStyle name="Notas 2" xfId="72"/>
    <cellStyle name="Notas 2 2" xfId="73"/>
    <cellStyle name="Porcen - Modelo2" xfId="74"/>
    <cellStyle name="Porcentaje" xfId="1" builtinId="5"/>
    <cellStyle name="Porcentaje 2" xfId="75"/>
    <cellStyle name="Porcentaje 3" xfId="76"/>
    <cellStyle name="Porcentual 2" xfId="77"/>
    <cellStyle name="Porcentual 3" xfId="78"/>
    <cellStyle name="Porcentual 4" xfId="79"/>
    <cellStyle name="Porcentual 5" xfId="80"/>
    <cellStyle name="Punto" xfId="81"/>
    <cellStyle name="Punto0" xfId="82"/>
    <cellStyle name="Punto0 - Modelo4" xfId="83"/>
    <cellStyle name="Punto1 - Modelo1" xfId="84"/>
    <cellStyle name="Salida 2" xfId="85"/>
    <cellStyle name="SAPBEXaggData" xfId="86"/>
    <cellStyle name="SAPBEXaggDataEmph" xfId="87"/>
    <cellStyle name="SAPBEXaggItem" xfId="88"/>
    <cellStyle name="SAPBEXaggItemX" xfId="89"/>
    <cellStyle name="SAPBEXchaText" xfId="90"/>
    <cellStyle name="SAPBEXexcBad7" xfId="91"/>
    <cellStyle name="SAPBEXexcBad8" xfId="92"/>
    <cellStyle name="SAPBEXexcBad9" xfId="93"/>
    <cellStyle name="SAPBEXexcCritical4" xfId="94"/>
    <cellStyle name="SAPBEXexcCritical5" xfId="95"/>
    <cellStyle name="SAPBEXexcCritical6" xfId="96"/>
    <cellStyle name="SAPBEXexcGood1" xfId="97"/>
    <cellStyle name="SAPBEXexcGood2" xfId="98"/>
    <cellStyle name="SAPBEXexcGood3" xfId="99"/>
    <cellStyle name="SAPBEXfilterDrill" xfId="100"/>
    <cellStyle name="SAPBEXfilterItem" xfId="101"/>
    <cellStyle name="SAPBEXfilterText" xfId="102"/>
    <cellStyle name="SAPBEXformats" xfId="103"/>
    <cellStyle name="SAPBEXheaderItem" xfId="104"/>
    <cellStyle name="SAPBEXheaderText" xfId="105"/>
    <cellStyle name="SAPBEXHLevel0" xfId="106"/>
    <cellStyle name="SAPBEXHLevel0X" xfId="107"/>
    <cellStyle name="SAPBEXHLevel0X 2" xfId="108"/>
    <cellStyle name="SAPBEXHLevel1" xfId="109"/>
    <cellStyle name="SAPBEXHLevel1X" xfId="110"/>
    <cellStyle name="SAPBEXHLevel1X 2" xfId="111"/>
    <cellStyle name="SAPBEXHLevel2" xfId="112"/>
    <cellStyle name="SAPBEXHLevel2X" xfId="113"/>
    <cellStyle name="SAPBEXHLevel2X 2" xfId="114"/>
    <cellStyle name="SAPBEXHLevel3" xfId="115"/>
    <cellStyle name="SAPBEXHLevel3X" xfId="116"/>
    <cellStyle name="SAPBEXHLevel3X 2" xfId="117"/>
    <cellStyle name="SAPBEXinputData" xfId="118"/>
    <cellStyle name="SAPBEXinputData 2" xfId="119"/>
    <cellStyle name="SAPBEXItemHeader" xfId="120"/>
    <cellStyle name="SAPBEXresData" xfId="121"/>
    <cellStyle name="SAPBEXresDataEmph" xfId="122"/>
    <cellStyle name="SAPBEXresItem" xfId="123"/>
    <cellStyle name="SAPBEXresItemX" xfId="124"/>
    <cellStyle name="SAPBEXstdData" xfId="125"/>
    <cellStyle name="SAPBEXstdData 3" xfId="126"/>
    <cellStyle name="SAPBEXstdData 4" xfId="127"/>
    <cellStyle name="SAPBEXstdDataEmph" xfId="128"/>
    <cellStyle name="SAPBEXstdItem" xfId="129"/>
    <cellStyle name="SAPBEXstdItem 3" xfId="130"/>
    <cellStyle name="SAPBEXstdItemX" xfId="131"/>
    <cellStyle name="SAPBEXtitle" xfId="132"/>
    <cellStyle name="SAPBEXunassignedItem" xfId="133"/>
    <cellStyle name="SAPBEXundefined" xfId="134"/>
    <cellStyle name="Sheet Title" xfId="135"/>
    <cellStyle name="Texto de advertencia 2" xfId="136"/>
    <cellStyle name="Título 1 2" xfId="137"/>
    <cellStyle name="Título 2 2" xfId="138"/>
    <cellStyle name="Título 3 2" xfId="139"/>
    <cellStyle name="Total 2" xfId="140"/>
    <cellStyle name="Total 3" xfId="141"/>
    <cellStyle name="Total 4" xfId="142"/>
    <cellStyle name="Total 5" xfId="1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fanti\Downloads\ESTADISTICAS-NUEVO%20MODELO-2023%20(10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RROSUR-TON"/>
      <sheetName val="FERROSUR-TON-KM"/>
      <sheetName val="FERROSUR-INGRESOS"/>
      <sheetName val="FERROSUR-GENERAL"/>
      <sheetName val="FEPSA-TON"/>
      <sheetName val="FEPSA-TON-KM"/>
      <sheetName val="FEPSA-INGRESOS"/>
      <sheetName val="FEPSA-GENERAL"/>
      <sheetName val="NCA-TON"/>
      <sheetName val="NCA-TON-KM"/>
      <sheetName val="NCA-INGRESOS"/>
      <sheetName val="NCA-GENERAL"/>
      <sheetName val="TACYL-BELGRANO-TON"/>
      <sheetName val="TACYL-BELGRANO-TON-KM"/>
      <sheetName val="TACYL-BELGRANO-INGRESOS"/>
      <sheetName val="TACYL-BELGR-GENERAL"/>
      <sheetName val="TACYL-URQ-TON"/>
      <sheetName val="TACYL-URQ-TON-KM"/>
      <sheetName val="TACYL-URQ-INGRESOS"/>
      <sheetName val="TACYL-URQ-GENERAL"/>
      <sheetName val="TACYL-SMT-TON"/>
      <sheetName val="TACYL-SMT-TON-KM"/>
      <sheetName val="TACYL-SMT-INGRESOS"/>
      <sheetName val="TACYL-SMT-GENERAL"/>
      <sheetName val="RIO NEGRO-TON"/>
      <sheetName val="PRESENTACION GENERAL EMPRES-TON"/>
      <sheetName val="PRESENTACION GENERAL-TON-KM"/>
      <sheetName val="PRESENTACION GENERAL-INGRESOS"/>
      <sheetName val="PRESENTACIÓN GENERAL MES-TON"/>
      <sheetName val="PRESENTACIÓN GENERAL-MES-TON KM"/>
      <sheetName val="PRESENTACION GENERAL-MES -INGRE"/>
      <sheetName val="TON-MES-FERROSUR"/>
      <sheetName val="TON-MES-FEPSA"/>
      <sheetName val="TON-MES-NCA"/>
      <sheetName val="TON-MES-BELGRANO"/>
      <sheetName val="TON-MES-URQUIZA"/>
      <sheetName val="TON-MES-SAN MARTIN"/>
      <sheetName val="TON-TOTALES"/>
      <sheetName val="TON-KM-MES-FERROSUR"/>
      <sheetName val="TON-KM-MES-FEPSA"/>
      <sheetName val="TON-KM-MES-NCA"/>
      <sheetName val="TON-KM-MES-BELGRANO"/>
      <sheetName val="TON-KM-MES-URQ"/>
      <sheetName val="TON-KM-MES-SMT"/>
      <sheetName val="TOTAL-TON-KM"/>
      <sheetName val="EXPLOTACION"/>
    </sheetNames>
    <sheetDataSet>
      <sheetData sheetId="0">
        <row r="89">
          <cell r="C89">
            <v>282460.78000000003</v>
          </cell>
          <cell r="D89">
            <v>307260.93</v>
          </cell>
          <cell r="E89">
            <v>379198.01</v>
          </cell>
          <cell r="F89">
            <v>367304.76</v>
          </cell>
          <cell r="G89">
            <v>377541.95999999996</v>
          </cell>
          <cell r="H89">
            <v>334219.67</v>
          </cell>
          <cell r="I89">
            <v>378517.87</v>
          </cell>
          <cell r="J89">
            <v>392013.63000000006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">
        <row r="89">
          <cell r="C89">
            <v>102405183.44</v>
          </cell>
          <cell r="D89">
            <v>113316139.89000002</v>
          </cell>
          <cell r="E89">
            <v>143557410.71000001</v>
          </cell>
          <cell r="F89">
            <v>126969057</v>
          </cell>
          <cell r="G89">
            <v>134358580</v>
          </cell>
          <cell r="H89">
            <v>124711774</v>
          </cell>
          <cell r="I89">
            <v>138848197</v>
          </cell>
          <cell r="J89">
            <v>144153767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2">
        <row r="89">
          <cell r="C89">
            <v>771855986.28999996</v>
          </cell>
          <cell r="D89">
            <v>863128652.58000004</v>
          </cell>
          <cell r="E89">
            <v>1122784634.6299999</v>
          </cell>
          <cell r="F89">
            <v>1135377140.9100001</v>
          </cell>
          <cell r="G89">
            <v>1223026520.45</v>
          </cell>
          <cell r="H89">
            <v>1155421049.2800002</v>
          </cell>
          <cell r="I89">
            <v>1387226063.52</v>
          </cell>
          <cell r="J89">
            <v>1620804702.6900001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3"/>
      <sheetData sheetId="4">
        <row r="89">
          <cell r="C89">
            <v>254228.6</v>
          </cell>
          <cell r="D89">
            <v>234012.9</v>
          </cell>
          <cell r="E89">
            <v>302905.36</v>
          </cell>
          <cell r="F89">
            <v>315724.53000000003</v>
          </cell>
          <cell r="G89">
            <v>329435.24</v>
          </cell>
          <cell r="H89">
            <v>244834.36000000002</v>
          </cell>
          <cell r="I89">
            <v>307721.07</v>
          </cell>
          <cell r="J89">
            <v>306040.82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5">
        <row r="89">
          <cell r="C89">
            <v>104609641.48</v>
          </cell>
          <cell r="D89">
            <v>86348011.260000005</v>
          </cell>
          <cell r="E89">
            <v>122591863.73</v>
          </cell>
          <cell r="F89">
            <v>135918112.61999997</v>
          </cell>
          <cell r="G89">
            <v>139682681.84999999</v>
          </cell>
          <cell r="H89">
            <v>102281038.01000001</v>
          </cell>
          <cell r="I89">
            <v>136963233.72</v>
          </cell>
          <cell r="J89">
            <v>133785354.54000001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6">
        <row r="89">
          <cell r="C89">
            <v>735568260.60000002</v>
          </cell>
          <cell r="D89">
            <v>711318151.73999989</v>
          </cell>
          <cell r="E89">
            <v>996955348.51999998</v>
          </cell>
          <cell r="F89">
            <v>1355476417.5</v>
          </cell>
          <cell r="G89">
            <v>1532166445.01</v>
          </cell>
          <cell r="H89">
            <v>1011941632.3599999</v>
          </cell>
          <cell r="I89">
            <v>1278958827.8699999</v>
          </cell>
          <cell r="J89">
            <v>1465310257.1299999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7"/>
      <sheetData sheetId="8">
        <row r="89">
          <cell r="C89">
            <v>463790.93000000005</v>
          </cell>
          <cell r="D89">
            <v>385001.06999999995</v>
          </cell>
          <cell r="E89">
            <v>398887.02999999997</v>
          </cell>
          <cell r="F89">
            <v>264246.11</v>
          </cell>
          <cell r="G89">
            <v>433333.95</v>
          </cell>
          <cell r="H89">
            <v>458939.18</v>
          </cell>
          <cell r="I89">
            <v>353415.98</v>
          </cell>
          <cell r="J89">
            <v>518563.93999999989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9">
        <row r="89">
          <cell r="C89">
            <v>219166449.25</v>
          </cell>
          <cell r="D89">
            <v>198335565.61000001</v>
          </cell>
          <cell r="E89">
            <v>186331145.81999999</v>
          </cell>
          <cell r="F89">
            <v>114395544.21999998</v>
          </cell>
          <cell r="G89">
            <v>195883064.31000003</v>
          </cell>
          <cell r="H89">
            <v>193424214.49000004</v>
          </cell>
          <cell r="I89">
            <v>208236143.91</v>
          </cell>
          <cell r="J89">
            <v>251617796.58000001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0">
        <row r="89">
          <cell r="C89">
            <v>1266714346.7</v>
          </cell>
          <cell r="D89">
            <v>1100920306.3199999</v>
          </cell>
          <cell r="E89">
            <v>1110016536.1200001</v>
          </cell>
          <cell r="F89">
            <v>856036691.83000016</v>
          </cell>
          <cell r="G89">
            <v>1422009658.7299998</v>
          </cell>
          <cell r="H89">
            <v>1549454303.5900002</v>
          </cell>
          <cell r="I89">
            <v>1523281465.5499997</v>
          </cell>
          <cell r="J89">
            <v>2099171719.2600005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1"/>
      <sheetData sheetId="12">
        <row r="89">
          <cell r="C89">
            <v>230843.71000000002</v>
          </cell>
          <cell r="D89">
            <v>227021.52</v>
          </cell>
          <cell r="E89">
            <v>130392.53000000001</v>
          </cell>
          <cell r="F89">
            <v>109389.09000000003</v>
          </cell>
          <cell r="G89">
            <v>255311.91999999998</v>
          </cell>
          <cell r="H89">
            <v>263907.02</v>
          </cell>
          <cell r="I89">
            <v>260182.55999999997</v>
          </cell>
          <cell r="J89">
            <v>271846.08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3">
        <row r="89">
          <cell r="C89">
            <v>180067591.03999996</v>
          </cell>
          <cell r="D89">
            <v>179702989.94</v>
          </cell>
          <cell r="E89">
            <v>86134777.290000007</v>
          </cell>
          <cell r="F89">
            <v>59651342.379999988</v>
          </cell>
          <cell r="G89">
            <v>181783755.53</v>
          </cell>
          <cell r="H89">
            <v>196802013.14999998</v>
          </cell>
          <cell r="I89">
            <v>193581314.03</v>
          </cell>
          <cell r="J89">
            <v>208648959.88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4">
        <row r="89">
          <cell r="C89">
            <v>783807023.07999992</v>
          </cell>
          <cell r="D89">
            <v>784198009.1099999</v>
          </cell>
          <cell r="E89">
            <v>380745269.44000006</v>
          </cell>
          <cell r="F89">
            <v>333663840.34000009</v>
          </cell>
          <cell r="G89">
            <v>1243921043.3399999</v>
          </cell>
          <cell r="H89">
            <v>1376136538.95</v>
          </cell>
          <cell r="I89">
            <v>1365350124.1800001</v>
          </cell>
          <cell r="J89">
            <v>1514125977.1799998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5"/>
      <sheetData sheetId="16">
        <row r="89">
          <cell r="C89">
            <v>48739.03</v>
          </cell>
          <cell r="D89">
            <v>34091.42</v>
          </cell>
          <cell r="E89">
            <v>25375.059999999998</v>
          </cell>
          <cell r="F89">
            <v>42106.75</v>
          </cell>
          <cell r="G89">
            <v>45474.68</v>
          </cell>
          <cell r="H89">
            <v>52409.9</v>
          </cell>
          <cell r="I89">
            <v>50087.759999999995</v>
          </cell>
          <cell r="J89">
            <v>51105.96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7">
        <row r="89">
          <cell r="C89">
            <v>33422570.98</v>
          </cell>
          <cell r="D89">
            <v>25100678.190000001</v>
          </cell>
          <cell r="E89">
            <v>18396592.82</v>
          </cell>
          <cell r="F89">
            <v>31026299.539999999</v>
          </cell>
          <cell r="G89">
            <v>33442491.900000002</v>
          </cell>
          <cell r="H89">
            <v>38183625.189999998</v>
          </cell>
          <cell r="I89">
            <v>36441997.759999998</v>
          </cell>
          <cell r="J89">
            <v>37500577.170000002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8">
        <row r="89">
          <cell r="C89">
            <v>113899231.52999999</v>
          </cell>
          <cell r="D89">
            <v>84803416.950000003</v>
          </cell>
          <cell r="E89">
            <v>69344051.200000003</v>
          </cell>
          <cell r="F89">
            <v>120746062.22</v>
          </cell>
          <cell r="G89">
            <v>144715719.16999999</v>
          </cell>
          <cell r="H89">
            <v>182964269.84</v>
          </cell>
          <cell r="I89">
            <v>173442783</v>
          </cell>
          <cell r="J89">
            <v>201330023.34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19"/>
      <sheetData sheetId="20">
        <row r="89">
          <cell r="C89">
            <v>301790.23000000004</v>
          </cell>
          <cell r="D89">
            <v>281311.62</v>
          </cell>
          <cell r="E89">
            <v>356138.68000000005</v>
          </cell>
          <cell r="F89">
            <v>395549.84</v>
          </cell>
          <cell r="G89">
            <v>400469.26999999996</v>
          </cell>
          <cell r="H89">
            <v>385633.10000000003</v>
          </cell>
          <cell r="I89">
            <v>345189.4</v>
          </cell>
          <cell r="J89">
            <v>402320.37000000005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21">
        <row r="89">
          <cell r="C89">
            <v>206817918.23000002</v>
          </cell>
          <cell r="D89">
            <v>199170622.38</v>
          </cell>
          <cell r="E89">
            <v>218597128.01000002</v>
          </cell>
          <cell r="F89">
            <v>244803730.41000003</v>
          </cell>
          <cell r="G89">
            <v>254563415.39999998</v>
          </cell>
          <cell r="H89">
            <v>239623511.24999997</v>
          </cell>
          <cell r="I89">
            <v>209566803.45999998</v>
          </cell>
          <cell r="J89">
            <v>244935415.04000002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22">
        <row r="89">
          <cell r="C89">
            <v>946418283.10000002</v>
          </cell>
          <cell r="D89">
            <v>911682014.51999998</v>
          </cell>
          <cell r="E89">
            <v>1059931683.2600001</v>
          </cell>
          <cell r="F89">
            <v>1331471917.7399998</v>
          </cell>
          <cell r="G89">
            <v>1683308901.6300001</v>
          </cell>
          <cell r="H89">
            <v>1619649586.8299999</v>
          </cell>
          <cell r="I89">
            <v>1487668761.6900003</v>
          </cell>
          <cell r="J89">
            <v>1741478651.23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fitToPage="1"/>
  </sheetPr>
  <dimension ref="A1:K89"/>
  <sheetViews>
    <sheetView tabSelected="1" zoomScale="115" zoomScaleNormal="11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5" sqref="D5"/>
    </sheetView>
  </sheetViews>
  <sheetFormatPr baseColWidth="10" defaultRowHeight="12.75" x14ac:dyDescent="0.2"/>
  <cols>
    <col min="1" max="1" width="17.85546875" style="2" bestFit="1" customWidth="1"/>
    <col min="2" max="2" width="22.140625" style="2" customWidth="1"/>
    <col min="3" max="8" width="16.7109375" style="2" customWidth="1"/>
    <col min="9" max="9" width="17.85546875" style="2" bestFit="1" customWidth="1"/>
    <col min="10" max="10" width="12.7109375" style="2" bestFit="1" customWidth="1"/>
    <col min="11" max="11" width="13.7109375" style="2" bestFit="1" customWidth="1"/>
    <col min="12" max="16384" width="11.42578125" style="2"/>
  </cols>
  <sheetData>
    <row r="1" spans="1:9" ht="30" customHeight="1" thickBot="1" x14ac:dyDescent="0.25">
      <c r="A1" s="58" t="s">
        <v>34</v>
      </c>
      <c r="B1" s="58"/>
      <c r="C1" s="58"/>
      <c r="D1" s="58"/>
      <c r="E1" s="58"/>
      <c r="F1" s="58"/>
      <c r="G1" s="58"/>
      <c r="H1" s="58"/>
      <c r="I1" s="58"/>
    </row>
    <row r="2" spans="1:9" ht="12.75" customHeight="1" x14ac:dyDescent="0.2">
      <c r="A2" s="49" t="s">
        <v>0</v>
      </c>
      <c r="B2" s="49" t="s">
        <v>1</v>
      </c>
      <c r="C2" s="59" t="s">
        <v>2</v>
      </c>
      <c r="D2" s="59" t="s">
        <v>3</v>
      </c>
      <c r="E2" s="62" t="s">
        <v>4</v>
      </c>
      <c r="F2" s="59" t="s">
        <v>5</v>
      </c>
      <c r="G2" s="59" t="s">
        <v>6</v>
      </c>
      <c r="H2" s="59" t="s">
        <v>7</v>
      </c>
      <c r="I2" s="65" t="s">
        <v>8</v>
      </c>
    </row>
    <row r="3" spans="1:9" x14ac:dyDescent="0.2">
      <c r="A3" s="50"/>
      <c r="B3" s="50"/>
      <c r="C3" s="60"/>
      <c r="D3" s="60"/>
      <c r="E3" s="63"/>
      <c r="F3" s="60"/>
      <c r="G3" s="60"/>
      <c r="H3" s="60"/>
      <c r="I3" s="66"/>
    </row>
    <row r="4" spans="1:9" ht="30" customHeight="1" thickBot="1" x14ac:dyDescent="0.25">
      <c r="A4" s="51"/>
      <c r="B4" s="51"/>
      <c r="C4" s="61"/>
      <c r="D4" s="61"/>
      <c r="E4" s="64"/>
      <c r="F4" s="61"/>
      <c r="G4" s="61"/>
      <c r="H4" s="61"/>
      <c r="I4" s="67"/>
    </row>
    <row r="5" spans="1:9" x14ac:dyDescent="0.2">
      <c r="A5" s="50" t="s">
        <v>9</v>
      </c>
      <c r="B5" s="3" t="s">
        <v>10</v>
      </c>
      <c r="C5" s="28">
        <f>'[1]FERROSUR-TON'!$C$89</f>
        <v>282460.78000000003</v>
      </c>
      <c r="D5" s="29">
        <f>'[1]FEPSA-TON'!$C$89</f>
        <v>254228.6</v>
      </c>
      <c r="E5" s="29">
        <f>'[1]NCA-TON'!$C$89</f>
        <v>463790.93000000005</v>
      </c>
      <c r="F5" s="30">
        <f>'[1]TACYL-BELGRANO-TON'!$C$89</f>
        <v>230843.71000000002</v>
      </c>
      <c r="G5" s="30">
        <f>'[1]TACYL-URQ-TON'!$C$89</f>
        <v>48739.03</v>
      </c>
      <c r="H5" s="30">
        <f>'[1]TACYL-SMT-TON'!$C$89</f>
        <v>301790.23000000004</v>
      </c>
      <c r="I5" s="4">
        <f>SUM(C5:H5)</f>
        <v>1581853.28</v>
      </c>
    </row>
    <row r="6" spans="1:9" x14ac:dyDescent="0.2">
      <c r="A6" s="50"/>
      <c r="B6" s="5" t="s">
        <v>11</v>
      </c>
      <c r="C6" s="31">
        <f>'[1]FERROSUR-TON-KM'!$C$89</f>
        <v>102405183.44</v>
      </c>
      <c r="D6" s="32">
        <f>'[1]FEPSA-TON-KM'!$C$89</f>
        <v>104609641.48</v>
      </c>
      <c r="E6" s="32">
        <f>'[1]NCA-TON-KM'!$C$89</f>
        <v>219166449.25</v>
      </c>
      <c r="F6" s="33">
        <f>'[1]TACYL-BELGRANO-TON-KM'!$C$89</f>
        <v>180067591.03999996</v>
      </c>
      <c r="G6" s="33">
        <f>'[1]TACYL-URQ-TON-KM'!$C$89</f>
        <v>33422570.98</v>
      </c>
      <c r="H6" s="33">
        <f>'[1]TACYL-SMT-TON-KM'!$C$89</f>
        <v>206817918.23000002</v>
      </c>
      <c r="I6" s="6">
        <f>SUM(C6:H6)</f>
        <v>846489354.42000008</v>
      </c>
    </row>
    <row r="7" spans="1:9" x14ac:dyDescent="0.2">
      <c r="A7" s="50"/>
      <c r="B7" s="5" t="s">
        <v>12</v>
      </c>
      <c r="C7" s="34">
        <f>IF(ISERROR('[1]FERROSUR-TON-KM'!$C$89/'[1]FERROSUR-TON'!$C$89),"0",'[1]FERROSUR-TON-KM'!$C$89/'[1]FERROSUR-TON'!$C$89)</f>
        <v>362.54655757871939</v>
      </c>
      <c r="D7" s="32">
        <f>IF(ISERROR('[1]FEPSA-TON-KM'!$C$89/'[1]FEPSA-TON'!$C$89),"0",'[1]FEPSA-TON-KM'!$C$89/'[1]FEPSA-TON'!$C$89)</f>
        <v>411.47865141844784</v>
      </c>
      <c r="E7" s="32">
        <f>IF(ISERROR('[1]NCA-TON-KM'!$C$89/'[1]NCA-TON'!$C$89),"0",'[1]NCA-TON-KM'!$C$89/'[1]NCA-TON'!$C$89)</f>
        <v>472.55440991482948</v>
      </c>
      <c r="F7" s="33">
        <f>IF(ISERROR('[1]TACYL-BELGRANO-TON-KM'!$C$89/'[1]TACYL-BELGRANO-TON'!$C$89),"0",'[1]TACYL-BELGRANO-TON-KM'!$C$89/'[1]TACYL-BELGRANO-TON'!$C$89)</f>
        <v>780.04114142854462</v>
      </c>
      <c r="G7" s="33">
        <f>IF(ISERROR('[1]TACYL-URQ-TON-KM'!$C$89/'[1]TACYL-URQ-TON'!$C$89),"0",'[1]TACYL-URQ-TON-KM'!$C$89/'[1]TACYL-URQ-TON'!$C$89)</f>
        <v>685.74550991269223</v>
      </c>
      <c r="H7" s="33">
        <f>IF(ISERROR('[1]TACYL-SMT-TON-KM'!$C$89/'[1]TACYL-SMT-TON'!$C$89),"0",'[1]TACYL-SMT-TON-KM'!$C$89/'[1]TACYL-SMT-TON'!$C$89)</f>
        <v>685.30355747434237</v>
      </c>
      <c r="I7" s="6">
        <f>+I6/I5</f>
        <v>535.12507457075924</v>
      </c>
    </row>
    <row r="8" spans="1:9" x14ac:dyDescent="0.2">
      <c r="A8" s="50"/>
      <c r="B8" s="5" t="s">
        <v>13</v>
      </c>
      <c r="C8" s="31">
        <f>'[1]FERROSUR-INGRESOS'!$C$89/1000</f>
        <v>771855.98628999991</v>
      </c>
      <c r="D8" s="32">
        <f>'[1]FEPSA-INGRESOS'!$C$89/1000</f>
        <v>735568.26060000004</v>
      </c>
      <c r="E8" s="32">
        <f>'[1]NCA-INGRESOS'!$C$89/1000</f>
        <v>1266714.3467000001</v>
      </c>
      <c r="F8" s="33">
        <f>'[1]TACYL-BELGRANO-INGRESOS'!$C$89/1000</f>
        <v>783807.02307999996</v>
      </c>
      <c r="G8" s="33">
        <f>'[1]TACYL-URQ-INGRESOS'!$C$89/1000</f>
        <v>113899.23152999999</v>
      </c>
      <c r="H8" s="33">
        <f>'[1]TACYL-SMT-INGRESOS'!$C$89/1000</f>
        <v>946418.2831</v>
      </c>
      <c r="I8" s="6">
        <f>SUM(C8:H8)</f>
        <v>4618263.1313000005</v>
      </c>
    </row>
    <row r="9" spans="1:9" ht="11.25" customHeight="1" x14ac:dyDescent="0.2">
      <c r="A9" s="50"/>
      <c r="B9" s="5" t="s">
        <v>14</v>
      </c>
      <c r="C9" s="31">
        <f>'[1]FERROSUR-INGRESOS'!$C$89/'[1]FERROSUR-TON'!$C$89</f>
        <v>2732.6129535222549</v>
      </c>
      <c r="D9" s="32">
        <f>'[1]FEPSA-INGRESOS'!$C$89/'[1]FEPSA-TON'!$C$89</f>
        <v>2893.3340332283624</v>
      </c>
      <c r="E9" s="32">
        <f>'[1]NCA-INGRESOS'!$C$89/'[1]NCA-TON'!$C$89</f>
        <v>2731.2184537545827</v>
      </c>
      <c r="F9" s="33">
        <f>'[1]TACYL-BELGRANO-INGRESOS'!$C$89/'[1]TACYL-BELGRANO-TON'!$C$89</f>
        <v>3395.4012568936787</v>
      </c>
      <c r="G9" s="33">
        <f>'[1]TACYL-URQ-INGRESOS'!$C$89/'[1]TACYL-URQ-TON'!$C$89</f>
        <v>2336.9203599250945</v>
      </c>
      <c r="H9" s="33">
        <f>'[1]TACYL-SMT-INGRESOS'!$C$89/'[1]TACYL-SMT-TON'!$C$89</f>
        <v>3136.0136578974075</v>
      </c>
      <c r="I9" s="7">
        <f>+I8*1000/I5</f>
        <v>2919.5268547914889</v>
      </c>
    </row>
    <row r="10" spans="1:9" ht="13.5" thickBot="1" x14ac:dyDescent="0.25">
      <c r="A10" s="51"/>
      <c r="B10" s="8" t="s">
        <v>15</v>
      </c>
      <c r="C10" s="35">
        <f>'[1]FERROSUR-INGRESOS'!$C$89/'[1]FERROSUR-TON-KM'!$C$89</f>
        <v>7.5372745828069965</v>
      </c>
      <c r="D10" s="36">
        <f>'[1]FEPSA-INGRESOS'!$C$89/'[1]FEPSA-TON-KM'!$C$89</f>
        <v>7.0315532124314855</v>
      </c>
      <c r="E10" s="36">
        <f>'[1]NCA-INGRESOS'!$C$89/'[1]NCA-TON-KM'!$C$89</f>
        <v>5.7796909656325965</v>
      </c>
      <c r="F10" s="37">
        <f>'[1]TACYL-BELGRANO-INGRESOS'!$C$89/'[1]TACYL-BELGRANO-TON-KM'!$C$89</f>
        <v>4.3528489416281806</v>
      </c>
      <c r="G10" s="37">
        <f>'[1]TACYL-URQ-INGRESOS'!$C$89/'[1]TACYL-URQ-TON-KM'!$C$89</f>
        <v>3.4078536806207116</v>
      </c>
      <c r="H10" s="37">
        <f>'[1]TACYL-SMT-INGRESOS'!$C$89/'[1]TACYL-SMT-TON-KM'!$C$89</f>
        <v>4.5760942339990978</v>
      </c>
      <c r="I10" s="7">
        <f>+I8*1000/I6</f>
        <v>5.4557840653109624</v>
      </c>
    </row>
    <row r="11" spans="1:9" x14ac:dyDescent="0.2">
      <c r="A11" s="49" t="s">
        <v>16</v>
      </c>
      <c r="B11" s="3" t="s">
        <v>10</v>
      </c>
      <c r="C11" s="28">
        <f>'[1]FERROSUR-TON'!$D$89</f>
        <v>307260.93</v>
      </c>
      <c r="D11" s="29">
        <f>'[1]FEPSA-TON'!$D$89</f>
        <v>234012.9</v>
      </c>
      <c r="E11" s="29">
        <f>'[1]NCA-TON'!$D$89</f>
        <v>385001.06999999995</v>
      </c>
      <c r="F11" s="30">
        <f>'[1]TACYL-BELGRANO-TON'!$D$89</f>
        <v>227021.52</v>
      </c>
      <c r="G11" s="30">
        <f>'[1]TACYL-URQ-TON'!$D$89</f>
        <v>34091.42</v>
      </c>
      <c r="H11" s="30">
        <f>'[1]TACYL-SMT-TON'!$D$89</f>
        <v>281311.62</v>
      </c>
      <c r="I11" s="4">
        <f>SUM(C11:H11)</f>
        <v>1468699.46</v>
      </c>
    </row>
    <row r="12" spans="1:9" x14ac:dyDescent="0.2">
      <c r="A12" s="50"/>
      <c r="B12" s="5" t="s">
        <v>11</v>
      </c>
      <c r="C12" s="31">
        <f>'[1]FERROSUR-TON-KM'!$D$89</f>
        <v>113316139.89000002</v>
      </c>
      <c r="D12" s="32">
        <f>'[1]FEPSA-TON-KM'!$D$89</f>
        <v>86348011.260000005</v>
      </c>
      <c r="E12" s="32">
        <f>'[1]NCA-TON-KM'!$D$89</f>
        <v>198335565.61000001</v>
      </c>
      <c r="F12" s="33">
        <f>'[1]TACYL-BELGRANO-TON-KM'!$D$89</f>
        <v>179702989.94</v>
      </c>
      <c r="G12" s="33">
        <f>'[1]TACYL-URQ-TON-KM'!$D$89</f>
        <v>25100678.190000001</v>
      </c>
      <c r="H12" s="33">
        <f>'[1]TACYL-SMT-TON-KM'!$D$89</f>
        <v>199170622.38</v>
      </c>
      <c r="I12" s="6">
        <f>SUM(C12:H12)</f>
        <v>801974007.2700001</v>
      </c>
    </row>
    <row r="13" spans="1:9" x14ac:dyDescent="0.2">
      <c r="A13" s="50"/>
      <c r="B13" s="5" t="s">
        <v>12</v>
      </c>
      <c r="C13" s="34">
        <f>IF(ISERROR('[1]FERROSUR-TON-KM'!$D$89/'[1]FERROSUR-TON'!$D$89),"0",'[1]FERROSUR-TON-KM'!$D$89/'[1]FERROSUR-TON'!$D$89)</f>
        <v>368.79449622833602</v>
      </c>
      <c r="D13" s="32">
        <f>IF(ISERROR('[1]FEPSA-TON-KM'!$D$89/'[1]FEPSA-TON'!$D$89),"0",'[1]FEPSA-TON-KM'!$D$89/'[1]FEPSA-TON'!$D$89)</f>
        <v>368.98825346807809</v>
      </c>
      <c r="E13" s="32">
        <f>IF(ISERROR('[1]NCA-TON-KM'!$D$89/'[1]NCA-TON'!$D$89),"0",'[1]NCA-TON-KM'!$D$89/'[1]NCA-TON'!$D$89)</f>
        <v>515.15588154079683</v>
      </c>
      <c r="F13" s="33">
        <f>IF(ISERROR('[1]TACYL-BELGRANO-TON-KM'!$D$89/'[1]TACYL-BELGRANO-TON'!$D$89),"0",'[1]TACYL-BELGRANO-TON-KM'!$D$89/'[1]TACYL-BELGRANO-TON'!$D$89)</f>
        <v>791.56808543965349</v>
      </c>
      <c r="G13" s="33">
        <f>IF(ISERROR('[1]TACYL-URQ-TON-KM'!$D$89/'[1]TACYL-URQ-TON'!$D$89),"0",'[1]TACYL-URQ-TON-KM'!$D$89/'[1]TACYL-URQ-TON'!$D$89)</f>
        <v>736.27552592411826</v>
      </c>
      <c r="H13" s="33">
        <f>IF(ISERROR('[1]TACYL-SMT-TON-KM'!$D$89/'[1]TACYL-SMT-TON'!$D$89),"0",'[1]TACYL-SMT-TON-KM'!$D$89/'[1]TACYL-SMT-TON'!$D$89)</f>
        <v>708.00709327257789</v>
      </c>
      <c r="I13" s="6">
        <f>+I12/I11</f>
        <v>546.04364549163802</v>
      </c>
    </row>
    <row r="14" spans="1:9" x14ac:dyDescent="0.2">
      <c r="A14" s="50"/>
      <c r="B14" s="5" t="s">
        <v>13</v>
      </c>
      <c r="C14" s="31">
        <f>'[1]FERROSUR-INGRESOS'!$D$89/1000</f>
        <v>863128.65257999999</v>
      </c>
      <c r="D14" s="32">
        <f>'[1]FEPSA-INGRESOS'!$D$89/1000</f>
        <v>711318.15173999988</v>
      </c>
      <c r="E14" s="32">
        <f>'[1]NCA-INGRESOS'!$D$89/1000</f>
        <v>1100920.30632</v>
      </c>
      <c r="F14" s="33">
        <f>'[1]TACYL-BELGRANO-INGRESOS'!$D$89/1000</f>
        <v>784198.00910999987</v>
      </c>
      <c r="G14" s="33">
        <f>'[1]TACYL-URQ-INGRESOS'!$D$89/1000</f>
        <v>84803.416949999999</v>
      </c>
      <c r="H14" s="33">
        <f>'[1]TACYL-SMT-INGRESOS'!$D$89/1000</f>
        <v>911682.01451999997</v>
      </c>
      <c r="I14" s="6">
        <f>SUM(C14:H14)</f>
        <v>4456050.5512199998</v>
      </c>
    </row>
    <row r="15" spans="1:9" x14ac:dyDescent="0.2">
      <c r="A15" s="50"/>
      <c r="B15" s="5" t="s">
        <v>14</v>
      </c>
      <c r="C15" s="31">
        <f>'[1]FERROSUR-INGRESOS'!$D$89/'[1]FERROSUR-TON'!$D89</f>
        <v>2809.1064248877983</v>
      </c>
      <c r="D15" s="32">
        <f>'[1]FEPSA-INGRESOS'!$D$89/'[1]FEPSA-TON'!$D$89</f>
        <v>3039.6535906353874</v>
      </c>
      <c r="E15" s="32">
        <f>'[1]NCA-INGRESOS'!$D$89/'[1]NCA-TON'!$D$89</f>
        <v>2859.5253159166546</v>
      </c>
      <c r="F15" s="33">
        <f>'[1]TACYL-BELGRANO-INGRESOS'!$D$89/'[1]TACYL-BELGRANO-TON'!$D$89</f>
        <v>3454.2893075070588</v>
      </c>
      <c r="G15" s="33">
        <f>'[1]TACYL-URQ-INGRESOS'!$D$89/'[1]TACYL-URQ-TON'!$D$89</f>
        <v>2487.5296174228006</v>
      </c>
      <c r="H15" s="33">
        <f>'[1]TACYL-SMT-INGRESOS'!$D$89/'[1]TACYL-SMT-TON'!$D$89</f>
        <v>3240.8260082537649</v>
      </c>
      <c r="I15" s="7">
        <f>+I14*1000/I11</f>
        <v>3034.0111592469702</v>
      </c>
    </row>
    <row r="16" spans="1:9" ht="13.5" thickBot="1" x14ac:dyDescent="0.25">
      <c r="A16" s="51"/>
      <c r="B16" s="8" t="s">
        <v>15</v>
      </c>
      <c r="C16" s="35">
        <f>'[1]FERROSUR-INGRESOS'!$D$89/'[1]FERROSUR-TON-KM'!$D$89</f>
        <v>7.6169966027599383</v>
      </c>
      <c r="D16" s="36">
        <f>'[1]FEPSA-INGRESOS'!$D$89/'[1]FEPSA-TON-KM'!$D$89</f>
        <v>8.2378058435899622</v>
      </c>
      <c r="E16" s="36">
        <f>'[1]NCA-INGRESOS'!$D$89/'[1]NCA-TON-KM'!$D$89</f>
        <v>5.5507962121368104</v>
      </c>
      <c r="F16" s="37">
        <f>'[1]TACYL-BELGRANO-INGRESOS'!$D$89/'[1]TACYL-BELGRANO-TON-KM'!$D$89</f>
        <v>4.3638562128088756</v>
      </c>
      <c r="G16" s="37">
        <f>'[1]TACYL-URQ-INGRESOS'!$D$89/'[1]TACYL-URQ-TON-KM'!$D$89</f>
        <v>3.3785309029532637</v>
      </c>
      <c r="H16" s="37">
        <f>'[1]TACYL-SMT-INGRESOS'!$D$89/'[1]TACYL-SMT-TON-KM'!$D$89</f>
        <v>4.5773920050347137</v>
      </c>
      <c r="I16" s="7">
        <f>+I14*1000/I12</f>
        <v>5.5563528379041136</v>
      </c>
    </row>
    <row r="17" spans="1:9" x14ac:dyDescent="0.2">
      <c r="A17" s="49" t="s">
        <v>17</v>
      </c>
      <c r="B17" s="3" t="s">
        <v>10</v>
      </c>
      <c r="C17" s="28">
        <f>'[1]FERROSUR-TON'!$E$89</f>
        <v>379198.01</v>
      </c>
      <c r="D17" s="29">
        <f>'[1]FEPSA-TON'!$E$89</f>
        <v>302905.36</v>
      </c>
      <c r="E17" s="29">
        <f>'[1]NCA-TON'!$E$89</f>
        <v>398887.02999999997</v>
      </c>
      <c r="F17" s="30">
        <f>'[1]TACYL-BELGRANO-TON'!$E$89</f>
        <v>130392.53000000001</v>
      </c>
      <c r="G17" s="30">
        <f>'[1]TACYL-URQ-TON'!$E$89</f>
        <v>25375.059999999998</v>
      </c>
      <c r="H17" s="30">
        <f>'[1]TACYL-SMT-TON'!$E$89</f>
        <v>356138.68000000005</v>
      </c>
      <c r="I17" s="4">
        <f>SUM(C17:H17)</f>
        <v>1592896.67</v>
      </c>
    </row>
    <row r="18" spans="1:9" x14ac:dyDescent="0.2">
      <c r="A18" s="50"/>
      <c r="B18" s="5" t="s">
        <v>11</v>
      </c>
      <c r="C18" s="31">
        <f>'[1]FERROSUR-TON-KM'!$E$89</f>
        <v>143557410.71000001</v>
      </c>
      <c r="D18" s="32">
        <f>'[1]FEPSA-TON-KM'!$E$89</f>
        <v>122591863.73</v>
      </c>
      <c r="E18" s="32">
        <f>'[1]NCA-TON-KM'!$E$89</f>
        <v>186331145.81999999</v>
      </c>
      <c r="F18" s="33">
        <f>'[1]TACYL-BELGRANO-TON-KM'!$E$89</f>
        <v>86134777.290000007</v>
      </c>
      <c r="G18" s="33">
        <f>'[1]TACYL-URQ-TON-KM'!$E$89</f>
        <v>18396592.82</v>
      </c>
      <c r="H18" s="33">
        <f>'[1]TACYL-SMT-TON-KM'!$E$89</f>
        <v>218597128.01000002</v>
      </c>
      <c r="I18" s="6">
        <f>SUM(C18:H18)</f>
        <v>775608918.38</v>
      </c>
    </row>
    <row r="19" spans="1:9" x14ac:dyDescent="0.2">
      <c r="A19" s="50"/>
      <c r="B19" s="5" t="s">
        <v>12</v>
      </c>
      <c r="C19" s="34">
        <f>IF(ISERROR('[1]FERROSUR-TON-KM'!$E$89/'[1]FERROSUR-TON'!$E$89),"0",'[1]FERROSUR-TON-KM'!$E$89/'[1]FERROSUR-TON'!$E$89)</f>
        <v>378.58165634888223</v>
      </c>
      <c r="D19" s="32">
        <f>IF(ISERROR('[1]FEPSA-TON-KM'!$E$89/'[1]FEPSA-TON'!$E$89),"0",'[1]FEPSA-TON-KM'!$E$89/'[1]FEPSA-TON'!$E$89)</f>
        <v>404.72002123039357</v>
      </c>
      <c r="E19" s="32">
        <f>IF(ISERROR('[1]NCA-TON-KM'!$E$89/'[1]NCA-TON'!$E$89),"0",'[1]NCA-TON-KM'!$E$89/'[1]NCA-TON'!$E$89)</f>
        <v>467.12761209608647</v>
      </c>
      <c r="F19" s="33">
        <f>IF(ISERROR('[1]TACYL-BELGRANO-TON-KM'!$E$89/'[1]TACYL-BELGRANO-TON'!$E$89),"0",'[1]TACYL-BELGRANO-TON-KM'!$E$89/'[1]TACYL-BELGRANO-TON'!$E$89)</f>
        <v>660.58061217157149</v>
      </c>
      <c r="G19" s="33">
        <f>IF(ISERROR('[1]TACYL-URQ-TON-KM'!$E$89/'[1]TACYL-URQ-TON'!$E$89),"0",'[1]TACYL-URQ-TON-KM'!$E$89/'[1]TACYL-URQ-TON'!$E$89)</f>
        <v>724.98716535054507</v>
      </c>
      <c r="H19" s="33">
        <f>IF(ISERROR('[1]TACYL-SMT-TON-KM'!$E$89/'[1]TACYL-SMT-TON'!$E$89),"0",'[1]TACYL-SMT-TON-KM'!$E$89/'[1]TACYL-SMT-TON'!$E$89)</f>
        <v>613.79777116599632</v>
      </c>
      <c r="I19" s="6">
        <f>+I18/I17</f>
        <v>486.91728282663809</v>
      </c>
    </row>
    <row r="20" spans="1:9" x14ac:dyDescent="0.2">
      <c r="A20" s="50"/>
      <c r="B20" s="5" t="s">
        <v>13</v>
      </c>
      <c r="C20" s="31">
        <f>'[1]FERROSUR-INGRESOS'!$E$89/1000</f>
        <v>1122784.63463</v>
      </c>
      <c r="D20" s="32">
        <f>'[1]FEPSA-INGRESOS'!$E$89/1000</f>
        <v>996955.34852</v>
      </c>
      <c r="E20" s="32">
        <f>'[1]NCA-INGRESOS'!$E$89/1000</f>
        <v>1110016.5361200001</v>
      </c>
      <c r="F20" s="33">
        <f>'[1]TACYL-BELGRANO-INGRESOS'!$E$89/1000</f>
        <v>380745.26944000006</v>
      </c>
      <c r="G20" s="33">
        <f>'[1]TACYL-URQ-INGRESOS'!$E$89/1000</f>
        <v>69344.051200000002</v>
      </c>
      <c r="H20" s="33">
        <f>'[1]TACYL-SMT-INGRESOS'!$E$89/1000</f>
        <v>1059931.6832600001</v>
      </c>
      <c r="I20" s="6">
        <f>SUM(C20:H20)</f>
        <v>4739777.5231699999</v>
      </c>
    </row>
    <row r="21" spans="1:9" x14ac:dyDescent="0.2">
      <c r="A21" s="50"/>
      <c r="B21" s="5" t="s">
        <v>14</v>
      </c>
      <c r="C21" s="31">
        <f>'[1]FERROSUR-INGRESOS'!$E$89/'[1]FERROSUR-TON'!$D$89</f>
        <v>3654.1731310583482</v>
      </c>
      <c r="D21" s="32">
        <f>'[1]FEPSA-INGRESOS'!$E$89/'[1]FEPSA-TON'!$E$89</f>
        <v>3291.3096965996247</v>
      </c>
      <c r="E21" s="32">
        <f>'[1]NCA-INGRESOS'!$E$89/'[1]NCA-TON'!$E$89</f>
        <v>2782.7842287075623</v>
      </c>
      <c r="F21" s="33">
        <f>'[1]TACYL-BELGRANO-INGRESOS'!$E$89/'[1]TACYL-BELGRANO-TON'!$E$89</f>
        <v>2919.9929584923311</v>
      </c>
      <c r="G21" s="33">
        <f>'[1]TACYL-URQ-INGRESOS'!$E$89/'[1]TACYL-URQ-TON'!$E$89</f>
        <v>2732.7640289323458</v>
      </c>
      <c r="H21" s="33">
        <f>'[1]TACYL-SMT-INGRESOS'!$E$89/'[1]TACYL-SMT-TON'!$E$89</f>
        <v>2976.1768175812858</v>
      </c>
      <c r="I21" s="7">
        <f>+I20*1000/I17</f>
        <v>2975.5712422765</v>
      </c>
    </row>
    <row r="22" spans="1:9" ht="13.5" thickBot="1" x14ac:dyDescent="0.25">
      <c r="A22" s="51"/>
      <c r="B22" s="8" t="s">
        <v>15</v>
      </c>
      <c r="C22" s="35">
        <f>'[1]FERROSUR-INGRESOS'!$E$89/'[1]FERROSUR-TON-KM'!$E$89</f>
        <v>7.8211541227790358</v>
      </c>
      <c r="D22" s="36">
        <f>'[1]FEPSA-INGRESOS'!$E$89/'[1]FEPSA-TON-KM'!$E$89</f>
        <v>8.1323125221077017</v>
      </c>
      <c r="E22" s="36">
        <f>'[1]NCA-INGRESOS'!$E$89/'[1]NCA-TON-KM'!$E$89</f>
        <v>5.9572248709955371</v>
      </c>
      <c r="F22" s="37">
        <f>'[1]TACYL-BELGRANO-INGRESOS'!$E$89/'[1]TACYL-BELGRANO-TON-KM'!$E$89</f>
        <v>4.4203431113323779</v>
      </c>
      <c r="G22" s="37">
        <f>'[1]TACYL-URQ-INGRESOS'!$E$89/'[1]TACYL-URQ-TON-KM'!$E$89</f>
        <v>3.7693964245711888</v>
      </c>
      <c r="H22" s="37">
        <f>'[1]TACYL-SMT-INGRESOS'!$E$89/'[1]TACYL-SMT-TON-KM'!$E$89</f>
        <v>4.8487905257909523</v>
      </c>
      <c r="I22" s="7">
        <f>+I20*1000/I18</f>
        <v>6.1110405139098782</v>
      </c>
    </row>
    <row r="23" spans="1:9" x14ac:dyDescent="0.2">
      <c r="A23" s="49" t="s">
        <v>18</v>
      </c>
      <c r="B23" s="3" t="s">
        <v>10</v>
      </c>
      <c r="C23" s="28">
        <f>'[1]FERROSUR-TON'!$F$89</f>
        <v>367304.76</v>
      </c>
      <c r="D23" s="29">
        <f>'[1]FEPSA-TON'!$F$89</f>
        <v>315724.53000000003</v>
      </c>
      <c r="E23" s="29">
        <f>'[1]NCA-TON'!$F$89</f>
        <v>264246.11</v>
      </c>
      <c r="F23" s="30">
        <f>'[1]TACYL-BELGRANO-TON'!$F$89</f>
        <v>109389.09000000003</v>
      </c>
      <c r="G23" s="30">
        <f>'[1]TACYL-URQ-TON'!$F$89</f>
        <v>42106.75</v>
      </c>
      <c r="H23" s="30">
        <f>'[1]TACYL-SMT-TON'!$F$89</f>
        <v>395549.84</v>
      </c>
      <c r="I23" s="4">
        <f>SUM(C23:H23)</f>
        <v>1494321.08</v>
      </c>
    </row>
    <row r="24" spans="1:9" x14ac:dyDescent="0.2">
      <c r="A24" s="50"/>
      <c r="B24" s="5" t="s">
        <v>11</v>
      </c>
      <c r="C24" s="31">
        <f>'[1]FERROSUR-TON-KM'!$F$89</f>
        <v>126969057</v>
      </c>
      <c r="D24" s="32">
        <f>'[1]FEPSA-TON-KM'!$F$89</f>
        <v>135918112.61999997</v>
      </c>
      <c r="E24" s="32">
        <f>'[1]NCA-TON-KM'!$F$89</f>
        <v>114395544.21999998</v>
      </c>
      <c r="F24" s="33">
        <f>'[1]TACYL-BELGRANO-TON-KM'!$F$89</f>
        <v>59651342.379999988</v>
      </c>
      <c r="G24" s="33">
        <f>'[1]TACYL-URQ-TON-KM'!$F$89</f>
        <v>31026299.539999999</v>
      </c>
      <c r="H24" s="33">
        <f>'[1]TACYL-SMT-TON-KM'!$F$89</f>
        <v>244803730.41000003</v>
      </c>
      <c r="I24" s="6">
        <f>SUM(C24:H24)</f>
        <v>712764086.17000008</v>
      </c>
    </row>
    <row r="25" spans="1:9" x14ac:dyDescent="0.2">
      <c r="A25" s="50"/>
      <c r="B25" s="5" t="s">
        <v>12</v>
      </c>
      <c r="C25" s="34">
        <f>IF(ISERROR('[1]FERROSUR-TON-KM'!$F$89/'[1]FERROSUR-TON'!$F$89),"0",'[1]FERROSUR-TON-KM'!$F$89/'[1]FERROSUR-TON'!$F$89)</f>
        <v>345.67767921112699</v>
      </c>
      <c r="D25" s="32">
        <f>IF(ISERROR('[1]FEPSA-TON-KM'!$F$89/'[1]FEPSA-TON'!$F$89),"0",'[1]FEPSA-TON-KM'!$F$89/'[1]FEPSA-TON'!$F$89)</f>
        <v>430.49589026231178</v>
      </c>
      <c r="E25" s="32">
        <f>IF(ISERROR('[1]NCA-TON-KM'!$F$89/'[1]NCA-TON'!$F$89),"0",'[1]NCA-TON-KM'!$F$89/'[1]NCA-TON'!$F$89)</f>
        <v>432.9128789067131</v>
      </c>
      <c r="F25" s="33">
        <f>IF(ISERROR('[1]TACYL-BELGRANO-TON-KM'!$F$89/'[1]TACYL-BELGRANO-TON'!$F$89),"0",'[1]TACYL-BELGRANO-TON-KM'!$F$89/'[1]TACYL-BELGRANO-TON'!$F$89)</f>
        <v>545.31345292295578</v>
      </c>
      <c r="G25" s="33">
        <f>IF(ISERROR('[1]TACYL-URQ-TON-KM'!$F$89/'[1]TACYL-URQ-TON'!$F$89),"0",'[1]TACYL-URQ-TON-KM'!$F$89/'[1]TACYL-URQ-TON'!$F$89)</f>
        <v>736.8485941090205</v>
      </c>
      <c r="H25" s="33">
        <f>IF(ISERROR('[1]TACYL-SMT-TON-KM'!$F$89/'[1]TACYL-SMT-TON'!$F$89),"0",'[1]TACYL-SMT-TON-KM'!$F$89/'[1]TACYL-SMT-TON'!$F$89)</f>
        <v>618.89477798802807</v>
      </c>
      <c r="I25" s="6">
        <f>+I24/I23</f>
        <v>476.98188542585507</v>
      </c>
    </row>
    <row r="26" spans="1:9" x14ac:dyDescent="0.2">
      <c r="A26" s="50"/>
      <c r="B26" s="5" t="s">
        <v>13</v>
      </c>
      <c r="C26" s="31">
        <f>'[1]FERROSUR-INGRESOS'!$F$89/1000</f>
        <v>1135377.1409100001</v>
      </c>
      <c r="D26" s="32">
        <f>'[1]FEPSA-INGRESOS'!$F$89/1000</f>
        <v>1355476.4175</v>
      </c>
      <c r="E26" s="32">
        <f>'[1]NCA-INGRESOS'!$F$89/1000</f>
        <v>856036.69183000014</v>
      </c>
      <c r="F26" s="33">
        <f>'[1]TACYL-BELGRANO-INGRESOS'!$F$89/1000</f>
        <v>333663.84034000011</v>
      </c>
      <c r="G26" s="33">
        <f>'[1]TACYL-URQ-INGRESOS'!$F$89/1000</f>
        <v>120746.06221999999</v>
      </c>
      <c r="H26" s="33">
        <f>'[1]TACYL-SMT-INGRESOS'!$F$89/1000</f>
        <v>1331471.9177399997</v>
      </c>
      <c r="I26" s="6">
        <f>SUM(C26:H26)</f>
        <v>5132772.0705399998</v>
      </c>
    </row>
    <row r="27" spans="1:9" x14ac:dyDescent="0.2">
      <c r="A27" s="50"/>
      <c r="B27" s="5" t="s">
        <v>14</v>
      </c>
      <c r="C27" s="31">
        <f>'[1]FERROSUR-INGRESOS'!$F$89/'[1]FERROSUR-TON'!$F$89</f>
        <v>3091.1038041271236</v>
      </c>
      <c r="D27" s="32">
        <f>'[1]FEPSA-INGRESOS'!$F$89/'[1]FEPSA-TON'!$F$89</f>
        <v>4293.2249119192602</v>
      </c>
      <c r="E27" s="32">
        <f>'[1]NCA-INGRESOS'!$F$89/'[1]NCA-TON'!$F$89</f>
        <v>3239.5432115538056</v>
      </c>
      <c r="F27" s="33">
        <f>'[1]TACYL-BELGRANO-INGRESOS'!$F$89/'[1]TACYL-BELGRANO-TON'!$F$89</f>
        <v>3050.2478843182625</v>
      </c>
      <c r="G27" s="33">
        <f>'[1]TACYL-URQ-INGRESOS'!$F$89/'[1]TACYL-URQ-TON'!$F$89</f>
        <v>2867.6177149744399</v>
      </c>
      <c r="H27" s="33">
        <f>'[1]TACYL-SMT-INGRESOS'!$F$89/'[1]TACYL-SMT-TON'!$F$89</f>
        <v>3366.1293295934584</v>
      </c>
      <c r="I27" s="7">
        <f>+I26*1000/I23</f>
        <v>3434.8522143179562</v>
      </c>
    </row>
    <row r="28" spans="1:9" ht="13.5" thickBot="1" x14ac:dyDescent="0.25">
      <c r="A28" s="51"/>
      <c r="B28" s="8" t="s">
        <v>15</v>
      </c>
      <c r="C28" s="35">
        <f>'[1]FERROSUR-INGRESOS'!$F$89/'[1]FERROSUR-TON-KM'!$F$89</f>
        <v>8.9421562051138181</v>
      </c>
      <c r="D28" s="36">
        <f>'[1]FEPSA-INGRESOS'!$F$89/'[1]FEPSA-TON-KM'!$F$89</f>
        <v>9.9727430831065362</v>
      </c>
      <c r="E28" s="36">
        <f>'[1]NCA-INGRESOS'!$F$89/'[1]NCA-TON-KM'!$F$89</f>
        <v>7.4831296766569135</v>
      </c>
      <c r="F28" s="37">
        <f>'[1]TACYL-BELGRANO-INGRESOS'!$F$89/'[1]TACYL-BELGRANO-TON-KM'!$F$89</f>
        <v>5.5935680074799379</v>
      </c>
      <c r="G28" s="37">
        <f>'[1]TACYL-URQ-INGRESOS'!$F$89/'[1]TACYL-URQ-TON-KM'!$F$89</f>
        <v>3.8917326271645996</v>
      </c>
      <c r="H28" s="37">
        <f>'[1]TACYL-SMT-INGRESOS'!$F$89/'[1]TACYL-SMT-TON-KM'!$F$89</f>
        <v>5.4389363900216541</v>
      </c>
      <c r="I28" s="7">
        <f>+I26*1000/I24</f>
        <v>7.2012215123248957</v>
      </c>
    </row>
    <row r="29" spans="1:9" x14ac:dyDescent="0.2">
      <c r="A29" s="49" t="s">
        <v>19</v>
      </c>
      <c r="B29" s="3" t="s">
        <v>10</v>
      </c>
      <c r="C29" s="28">
        <f>'[1]FERROSUR-TON'!$G$89</f>
        <v>377541.95999999996</v>
      </c>
      <c r="D29" s="29">
        <f>'[1]FEPSA-TON'!$G$89</f>
        <v>329435.24</v>
      </c>
      <c r="E29" s="29">
        <f>'[1]NCA-TON'!$G$89</f>
        <v>433333.95</v>
      </c>
      <c r="F29" s="30">
        <f>'[1]TACYL-BELGRANO-TON'!$G$89</f>
        <v>255311.91999999998</v>
      </c>
      <c r="G29" s="30">
        <f>'[1]TACYL-URQ-TON'!$G$89</f>
        <v>45474.68</v>
      </c>
      <c r="H29" s="30">
        <f>'[1]TACYL-SMT-TON'!$G$89</f>
        <v>400469.26999999996</v>
      </c>
      <c r="I29" s="4">
        <f>SUM(C29:H29)</f>
        <v>1841567.0199999998</v>
      </c>
    </row>
    <row r="30" spans="1:9" x14ac:dyDescent="0.2">
      <c r="A30" s="50"/>
      <c r="B30" s="5" t="s">
        <v>11</v>
      </c>
      <c r="C30" s="31">
        <f>'[1]FERROSUR-TON-KM'!$G$89</f>
        <v>134358580</v>
      </c>
      <c r="D30" s="32">
        <f>'[1]FEPSA-TON-KM'!$G$89</f>
        <v>139682681.84999999</v>
      </c>
      <c r="E30" s="32">
        <f>'[1]NCA-TON-KM'!$G$89</f>
        <v>195883064.31000003</v>
      </c>
      <c r="F30" s="33">
        <f>'[1]TACYL-BELGRANO-TON-KM'!$G$89</f>
        <v>181783755.53</v>
      </c>
      <c r="G30" s="33">
        <f>'[1]TACYL-URQ-TON-KM'!$G$89</f>
        <v>33442491.900000002</v>
      </c>
      <c r="H30" s="33">
        <f>'[1]TACYL-SMT-TON-KM'!$G$89</f>
        <v>254563415.39999998</v>
      </c>
      <c r="I30" s="6">
        <f>SUM(C30:H30)</f>
        <v>939713988.99000001</v>
      </c>
    </row>
    <row r="31" spans="1:9" x14ac:dyDescent="0.2">
      <c r="A31" s="50"/>
      <c r="B31" s="5" t="s">
        <v>12</v>
      </c>
      <c r="C31" s="34">
        <f>IF(ISERROR('[1]FERROSUR-TON-KM'!$G$89/'[1]FERROSUR-TON'!$G$89),"0",'[1]FERROSUR-TON-KM'!$G$89/'[1]FERROSUR-TON'!$G$89)</f>
        <v>355.87721163496639</v>
      </c>
      <c r="D31" s="32">
        <f>IF(ISERROR('[1]FEPSA-TON-KM'!$G$89/'[1]FEPSA-TON'!$G$89),"0",'[1]FEPSA-TON-KM'!$G$89/'[1]FEPSA-TON'!$G$89)</f>
        <v>424.00649623883589</v>
      </c>
      <c r="E31" s="32">
        <f>IF(ISERROR('[1]NCA-TON-KM'!$G$89/'[1]NCA-TON'!$G$89),"0",'[1]NCA-TON-KM'!$G$89/'[1]NCA-TON'!$G$89)</f>
        <v>452.03719743168062</v>
      </c>
      <c r="F31" s="33">
        <f>IF(ISERROR('[1]TACYL-BELGRANO-TON-KM'!$G$89/'[1]TACYL-BELGRANO-TON'!$G$89),"0",'[1]TACYL-BELGRANO-TON-KM'!$G$89/'[1]TACYL-BELGRANO-TON'!$G$89)</f>
        <v>712.00653510419727</v>
      </c>
      <c r="G31" s="33">
        <f>IF(ISERROR('[1]TACYL-URQ-TON-KM'!$G$89/'[1]TACYL-URQ-TON'!$G$89),"0",'[1]TACYL-URQ-TON-KM'!$G$89/'[1]TACYL-URQ-TON'!$G$89)</f>
        <v>735.40906500056735</v>
      </c>
      <c r="H31" s="33">
        <f>IF(ISERROR('[1]TACYL-SMT-TON-KM'!$G$89/'[1]TACYL-SMT-TON'!$G$89),"0",'[1]TACYL-SMT-TON-KM'!$G$89/'[1]TACYL-SMT-TON'!$G$89)</f>
        <v>635.66279480070966</v>
      </c>
      <c r="I31" s="6">
        <f>+I30/I29</f>
        <v>510.27954931013051</v>
      </c>
    </row>
    <row r="32" spans="1:9" x14ac:dyDescent="0.2">
      <c r="A32" s="50"/>
      <c r="B32" s="5" t="s">
        <v>13</v>
      </c>
      <c r="C32" s="31">
        <f>'[1]FERROSUR-INGRESOS'!$G$89/1000</f>
        <v>1223026.52045</v>
      </c>
      <c r="D32" s="32">
        <f>'[1]FEPSA-INGRESOS'!$G$89/1000</f>
        <v>1532166.4450099999</v>
      </c>
      <c r="E32" s="32">
        <f>'[1]NCA-INGRESOS'!$G$89/1000</f>
        <v>1422009.6587299998</v>
      </c>
      <c r="F32" s="33">
        <f>'[1]TACYL-BELGRANO-INGRESOS'!$G$89/1000</f>
        <v>1243921.0433399999</v>
      </c>
      <c r="G32" s="33">
        <f>'[1]TACYL-URQ-INGRESOS'!$G$89/1000</f>
        <v>144715.71917</v>
      </c>
      <c r="H32" s="33">
        <f>'[1]TACYL-SMT-INGRESOS'!$G$89/1000</f>
        <v>1683308.9016300002</v>
      </c>
      <c r="I32" s="6">
        <f>SUM(C32:H32)</f>
        <v>7249148.2883299999</v>
      </c>
    </row>
    <row r="33" spans="1:11" x14ac:dyDescent="0.2">
      <c r="A33" s="50"/>
      <c r="B33" s="5" t="s">
        <v>14</v>
      </c>
      <c r="C33" s="31">
        <f>'[1]FERROSUR-INGRESOS'!$G$89/'[1]FERROSUR-TON'!$G$89</f>
        <v>3239.4452803338736</v>
      </c>
      <c r="D33" s="32">
        <f>'[1]FEPSA-INGRESOS'!$G$89/'[1]FEPSA-TON'!$G$89</f>
        <v>4650.8881229889066</v>
      </c>
      <c r="E33" s="32">
        <f>'[1]NCA-INGRESOS'!$G$89/'[1]NCA-TON'!$G$89</f>
        <v>3281.5560810086536</v>
      </c>
      <c r="F33" s="33">
        <f>'[1]TACYL-BELGRANO-INGRESOS'!$G$89/'[1]TACYL-BELGRANO-TON'!$G$89</f>
        <v>4872.1620335627103</v>
      </c>
      <c r="G33" s="33">
        <f>'[1]TACYL-URQ-INGRESOS'!$G$89/'[1]TACYL-URQ-TON'!$G$89</f>
        <v>3182.3361741083168</v>
      </c>
      <c r="H33" s="33">
        <f>'[1]TACYL-SMT-INGRESOS'!$G$89/'[1]TACYL-SMT-TON'!$G$89</f>
        <v>4203.3409994979147</v>
      </c>
      <c r="I33" s="7">
        <f>+I32*1000/I29</f>
        <v>3936.402101906669</v>
      </c>
    </row>
    <row r="34" spans="1:11" ht="13.5" thickBot="1" x14ac:dyDescent="0.25">
      <c r="A34" s="51"/>
      <c r="B34" s="8" t="s">
        <v>15</v>
      </c>
      <c r="C34" s="35">
        <f>'[1]FERROSUR-INGRESOS'!$G$89/'[1]FERROSUR-TON-KM'!$G$89</f>
        <v>9.1027050185406839</v>
      </c>
      <c r="D34" s="36">
        <f>'[1]FEPSA-INGRESOS'!$G$89/'[1]FEPSA-TON-KM'!$G$89</f>
        <v>10.968907703643149</v>
      </c>
      <c r="E34" s="36">
        <f>'[1]NCA-INGRESOS'!$G$89/'[1]NCA-TON-KM'!$G$89</f>
        <v>7.2594824046634274</v>
      </c>
      <c r="F34" s="37">
        <f>'[1]TACYL-BELGRANO-INGRESOS'!$G$89/'[1]TACYL-BELGRANO-TON-KM'!$G$89</f>
        <v>6.8428613971214496</v>
      </c>
      <c r="G34" s="37">
        <f>'[1]TACYL-URQ-INGRESOS'!$G$89/'[1]TACYL-URQ-TON-KM'!$G$89</f>
        <v>4.3273007167865973</v>
      </c>
      <c r="H34" s="37">
        <f>'[1]TACYL-SMT-INGRESOS'!$G$89/'[1]TACYL-SMT-TON-KM'!$G$89</f>
        <v>6.6125326727919136</v>
      </c>
      <c r="I34" s="7">
        <f>+I32*1000/I30</f>
        <v>7.7142070600878769</v>
      </c>
      <c r="K34" s="9"/>
    </row>
    <row r="35" spans="1:11" x14ac:dyDescent="0.2">
      <c r="A35" s="49" t="s">
        <v>20</v>
      </c>
      <c r="B35" s="3" t="s">
        <v>10</v>
      </c>
      <c r="C35" s="28">
        <f>'[1]FERROSUR-TON'!$H$89</f>
        <v>334219.67</v>
      </c>
      <c r="D35" s="29">
        <f>'[1]FEPSA-TON'!$H$89</f>
        <v>244834.36000000002</v>
      </c>
      <c r="E35" s="29">
        <f>'[1]NCA-TON'!$H$89</f>
        <v>458939.18</v>
      </c>
      <c r="F35" s="30">
        <f>'[1]TACYL-BELGRANO-TON'!$H$89</f>
        <v>263907.02</v>
      </c>
      <c r="G35" s="30">
        <f>'[1]TACYL-URQ-TON'!$H$89</f>
        <v>52409.9</v>
      </c>
      <c r="H35" s="30">
        <f>'[1]TACYL-SMT-TON'!$H$89</f>
        <v>385633.10000000003</v>
      </c>
      <c r="I35" s="4">
        <f>SUM(C35:H35)</f>
        <v>1739943.23</v>
      </c>
      <c r="K35" s="9"/>
    </row>
    <row r="36" spans="1:11" x14ac:dyDescent="0.2">
      <c r="A36" s="50"/>
      <c r="B36" s="5" t="s">
        <v>11</v>
      </c>
      <c r="C36" s="31">
        <f>'[1]FERROSUR-TON-KM'!$H$89</f>
        <v>124711774</v>
      </c>
      <c r="D36" s="32">
        <f>'[1]FEPSA-TON-KM'!$H$89</f>
        <v>102281038.01000001</v>
      </c>
      <c r="E36" s="32">
        <f>'[1]NCA-TON-KM'!$H$89</f>
        <v>193424214.49000004</v>
      </c>
      <c r="F36" s="33">
        <f>'[1]TACYL-BELGRANO-TON-KM'!$H$89</f>
        <v>196802013.14999998</v>
      </c>
      <c r="G36" s="33">
        <f>'[1]TACYL-URQ-TON-KM'!$H$89</f>
        <v>38183625.189999998</v>
      </c>
      <c r="H36" s="33">
        <f>'[1]TACYL-SMT-TON-KM'!$H$89</f>
        <v>239623511.24999997</v>
      </c>
      <c r="I36" s="6">
        <f>SUM(C36:H36)</f>
        <v>895026176.08999991</v>
      </c>
      <c r="K36" s="9"/>
    </row>
    <row r="37" spans="1:11" x14ac:dyDescent="0.2">
      <c r="A37" s="50"/>
      <c r="B37" s="5" t="s">
        <v>12</v>
      </c>
      <c r="C37" s="34">
        <f>IF(ISERROR('[1]FERROSUR-TON-KM'!$H$89/'[1]FERROSUR-TON'!$H$89),"0",'[1]FERROSUR-TON-KM'!$H$89/'[1]FERROSUR-TON'!$H$89)</f>
        <v>373.14313068407972</v>
      </c>
      <c r="D37" s="32">
        <f>IF(ISERROR('[1]FEPSA-TON-KM'!$H$89/'[1]FEPSA-TON'!$H$89),"0",'[1]FEPSA-TON-KM'!$H$89/'[1]FEPSA-TON'!$H$89)</f>
        <v>417.75606173087795</v>
      </c>
      <c r="E37" s="32">
        <f>IF(ISERROR('[1]NCA-TON-KM'!$H$89/'[1]NCA-TON'!$H$89),"0",'[1]NCA-TON-KM'!$H$89/'[1]NCA-TON'!$H$89)</f>
        <v>421.45936306854441</v>
      </c>
      <c r="F37" s="33">
        <f>IF(ISERROR('[1]TACYL-BELGRANO-TON-KM'!$H$89/'[1]TACYL-BELGRANO-TON'!$H$89),"0",'[1]TACYL-BELGRANO-TON-KM'!$H$89/'[1]TACYL-BELGRANO-TON'!$H$89)</f>
        <v>745.72481304210839</v>
      </c>
      <c r="G37" s="33">
        <f>IF(ISERROR('[1]TACYL-URQ-TON-KM'!$H$89/'[1]TACYL-URQ-TON'!$H$89),"0",'[1]TACYL-URQ-TON-KM'!$H$89/'[1]TACYL-URQ-TON'!$H$89)</f>
        <v>728.55748990171696</v>
      </c>
      <c r="H37" s="33">
        <f>IF(ISERROR('[1]TACYL-SMT-TON-KM'!$H$89/'[1]TACYL-SMT-TON'!$H$89),"0",'[1]TACYL-SMT-TON-KM'!$H$89/'[1]TACYL-SMT-TON'!$H$89)</f>
        <v>621.37692861427081</v>
      </c>
      <c r="I37" s="6">
        <f>+I36/I35</f>
        <v>514.39964284926691</v>
      </c>
      <c r="K37" s="9"/>
    </row>
    <row r="38" spans="1:11" x14ac:dyDescent="0.2">
      <c r="A38" s="50"/>
      <c r="B38" s="5" t="s">
        <v>13</v>
      </c>
      <c r="C38" s="31">
        <f>'[1]FERROSUR-INGRESOS'!$H$89/1000</f>
        <v>1155421.0492800002</v>
      </c>
      <c r="D38" s="32">
        <f>'[1]FEPSA-INGRESOS'!$H$89/1000</f>
        <v>1011941.6323599999</v>
      </c>
      <c r="E38" s="32">
        <f>'[1]NCA-INGRESOS'!$H$89/1000</f>
        <v>1549454.3035900001</v>
      </c>
      <c r="F38" s="33">
        <f>'[1]TACYL-BELGRANO-INGRESOS'!$H$89/1000</f>
        <v>1376136.53895</v>
      </c>
      <c r="G38" s="33">
        <f>'[1]TACYL-URQ-INGRESOS'!$H$89/1000</f>
        <v>182964.26983999999</v>
      </c>
      <c r="H38" s="33">
        <f>'[1]TACYL-SMT-INGRESOS'!$H$89/1000</f>
        <v>1619649.5868299999</v>
      </c>
      <c r="I38" s="6">
        <f>SUM(C38:H38)</f>
        <v>6895567.3808500003</v>
      </c>
      <c r="K38" s="9"/>
    </row>
    <row r="39" spans="1:11" x14ac:dyDescent="0.2">
      <c r="A39" s="50"/>
      <c r="B39" s="5" t="s">
        <v>14</v>
      </c>
      <c r="C39" s="31">
        <f>'[1]FERROSUR-INGRESOS'!$H$89/'[1]FERROSUR-TON'!$H$89</f>
        <v>3457.0707621128349</v>
      </c>
      <c r="D39" s="32">
        <f>'[1]FEPSA-INGRESOS'!$H$89/'[1]FEPSA-TON'!$H$89</f>
        <v>4133.1683688514959</v>
      </c>
      <c r="E39" s="32">
        <f>'[1]NCA-INGRESOS'!$H$89/'[1]NCA-TON'!$H$89</f>
        <v>3376.1647972395822</v>
      </c>
      <c r="F39" s="33">
        <f>'[1]TACYL-BELGRANO-INGRESOS'!$H$89/'[1]TACYL-BELGRANO-TON'!$H$89</f>
        <v>5214.4749273816205</v>
      </c>
      <c r="G39" s="33">
        <f>'[1]TACYL-URQ-INGRESOS'!$H$89/'[1]TACYL-URQ-TON'!$H$89</f>
        <v>3491.0249750524231</v>
      </c>
      <c r="H39" s="33">
        <f>'[1]TACYL-SMT-INGRESOS'!$H$89/'[1]TACYL-SMT-TON'!$H$89</f>
        <v>4199.9755384846367</v>
      </c>
      <c r="I39" s="7">
        <f>+I38*1000/I35</f>
        <v>3963.0990609101659</v>
      </c>
      <c r="K39" s="10"/>
    </row>
    <row r="40" spans="1:11" ht="13.5" thickBot="1" x14ac:dyDescent="0.25">
      <c r="A40" s="51"/>
      <c r="B40" s="8" t="s">
        <v>15</v>
      </c>
      <c r="C40" s="35">
        <f>'[1]FERROSUR-INGRESOS'!$H$89/'[1]FERROSUR-TON-KM'!$H$89</f>
        <v>9.2647310852943221</v>
      </c>
      <c r="D40" s="36">
        <f>'[1]FEPSA-INGRESOS'!$H$89/'[1]FEPSA-TON-KM'!$H$89</f>
        <v>9.8937364349104708</v>
      </c>
      <c r="E40" s="36">
        <f>'[1]NCA-INGRESOS'!$H$89/'[1]NCA-TON-KM'!$H$89</f>
        <v>8.0106532042817538</v>
      </c>
      <c r="F40" s="37">
        <f>'[1]TACYL-BELGRANO-INGRESOS'!$H$89/'[1]TACYL-BELGRANO-TON-KM'!$H$89</f>
        <v>6.9924921850323063</v>
      </c>
      <c r="G40" s="35">
        <f>'[1]TACYL-URQ-INGRESOS'!$H$89/'[1]TACYL-URQ-TON-KM'!$H$89</f>
        <v>4.7916945792752275</v>
      </c>
      <c r="H40" s="37">
        <f>'[1]TACYL-SMT-INGRESOS'!$H$89/'[1]TACYL-SMT-TON-KM'!$H$89</f>
        <v>6.7591430339246399</v>
      </c>
      <c r="I40" s="7">
        <f>+I38*1000/I36</f>
        <v>7.7043192311691815</v>
      </c>
      <c r="K40" s="10"/>
    </row>
    <row r="41" spans="1:11" x14ac:dyDescent="0.2">
      <c r="A41" s="49" t="s">
        <v>21</v>
      </c>
      <c r="B41" s="3" t="s">
        <v>10</v>
      </c>
      <c r="C41" s="28">
        <f>'[1]FERROSUR-TON'!$I$89</f>
        <v>378517.87</v>
      </c>
      <c r="D41" s="29">
        <f>'[1]FEPSA-TON'!$I$89</f>
        <v>307721.07</v>
      </c>
      <c r="E41" s="29">
        <f>'[1]NCA-TON'!$I$89</f>
        <v>353415.98</v>
      </c>
      <c r="F41" s="30">
        <f>'[1]TACYL-BELGRANO-TON'!$I$89</f>
        <v>260182.55999999997</v>
      </c>
      <c r="G41" s="30">
        <f>'[1]TACYL-URQ-TON'!$I$89</f>
        <v>50087.759999999995</v>
      </c>
      <c r="H41" s="30">
        <f>'[1]TACYL-SMT-TON'!$I$89</f>
        <v>345189.4</v>
      </c>
      <c r="I41" s="4">
        <f>SUM(C41:H41)</f>
        <v>1695114.6400000001</v>
      </c>
    </row>
    <row r="42" spans="1:11" x14ac:dyDescent="0.2">
      <c r="A42" s="50"/>
      <c r="B42" s="5" t="s">
        <v>11</v>
      </c>
      <c r="C42" s="31">
        <f>'[1]FERROSUR-TON-KM'!$I$89</f>
        <v>138848197</v>
      </c>
      <c r="D42" s="32">
        <f>'[1]FEPSA-TON-KM'!$I$89</f>
        <v>136963233.72</v>
      </c>
      <c r="E42" s="32">
        <f>'[1]NCA-TON-KM'!$I$89</f>
        <v>208236143.91</v>
      </c>
      <c r="F42" s="33">
        <f>'[1]TACYL-BELGRANO-TON-KM'!$I$89</f>
        <v>193581314.03</v>
      </c>
      <c r="G42" s="33">
        <f>'[1]TACYL-URQ-TON-KM'!$I$89</f>
        <v>36441997.759999998</v>
      </c>
      <c r="H42" s="33">
        <f>'[1]TACYL-SMT-TON-KM'!$I$89</f>
        <v>209566803.45999998</v>
      </c>
      <c r="I42" s="6">
        <f>SUM(C42:H42)</f>
        <v>923637689.87999988</v>
      </c>
    </row>
    <row r="43" spans="1:11" x14ac:dyDescent="0.2">
      <c r="A43" s="50"/>
      <c r="B43" s="5" t="s">
        <v>12</v>
      </c>
      <c r="C43" s="34">
        <f>IF(ISERROR('[1]FERROSUR-TON-KM'!$I$89/'[1]FERROSUR-TON'!$I$89),"0",'[1]FERROSUR-TON-KM'!$I$89/'[1]FERROSUR-TON'!$I$89)</f>
        <v>366.82071839831497</v>
      </c>
      <c r="D43" s="32">
        <f>IF(ISERROR('[1]FEPSA-TON-KM'!$I$89/'[1]FEPSA-TON'!$I$89),"0",'[1]FEPSA-TON-KM'!$I$89/'[1]FEPSA-TON'!$I$89)</f>
        <v>445.08890379199579</v>
      </c>
      <c r="E43" s="32">
        <f>IF(ISERROR('[1]NCA-TON-KM'!$I$89/'[1]NCA-TON'!$I$89),"0",'[1]NCA-TON-KM'!$I$89/'[1]NCA-TON'!$I$89)</f>
        <v>589.20975760631995</v>
      </c>
      <c r="F43" s="33">
        <f>IF(ISERROR('[1]TACYL-BELGRANO-TON-KM'!$I$89/'[1]TACYL-BELGRANO-TON'!$I$89),"0",'[1]TACYL-BELGRANO-TON-KM'!$I$89/'[1]TACYL-BELGRANO-TON'!$I$89)</f>
        <v>744.02109822426235</v>
      </c>
      <c r="G43" s="33">
        <f>IF(ISERROR('[1]TACYL-URQ-TON-KM'!$I$89/'[1]TACYL-URQ-TON'!$I$89),"0",'[1]TACYL-URQ-TON-KM'!$I$89/'[1]TACYL-URQ-TON'!$I$89)</f>
        <v>727.56293673344544</v>
      </c>
      <c r="H43" s="33">
        <f>IF(ISERROR('[1]TACYL-SMT-TON-KM'!$I$89/'[1]TACYL-SMT-TON'!$I$89),"0",'[1]TACYL-SMT-TON-KM'!$I$89/'[1]TACYL-SMT-TON'!$I$89)</f>
        <v>607.10671723986877</v>
      </c>
      <c r="I43" s="6">
        <f>+I42/I41</f>
        <v>544.88213840215542</v>
      </c>
    </row>
    <row r="44" spans="1:11" x14ac:dyDescent="0.2">
      <c r="A44" s="50"/>
      <c r="B44" s="5" t="s">
        <v>13</v>
      </c>
      <c r="C44" s="31">
        <f>'[1]FERROSUR-INGRESOS'!$I$89/1000</f>
        <v>1387226.0635200001</v>
      </c>
      <c r="D44" s="32">
        <f>'[1]FEPSA-INGRESOS'!$I$89/1000</f>
        <v>1278958.8278699999</v>
      </c>
      <c r="E44" s="32">
        <f>'[1]NCA-INGRESOS'!$I$89/1000</f>
        <v>1523281.4655499996</v>
      </c>
      <c r="F44" s="33">
        <f>'[1]TACYL-BELGRANO-INGRESOS'!$I$89/1000</f>
        <v>1365350.12418</v>
      </c>
      <c r="G44" s="33">
        <f>'[1]TACYL-URQ-INGRESOS'!$I$89/1000</f>
        <v>173442.783</v>
      </c>
      <c r="H44" s="33">
        <f>'[1]TACYL-SMT-INGRESOS'!$I$89/1000</f>
        <v>1487668.7616900003</v>
      </c>
      <c r="I44" s="6">
        <f>SUM(C44:H44)</f>
        <v>7215928.0258099996</v>
      </c>
    </row>
    <row r="45" spans="1:11" x14ac:dyDescent="0.2">
      <c r="A45" s="50"/>
      <c r="B45" s="5" t="s">
        <v>14</v>
      </c>
      <c r="C45" s="31">
        <f>'[1]FERROSUR-INGRESOS'!$I$89/'[1]FERROSUR-TON'!$I$89</f>
        <v>3664.8892257583507</v>
      </c>
      <c r="D45" s="32">
        <f>'[1]FEPSA-INGRESOS'!$I$89/'[1]FEPSA-TON'!$I$89</f>
        <v>4156.2276768048414</v>
      </c>
      <c r="E45" s="32">
        <f>'[1]NCA-INGRESOS'!$I$89/'[1]NCA-TON'!$I$89</f>
        <v>4310.1657869290457</v>
      </c>
      <c r="F45" s="33">
        <f>'[1]TACYL-BELGRANO-INGRESOS'!$I$89/'[1]TACYL-BELGRANO-TON'!$I$89</f>
        <v>5247.6619654291981</v>
      </c>
      <c r="G45" s="33">
        <f>'[1]TACYL-URQ-INGRESOS'!$I$89/'[1]TACYL-URQ-TON'!$I$89</f>
        <v>3462.7777924187471</v>
      </c>
      <c r="H45" s="33">
        <f>'[1]TACYL-SMT-INGRESOS'!$I$89/'[1]TACYL-SMT-TON'!$I$89</f>
        <v>4309.7173948273039</v>
      </c>
      <c r="I45" s="7">
        <f>+I44*1000/I41</f>
        <v>4256.8967641091222</v>
      </c>
    </row>
    <row r="46" spans="1:11" ht="13.5" thickBot="1" x14ac:dyDescent="0.25">
      <c r="A46" s="51"/>
      <c r="B46" s="11" t="s">
        <v>15</v>
      </c>
      <c r="C46" s="35">
        <f>'[1]FERROSUR-INGRESOS'!$I$89/'[1]FERROSUR-TON-KM'!$I$89</f>
        <v>9.9909548232736505</v>
      </c>
      <c r="D46" s="36">
        <f>'[1]FEPSA-INGRESOS'!$I$89/'[1]FEPSA-TON-KM'!$I$89</f>
        <v>9.3379719004344768</v>
      </c>
      <c r="E46" s="36">
        <f>'[1]NCA-INGRESOS'!$I$89/'[1]NCA-TON-KM'!$I$89</f>
        <v>7.3151636260051207</v>
      </c>
      <c r="F46" s="37">
        <f>'[1]TACYL-BELGRANO-INGRESOS'!$I$89/'[1]TACYL-BELGRANO-TON-KM'!$I$89</f>
        <v>7.053109082462405</v>
      </c>
      <c r="G46" s="37">
        <f>'[1]TACYL-URQ-INGRESOS'!$I$89/'[1]TACYL-URQ-TON-KM'!$I$89</f>
        <v>4.7594202749876908</v>
      </c>
      <c r="H46" s="37">
        <f>'[1]TACYL-SMT-INGRESOS'!$I$89/'[1]TACYL-SMT-TON-KM'!$I$89</f>
        <v>7.0987806137623872</v>
      </c>
      <c r="I46" s="7">
        <f>+I44*1000/I42</f>
        <v>7.8125092824519768</v>
      </c>
    </row>
    <row r="47" spans="1:11" x14ac:dyDescent="0.2">
      <c r="A47" s="49" t="s">
        <v>22</v>
      </c>
      <c r="B47" s="3" t="s">
        <v>10</v>
      </c>
      <c r="C47" s="28">
        <f>'[1]FERROSUR-TON'!$J$89</f>
        <v>392013.63000000006</v>
      </c>
      <c r="D47" s="29">
        <f>'[1]FEPSA-TON'!$J$89</f>
        <v>306040.82</v>
      </c>
      <c r="E47" s="29">
        <f>'[1]NCA-TON'!$J$89</f>
        <v>518563.93999999989</v>
      </c>
      <c r="F47" s="30">
        <f>'[1]TACYL-BELGRANO-TON'!$J$89</f>
        <v>271846.08</v>
      </c>
      <c r="G47" s="30">
        <f>'[1]TACYL-URQ-TON'!$J$89</f>
        <v>51105.96</v>
      </c>
      <c r="H47" s="30">
        <f>'[1]TACYL-SMT-TON'!$J$89</f>
        <v>402320.37000000005</v>
      </c>
      <c r="I47" s="4">
        <f>SUM(C47:H47)</f>
        <v>1941890.8</v>
      </c>
    </row>
    <row r="48" spans="1:11" x14ac:dyDescent="0.2">
      <c r="A48" s="50"/>
      <c r="B48" s="5" t="s">
        <v>11</v>
      </c>
      <c r="C48" s="31">
        <f>'[1]FERROSUR-TON-KM'!$J$89</f>
        <v>144153767</v>
      </c>
      <c r="D48" s="32">
        <f>'[1]FEPSA-TON-KM'!$J$89</f>
        <v>133785354.54000001</v>
      </c>
      <c r="E48" s="32">
        <f>'[1]NCA-TON-KM'!$J$89</f>
        <v>251617796.58000001</v>
      </c>
      <c r="F48" s="33">
        <f>'[1]TACYL-BELGRANO-TON-KM'!$J$89</f>
        <v>208648959.88</v>
      </c>
      <c r="G48" s="33">
        <f>'[1]TACYL-URQ-TON-KM'!$J$89</f>
        <v>37500577.170000002</v>
      </c>
      <c r="H48" s="33">
        <f>'[1]TACYL-SMT-TON-KM'!$J$89</f>
        <v>244935415.04000002</v>
      </c>
      <c r="I48" s="6">
        <f>SUM(C48:H48)</f>
        <v>1020641870.21</v>
      </c>
    </row>
    <row r="49" spans="1:11" x14ac:dyDescent="0.2">
      <c r="A49" s="50"/>
      <c r="B49" s="5" t="s">
        <v>12</v>
      </c>
      <c r="C49" s="34">
        <f>IF(ISERROR('[1]FERROSUR-TON-KM'!$J$89/'[1]FERROSUR-TON'!$J$89),"0",'[1]FERROSUR-TON-KM'!$J$89/'[1]FERROSUR-TON'!$J$89)</f>
        <v>367.72641553305169</v>
      </c>
      <c r="D49" s="32">
        <f>IF(ISERROR('[1]FEPSA-TON-KM'!$J$89/'[1]FEPSA-TON'!$J$89),"0",'[1]FEPSA-TON-KM'!$J$89/'[1]FEPSA-TON'!$J$89)</f>
        <v>437.14872591179176</v>
      </c>
      <c r="E49" s="32">
        <f>IF(ISERROR('[1]NCA-TON-KM'!$J$89/'[1]NCA-TON'!$J$89),"0",'[1]NCA-TON-KM'!$J$89/'[1]NCA-TON'!$J$89)</f>
        <v>485.22038879139973</v>
      </c>
      <c r="F49" s="33">
        <f>IF(ISERROR('[1]TACYL-BELGRANO-TON-KM'!$J$89/'[1]TACYL-BELGRANO-TON'!$J$89),"0",'[1]TACYL-BELGRANO-TON-KM'!$J$89/'[1]TACYL-BELGRANO-TON'!$J$89)</f>
        <v>767.52609373657322</v>
      </c>
      <c r="G49" s="33">
        <f>IF(ISERROR('[1]TACYL-URQ-TON-KM'!$J$89/'[1]TACYL-URQ-TON'!$J$89),"0",'[1]TACYL-URQ-TON-KM'!$J$89/'[1]TACYL-URQ-TON'!$J$89)</f>
        <v>733.78089698344388</v>
      </c>
      <c r="H49" s="33">
        <f>IF(ISERROR('[1]TACYL-SMT-TON-KM'!$J$89/'[1]TACYL-SMT-TON'!$J$89),"0",'[1]TACYL-SMT-TON-KM'!$J$89/'[1]TACYL-SMT-TON'!$J$89)</f>
        <v>608.80689446572137</v>
      </c>
      <c r="I49" s="6">
        <f>+I48/I47</f>
        <v>525.59179445620737</v>
      </c>
    </row>
    <row r="50" spans="1:11" x14ac:dyDescent="0.2">
      <c r="A50" s="50"/>
      <c r="B50" s="5" t="s">
        <v>13</v>
      </c>
      <c r="C50" s="31">
        <f>'[1]FERROSUR-INGRESOS'!$J$89/1000</f>
        <v>1620804.7026899999</v>
      </c>
      <c r="D50" s="32">
        <f>'[1]FEPSA-INGRESOS'!$J$89/1000</f>
        <v>1465310.2571299998</v>
      </c>
      <c r="E50" s="32">
        <f>'[1]NCA-INGRESOS'!$J$89/1000</f>
        <v>2099171.7192600006</v>
      </c>
      <c r="F50" s="33">
        <f>'[1]TACYL-BELGRANO-INGRESOS'!$J$89/1000</f>
        <v>1514125.9771799999</v>
      </c>
      <c r="G50" s="33">
        <f>'[1]TACYL-URQ-INGRESOS'!$J$89/1000</f>
        <v>201330.02334000001</v>
      </c>
      <c r="H50" s="33">
        <f>'[1]TACYL-SMT-INGRESOS'!$J$89/1000</f>
        <v>1741478.65123</v>
      </c>
      <c r="I50" s="6">
        <f>SUM(C50:H50)</f>
        <v>8642221.3308300003</v>
      </c>
    </row>
    <row r="51" spans="1:11" x14ac:dyDescent="0.2">
      <c r="A51" s="50"/>
      <c r="B51" s="5" t="s">
        <v>14</v>
      </c>
      <c r="C51" s="31">
        <f>'[1]FERROSUR-INGRESOS'!$J$89/'[1]FERROSUR-TON'!$J$89</f>
        <v>4134.5621137969101</v>
      </c>
      <c r="D51" s="32">
        <f>'[1]FEPSA-INGRESOS'!$J$89/'[1]FEPSA-TON'!$J$89</f>
        <v>4787.956904343675</v>
      </c>
      <c r="E51" s="32">
        <f>'[1]NCA-INGRESOS'!$J$89/'[1]NCA-TON'!$J$89</f>
        <v>4048.0479982082843</v>
      </c>
      <c r="F51" s="33">
        <f>'[1]TACYL-BELGRANO-INGRESOS'!$J$89/'[1]TACYL-BELGRANO-TON'!$J$89</f>
        <v>5569.7914686869854</v>
      </c>
      <c r="G51" s="33">
        <f>+'[1]TACYL-URQ-INGRESOS'!J89/'[1]TACYL-URQ-TON'!J89</f>
        <v>3939.4627033715833</v>
      </c>
      <c r="H51" s="33">
        <f>'[1]TACYL-SMT-INGRESOS'!$J$89/'[1]TACYL-SMT-TON'!$J$89</f>
        <v>4328.5868205728675</v>
      </c>
      <c r="I51" s="7">
        <f>+I50*1000/I47</f>
        <v>4450.4157138135679</v>
      </c>
    </row>
    <row r="52" spans="1:11" ht="13.5" thickBot="1" x14ac:dyDescent="0.25">
      <c r="A52" s="51"/>
      <c r="B52" s="8" t="s">
        <v>15</v>
      </c>
      <c r="C52" s="35">
        <f>'[1]FERROSUR-INGRESOS'!$J$89/'[1]FERROSUR-TON-KM'!$J$89</f>
        <v>11.2435820195389</v>
      </c>
      <c r="D52" s="36">
        <f>'[1]FEPSA-INGRESOS'!$J$89/'[1]FEPSA-TON-KM'!$J$89</f>
        <v>10.952695548539223</v>
      </c>
      <c r="E52" s="36">
        <f>'[1]NCA-INGRESOS'!$J$89/'[1]NCA-TON-KM'!$J$89</f>
        <v>8.3426997127867484</v>
      </c>
      <c r="F52" s="37">
        <f>'[1]TACYL-BELGRANO-INGRESOS'!$J$89/'[1]TACYL-BELGRANO-TON-KM'!$J$89</f>
        <v>7.2568105685780422</v>
      </c>
      <c r="G52" s="37">
        <f>+'[1]TACYL-URQ-INGRESOS'!J89/'[1]TACYL-URQ-TON-KM'!J89</f>
        <v>5.3687179913876504</v>
      </c>
      <c r="H52" s="37">
        <f>'[1]TACYL-SMT-INGRESOS'!$J$89/'[1]TACYL-SMT-TON-KM'!$J$89</f>
        <v>7.1099503962936588</v>
      </c>
      <c r="I52" s="7">
        <f>+I50*1000/I48</f>
        <v>8.4674375832257773</v>
      </c>
    </row>
    <row r="53" spans="1:11" x14ac:dyDescent="0.2">
      <c r="A53" s="12"/>
      <c r="B53" s="3" t="s">
        <v>10</v>
      </c>
      <c r="C53" s="38">
        <f>'[1]FERROSUR-TON'!$K$89</f>
        <v>0</v>
      </c>
      <c r="D53" s="38">
        <f>'[1]FEPSA-TON'!$K$89</f>
        <v>0</v>
      </c>
      <c r="E53" s="38">
        <f>'[1]NCA-TON'!$K$89</f>
        <v>0</v>
      </c>
      <c r="F53" s="38">
        <f>'[1]TACYL-BELGRANO-TON'!$K$89</f>
        <v>0</v>
      </c>
      <c r="G53" s="38">
        <f>'[1]TACYL-URQ-TON'!$K$89</f>
        <v>0</v>
      </c>
      <c r="H53" s="38">
        <f>'[1]TACYL-SMT-TON'!$K$89</f>
        <v>0</v>
      </c>
      <c r="I53" s="4">
        <f>SUM(C53:H53)</f>
        <v>0</v>
      </c>
    </row>
    <row r="54" spans="1:11" x14ac:dyDescent="0.2">
      <c r="A54" s="13"/>
      <c r="B54" s="5" t="s">
        <v>11</v>
      </c>
      <c r="C54" s="39">
        <f>'[1]FERROSUR-TON-KM'!$K$89</f>
        <v>0</v>
      </c>
      <c r="D54" s="39">
        <f>'[1]FEPSA-TON-KM'!$K$89</f>
        <v>0</v>
      </c>
      <c r="E54" s="39">
        <f>'[1]NCA-TON-KM'!$K$89</f>
        <v>0</v>
      </c>
      <c r="F54" s="39">
        <f>'[1]TACYL-BELGRANO-TON-KM'!$K$89</f>
        <v>0</v>
      </c>
      <c r="G54" s="39">
        <f>'[1]TACYL-URQ-TON-KM'!$K$89</f>
        <v>0</v>
      </c>
      <c r="H54" s="39">
        <f>'[1]TACYL-SMT-TON-KM'!$K$89</f>
        <v>0</v>
      </c>
      <c r="I54" s="6">
        <f>SUM(C54:H54)</f>
        <v>0</v>
      </c>
    </row>
    <row r="55" spans="1:11" x14ac:dyDescent="0.2">
      <c r="A55" s="14" t="s">
        <v>23</v>
      </c>
      <c r="B55" s="5" t="s">
        <v>12</v>
      </c>
      <c r="C55" s="40" t="str">
        <f>IF(ISERROR('[1]FERROSUR-TON-KM'!$K$89/'[1]FERROSUR-TON'!$K$89),"0",'[1]FERROSUR-TON-KM'!$K$89/'[1]FERROSUR-TON'!$K$89)</f>
        <v>0</v>
      </c>
      <c r="D55" s="40" t="str">
        <f>IF(ISERROR('[1]FEPSA-TON-KM'!$K$89/'[1]FEPSA-TON'!$K$89),"0",'[1]FEPSA-TON-KM'!$K$89/'[1]FEPSA-TON'!$K$89)</f>
        <v>0</v>
      </c>
      <c r="E55" s="40" t="str">
        <f>IF(ISERROR('[1]NCA-TON-KM'!$K$89/'[1]NCA-TON'!$K$89),"0",'[1]NCA-TON-KM'!$K$89/'[1]NCA-TON'!$K$89)</f>
        <v>0</v>
      </c>
      <c r="F55" s="40" t="str">
        <f>IF(ISERROR('[1]TACYL-BELGRANO-TON-KM'!$K$89/'[1]TACYL-BELGRANO-TON'!$K$89),"0",'[1]TACYL-BELGRANO-TON-KM'!$K$89/'[1]TACYL-BELGRANO-TON'!$K$89)</f>
        <v>0</v>
      </c>
      <c r="G55" s="40" t="str">
        <f>IF(ISERROR('[1]TACYL-URQ-TON-KM'!$K$89/'[1]TACYL-URQ-TON'!$K$89),"0",'[1]TACYL-URQ-TON-KM'!$K$89/'[1]TACYL-URQ-TON'!$K$89)</f>
        <v>0</v>
      </c>
      <c r="H55" s="40" t="str">
        <f>IF(ISERROR('[1]TACYL-SMT-TON-KM'!$K$89/'[1]TACYL-SMT-TON'!$K$89),"0",'[1]TACYL-SMT-TON-KM'!$K$89/'[1]TACYL-SMT-TON'!$K$89)</f>
        <v>0</v>
      </c>
      <c r="I55" s="6" t="e">
        <f>+I54/I53</f>
        <v>#DIV/0!</v>
      </c>
    </row>
    <row r="56" spans="1:11" x14ac:dyDescent="0.2">
      <c r="A56" s="15"/>
      <c r="B56" s="5" t="s">
        <v>13</v>
      </c>
      <c r="C56" s="40">
        <f>'[1]FERROSUR-INGRESOS'!$K$89/1000</f>
        <v>0</v>
      </c>
      <c r="D56" s="40">
        <f>'[1]FEPSA-INGRESOS'!$K$89/1000</f>
        <v>0</v>
      </c>
      <c r="E56" s="40">
        <f>'[1]NCA-INGRESOS'!$K$89/1000</f>
        <v>0</v>
      </c>
      <c r="F56" s="40">
        <f>'[1]TACYL-BELGRANO-INGRESOS'!$K$89/1000</f>
        <v>0</v>
      </c>
      <c r="G56" s="40">
        <f>'[1]TACYL-URQ-INGRESOS'!$K$89/1000</f>
        <v>0</v>
      </c>
      <c r="H56" s="40">
        <f>'[1]TACYL-SMT-INGRESOS'!$K$89/1000</f>
        <v>0</v>
      </c>
      <c r="I56" s="6">
        <f>SUM(C56:H56)</f>
        <v>0</v>
      </c>
    </row>
    <row r="57" spans="1:11" x14ac:dyDescent="0.2">
      <c r="A57" s="15"/>
      <c r="B57" s="5" t="s">
        <v>14</v>
      </c>
      <c r="C57" s="41" t="e">
        <f>'[1]FERROSUR-INGRESOS'!$K$89/'[1]FERROSUR-TON'!$K$89</f>
        <v>#DIV/0!</v>
      </c>
      <c r="D57" s="41" t="e">
        <f>'[1]FEPSA-INGRESOS'!$K$89/'[1]FEPSA-TON'!$K$89</f>
        <v>#DIV/0!</v>
      </c>
      <c r="E57" s="41" t="e">
        <f>'[1]NCA-INGRESOS'!$K$89/'[1]NCA-TON'!$K$89</f>
        <v>#DIV/0!</v>
      </c>
      <c r="F57" s="41" t="e">
        <f>'[1]TACYL-BELGRANO-INGRESOS'!$K$89/'[1]TACYL-BELGRANO-TON'!$K$89</f>
        <v>#DIV/0!</v>
      </c>
      <c r="G57" s="41" t="e">
        <f>'[1]TACYL-URQ-INGRESOS'!$K$89/'[1]TACYL-URQ-TON'!$K$89</f>
        <v>#DIV/0!</v>
      </c>
      <c r="H57" s="41" t="e">
        <f>'[1]TACYL-SMT-INGRESOS'!$K$89/'[1]TACYL-SMT-TON'!$K$89</f>
        <v>#DIV/0!</v>
      </c>
      <c r="I57" s="16" t="e">
        <f>+I56*1000/I53</f>
        <v>#DIV/0!</v>
      </c>
      <c r="J57" s="17"/>
    </row>
    <row r="58" spans="1:11" ht="13.5" thickBot="1" x14ac:dyDescent="0.25">
      <c r="A58" s="18"/>
      <c r="B58" s="8" t="s">
        <v>15</v>
      </c>
      <c r="C58" s="42" t="e">
        <f>'[1]FERROSUR-INGRESOS'!$K$89/'[1]FERROSUR-TON-KM'!$K$89</f>
        <v>#DIV/0!</v>
      </c>
      <c r="D58" s="42" t="e">
        <f>'[1]FEPSA-INGRESOS'!$K$89/'[1]FEPSA-TON-KM'!$K$89</f>
        <v>#DIV/0!</v>
      </c>
      <c r="E58" s="42" t="e">
        <f>'[1]NCA-INGRESOS'!$K$89/'[1]NCA-TON-KM'!$K$89</f>
        <v>#DIV/0!</v>
      </c>
      <c r="F58" s="42" t="e">
        <f>'[1]TACYL-BELGRANO-INGRESOS'!$K$89/'[1]TACYL-BELGRANO-TON-KM'!$K$89</f>
        <v>#DIV/0!</v>
      </c>
      <c r="G58" s="42" t="e">
        <f>'[1]TACYL-URQ-INGRESOS'!$K$89/'[1]TACYL-URQ-TON-KM'!$K$89</f>
        <v>#DIV/0!</v>
      </c>
      <c r="H58" s="42" t="e">
        <f>'[1]TACYL-SMT-INGRESOS'!$K$89/'[1]TACYL-SMT-TON-KM'!$K$89</f>
        <v>#DIV/0!</v>
      </c>
      <c r="I58" s="16" t="e">
        <f>+I56*1000/I54</f>
        <v>#DIV/0!</v>
      </c>
      <c r="K58" s="17" t="s">
        <v>24</v>
      </c>
    </row>
    <row r="59" spans="1:11" x14ac:dyDescent="0.2">
      <c r="A59" s="12"/>
      <c r="B59" s="3" t="s">
        <v>10</v>
      </c>
      <c r="C59" s="38">
        <f>'[1]FERROSUR-TON'!$L$89</f>
        <v>0</v>
      </c>
      <c r="D59" s="38">
        <f>'[1]FEPSA-TON'!$L$89</f>
        <v>0</v>
      </c>
      <c r="E59" s="38">
        <f>'[1]NCA-TON'!$L$89</f>
        <v>0</v>
      </c>
      <c r="F59" s="38">
        <f>'[1]TACYL-BELGRANO-TON'!$L$89</f>
        <v>0</v>
      </c>
      <c r="G59" s="38">
        <f>'[1]TACYL-URQ-TON'!$L$89</f>
        <v>0</v>
      </c>
      <c r="H59" s="38">
        <f>'[1]TACYL-SMT-TON'!$L$89</f>
        <v>0</v>
      </c>
      <c r="I59" s="4">
        <f>SUM(C59:H59)</f>
        <v>0</v>
      </c>
      <c r="K59" s="2" t="s">
        <v>24</v>
      </c>
    </row>
    <row r="60" spans="1:11" x14ac:dyDescent="0.2">
      <c r="A60" s="13"/>
      <c r="B60" s="5" t="s">
        <v>11</v>
      </c>
      <c r="C60" s="39">
        <f>'[1]FERROSUR-TON-KM'!$L$89</f>
        <v>0</v>
      </c>
      <c r="D60" s="39">
        <f>'[1]FEPSA-TON-KM'!$L$89</f>
        <v>0</v>
      </c>
      <c r="E60" s="39">
        <f>'[1]NCA-TON-KM'!$L$89</f>
        <v>0</v>
      </c>
      <c r="F60" s="39">
        <f>'[1]TACYL-BELGRANO-TON-KM'!$L$89</f>
        <v>0</v>
      </c>
      <c r="G60" s="39">
        <f>'[1]TACYL-URQ-TON-KM'!$L$89</f>
        <v>0</v>
      </c>
      <c r="H60" s="39">
        <f>'[1]TACYL-SMT-TON-KM'!$L$89</f>
        <v>0</v>
      </c>
      <c r="I60" s="6">
        <f>SUM(C60:H60)</f>
        <v>0</v>
      </c>
    </row>
    <row r="61" spans="1:11" x14ac:dyDescent="0.2">
      <c r="A61" s="13" t="s">
        <v>25</v>
      </c>
      <c r="B61" s="5" t="s">
        <v>12</v>
      </c>
      <c r="C61" s="40" t="str">
        <f>IF(ISERROR('[1]FERROSUR-TON-KM'!$L$89/'[1]FERROSUR-TON'!$L$89),"0",'[1]FERROSUR-TON-KM'!$L$89/'[1]FERROSUR-TON'!$L$89)</f>
        <v>0</v>
      </c>
      <c r="D61" s="40" t="str">
        <f>IF(ISERROR('[1]FEPSA-TON-KM'!$L$89/'[1]FEPSA-TON'!$L$89),"0",'[1]FEPSA-TON-KM'!$L$89/'[1]FEPSA-TON'!$L$89)</f>
        <v>0</v>
      </c>
      <c r="E61" s="40" t="str">
        <f>IF(ISERROR('[1]NCA-TON-KM'!$L$89/'[1]NCA-TON'!$L$89),"0",'[1]NCA-TON-KM'!$L$89/'[1]NCA-TON'!$L$89)</f>
        <v>0</v>
      </c>
      <c r="F61" s="40" t="str">
        <f>IF(ISERROR('[1]TACYL-BELGRANO-TON-KM'!$L$89/'[1]TACYL-BELGRANO-TON'!$L$89),"0",'[1]TACYL-BELGRANO-TON-KM'!$L$89/'[1]TACYL-BELGRANO-TON'!$L$89)</f>
        <v>0</v>
      </c>
      <c r="G61" s="40" t="str">
        <f>IF(ISERROR('[1]TACYL-URQ-TON-KM'!$L$89/'[1]TACYL-URQ-TON'!$L$89),"0",'[1]TACYL-URQ-TON-KM'!$L$89/'[1]TACYL-URQ-TON'!$L$89)</f>
        <v>0</v>
      </c>
      <c r="H61" s="40" t="str">
        <f>IF(ISERROR('[1]TACYL-SMT-TON-KM'!$L$89/'[1]TACYL-SMT-TON'!$L$89),"0",'[1]TACYL-SMT-TON-KM'!$L$89/'[1]TACYL-SMT-TON'!$L$89)</f>
        <v>0</v>
      </c>
      <c r="I61" s="19" t="e">
        <f>+I60/I59</f>
        <v>#DIV/0!</v>
      </c>
    </row>
    <row r="62" spans="1:11" x14ac:dyDescent="0.2">
      <c r="A62" s="13"/>
      <c r="B62" s="27" t="s">
        <v>13</v>
      </c>
      <c r="C62" s="40">
        <f>'[1]FERROSUR-INGRESOS'!$L$89/1000</f>
        <v>0</v>
      </c>
      <c r="D62" s="40">
        <f>'[1]FEPSA-INGRESOS'!$L$89/1000</f>
        <v>0</v>
      </c>
      <c r="E62" s="40">
        <f>'[1]NCA-INGRESOS'!$L$89/1000</f>
        <v>0</v>
      </c>
      <c r="F62" s="40">
        <f>'[1]TACYL-BELGRANO-INGRESOS'!$L$89/1000</f>
        <v>0</v>
      </c>
      <c r="G62" s="40">
        <f>'[1]TACYL-URQ-INGRESOS'!$L$89/1000</f>
        <v>0</v>
      </c>
      <c r="H62" s="40">
        <f>'[1]TACYL-SMT-INGRESOS'!$L$89/1000</f>
        <v>0</v>
      </c>
      <c r="I62" s="6">
        <f>SUM(C62:H62)</f>
        <v>0</v>
      </c>
    </row>
    <row r="63" spans="1:11" x14ac:dyDescent="0.2">
      <c r="A63" s="13"/>
      <c r="B63" s="5" t="s">
        <v>14</v>
      </c>
      <c r="C63" s="41" t="e">
        <f>'[1]FERROSUR-INGRESOS'!$L$89/'[1]FERROSUR-TON'!$L$89</f>
        <v>#DIV/0!</v>
      </c>
      <c r="D63" s="41" t="e">
        <f>'[1]FEPSA-INGRESOS'!$L$89/'[1]FEPSA-TON'!$L$89</f>
        <v>#DIV/0!</v>
      </c>
      <c r="E63" s="41" t="e">
        <f>'[1]NCA-INGRESOS'!$L$89/'[1]NCA-TON'!$L$89</f>
        <v>#DIV/0!</v>
      </c>
      <c r="F63" s="41" t="e">
        <f>'[1]TACYL-BELGRANO-INGRESOS'!$L$89/'[1]TACYL-BELGRANO-TON'!$L$89</f>
        <v>#DIV/0!</v>
      </c>
      <c r="G63" s="41" t="e">
        <f>'[1]TACYL-URQ-INGRESOS'!$L$89/'[1]TACYL-URQ-TON'!$L$89</f>
        <v>#DIV/0!</v>
      </c>
      <c r="H63" s="41" t="e">
        <f>'[1]TACYL-SMT-INGRESOS'!$L$89/'[1]TACYL-SMT-TON'!$L$89</f>
        <v>#DIV/0!</v>
      </c>
      <c r="I63" s="16" t="e">
        <f>+I62*1000/I59</f>
        <v>#DIV/0!</v>
      </c>
    </row>
    <row r="64" spans="1:11" ht="13.5" thickBot="1" x14ac:dyDescent="0.25">
      <c r="A64" s="20"/>
      <c r="B64" s="8" t="s">
        <v>15</v>
      </c>
      <c r="C64" s="42" t="e">
        <f>'[1]FERROSUR-INGRESOS'!$L$89/'[1]FERROSUR-TON-KM'!$L$89</f>
        <v>#DIV/0!</v>
      </c>
      <c r="D64" s="42" t="e">
        <f>'[1]FEPSA-INGRESOS'!$L$89/'[1]FEPSA-TON-KM'!$L$89</f>
        <v>#DIV/0!</v>
      </c>
      <c r="E64" s="42" t="e">
        <f>'[1]NCA-INGRESOS'!$L$89/'[1]NCA-TON-KM'!$L$89</f>
        <v>#DIV/0!</v>
      </c>
      <c r="F64" s="42" t="e">
        <f>'[1]TACYL-BELGRANO-INGRESOS'!$L$89/'[1]TACYL-BELGRANO-TON-KM'!$L$89</f>
        <v>#DIV/0!</v>
      </c>
      <c r="G64" s="42" t="e">
        <f>'[1]TACYL-URQ-INGRESOS'!$L$89/'[1]TACYL-URQ-TON-KM'!$L$89</f>
        <v>#DIV/0!</v>
      </c>
      <c r="H64" s="42" t="e">
        <f>'[1]TACYL-SMT-INGRESOS'!$L$89/'[1]TACYL-SMT-TON-KM'!$L$89</f>
        <v>#DIV/0!</v>
      </c>
      <c r="I64" s="16" t="e">
        <f>+I62*1000/I60</f>
        <v>#DIV/0!</v>
      </c>
    </row>
    <row r="65" spans="1:10" x14ac:dyDescent="0.2">
      <c r="A65" s="12"/>
      <c r="B65" s="3" t="s">
        <v>10</v>
      </c>
      <c r="C65" s="38">
        <f>'[1]FERROSUR-TON'!$M$89</f>
        <v>0</v>
      </c>
      <c r="D65" s="38">
        <f>'[1]FEPSA-TON'!$M$89</f>
        <v>0</v>
      </c>
      <c r="E65" s="38">
        <f>'[1]NCA-TON'!$M$89</f>
        <v>0</v>
      </c>
      <c r="F65" s="38">
        <f>'[1]TACYL-BELGRANO-TON'!$M$89</f>
        <v>0</v>
      </c>
      <c r="G65" s="38">
        <f>'[1]TACYL-URQ-TON'!$M$89</f>
        <v>0</v>
      </c>
      <c r="H65" s="38">
        <f>'[1]TACYL-SMT-TON'!$M$89</f>
        <v>0</v>
      </c>
      <c r="I65" s="4">
        <f>SUM(C65:H65)</f>
        <v>0</v>
      </c>
    </row>
    <row r="66" spans="1:10" x14ac:dyDescent="0.2">
      <c r="A66" s="13"/>
      <c r="B66" s="5" t="s">
        <v>11</v>
      </c>
      <c r="C66" s="39">
        <f>'[1]FERROSUR-TON-KM'!$M$89</f>
        <v>0</v>
      </c>
      <c r="D66" s="39">
        <f>'[1]FEPSA-TON-KM'!$M$89</f>
        <v>0</v>
      </c>
      <c r="E66" s="39">
        <f>'[1]NCA-TON-KM'!$M$89</f>
        <v>0</v>
      </c>
      <c r="F66" s="39">
        <f>'[1]TACYL-BELGRANO-TON-KM'!$M$89</f>
        <v>0</v>
      </c>
      <c r="G66" s="39">
        <f>'[1]TACYL-URQ-TON-KM'!$M$89</f>
        <v>0</v>
      </c>
      <c r="H66" s="39">
        <f>'[1]TACYL-SMT-TON-KM'!$M$89</f>
        <v>0</v>
      </c>
      <c r="I66" s="6">
        <f>SUM(C66:H66)</f>
        <v>0</v>
      </c>
    </row>
    <row r="67" spans="1:10" x14ac:dyDescent="0.2">
      <c r="A67" s="13" t="s">
        <v>26</v>
      </c>
      <c r="B67" s="5" t="s">
        <v>12</v>
      </c>
      <c r="C67" s="40" t="str">
        <f>IF(ISERROR('[1]FERROSUR-TON-KM'!$M$89/'[1]FERROSUR-TON'!$M$89),"0",'[1]FERROSUR-TON-KM'!$M$89/'[1]FERROSUR-TON'!$M$89)</f>
        <v>0</v>
      </c>
      <c r="D67" s="40" t="str">
        <f>IF(ISERROR('[1]FEPSA-TON-KM'!$M$89/'[1]FEPSA-TON'!$M$89),"0",'[1]FEPSA-TON-KM'!$M$89/'[1]FEPSA-TON'!$M$89)</f>
        <v>0</v>
      </c>
      <c r="E67" s="40" t="str">
        <f>IF(ISERROR('[1]NCA-TON-KM'!$M$89/'[1]NCA-TON'!$M$89),"0",'[1]NCA-TON-KM'!$M$89/'[1]NCA-TON'!$M$89)</f>
        <v>0</v>
      </c>
      <c r="F67" s="40" t="str">
        <f>IF(ISERROR('[1]TACYL-BELGRANO-TON-KM'!$M$89/'[1]TACYL-BELGRANO-TON'!$M$89),"0",'[1]TACYL-BELGRANO-TON-KM'!$M$89/'[1]TACYL-BELGRANO-TON'!$M$89)</f>
        <v>0</v>
      </c>
      <c r="G67" s="40" t="str">
        <f>IF(ISERROR('[1]TACYL-URQ-TON-KM'!$M$89/'[1]TACYL-URQ-TON'!$M$89),"0",'[1]TACYL-URQ-TON-KM'!$M$89/'[1]TACYL-URQ-TON'!$M$89)</f>
        <v>0</v>
      </c>
      <c r="H67" s="40" t="str">
        <f>IF(ISERROR('[1]TACYL-SMT-TON-KM'!$M$89/'[1]TACYL-SMT-TON'!$M$89),"0",'[1]TACYL-SMT-TON-KM'!$M$89/'[1]TACYL-SMT-TON'!$M$89)</f>
        <v>0</v>
      </c>
      <c r="I67" s="19" t="e">
        <f>+I66/I65</f>
        <v>#DIV/0!</v>
      </c>
    </row>
    <row r="68" spans="1:10" x14ac:dyDescent="0.2">
      <c r="A68" s="13"/>
      <c r="B68" s="5" t="s">
        <v>13</v>
      </c>
      <c r="C68" s="40">
        <f>'[1]FERROSUR-INGRESOS'!$M$89/1000</f>
        <v>0</v>
      </c>
      <c r="D68" s="40">
        <f>'[1]FEPSA-INGRESOS'!$M$89/1000</f>
        <v>0</v>
      </c>
      <c r="E68" s="40">
        <f>'[1]NCA-INGRESOS'!$M$89/1000</f>
        <v>0</v>
      </c>
      <c r="F68" s="40">
        <f>'[1]TACYL-BELGRANO-INGRESOS'!$M$89/1000</f>
        <v>0</v>
      </c>
      <c r="G68" s="40">
        <f>'[1]TACYL-URQ-INGRESOS'!$M$89/1000</f>
        <v>0</v>
      </c>
      <c r="H68" s="40">
        <f>'[1]TACYL-SMT-INGRESOS'!$M$89/1000</f>
        <v>0</v>
      </c>
      <c r="I68" s="6">
        <f>SUM(C68:H68)</f>
        <v>0</v>
      </c>
    </row>
    <row r="69" spans="1:10" x14ac:dyDescent="0.2">
      <c r="A69" s="13"/>
      <c r="B69" s="5" t="s">
        <v>14</v>
      </c>
      <c r="C69" s="41" t="e">
        <f>'[1]FERROSUR-INGRESOS'!$M$89/'[1]FERROSUR-TON'!$M$89</f>
        <v>#DIV/0!</v>
      </c>
      <c r="D69" s="41" t="e">
        <f>'[1]FEPSA-INGRESOS'!$M$89/'[1]FEPSA-TON'!$M$89</f>
        <v>#DIV/0!</v>
      </c>
      <c r="E69" s="41" t="e">
        <f>'[1]NCA-INGRESOS'!$M$89/'[1]NCA-TON'!$M$89</f>
        <v>#DIV/0!</v>
      </c>
      <c r="F69" s="41" t="e">
        <f>'[1]TACYL-BELGRANO-INGRESOS'!$M$84/'[1]TACYL-BELGRANO-TON'!$M$89</f>
        <v>#DIV/0!</v>
      </c>
      <c r="G69" s="41" t="e">
        <f>'[1]TACYL-URQ-INGRESOS'!$M$89/'[1]TACYL-URQ-TON'!$M$89</f>
        <v>#DIV/0!</v>
      </c>
      <c r="H69" s="41" t="e">
        <f>'[1]TACYL-SMT-INGRESOS'!$M$89/'[1]TACYL-SMT-TON'!$M$89</f>
        <v>#DIV/0!</v>
      </c>
      <c r="I69" s="16" t="e">
        <f>+I68*1000/I65</f>
        <v>#DIV/0!</v>
      </c>
    </row>
    <row r="70" spans="1:10" ht="13.5" thickBot="1" x14ac:dyDescent="0.25">
      <c r="A70" s="20"/>
      <c r="B70" s="8" t="s">
        <v>15</v>
      </c>
      <c r="C70" s="42" t="e">
        <f>'[1]FERROSUR-INGRESOS'!$M$89/'[1]FERROSUR-TON-KM'!$M$89</f>
        <v>#DIV/0!</v>
      </c>
      <c r="D70" s="42" t="e">
        <f>'[1]FEPSA-INGRESOS'!$M$89/'[1]FEPSA-TON-KM'!$M$89</f>
        <v>#DIV/0!</v>
      </c>
      <c r="E70" s="42" t="e">
        <f>'[1]NCA-INGRESOS'!$M$89/'[1]NCA-TON-KM'!$M$89</f>
        <v>#DIV/0!</v>
      </c>
      <c r="F70" s="42" t="e">
        <f>'[1]TACYL-BELGRANO-INGRESOS'!$M$89/'[1]TACYL-BELGRANO-TON-KM'!$M$89</f>
        <v>#DIV/0!</v>
      </c>
      <c r="G70" s="42" t="e">
        <f>'[1]TACYL-URQ-INGRESOS'!$M$89/'[1]TACYL-URQ-TON-KM'!$M$89</f>
        <v>#DIV/0!</v>
      </c>
      <c r="H70" s="42" t="e">
        <f>'[1]TACYL-SMT-INGRESOS'!$M$89/'[1]TACYL-SMT-TON-KM'!$M$89</f>
        <v>#DIV/0!</v>
      </c>
      <c r="I70" s="16" t="e">
        <f>+I68*1000/I66</f>
        <v>#DIV/0!</v>
      </c>
    </row>
    <row r="71" spans="1:10" x14ac:dyDescent="0.2">
      <c r="A71" s="12"/>
      <c r="B71" s="3" t="s">
        <v>10</v>
      </c>
      <c r="C71" s="43">
        <f>'[1]FERROSUR-TON'!$N$89</f>
        <v>0</v>
      </c>
      <c r="D71" s="43">
        <f>'[1]FEPSA-TON'!$N$89</f>
        <v>0</v>
      </c>
      <c r="E71" s="43">
        <f>'[1]NCA-TON'!$N$89</f>
        <v>0</v>
      </c>
      <c r="F71" s="43">
        <f>'[1]TACYL-BELGRANO-TON'!$N$89</f>
        <v>0</v>
      </c>
      <c r="G71" s="43">
        <f>'[1]TACYL-URQ-TON'!$N$89</f>
        <v>0</v>
      </c>
      <c r="H71" s="43">
        <f>'[1]TACYL-SMT-TON'!$N$89</f>
        <v>0</v>
      </c>
      <c r="I71" s="4">
        <f>SUM(C71:H71)</f>
        <v>0</v>
      </c>
    </row>
    <row r="72" spans="1:10" x14ac:dyDescent="0.2">
      <c r="A72" s="13"/>
      <c r="B72" s="5" t="s">
        <v>11</v>
      </c>
      <c r="C72" s="44">
        <f>'[1]FERROSUR-TON-KM'!$N$89</f>
        <v>0</v>
      </c>
      <c r="D72" s="44">
        <f>'[1]FEPSA-TON-KM'!$N$89</f>
        <v>0</v>
      </c>
      <c r="E72" s="44">
        <f>'[1]NCA-TON-KM'!$N$89</f>
        <v>0</v>
      </c>
      <c r="F72" s="44">
        <f>'[1]TACYL-BELGRANO-TON-KM'!$N$89</f>
        <v>0</v>
      </c>
      <c r="G72" s="44">
        <f>'[1]TACYL-URQ-TON-KM'!$N$89</f>
        <v>0</v>
      </c>
      <c r="H72" s="44">
        <f>'[1]TACYL-SMT-TON-KM'!$N$89</f>
        <v>0</v>
      </c>
      <c r="I72" s="6">
        <f>SUM(C72:H72)</f>
        <v>0</v>
      </c>
    </row>
    <row r="73" spans="1:10" x14ac:dyDescent="0.2">
      <c r="A73" s="13" t="s">
        <v>27</v>
      </c>
      <c r="B73" s="5" t="s">
        <v>12</v>
      </c>
      <c r="C73" s="45" t="str">
        <f>IF(ISERROR('[1]FERROSUR-TON-KM'!$N$89/'[1]FERROSUR-TON'!$N$89),"0",'[1]FERROSUR-TON-KM'!$N$89/'[1]FERROSUR-TON'!$N$89)</f>
        <v>0</v>
      </c>
      <c r="D73" s="45" t="str">
        <f>IF(ISERROR('[1]FEPSA-TON-KM'!$N$89/'[1]FEPSA-TON'!$N$89),"0",'[1]FEPSA-TON-KM'!$N$89/'[1]FEPSA-TON'!$N$89)</f>
        <v>0</v>
      </c>
      <c r="E73" s="45" t="str">
        <f>IF(ISERROR('[1]NCA-TON-KM'!$N$89/'[1]NCA-TON'!$N$89),"0",'[1]NCA-TON-KM'!$N$89/'[1]NCA-TON'!$N$89)</f>
        <v>0</v>
      </c>
      <c r="F73" s="45" t="str">
        <f>IF(ISERROR('[1]TACYL-BELGRANO-TON-KM'!$N$89/'[1]TACYL-BELGRANO-TON'!$N$89),"0",'[1]TACYL-BELGRANO-TON-KM'!$N$89/'[1]TACYL-BELGRANO-TON'!$N$89)</f>
        <v>0</v>
      </c>
      <c r="G73" s="45" t="str">
        <f>IF(ISERROR('[1]TACYL-URQ-TON-KM'!$N$89/'[1]TACYL-URQ-TON'!$N$89),"0",'[1]TACYL-URQ-TON-KM'!$N$89/'[1]TACYL-URQ-TON'!$N$89)</f>
        <v>0</v>
      </c>
      <c r="H73" s="45" t="str">
        <f>IF(ISERROR('[1]TACYL-SMT-TON-KM'!$N$89/'[1]TACYL-SMT-TON'!$N$89),"0",'[1]TACYL-SMT-TON-KM'!$N$89/'[1]TACYL-SMT-TON'!$N$89)</f>
        <v>0</v>
      </c>
      <c r="I73" s="19" t="e">
        <f>+I72/I71</f>
        <v>#DIV/0!</v>
      </c>
    </row>
    <row r="74" spans="1:10" x14ac:dyDescent="0.2">
      <c r="A74" s="13"/>
      <c r="B74" s="5" t="s">
        <v>13</v>
      </c>
      <c r="C74" s="45">
        <f>'[1]FERROSUR-INGRESOS'!$N$89/1000</f>
        <v>0</v>
      </c>
      <c r="D74" s="45">
        <f>'[1]FEPSA-INGRESOS'!$N$89/1000</f>
        <v>0</v>
      </c>
      <c r="E74" s="45">
        <f>'[1]NCA-INGRESOS'!$N$89/1000</f>
        <v>0</v>
      </c>
      <c r="F74" s="45">
        <f>'[1]TACYL-BELGRANO-INGRESOS'!$N$89/1000</f>
        <v>0</v>
      </c>
      <c r="G74" s="45">
        <f>'[1]TACYL-URQ-INGRESOS'!$N$89/1000</f>
        <v>0</v>
      </c>
      <c r="H74" s="45">
        <f>'[1]TACYL-SMT-INGRESOS'!$N$89/1000</f>
        <v>0</v>
      </c>
      <c r="I74" s="6">
        <f>SUM(C74:H74)</f>
        <v>0</v>
      </c>
    </row>
    <row r="75" spans="1:10" x14ac:dyDescent="0.2">
      <c r="A75" s="13"/>
      <c r="B75" s="5" t="s">
        <v>14</v>
      </c>
      <c r="C75" s="46" t="e">
        <f>'[1]FERROSUR-INGRESOS'!$N$89/'[1]FERROSUR-TON'!$N$89</f>
        <v>#DIV/0!</v>
      </c>
      <c r="D75" s="46" t="e">
        <f>'[1]FEPSA-INGRESOS'!$N$89/'[1]FEPSA-TON'!$N$89</f>
        <v>#DIV/0!</v>
      </c>
      <c r="E75" s="46" t="e">
        <f>'[1]NCA-INGRESOS'!$N$89/'[1]NCA-TON'!$N$89</f>
        <v>#DIV/0!</v>
      </c>
      <c r="F75" s="46" t="e">
        <f>'[1]TACYL-BELGRANO-INGRESOS'!$N$89/'[1]TACYL-BELGRANO-TON'!$N$89</f>
        <v>#DIV/0!</v>
      </c>
      <c r="G75" s="46" t="e">
        <f>'[1]TACYL-URQ-INGRESOS'!$N$89/'[1]TACYL-URQ-TON'!$N$89</f>
        <v>#DIV/0!</v>
      </c>
      <c r="H75" s="46" t="e">
        <f>'[1]TACYL-SMT-INGRESOS'!$N$89/'[1]TACYL-SMT-TON'!$N$89</f>
        <v>#DIV/0!</v>
      </c>
      <c r="I75" s="16" t="e">
        <f>+I74*1000/I71</f>
        <v>#DIV/0!</v>
      </c>
    </row>
    <row r="76" spans="1:10" ht="13.5" thickBot="1" x14ac:dyDescent="0.25">
      <c r="A76" s="20"/>
      <c r="B76" s="11" t="s">
        <v>15</v>
      </c>
      <c r="C76" s="47" t="e">
        <f>'[1]FERROSUR-INGRESOS'!$N$89/'[1]FERROSUR-TON-KM'!$N$89</f>
        <v>#DIV/0!</v>
      </c>
      <c r="D76" s="47" t="e">
        <f>'[1]FEPSA-INGRESOS'!$N$89/'[1]FEPSA-TON-KM'!$N$89</f>
        <v>#DIV/0!</v>
      </c>
      <c r="E76" s="47" t="e">
        <f>'[1]NCA-INGRESOS'!$N$89/'[1]NCA-TON-KM'!$N$89</f>
        <v>#DIV/0!</v>
      </c>
      <c r="F76" s="47" t="e">
        <f>'[1]TACYL-BELGRANO-INGRESOS'!$N$89/'[1]TACYL-BELGRANO-TON-KM'!$N$89</f>
        <v>#DIV/0!</v>
      </c>
      <c r="G76" s="47" t="e">
        <f>'[1]TACYL-URQ-INGRESOS'!$N$89/'[1]TACYL-URQ-TON-KM'!$N$89</f>
        <v>#DIV/0!</v>
      </c>
      <c r="H76" s="47" t="e">
        <f>'[1]TACYL-SMT-INGRESOS'!$N$89/'[1]TACYL-SMT-TON-KM'!$N$89</f>
        <v>#DIV/0!</v>
      </c>
      <c r="I76" s="16" t="e">
        <f>+I74*1000/I72</f>
        <v>#DIV/0!</v>
      </c>
    </row>
    <row r="77" spans="1:10" x14ac:dyDescent="0.2">
      <c r="A77" s="52" t="s">
        <v>28</v>
      </c>
      <c r="B77" s="3" t="s">
        <v>10</v>
      </c>
      <c r="C77" s="21">
        <f t="shared" ref="C77:H78" si="0">SUM(C5,C11,C17,C23,C29,C35,C41,C47,C53,C59,C65,C71)</f>
        <v>2818517.61</v>
      </c>
      <c r="D77" s="21">
        <f t="shared" si="0"/>
        <v>2294902.8800000004</v>
      </c>
      <c r="E77" s="21">
        <f t="shared" si="0"/>
        <v>3276178.19</v>
      </c>
      <c r="F77" s="21">
        <f t="shared" si="0"/>
        <v>1748894.4300000002</v>
      </c>
      <c r="G77" s="21">
        <f t="shared" si="0"/>
        <v>349390.56</v>
      </c>
      <c r="H77" s="21">
        <f t="shared" si="0"/>
        <v>2868402.5100000002</v>
      </c>
      <c r="I77" s="21">
        <f>SUM(C77:H77)</f>
        <v>13356286.18</v>
      </c>
      <c r="J77" s="22"/>
    </row>
    <row r="78" spans="1:10" x14ac:dyDescent="0.2">
      <c r="A78" s="53"/>
      <c r="B78" s="5" t="s">
        <v>29</v>
      </c>
      <c r="C78" s="23">
        <f t="shared" si="0"/>
        <v>1028320109.04</v>
      </c>
      <c r="D78" s="23">
        <f t="shared" si="0"/>
        <v>962179937.21000004</v>
      </c>
      <c r="E78" s="23">
        <f t="shared" si="0"/>
        <v>1567389924.1900003</v>
      </c>
      <c r="F78" s="23">
        <f>SUM(F6,F12,F18,F24,F30,F36,F42,F48,F54,F60,F66,F72)</f>
        <v>1286372743.2399998</v>
      </c>
      <c r="G78" s="23">
        <f>SUM(G6,G12,G18,G24,G30,G36,G42,G48,G54,G60,G66,G72)</f>
        <v>253514833.55000001</v>
      </c>
      <c r="H78" s="23">
        <f t="shared" si="0"/>
        <v>1818078544.1799998</v>
      </c>
      <c r="I78" s="23">
        <f>SUM(C78:H78)</f>
        <v>6915856091.4099998</v>
      </c>
      <c r="J78" s="1"/>
    </row>
    <row r="79" spans="1:10" x14ac:dyDescent="0.2">
      <c r="A79" s="53"/>
      <c r="B79" s="5" t="s">
        <v>12</v>
      </c>
      <c r="C79" s="23">
        <f t="shared" ref="C79:H79" si="1">C78/C77</f>
        <v>364.84430872156236</v>
      </c>
      <c r="D79" s="23">
        <f t="shared" si="1"/>
        <v>419.26825993176664</v>
      </c>
      <c r="E79" s="23">
        <f t="shared" si="1"/>
        <v>478.42023030804694</v>
      </c>
      <c r="F79" s="23">
        <f t="shared" si="1"/>
        <v>735.53481626675409</v>
      </c>
      <c r="G79" s="23">
        <f t="shared" si="1"/>
        <v>725.59153730427067</v>
      </c>
      <c r="H79" s="23">
        <f t="shared" si="1"/>
        <v>633.82964484297554</v>
      </c>
      <c r="I79" s="23">
        <f>+I78/I77</f>
        <v>517.79783677935541</v>
      </c>
      <c r="J79" s="22"/>
    </row>
    <row r="80" spans="1:10" x14ac:dyDescent="0.2">
      <c r="A80" s="53"/>
      <c r="B80" s="5" t="s">
        <v>13</v>
      </c>
      <c r="C80" s="23">
        <f t="shared" ref="C80:H80" si="2">SUM(C8,C14,C20,C26,C32,C38,C44,C50,C56,C62,C68,C74)</f>
        <v>9279624.7503500003</v>
      </c>
      <c r="D80" s="23">
        <f t="shared" si="2"/>
        <v>9087695.3407300003</v>
      </c>
      <c r="E80" s="23">
        <f t="shared" si="2"/>
        <v>10927605.028099999</v>
      </c>
      <c r="F80" s="23">
        <f t="shared" si="2"/>
        <v>7781947.8256199993</v>
      </c>
      <c r="G80" s="23">
        <f t="shared" si="2"/>
        <v>1091245.5572500001</v>
      </c>
      <c r="H80" s="23">
        <f t="shared" si="2"/>
        <v>10781609.799999999</v>
      </c>
      <c r="I80" s="23">
        <f>SUM(C80:H80)</f>
        <v>48949728.302050002</v>
      </c>
      <c r="J80" s="22"/>
    </row>
    <row r="81" spans="1:10" x14ac:dyDescent="0.2">
      <c r="A81" s="53"/>
      <c r="B81" s="5" t="s">
        <v>14</v>
      </c>
      <c r="C81" s="23">
        <f t="shared" ref="C81:H81" si="3">C80*1000/C77</f>
        <v>3292.3777795200649</v>
      </c>
      <c r="D81" s="23">
        <f t="shared" si="3"/>
        <v>3959.9476822871034</v>
      </c>
      <c r="E81" s="23">
        <f t="shared" si="3"/>
        <v>3335.4733455752598</v>
      </c>
      <c r="F81" s="23">
        <f t="shared" si="3"/>
        <v>4449.6384070592521</v>
      </c>
      <c r="G81" s="23">
        <f t="shared" si="3"/>
        <v>3123.2828879234744</v>
      </c>
      <c r="H81" s="23">
        <f t="shared" si="3"/>
        <v>3758.7506503750747</v>
      </c>
      <c r="I81" s="7">
        <f>+I80*1000/I77</f>
        <v>3664.9205956179958</v>
      </c>
      <c r="J81" s="22"/>
    </row>
    <row r="82" spans="1:10" ht="13.5" thickBot="1" x14ac:dyDescent="0.25">
      <c r="A82" s="54"/>
      <c r="B82" s="8" t="s">
        <v>15</v>
      </c>
      <c r="C82" s="24">
        <f t="shared" ref="C82:H82" si="4">C80*1000/C78</f>
        <v>9.0240623214235303</v>
      </c>
      <c r="D82" s="24">
        <f t="shared" si="4"/>
        <v>9.4449021324236675</v>
      </c>
      <c r="E82" s="24">
        <f t="shared" si="4"/>
        <v>6.9718484593086778</v>
      </c>
      <c r="F82" s="24">
        <f t="shared" si="4"/>
        <v>6.0495279198932108</v>
      </c>
      <c r="G82" s="24">
        <f t="shared" si="4"/>
        <v>4.3044643264820115</v>
      </c>
      <c r="H82" s="24">
        <f t="shared" si="4"/>
        <v>5.9302222307797932</v>
      </c>
      <c r="I82" s="7">
        <f>+I80*1000/I78</f>
        <v>7.0778986223916878</v>
      </c>
      <c r="J82" s="22"/>
    </row>
    <row r="83" spans="1:10" ht="44.25" customHeight="1" x14ac:dyDescent="0.2">
      <c r="A83" s="55" t="s">
        <v>33</v>
      </c>
      <c r="B83" s="56"/>
      <c r="C83" s="56"/>
      <c r="D83" s="56"/>
      <c r="E83" s="56"/>
      <c r="F83" s="56"/>
      <c r="G83" s="56"/>
      <c r="H83" s="56"/>
      <c r="I83" s="55"/>
      <c r="J83" s="2" t="s">
        <v>30</v>
      </c>
    </row>
    <row r="84" spans="1:10" x14ac:dyDescent="0.2">
      <c r="A84" s="57" t="s">
        <v>31</v>
      </c>
      <c r="B84" s="56"/>
      <c r="C84" s="56"/>
      <c r="D84" s="56"/>
      <c r="E84" s="56"/>
      <c r="F84" s="56"/>
      <c r="G84" s="56"/>
      <c r="H84" s="56"/>
      <c r="I84" s="56"/>
    </row>
    <row r="85" spans="1:10" x14ac:dyDescent="0.2">
      <c r="A85" s="2" t="s">
        <v>32</v>
      </c>
    </row>
    <row r="86" spans="1:10" x14ac:dyDescent="0.2">
      <c r="A86" s="48"/>
      <c r="D86" s="25"/>
    </row>
    <row r="88" spans="1:10" x14ac:dyDescent="0.2">
      <c r="F88" s="26"/>
    </row>
    <row r="89" spans="1:10" x14ac:dyDescent="0.2">
      <c r="F89" s="1"/>
    </row>
  </sheetData>
  <sheetProtection selectLockedCells="1" selectUnlockedCells="1"/>
  <mergeCells count="21">
    <mergeCell ref="A35:A40"/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A5:A10"/>
    <mergeCell ref="A11:A16"/>
    <mergeCell ref="A17:A22"/>
    <mergeCell ref="A23:A28"/>
    <mergeCell ref="A29:A34"/>
    <mergeCell ref="A41:A46"/>
    <mergeCell ref="A47:A52"/>
    <mergeCell ref="A77:A82"/>
    <mergeCell ref="A83:I83"/>
    <mergeCell ref="A84:I84"/>
  </mergeCells>
  <pageMargins left="0.74803149606299213" right="0.74803149606299213" top="0.98425196850393704" bottom="0.98425196850393704" header="0" footer="0"/>
  <pageSetup paperSize="9" scale="40" orientation="landscape" r:id="rId1"/>
  <headerFooter alignWithMargins="0">
    <oddHeader>&amp;L&amp;D      &amp;T&amp;C&amp;F&amp;R&amp;A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EXPLOTACION</vt:lpstr>
      <vt:lpstr>EXPLOTACION!Área_de_impresión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roxana</dc:creator>
  <cp:lastModifiedBy>Roxana Fanti</cp:lastModifiedBy>
  <cp:lastPrinted>2022-04-12T17:32:25Z</cp:lastPrinted>
  <dcterms:created xsi:type="dcterms:W3CDTF">2022-01-10T15:46:55Z</dcterms:created>
  <dcterms:modified xsi:type="dcterms:W3CDTF">2023-09-19T13:44:41Z</dcterms:modified>
</cp:coreProperties>
</file>