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ncdc01\SFGSLD\Estadistica\Cargas\web\"/>
    </mc:Choice>
  </mc:AlternateContent>
  <bookViews>
    <workbookView xWindow="0" yWindow="0" windowWidth="20400" windowHeight="7650"/>
  </bookViews>
  <sheets>
    <sheet name="EXPLOTACION" sheetId="3" r:id="rId1"/>
    <sheet name="DASHBOARD" sheetId="5" r:id="rId2"/>
    <sheet name="DATOS" sheetId="4" r:id="rId3"/>
  </sheets>
  <externalReferences>
    <externalReference r:id="rId4"/>
  </externalReferences>
  <definedNames>
    <definedName name="_xlnm.Print_Area" localSheetId="0">EXPLOTACION!$A$1:$I$85</definedName>
    <definedName name="SegmentaciónDeDatos_Año">#N/A</definedName>
    <definedName name="SegmentaciónDeDatos_Mes">#N/A</definedName>
    <definedName name="SegmentaciónDeDatos_Operador">#N/A</definedName>
  </definedNames>
  <calcPr calcId="162913"/>
  <pivotCaches>
    <pivotCache cacheId="15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44" i="4" l="1"/>
  <c r="G53" i="4"/>
  <c r="G52" i="4"/>
  <c r="G51" i="4"/>
  <c r="G48" i="4"/>
  <c r="G50" i="4"/>
  <c r="G49" i="4"/>
  <c r="H48" i="4"/>
  <c r="I48" i="4"/>
  <c r="H49" i="4"/>
  <c r="I49" i="4"/>
  <c r="H50" i="4"/>
  <c r="I50" i="4"/>
  <c r="H51" i="4"/>
  <c r="I51" i="4"/>
  <c r="H52" i="4" l="1"/>
  <c r="H53" i="4"/>
  <c r="I52" i="4"/>
  <c r="I53" i="4"/>
  <c r="I47" i="4" l="1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H76" i="3" l="1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I71" i="3" s="1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D78" i="3"/>
  <c r="H77" i="3"/>
  <c r="G77" i="3"/>
  <c r="F77" i="3"/>
  <c r="E77" i="3"/>
  <c r="D77" i="3"/>
  <c r="I47" i="3"/>
  <c r="I35" i="3"/>
  <c r="I23" i="3"/>
  <c r="I11" i="3"/>
  <c r="H80" i="3"/>
  <c r="G80" i="3"/>
  <c r="F80" i="3"/>
  <c r="E80" i="3"/>
  <c r="C80" i="3"/>
  <c r="H78" i="3"/>
  <c r="G78" i="3"/>
  <c r="F78" i="3"/>
  <c r="E78" i="3"/>
  <c r="I68" i="3" l="1"/>
  <c r="I74" i="3"/>
  <c r="C77" i="3"/>
  <c r="D79" i="3"/>
  <c r="H79" i="3"/>
  <c r="I59" i="3"/>
  <c r="I6" i="3"/>
  <c r="G79" i="3"/>
  <c r="I14" i="3"/>
  <c r="I15" i="3" s="1"/>
  <c r="I17" i="3"/>
  <c r="I18" i="3"/>
  <c r="I26" i="3"/>
  <c r="I27" i="3" s="1"/>
  <c r="I29" i="3"/>
  <c r="I30" i="3"/>
  <c r="I38" i="3"/>
  <c r="I39" i="3" s="1"/>
  <c r="I41" i="3"/>
  <c r="I42" i="3"/>
  <c r="I43" i="3" s="1"/>
  <c r="I50" i="3"/>
  <c r="I51" i="3" s="1"/>
  <c r="I53" i="3"/>
  <c r="I54" i="3"/>
  <c r="I62" i="3"/>
  <c r="I63" i="3" s="1"/>
  <c r="I65" i="3"/>
  <c r="I69" i="3" s="1"/>
  <c r="I66" i="3"/>
  <c r="I70" i="3" s="1"/>
  <c r="I8" i="3"/>
  <c r="I12" i="3"/>
  <c r="I13" i="3" s="1"/>
  <c r="I20" i="3"/>
  <c r="I24" i="3"/>
  <c r="I25" i="3" s="1"/>
  <c r="I32" i="3"/>
  <c r="I36" i="3"/>
  <c r="I37" i="3" s="1"/>
  <c r="I44" i="3"/>
  <c r="I45" i="3" s="1"/>
  <c r="I48" i="3"/>
  <c r="I49" i="3" s="1"/>
  <c r="I56" i="3"/>
  <c r="I58" i="3" s="1"/>
  <c r="I60" i="3"/>
  <c r="I72" i="3"/>
  <c r="I73" i="3" s="1"/>
  <c r="H81" i="3"/>
  <c r="H82" i="3"/>
  <c r="I77" i="3"/>
  <c r="E79" i="3"/>
  <c r="E82" i="3"/>
  <c r="E81" i="3"/>
  <c r="I75" i="3"/>
  <c r="F79" i="3"/>
  <c r="F81" i="3"/>
  <c r="F82" i="3"/>
  <c r="C81" i="3"/>
  <c r="G81" i="3"/>
  <c r="G82" i="3"/>
  <c r="I5" i="3"/>
  <c r="D80" i="3"/>
  <c r="I80" i="3" s="1"/>
  <c r="C78" i="3"/>
  <c r="I22" i="3" l="1"/>
  <c r="I55" i="3"/>
  <c r="I21" i="3"/>
  <c r="I34" i="3"/>
  <c r="I33" i="3"/>
  <c r="I10" i="3"/>
  <c r="I19" i="3"/>
  <c r="I76" i="3"/>
  <c r="I52" i="3"/>
  <c r="I28" i="3"/>
  <c r="I61" i="3"/>
  <c r="I64" i="3"/>
  <c r="I46" i="3"/>
  <c r="I31" i="3"/>
  <c r="I67" i="3"/>
  <c r="I57" i="3"/>
  <c r="I16" i="3"/>
  <c r="I40" i="3"/>
  <c r="I9" i="3"/>
  <c r="I81" i="3"/>
  <c r="I7" i="3"/>
  <c r="I78" i="3"/>
  <c r="I79" i="3" s="1"/>
  <c r="C79" i="3"/>
  <c r="D81" i="3"/>
  <c r="D82" i="3"/>
  <c r="C82" i="3"/>
  <c r="I82" i="3" l="1"/>
</calcChain>
</file>

<file path=xl/sharedStrings.xml><?xml version="1.0" encoding="utf-8"?>
<sst xmlns="http://schemas.openxmlformats.org/spreadsheetml/2006/main" count="287" uniqueCount="67">
  <si>
    <t>MES</t>
  </si>
  <si>
    <t>CONCEPTO</t>
  </si>
  <si>
    <t>FERROSUR     ROCA S.A.</t>
  </si>
  <si>
    <t>FERROEXPRESO PAMPEANO S.A.</t>
  </si>
  <si>
    <t>NUEVO CENTRAL ARGENTINO S.A.</t>
  </si>
  <si>
    <t>TRENES ARGENTINOS CyL   BELGRANO</t>
  </si>
  <si>
    <t>TRENES ARGENTINOS CyL   URQUIZA</t>
  </si>
  <si>
    <t>TRENES ARGENTINOS CyL   SAN MARTÍN</t>
  </si>
  <si>
    <t>TOTAL</t>
  </si>
  <si>
    <t>ENERO</t>
  </si>
  <si>
    <t>Toneladas</t>
  </si>
  <si>
    <t xml:space="preserve">Ton.Km </t>
  </si>
  <si>
    <t>Dist. Media (Km.)</t>
  </si>
  <si>
    <t>Ingresos ($. 10^3)</t>
  </si>
  <si>
    <t>Tarifa Media ($/Ton)</t>
  </si>
  <si>
    <t>Tarifa Media ($/Ton.Km)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</si>
  <si>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</si>
  <si>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</si>
  <si>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</si>
  <si>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</si>
  <si>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</si>
  <si>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</si>
  <si>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</si>
  <si>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</si>
  <si>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</t>
  </si>
  <si>
    <t>OCTUBRE</t>
  </si>
  <si>
    <t>NOVIEMBRE</t>
  </si>
  <si>
    <t>DICIEMBRE</t>
  </si>
  <si>
    <t>TOTAL/PROMEDIO</t>
  </si>
  <si>
    <t>Ton.Km</t>
  </si>
  <si>
    <t>º</t>
  </si>
  <si>
    <t>Nota: Los indicadores anuales Tarifa Media corresponden al cociente entre el ingreso y las toneladas o Ton.Km, según corresponda.</t>
  </si>
  <si>
    <t>FERROSUR ROCA S.A: Datos sujetos a la aprobación y publicación de los estados contables trimestrales de la concesionaria y su controlante.</t>
  </si>
  <si>
    <t>FERROCARRILES DE CARGA  - AÑO 2022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</si>
  <si>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</si>
  <si>
    <t>Año</t>
  </si>
  <si>
    <t>Mes</t>
  </si>
  <si>
    <t>Enero</t>
  </si>
  <si>
    <t>Operador</t>
  </si>
  <si>
    <t>Ferrosur Roca S.A.</t>
  </si>
  <si>
    <t>Ferroexpreso Pamepano S.A.</t>
  </si>
  <si>
    <t>Nuevo Central Argentino S.A.</t>
  </si>
  <si>
    <t>Trenes Argentinos CyL - Belgrano</t>
  </si>
  <si>
    <t>Trenes Argentinos CyL - Urquiza</t>
  </si>
  <si>
    <t>Trenes Argentinos CyL - San Martín</t>
  </si>
  <si>
    <t>Febrero</t>
  </si>
  <si>
    <t>Marzo</t>
  </si>
  <si>
    <t>Abril</t>
  </si>
  <si>
    <t>Mayo</t>
  </si>
  <si>
    <t>Junio</t>
  </si>
  <si>
    <t>Julio</t>
  </si>
  <si>
    <t>Ingresos (en pesos)</t>
  </si>
  <si>
    <t>Distancia Media (Km)</t>
  </si>
  <si>
    <t>Toneladas (Ton)</t>
  </si>
  <si>
    <t>Toneladas Km (Ton.Km)</t>
  </si>
  <si>
    <t>Etiquetas de fila</t>
  </si>
  <si>
    <t>Total general</t>
  </si>
  <si>
    <t>Suma de Toneladas Km (Ton.Km)</t>
  </si>
  <si>
    <t xml:space="preserve">Toneladas (Ton) </t>
  </si>
  <si>
    <t xml:space="preserve">Toneladas Km (Ton.Km) </t>
  </si>
  <si>
    <t xml:space="preserve">Distancia Media (Km) </t>
  </si>
  <si>
    <t xml:space="preserve">Ingresos (en pesos) </t>
  </si>
  <si>
    <t xml:space="preserve">Tarifa Media ($/Ton) </t>
  </si>
  <si>
    <t xml:space="preserve">Tarifa Media ($/Ton.Km) </t>
  </si>
  <si>
    <t>DATOS DE EXPLOTACIÓN</t>
  </si>
  <si>
    <t>RED FERROVIARIA DE CARGAS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</si>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</sst>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General_)"/>
    <numFmt numFmtId="167" formatCode="0.0000"/>
    <numFmt numFmtId="168" formatCode="#,##0.0000"/>
    <numFmt numFmtId="169" formatCode="_-* #,##0.00\ [$€]_-;\-* #,##0.00\ [$€]_-;_-* &quot;-&quot;??\ [$€]_-;_-@_-"/>
    <numFmt numFmtId="170" formatCode="#,#00"/>
    <numFmt numFmtId="171" formatCode="_-* #,##0.00\ _P_t_s_-;\-* #,##0.00\ _P_t_s_-;_-* &quot;-&quot;??\ _P_t_s_-;_-@_-"/>
    <numFmt numFmtId="172" formatCode="&quot;$&quot;#,#00"/>
    <numFmt numFmtId="173" formatCode="&quot;$&quot;#,"/>
    <numFmt numFmtId="174" formatCode="#.##000"/>
    <numFmt numFmtId="175" formatCode="#.##0,"/>
    <numFmt numFmtId="176" formatCode="#,##0.0"/>
    <numFmt numFmtId="177" formatCode="&quot;$&quot;#,##0.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"/>
      <color indexed="8"/>
      <name val="Courier"/>
      <family val="3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Helv"/>
    </font>
    <font>
      <sz val="1"/>
      <color indexed="8"/>
      <name val="Courier"/>
      <family val="3"/>
    </font>
    <font>
      <sz val="11"/>
      <color indexed="37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Arial"/>
      <family val="2"/>
    </font>
    <font>
      <sz val="10"/>
      <color theme="0"/>
      <name val="Arial"/>
      <family val="2"/>
    </font>
    <font>
      <sz val="22"/>
      <color theme="3"/>
      <name val="Franklin Gothic Demi Cond"/>
      <family val="2"/>
    </font>
    <font>
      <sz val="10"/>
      <name val="Arial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</borders>
  <cellStyleXfs count="150">
    <xf numFmtId="0" fontId="0" fillId="0" borderId="0"/>
    <xf numFmtId="9" fontId="3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2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20" borderId="22" applyNumberFormat="0" applyAlignment="0" applyProtection="0"/>
    <xf numFmtId="0" fontId="11" fillId="21" borderId="23" applyNumberFormat="0" applyAlignment="0" applyProtection="0"/>
    <xf numFmtId="0" fontId="12" fillId="0" borderId="24" applyNumberFormat="0" applyFill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28" borderId="0" applyNumberFormat="0" applyBorder="0" applyAlignment="0" applyProtection="0"/>
    <xf numFmtId="0" fontId="15" fillId="18" borderId="22" applyNumberFormat="0" applyAlignment="0" applyProtection="0"/>
    <xf numFmtId="169" fontId="16" fillId="0" borderId="0" applyFont="0" applyFill="0" applyBorder="0" applyAlignment="0" applyProtection="0"/>
    <xf numFmtId="0" fontId="17" fillId="0" borderId="0">
      <protection locked="0"/>
    </xf>
    <xf numFmtId="0" fontId="16" fillId="0" borderId="0"/>
    <xf numFmtId="170" fontId="17" fillId="0" borderId="0">
      <protection locked="0"/>
    </xf>
    <xf numFmtId="0" fontId="18" fillId="17" borderId="0" applyNumberFormat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7" fillId="0" borderId="0">
      <protection locked="0"/>
    </xf>
    <xf numFmtId="173" fontId="17" fillId="0" borderId="0">
      <protection locked="0"/>
    </xf>
    <xf numFmtId="0" fontId="12" fillId="18" borderId="0" applyNumberFormat="0" applyBorder="0" applyAlignment="0" applyProtection="0"/>
    <xf numFmtId="0" fontId="3" fillId="0" borderId="0"/>
    <xf numFmtId="166" fontId="16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20" fillId="29" borderId="0"/>
    <xf numFmtId="0" fontId="20" fillId="29" borderId="0"/>
    <xf numFmtId="0" fontId="20" fillId="29" borderId="0"/>
    <xf numFmtId="0" fontId="3" fillId="0" borderId="0"/>
    <xf numFmtId="0" fontId="19" fillId="0" borderId="0"/>
    <xf numFmtId="166" fontId="16" fillId="0" borderId="0"/>
    <xf numFmtId="166" fontId="16" fillId="0" borderId="0"/>
    <xf numFmtId="0" fontId="19" fillId="0" borderId="0"/>
    <xf numFmtId="0" fontId="20" fillId="17" borderId="22" applyNumberFormat="0" applyFont="0" applyAlignment="0" applyProtection="0"/>
    <xf numFmtId="0" fontId="20" fillId="17" borderId="22" applyNumberFormat="0" applyFont="0" applyAlignment="0" applyProtection="0"/>
    <xf numFmtId="0" fontId="16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17" fillId="0" borderId="0">
      <protection locked="0"/>
    </xf>
    <xf numFmtId="175" fontId="17" fillId="0" borderId="0">
      <protection locked="0"/>
    </xf>
    <xf numFmtId="0" fontId="16" fillId="0" borderId="0"/>
    <xf numFmtId="0" fontId="16" fillId="0" borderId="0"/>
    <xf numFmtId="0" fontId="21" fillId="20" borderId="25" applyNumberFormat="0" applyAlignment="0" applyProtection="0"/>
    <xf numFmtId="4" fontId="20" fillId="30" borderId="22" applyNumberFormat="0" applyProtection="0">
      <alignment vertical="center"/>
    </xf>
    <xf numFmtId="4" fontId="22" fillId="31" borderId="22" applyNumberFormat="0" applyProtection="0">
      <alignment vertical="center"/>
    </xf>
    <xf numFmtId="4" fontId="20" fillId="31" borderId="22" applyNumberFormat="0" applyProtection="0">
      <alignment horizontal="left" vertical="center" indent="1"/>
    </xf>
    <xf numFmtId="0" fontId="23" fillId="30" borderId="26" applyNumberFormat="0" applyProtection="0">
      <alignment horizontal="left" vertical="top" indent="1"/>
    </xf>
    <xf numFmtId="4" fontId="20" fillId="32" borderId="22" applyNumberFormat="0" applyProtection="0">
      <alignment horizontal="left" vertical="center" indent="1"/>
    </xf>
    <xf numFmtId="4" fontId="20" fillId="33" borderId="22" applyNumberFormat="0" applyProtection="0">
      <alignment horizontal="right" vertical="center"/>
    </xf>
    <xf numFmtId="4" fontId="20" fillId="34" borderId="22" applyNumberFormat="0" applyProtection="0">
      <alignment horizontal="right" vertical="center"/>
    </xf>
    <xf numFmtId="4" fontId="20" fillId="35" borderId="27" applyNumberFormat="0" applyProtection="0">
      <alignment horizontal="right" vertical="center"/>
    </xf>
    <xf numFmtId="4" fontId="20" fillId="36" borderId="22" applyNumberFormat="0" applyProtection="0">
      <alignment horizontal="right" vertical="center"/>
    </xf>
    <xf numFmtId="4" fontId="20" fillId="37" borderId="22" applyNumberFormat="0" applyProtection="0">
      <alignment horizontal="right" vertical="center"/>
    </xf>
    <xf numFmtId="4" fontId="20" fillId="38" borderId="22" applyNumberFormat="0" applyProtection="0">
      <alignment horizontal="right" vertical="center"/>
    </xf>
    <xf numFmtId="4" fontId="20" fillId="39" borderId="22" applyNumberFormat="0" applyProtection="0">
      <alignment horizontal="right" vertical="center"/>
    </xf>
    <xf numFmtId="4" fontId="20" fillId="40" borderId="22" applyNumberFormat="0" applyProtection="0">
      <alignment horizontal="right" vertical="center"/>
    </xf>
    <xf numFmtId="4" fontId="20" fillId="41" borderId="22" applyNumberFormat="0" applyProtection="0">
      <alignment horizontal="right" vertical="center"/>
    </xf>
    <xf numFmtId="4" fontId="20" fillId="42" borderId="27" applyNumberFormat="0" applyProtection="0">
      <alignment horizontal="left" vertical="center" indent="1"/>
    </xf>
    <xf numFmtId="4" fontId="3" fillId="43" borderId="27" applyNumberFormat="0" applyProtection="0">
      <alignment horizontal="left" vertical="center" indent="1"/>
    </xf>
    <xf numFmtId="4" fontId="3" fillId="43" borderId="27" applyNumberFormat="0" applyProtection="0">
      <alignment horizontal="left" vertical="center" indent="1"/>
    </xf>
    <xf numFmtId="4" fontId="20" fillId="44" borderId="22" applyNumberFormat="0" applyProtection="0">
      <alignment horizontal="right" vertical="center"/>
    </xf>
    <xf numFmtId="4" fontId="20" fillId="45" borderId="27" applyNumberFormat="0" applyProtection="0">
      <alignment horizontal="left" vertical="center" indent="1"/>
    </xf>
    <xf numFmtId="4" fontId="20" fillId="44" borderId="27" applyNumberFormat="0" applyProtection="0">
      <alignment horizontal="left" vertical="center" indent="1"/>
    </xf>
    <xf numFmtId="0" fontId="20" fillId="46" borderId="22" applyNumberFormat="0" applyProtection="0">
      <alignment horizontal="left" vertical="center" indent="1"/>
    </xf>
    <xf numFmtId="0" fontId="20" fillId="43" borderId="26" applyNumberFormat="0" applyProtection="0">
      <alignment horizontal="left" vertical="top" indent="1"/>
    </xf>
    <xf numFmtId="0" fontId="20" fillId="43" borderId="26" applyNumberFormat="0" applyProtection="0">
      <alignment horizontal="left" vertical="top" indent="1"/>
    </xf>
    <xf numFmtId="0" fontId="20" fillId="47" borderId="22" applyNumberFormat="0" applyProtection="0">
      <alignment horizontal="left" vertical="center" indent="1"/>
    </xf>
    <xf numFmtId="0" fontId="20" fillId="44" borderId="26" applyNumberFormat="0" applyProtection="0">
      <alignment horizontal="left" vertical="top" indent="1"/>
    </xf>
    <xf numFmtId="0" fontId="20" fillId="44" borderId="26" applyNumberFormat="0" applyProtection="0">
      <alignment horizontal="left" vertical="top" indent="1"/>
    </xf>
    <xf numFmtId="0" fontId="20" fillId="48" borderId="22" applyNumberFormat="0" applyProtection="0">
      <alignment horizontal="left" vertical="center" indent="1"/>
    </xf>
    <xf numFmtId="0" fontId="20" fillId="48" borderId="26" applyNumberFormat="0" applyProtection="0">
      <alignment horizontal="left" vertical="top" indent="1"/>
    </xf>
    <xf numFmtId="0" fontId="20" fillId="48" borderId="26" applyNumberFormat="0" applyProtection="0">
      <alignment horizontal="left" vertical="top" indent="1"/>
    </xf>
    <xf numFmtId="0" fontId="20" fillId="45" borderId="22" applyNumberFormat="0" applyProtection="0">
      <alignment horizontal="left" vertical="center" indent="1"/>
    </xf>
    <xf numFmtId="0" fontId="20" fillId="45" borderId="26" applyNumberFormat="0" applyProtection="0">
      <alignment horizontal="left" vertical="top" indent="1"/>
    </xf>
    <xf numFmtId="0" fontId="20" fillId="45" borderId="26" applyNumberFormat="0" applyProtection="0">
      <alignment horizontal="left" vertical="top" indent="1"/>
    </xf>
    <xf numFmtId="0" fontId="20" fillId="49" borderId="28" applyNumberFormat="0">
      <protection locked="0"/>
    </xf>
    <xf numFmtId="0" fontId="20" fillId="49" borderId="28" applyNumberFormat="0">
      <protection locked="0"/>
    </xf>
    <xf numFmtId="0" fontId="24" fillId="43" borderId="29" applyBorder="0"/>
    <xf numFmtId="4" fontId="25" fillId="50" borderId="26" applyNumberFormat="0" applyProtection="0">
      <alignment vertical="center"/>
    </xf>
    <xf numFmtId="4" fontId="22" fillId="51" borderId="13" applyNumberFormat="0" applyProtection="0">
      <alignment vertical="center"/>
    </xf>
    <xf numFmtId="4" fontId="25" fillId="46" borderId="26" applyNumberFormat="0" applyProtection="0">
      <alignment horizontal="left" vertical="center" indent="1"/>
    </xf>
    <xf numFmtId="0" fontId="25" fillId="50" borderId="26" applyNumberFormat="0" applyProtection="0">
      <alignment horizontal="left" vertical="top" indent="1"/>
    </xf>
    <xf numFmtId="4" fontId="20" fillId="0" borderId="22" applyNumberFormat="0" applyProtection="0">
      <alignment horizontal="right" vertical="center"/>
    </xf>
    <xf numFmtId="4" fontId="20" fillId="0" borderId="22" applyNumberFormat="0" applyProtection="0">
      <alignment horizontal="right" vertical="center"/>
    </xf>
    <xf numFmtId="4" fontId="20" fillId="0" borderId="22" applyNumberFormat="0" applyProtection="0">
      <alignment horizontal="right" vertical="center"/>
    </xf>
    <xf numFmtId="4" fontId="22" fillId="2" borderId="22" applyNumberFormat="0" applyProtection="0">
      <alignment horizontal="right" vertical="center"/>
    </xf>
    <xf numFmtId="4" fontId="20" fillId="32" borderId="22" applyNumberFormat="0" applyProtection="0">
      <alignment horizontal="left" vertical="center" indent="1"/>
    </xf>
    <xf numFmtId="4" fontId="20" fillId="32" borderId="22" applyNumberFormat="0" applyProtection="0">
      <alignment horizontal="left" vertical="center" indent="1"/>
    </xf>
    <xf numFmtId="0" fontId="25" fillId="44" borderId="26" applyNumberFormat="0" applyProtection="0">
      <alignment horizontal="left" vertical="top" indent="1"/>
    </xf>
    <xf numFmtId="4" fontId="26" fillId="52" borderId="27" applyNumberFormat="0" applyProtection="0">
      <alignment horizontal="left" vertical="center" indent="1"/>
    </xf>
    <xf numFmtId="0" fontId="20" fillId="53" borderId="13"/>
    <xf numFmtId="4" fontId="27" fillId="49" borderId="22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14" fillId="0" borderId="32" applyNumberFormat="0" applyFill="0" applyAlignment="0" applyProtection="0"/>
    <xf numFmtId="0" fontId="13" fillId="0" borderId="33" applyNumberFormat="0" applyFill="0" applyAlignment="0" applyProtection="0"/>
    <xf numFmtId="0" fontId="17" fillId="0" borderId="34">
      <protection locked="0"/>
    </xf>
    <xf numFmtId="0" fontId="17" fillId="0" borderId="34">
      <protection locked="0"/>
    </xf>
    <xf numFmtId="0" fontId="17" fillId="0" borderId="34">
      <protection locked="0"/>
    </xf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4">
    <xf numFmtId="0" fontId="0" fillId="0" borderId="0" xfId="0"/>
    <xf numFmtId="9" fontId="0" fillId="2" borderId="0" xfId="1" applyFont="1" applyFill="1"/>
    <xf numFmtId="0" fontId="32" fillId="2" borderId="0" xfId="147" applyFill="1"/>
    <xf numFmtId="0" fontId="32" fillId="3" borderId="7" xfId="147" applyFill="1" applyBorder="1" applyAlignment="1">
      <alignment horizontal="center"/>
    </xf>
    <xf numFmtId="3" fontId="32" fillId="2" borderId="8" xfId="147" applyNumberFormat="1" applyFill="1" applyBorder="1" applyAlignment="1">
      <alignment horizontal="center"/>
    </xf>
    <xf numFmtId="3" fontId="32" fillId="2" borderId="7" xfId="147" applyNumberFormat="1" applyFill="1" applyBorder="1" applyAlignment="1">
      <alignment horizontal="center"/>
    </xf>
    <xf numFmtId="3" fontId="32" fillId="2" borderId="9" xfId="147" applyNumberFormat="1" applyFill="1" applyBorder="1" applyAlignment="1">
      <alignment horizontal="center"/>
    </xf>
    <xf numFmtId="3" fontId="32" fillId="3" borderId="9" xfId="147" applyNumberFormat="1" applyFill="1" applyBorder="1" applyAlignment="1">
      <alignment horizontal="center"/>
    </xf>
    <xf numFmtId="0" fontId="32" fillId="3" borderId="10" xfId="147" applyFill="1" applyBorder="1" applyAlignment="1">
      <alignment horizontal="center"/>
    </xf>
    <xf numFmtId="3" fontId="32" fillId="2" borderId="11" xfId="147" applyNumberFormat="1" applyFill="1" applyBorder="1" applyAlignment="1">
      <alignment horizontal="center"/>
    </xf>
    <xf numFmtId="3" fontId="32" fillId="2" borderId="10" xfId="147" applyNumberFormat="1" applyFill="1" applyBorder="1" applyAlignment="1">
      <alignment horizontal="center"/>
    </xf>
    <xf numFmtId="3" fontId="32" fillId="2" borderId="12" xfId="147" applyNumberFormat="1" applyFill="1" applyBorder="1" applyAlignment="1">
      <alignment horizontal="center"/>
    </xf>
    <xf numFmtId="3" fontId="32" fillId="3" borderId="12" xfId="147" applyNumberFormat="1" applyFill="1" applyBorder="1" applyAlignment="1">
      <alignment horizontal="center"/>
    </xf>
    <xf numFmtId="3" fontId="32" fillId="2" borderId="13" xfId="147" applyNumberFormat="1" applyFill="1" applyBorder="1" applyAlignment="1">
      <alignment horizontal="center"/>
    </xf>
    <xf numFmtId="4" fontId="32" fillId="3" borderId="12" xfId="147" applyNumberFormat="1" applyFill="1" applyBorder="1" applyAlignment="1">
      <alignment horizontal="center"/>
    </xf>
    <xf numFmtId="0" fontId="32" fillId="3" borderId="14" xfId="147" applyFill="1" applyBorder="1" applyAlignment="1">
      <alignment horizontal="center"/>
    </xf>
    <xf numFmtId="4" fontId="32" fillId="2" borderId="15" xfId="147" applyNumberFormat="1" applyFill="1" applyBorder="1" applyAlignment="1">
      <alignment horizontal="center"/>
    </xf>
    <xf numFmtId="4" fontId="32" fillId="2" borderId="14" xfId="147" applyNumberFormat="1" applyFill="1" applyBorder="1" applyAlignment="1">
      <alignment horizontal="center"/>
    </xf>
    <xf numFmtId="4" fontId="32" fillId="2" borderId="16" xfId="147" applyNumberFormat="1" applyFill="1" applyBorder="1" applyAlignment="1">
      <alignment horizontal="center"/>
    </xf>
    <xf numFmtId="4" fontId="32" fillId="2" borderId="0" xfId="147" applyNumberFormat="1" applyFill="1" applyAlignment="1">
      <alignment horizontal="center"/>
    </xf>
    <xf numFmtId="167" fontId="32" fillId="2" borderId="0" xfId="147" applyNumberFormat="1" applyFill="1" applyAlignment="1">
      <alignment horizontal="center"/>
    </xf>
    <xf numFmtId="0" fontId="32" fillId="3" borderId="17" xfId="147" applyFill="1" applyBorder="1" applyAlignment="1">
      <alignment horizontal="center"/>
    </xf>
    <xf numFmtId="0" fontId="5" fillId="3" borderId="18" xfId="147" applyFont="1" applyFill="1" applyBorder="1" applyAlignment="1">
      <alignment horizontal="center" vertical="center"/>
    </xf>
    <xf numFmtId="3" fontId="32" fillId="4" borderId="7" xfId="147" applyNumberFormat="1" applyFill="1" applyBorder="1" applyAlignment="1">
      <alignment horizontal="center"/>
    </xf>
    <xf numFmtId="0" fontId="5" fillId="3" borderId="19" xfId="147" applyFont="1" applyFill="1" applyBorder="1" applyAlignment="1">
      <alignment horizontal="center" vertical="center"/>
    </xf>
    <xf numFmtId="3" fontId="32" fillId="4" borderId="10" xfId="147" applyNumberFormat="1" applyFill="1" applyBorder="1" applyAlignment="1">
      <alignment horizontal="center"/>
    </xf>
    <xf numFmtId="0" fontId="5" fillId="3" borderId="3" xfId="147" applyFont="1" applyFill="1" applyBorder="1" applyAlignment="1">
      <alignment horizontal="center" vertical="center"/>
    </xf>
    <xf numFmtId="4" fontId="32" fillId="4" borderId="10" xfId="147" applyNumberFormat="1" applyFill="1" applyBorder="1" applyAlignment="1">
      <alignment horizontal="center"/>
    </xf>
    <xf numFmtId="0" fontId="5" fillId="3" borderId="3" xfId="147" applyFont="1" applyFill="1" applyBorder="1" applyAlignment="1">
      <alignment vertical="center"/>
    </xf>
    <xf numFmtId="167" fontId="32" fillId="4" borderId="10" xfId="147" applyNumberFormat="1" applyFill="1" applyBorder="1" applyAlignment="1">
      <alignment horizontal="center"/>
    </xf>
    <xf numFmtId="168" fontId="32" fillId="3" borderId="12" xfId="147" applyNumberFormat="1" applyFill="1" applyBorder="1" applyAlignment="1">
      <alignment horizontal="center"/>
    </xf>
    <xf numFmtId="167" fontId="32" fillId="2" borderId="0" xfId="147" applyNumberFormat="1" applyFill="1"/>
    <xf numFmtId="0" fontId="5" fillId="3" borderId="5" xfId="147" applyFont="1" applyFill="1" applyBorder="1" applyAlignment="1">
      <alignment vertical="center"/>
    </xf>
    <xf numFmtId="167" fontId="32" fillId="4" borderId="14" xfId="147" applyNumberFormat="1" applyFill="1" applyBorder="1" applyAlignment="1">
      <alignment horizontal="center"/>
    </xf>
    <xf numFmtId="3" fontId="32" fillId="3" borderId="10" xfId="147" applyNumberFormat="1" applyFill="1" applyBorder="1" applyAlignment="1">
      <alignment horizontal="center"/>
    </xf>
    <xf numFmtId="0" fontId="5" fillId="3" borderId="20" xfId="147" applyFont="1" applyFill="1" applyBorder="1" applyAlignment="1">
      <alignment horizontal="center" vertical="center"/>
    </xf>
    <xf numFmtId="3" fontId="32" fillId="0" borderId="7" xfId="147" applyNumberFormat="1" applyBorder="1" applyAlignment="1">
      <alignment horizontal="center"/>
    </xf>
    <xf numFmtId="3" fontId="32" fillId="0" borderId="10" xfId="147" applyNumberFormat="1" applyBorder="1" applyAlignment="1">
      <alignment horizontal="center"/>
    </xf>
    <xf numFmtId="4" fontId="32" fillId="0" borderId="10" xfId="147" applyNumberFormat="1" applyBorder="1" applyAlignment="1">
      <alignment horizontal="center"/>
    </xf>
    <xf numFmtId="167" fontId="32" fillId="0" borderId="10" xfId="147" applyNumberFormat="1" applyBorder="1" applyAlignment="1">
      <alignment horizontal="center"/>
    </xf>
    <xf numFmtId="167" fontId="32" fillId="0" borderId="14" xfId="147" applyNumberFormat="1" applyBorder="1" applyAlignment="1">
      <alignment horizontal="center"/>
    </xf>
    <xf numFmtId="3" fontId="32" fillId="3" borderId="7" xfId="147" applyNumberFormat="1" applyFill="1" applyBorder="1" applyAlignment="1">
      <alignment horizontal="center" vertical="center"/>
    </xf>
    <xf numFmtId="3" fontId="32" fillId="2" borderId="0" xfId="147" applyNumberFormat="1" applyFill="1"/>
    <xf numFmtId="3" fontId="32" fillId="3" borderId="10" xfId="147" applyNumberFormat="1" applyFill="1" applyBorder="1" applyAlignment="1">
      <alignment horizontal="center" vertical="center"/>
    </xf>
    <xf numFmtId="4" fontId="32" fillId="3" borderId="14" xfId="147" applyNumberFormat="1" applyFill="1" applyBorder="1" applyAlignment="1">
      <alignment horizontal="center" vertical="center"/>
    </xf>
    <xf numFmtId="10" fontId="32" fillId="0" borderId="0" xfId="147" applyNumberFormat="1" applyFill="1"/>
    <xf numFmtId="2" fontId="32" fillId="2" borderId="0" xfId="147" applyNumberFormat="1" applyFill="1"/>
    <xf numFmtId="43" fontId="0" fillId="0" borderId="0" xfId="148" applyFont="1"/>
    <xf numFmtId="164" fontId="0" fillId="0" borderId="0" xfId="149" applyFont="1"/>
    <xf numFmtId="0" fontId="0" fillId="0" borderId="0" xfId="0" applyAlignment="1">
      <alignment horizontal="center" vertical="center" wrapText="1"/>
    </xf>
    <xf numFmtId="43" fontId="0" fillId="0" borderId="0" xfId="148" applyFont="1" applyAlignment="1">
      <alignment horizontal="center" vertical="center" wrapText="1"/>
    </xf>
    <xf numFmtId="164" fontId="0" fillId="0" borderId="0" xfId="149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76" fontId="0" fillId="0" borderId="0" xfId="0" applyNumberFormat="1"/>
    <xf numFmtId="177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34" fillId="0" borderId="0" xfId="0" applyFont="1"/>
    <xf numFmtId="0" fontId="33" fillId="4" borderId="0" xfId="0" applyFont="1" applyFill="1"/>
    <xf numFmtId="0" fontId="33" fillId="4" borderId="0" xfId="0" applyFont="1" applyFill="1" applyAlignment="1">
      <alignment horizontal="left"/>
    </xf>
    <xf numFmtId="0" fontId="33" fillId="4" borderId="0" xfId="0" applyNumberFormat="1" applyFont="1" applyFill="1"/>
    <xf numFmtId="0" fontId="33" fillId="4" borderId="0" xfId="0" applyFont="1" applyFill="1" applyAlignment="1">
      <alignment horizontal="left" indent="1"/>
    </xf>
    <xf numFmtId="0" fontId="5" fillId="3" borderId="1" xfId="147" applyFont="1" applyFill="1" applyBorder="1" applyAlignment="1">
      <alignment horizontal="center" vertical="center"/>
    </xf>
    <xf numFmtId="0" fontId="5" fillId="3" borderId="3" xfId="147" applyFont="1" applyFill="1" applyBorder="1" applyAlignment="1">
      <alignment horizontal="center" vertical="center"/>
    </xf>
    <xf numFmtId="0" fontId="5" fillId="3" borderId="5" xfId="147" applyFont="1" applyFill="1" applyBorder="1" applyAlignment="1">
      <alignment horizontal="center" vertical="center"/>
    </xf>
    <xf numFmtId="0" fontId="4" fillId="2" borderId="0" xfId="147" applyFont="1" applyFill="1" applyAlignment="1">
      <alignment horizontal="center" vertical="center"/>
    </xf>
    <xf numFmtId="0" fontId="5" fillId="3" borderId="1" xfId="147" applyFont="1" applyFill="1" applyBorder="1" applyAlignment="1">
      <alignment horizontal="center" vertical="center" wrapText="1"/>
    </xf>
    <xf numFmtId="0" fontId="5" fillId="3" borderId="3" xfId="147" applyFont="1" applyFill="1" applyBorder="1" applyAlignment="1">
      <alignment horizontal="center" vertical="center" wrapText="1"/>
    </xf>
    <xf numFmtId="0" fontId="5" fillId="3" borderId="5" xfId="147" applyFont="1" applyFill="1" applyBorder="1" applyAlignment="1">
      <alignment horizontal="center" vertical="center" wrapText="1"/>
    </xf>
    <xf numFmtId="166" fontId="5" fillId="3" borderId="1" xfId="147" applyNumberFormat="1" applyFont="1" applyFill="1" applyBorder="1" applyAlignment="1">
      <alignment horizontal="center" vertical="center" wrapText="1"/>
    </xf>
    <xf numFmtId="166" fontId="5" fillId="3" borderId="3" xfId="147" applyNumberFormat="1" applyFont="1" applyFill="1" applyBorder="1" applyAlignment="1">
      <alignment horizontal="center" vertical="center" wrapText="1"/>
    </xf>
    <xf numFmtId="166" fontId="5" fillId="3" borderId="5" xfId="147" applyNumberFormat="1" applyFont="1" applyFill="1" applyBorder="1" applyAlignment="1">
      <alignment horizontal="center" vertical="center" wrapText="1"/>
    </xf>
    <xf numFmtId="0" fontId="5" fillId="3" borderId="2" xfId="147" applyFont="1" applyFill="1" applyBorder="1" applyAlignment="1">
      <alignment horizontal="center" vertical="center"/>
    </xf>
    <xf numFmtId="0" fontId="5" fillId="3" borderId="4" xfId="147" applyFont="1" applyFill="1" applyBorder="1" applyAlignment="1">
      <alignment horizontal="center" vertical="center"/>
    </xf>
    <xf numFmtId="0" fontId="5" fillId="3" borderId="6" xfId="147" applyFont="1" applyFill="1" applyBorder="1" applyAlignment="1">
      <alignment horizontal="center" vertical="center"/>
    </xf>
    <xf numFmtId="0" fontId="5" fillId="3" borderId="18" xfId="147" applyFont="1" applyFill="1" applyBorder="1" applyAlignment="1">
      <alignment horizontal="center" vertical="center"/>
    </xf>
    <xf numFmtId="0" fontId="5" fillId="3" borderId="19" xfId="147" applyFont="1" applyFill="1" applyBorder="1" applyAlignment="1">
      <alignment horizontal="center" vertical="center"/>
    </xf>
    <xf numFmtId="0" fontId="5" fillId="3" borderId="20" xfId="147" applyFont="1" applyFill="1" applyBorder="1" applyAlignment="1">
      <alignment horizontal="center" vertical="center"/>
    </xf>
    <xf numFmtId="0" fontId="32" fillId="0" borderId="21" xfId="147" applyBorder="1" applyAlignment="1">
      <alignment horizontal="justify" vertical="top" wrapText="1"/>
    </xf>
    <xf numFmtId="0" fontId="32" fillId="0" borderId="0" xfId="147" applyAlignment="1">
      <alignment horizontal="justify" vertical="top" wrapText="1"/>
    </xf>
    <xf numFmtId="0" fontId="3" fillId="0" borderId="0" xfId="147" applyFont="1" applyAlignment="1">
      <alignment horizontal="justify" vertical="top" wrapText="1"/>
    </xf>
    <xf numFmtId="164" fontId="35" fillId="0" borderId="0" xfId="149" applyFont="1"/>
  </cellXfs>
  <cellStyles count="150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Buena 2" xfId="20"/>
    <cellStyle name="Cabecera 1" xfId="21"/>
    <cellStyle name="Cabecera 2" xfId="22"/>
    <cellStyle name="Cálculo 2" xfId="23"/>
    <cellStyle name="Celda de comprobación 2" xfId="24"/>
    <cellStyle name="Celda vinculada 2" xfId="25"/>
    <cellStyle name="Emphasis 1" xfId="26"/>
    <cellStyle name="Emphasis 2" xfId="27"/>
    <cellStyle name="Emphasis 3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Fecha" xfId="38"/>
    <cellStyle name="Fecha3 - Modelo3" xfId="39"/>
    <cellStyle name="Fijo" xfId="40"/>
    <cellStyle name="Incorrecto 2" xfId="41"/>
    <cellStyle name="Millares" xfId="148" builtinId="3"/>
    <cellStyle name="Millares 10" xfId="42"/>
    <cellStyle name="Millares 11" xfId="43"/>
    <cellStyle name="Millares 12" xfId="144"/>
    <cellStyle name="Millares 2" xfId="44"/>
    <cellStyle name="Millares 2 2" xfId="45"/>
    <cellStyle name="Millares 2 3" xfId="46"/>
    <cellStyle name="Millares 3" xfId="47"/>
    <cellStyle name="Millares 4" xfId="48"/>
    <cellStyle name="Millares 5" xfId="49"/>
    <cellStyle name="Millares 6" xfId="50"/>
    <cellStyle name="Millares 7" xfId="51"/>
    <cellStyle name="Millares 8" xfId="52"/>
    <cellStyle name="Millares 9" xfId="53"/>
    <cellStyle name="Moneda" xfId="149" builtinId="4"/>
    <cellStyle name="Monetario" xfId="54"/>
    <cellStyle name="Monetario0" xfId="55"/>
    <cellStyle name="Neutral 2" xfId="56"/>
    <cellStyle name="Normal" xfId="0" builtinId="0"/>
    <cellStyle name="Normal 10" xfId="147"/>
    <cellStyle name="Normal 2" xfId="57"/>
    <cellStyle name="Normal 2 2" xfId="58"/>
    <cellStyle name="Normal 2 3" xfId="59"/>
    <cellStyle name="Normal 2 4" xfId="60"/>
    <cellStyle name="Normal 2 5" xfId="145"/>
    <cellStyle name="Normal 3" xfId="61"/>
    <cellStyle name="Normal 38" xfId="62"/>
    <cellStyle name="Normal 4" xfId="63"/>
    <cellStyle name="Normal 4 2" xfId="64"/>
    <cellStyle name="Normal 4 3" xfId="65"/>
    <cellStyle name="Normal 4 4" xfId="66"/>
    <cellStyle name="Normal 5" xfId="67"/>
    <cellStyle name="Normal 5 2" xfId="68"/>
    <cellStyle name="Normal 6" xfId="69"/>
    <cellStyle name="Normal 7" xfId="70"/>
    <cellStyle name="Normal 8" xfId="71"/>
    <cellStyle name="Normal 9" xfId="146"/>
    <cellStyle name="Notas 2" xfId="72"/>
    <cellStyle name="Notas 2 2" xfId="73"/>
    <cellStyle name="Porcen - Modelo2" xfId="74"/>
    <cellStyle name="Porcentaje" xfId="1" builtinId="5"/>
    <cellStyle name="Porcentaje 2" xfId="75"/>
    <cellStyle name="Porcentaje 3" xfId="76"/>
    <cellStyle name="Porcentual 2" xfId="77"/>
    <cellStyle name="Porcentual 3" xfId="78"/>
    <cellStyle name="Porcentual 4" xfId="79"/>
    <cellStyle name="Porcentual 5" xfId="80"/>
    <cellStyle name="Punto" xfId="81"/>
    <cellStyle name="Punto0" xfId="82"/>
    <cellStyle name="Punto0 - Modelo4" xfId="83"/>
    <cellStyle name="Punto1 - Modelo1" xfId="84"/>
    <cellStyle name="Salida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Text" xfId="105"/>
    <cellStyle name="SAPBEXHLevel0" xfId="106"/>
    <cellStyle name="SAPBEXHLevel0X" xfId="107"/>
    <cellStyle name="SAPBEXHLevel0X 2" xfId="108"/>
    <cellStyle name="SAPBEXHLevel1" xfId="109"/>
    <cellStyle name="SAPBEXHLevel1X" xfId="110"/>
    <cellStyle name="SAPBEXHLevel1X 2" xfId="111"/>
    <cellStyle name="SAPBEXHLevel2" xfId="112"/>
    <cellStyle name="SAPBEXHLevel2X" xfId="113"/>
    <cellStyle name="SAPBEXHLevel2X 2" xfId="114"/>
    <cellStyle name="SAPBEXHLevel3" xfId="115"/>
    <cellStyle name="SAPBEXHLevel3X" xfId="116"/>
    <cellStyle name="SAPBEXHLevel3X 2" xfId="117"/>
    <cellStyle name="SAPBEXinputData" xfId="118"/>
    <cellStyle name="SAPBEXinputData 2" xfId="119"/>
    <cellStyle name="SAPBEXItemHeader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 3" xfId="126"/>
    <cellStyle name="SAPBEXstdData 4" xfId="127"/>
    <cellStyle name="SAPBEXstdDataEmph" xfId="128"/>
    <cellStyle name="SAPBEXstdItem" xfId="129"/>
    <cellStyle name="SAPBEXstdItem 3" xfId="130"/>
    <cellStyle name="SAPBEXstdItemX" xfId="131"/>
    <cellStyle name="SAPBEXtitle" xfId="132"/>
    <cellStyle name="SAPBEXunassignedItem" xfId="133"/>
    <cellStyle name="SAPBEXundefined" xfId="134"/>
    <cellStyle name="Sheet Title" xfId="135"/>
    <cellStyle name="Texto de advertencia 2" xfId="136"/>
    <cellStyle name="Título 1 2" xfId="137"/>
    <cellStyle name="Título 2 2" xfId="138"/>
    <cellStyle name="Título 3 2" xfId="139"/>
    <cellStyle name="Total 2" xfId="140"/>
    <cellStyle name="Total 3" xfId="141"/>
    <cellStyle name="Total 4" xfId="142"/>
    <cellStyle name="Total 5" xfId="143"/>
  </cellStyles>
  <dxfs count="99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[informe_de_explotacion_2022.xlsx]DASHBOARD!Ton.Km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Toneladas Kilómetro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</c:pivotFmt>
      <c:pivotFmt>
        <c:idx val="1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6914260717410332E-2"/>
          <c:y val="0.17171296296296296"/>
          <c:w val="0.91584492563429576"/>
          <c:h val="0.55561789151356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DASHBOARD!$AJ$14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DASHBOARD!$AI$15:$AI$24</c:f>
              <c:multiLvlStrCache>
                <c:ptCount val="8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DASHBOARD!$AJ$15:$AJ$24</c:f>
              <c:numCache>
                <c:formatCode>General</c:formatCode>
                <c:ptCount val="8"/>
                <c:pt idx="0">
                  <c:v>878977458.35000002</c:v>
                </c:pt>
                <c:pt idx="1">
                  <c:v>875725007.64999986</c:v>
                </c:pt>
                <c:pt idx="2">
                  <c:v>911857520.73000002</c:v>
                </c:pt>
                <c:pt idx="3">
                  <c:v>964915247.25</c:v>
                </c:pt>
                <c:pt idx="4">
                  <c:v>1065799338.3900001</c:v>
                </c:pt>
                <c:pt idx="5">
                  <c:v>1140985359.22</c:v>
                </c:pt>
                <c:pt idx="6">
                  <c:v>1133418027.8199999</c:v>
                </c:pt>
                <c:pt idx="7">
                  <c:v>1149028186.23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F-4193-BBBB-12F24F34E6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85125216"/>
        <c:axId val="1085125632"/>
      </c:barChart>
      <c:catAx>
        <c:axId val="10851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85125632"/>
        <c:crosses val="autoZero"/>
        <c:auto val="1"/>
        <c:lblAlgn val="ctr"/>
        <c:lblOffset val="100"/>
        <c:noMultiLvlLbl val="0"/>
      </c:catAx>
      <c:valAx>
        <c:axId val="1085125632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08512521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152400</xdr:rowOff>
    </xdr:from>
    <xdr:to>
      <xdr:col>0</xdr:col>
      <xdr:colOff>1152525</xdr:colOff>
      <xdr:row>11</xdr:row>
      <xdr:rowOff>135075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95350"/>
              <a:ext cx="1152525" cy="14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1200150</xdr:colOff>
      <xdr:row>3</xdr:row>
      <xdr:rowOff>0</xdr:rowOff>
    </xdr:from>
    <xdr:to>
      <xdr:col>2</xdr:col>
      <xdr:colOff>190500</xdr:colOff>
      <xdr:row>11</xdr:row>
      <xdr:rowOff>144600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0150" y="904875"/>
              <a:ext cx="2209800" cy="14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228598</xdr:colOff>
      <xdr:row>3</xdr:row>
      <xdr:rowOff>19048</xdr:rowOff>
    </xdr:from>
    <xdr:to>
      <xdr:col>6</xdr:col>
      <xdr:colOff>847724</xdr:colOff>
      <xdr:row>12</xdr:row>
      <xdr:rowOff>1723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Operad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erad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8048" y="923923"/>
              <a:ext cx="4610101" cy="14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7</xdr:col>
      <xdr:colOff>223837</xdr:colOff>
      <xdr:row>2</xdr:row>
      <xdr:rowOff>157162</xdr:rowOff>
    </xdr:from>
    <xdr:to>
      <xdr:col>10</xdr:col>
      <xdr:colOff>1995487</xdr:colOff>
      <xdr:row>18</xdr:row>
      <xdr:rowOff>147637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\Downloads\cnrt%202022-01_versio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>
        <row r="22">
          <cell r="C22">
            <v>70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">
        <row r="89">
          <cell r="C89">
            <v>132004812.71999997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2">
        <row r="89">
          <cell r="C89">
            <v>435783107.80000001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3"/>
      <sheetData sheetId="4">
        <row r="25">
          <cell r="C25">
            <v>14314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5">
        <row r="89">
          <cell r="C89">
            <v>113773016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6">
        <row r="89">
          <cell r="C89">
            <v>394369063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7"/>
      <sheetData sheetId="8">
        <row r="10">
          <cell r="D10">
            <v>1486.91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9">
        <row r="89">
          <cell r="C89">
            <v>244255889.65000004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0">
        <row r="89">
          <cell r="C89">
            <v>608664406.76999998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1"/>
      <sheetData sheetId="12">
        <row r="22">
          <cell r="C22">
            <v>390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3">
        <row r="89">
          <cell r="C89">
            <v>159221554.30000001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4">
        <row r="89">
          <cell r="C89">
            <v>362432632.11000001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5"/>
      <sheetData sheetId="16">
        <row r="28">
          <cell r="C28">
            <v>7765.5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7">
        <row r="89">
          <cell r="C89">
            <v>20110458.109999999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8">
        <row r="89">
          <cell r="C89">
            <v>38709135.18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9"/>
      <sheetData sheetId="20">
        <row r="16">
          <cell r="D16">
            <v>8237.36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21">
        <row r="89">
          <cell r="C89">
            <v>209605932.28999996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22">
        <row r="89">
          <cell r="C89">
            <v>521190269.37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NRT" refreshedDate="44816.658368865741" createdVersion="6" refreshedVersion="6" minRefreshableVersion="3" recordCount="48">
  <cacheSource type="worksheet">
    <worksheetSource name="Tabla1"/>
  </cacheSource>
  <cacheFields count="9">
    <cacheField name="Año" numFmtId="0">
      <sharedItems containsSemiMixedTypes="0" containsString="0" containsNumber="1" containsInteger="1" minValue="2022" maxValue="2022" count="1">
        <n v="2022"/>
      </sharedItems>
    </cacheField>
    <cacheField name="Mes" numFmtId="0">
      <sharedItems count="8">
        <s v="Enero"/>
        <s v="Febrero"/>
        <s v="Marzo"/>
        <s v="Abril"/>
        <s v="Mayo"/>
        <s v="Junio"/>
        <s v="Julio"/>
        <s v="Agosto"/>
      </sharedItems>
    </cacheField>
    <cacheField name="Operador" numFmtId="0">
      <sharedItems count="6">
        <s v="Ferrosur Roca S.A."/>
        <s v="Ferroexpreso Pamepano S.A."/>
        <s v="Nuevo Central Argentino S.A."/>
        <s v="Trenes Argentinos CyL - Belgrano"/>
        <s v="Trenes Argentinos CyL - Urquiza"/>
        <s v="Trenes Argentinos CyL - San Martín"/>
      </sharedItems>
    </cacheField>
    <cacheField name="Toneladas (Ton)" numFmtId="43">
      <sharedItems containsSemiMixedTypes="0" containsString="0" containsNumber="1" minValue="32192" maxValue="705625.75999999989"/>
    </cacheField>
    <cacheField name="Toneladas Km (Ton.Km)" numFmtId="43">
      <sharedItems containsSemiMixedTypes="0" containsString="0" containsNumber="1" minValue="20110458.109999999" maxValue="314636490.38999999"/>
    </cacheField>
    <cacheField name="Distancia Media (Km)" numFmtId="43">
      <sharedItems containsSemiMixedTypes="0" containsString="0" containsNumber="1" minValue="375.11575208678721" maxValue="806.31610580404822"/>
    </cacheField>
    <cacheField name="Ingresos (en pesos)" numFmtId="164">
      <sharedItems containsSemiMixedTypes="0" containsString="0" containsNumber="1" minValue="37200862.729999997" maxValue="1362258267.7800002"/>
    </cacheField>
    <cacheField name="Tarifa Media ($/Ton)" numFmtId="164">
      <sharedItems containsSemiMixedTypes="0" containsString="0" containsNumber="1" minValue="1011.0368180651759" maxValue="2651.4081653757685"/>
    </cacheField>
    <cacheField name="Tarifa Media ($/Ton.Km)" numFmtId="164">
      <sharedItems containsSemiMixedTypes="0" containsString="0" containsNumber="1" minValue="1.612684994158897" maxValue="5.873678973044634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x v="0"/>
    <n v="325077.2"/>
    <n v="132004812.72999999"/>
    <n v="406.07219678894734"/>
    <n v="435783107.80000001"/>
    <n v="1340.552668104684"/>
    <n v="3.3012668158648282"/>
  </r>
  <r>
    <x v="0"/>
    <x v="0"/>
    <x v="1"/>
    <n v="272012.82"/>
    <n v="113778811.23"/>
    <n v="418.28473830755479"/>
    <n v="394392273.04999995"/>
    <n v="1449.903254743655"/>
    <n v="3.4663068526243377"/>
  </r>
  <r>
    <x v="0"/>
    <x v="0"/>
    <x v="2"/>
    <n v="556753.22"/>
    <n v="244255889.65000004"/>
    <n v="438.7148217122122"/>
    <n v="608664406.76999998"/>
    <n v="1093.2391316389692"/>
    <n v="2.49191291821937"/>
  </r>
  <r>
    <x v="0"/>
    <x v="0"/>
    <x v="3"/>
    <n v="220595.74000000002"/>
    <n v="159221554.34"/>
    <n v="721.77982376268915"/>
    <n v="362432632.11000001"/>
    <n v="1642.9720361327013"/>
    <n v="2.2762786961372408"/>
  </r>
  <r>
    <x v="0"/>
    <x v="0"/>
    <x v="4"/>
    <n v="34856.54"/>
    <n v="20110458.109999999"/>
    <n v="576.94935039450274"/>
    <n v="38709135.18"/>
    <n v="1110.527183134069"/>
    <n v="1.9248261262010604"/>
  </r>
  <r>
    <x v="0"/>
    <x v="0"/>
    <x v="5"/>
    <n v="321247.03000000003"/>
    <n v="209605932.28999996"/>
    <n v="652.47586036826533"/>
    <n v="521190269.05000001"/>
    <n v="1622.3971597496168"/>
    <n v="2.4865244192082696"/>
  </r>
  <r>
    <x v="0"/>
    <x v="1"/>
    <x v="0"/>
    <n v="340918.36"/>
    <n v="134907668.09"/>
    <n v="395.71840041117179"/>
    <n v="462478862.85000002"/>
    <n v="1356.5677801864354"/>
    <n v="3.4281139789731578"/>
  </r>
  <r>
    <x v="0"/>
    <x v="1"/>
    <x v="1"/>
    <n v="342000"/>
    <n v="139408397.24999997"/>
    <n v="407.62689254385958"/>
    <n v="468510396.44"/>
    <n v="1369.9134398830408"/>
    <n v="3.3607042737879271"/>
  </r>
  <r>
    <x v="0"/>
    <x v="1"/>
    <x v="2"/>
    <n v="535324.1100000001"/>
    <n v="214731562.49999997"/>
    <n v="401.12440013209925"/>
    <n v="566280858.91999996"/>
    <n v="1057.8280491046814"/>
    <n v="2.6371570733575789"/>
  </r>
  <r>
    <x v="0"/>
    <x v="1"/>
    <x v="3"/>
    <n v="201601.36"/>
    <n v="162554423.52000001"/>
    <n v="806.31610580404822"/>
    <n v="356010789.85999995"/>
    <n v="1765.9146240878533"/>
    <n v="2.1901021341089368"/>
  </r>
  <r>
    <x v="0"/>
    <x v="1"/>
    <x v="4"/>
    <n v="32570.47"/>
    <n v="23067656.030000001"/>
    <n v="708.23835302345958"/>
    <n v="37200862.729999997"/>
    <n v="1142.1653642087447"/>
    <n v="1.612684994158897"/>
  </r>
  <r>
    <x v="0"/>
    <x v="1"/>
    <x v="5"/>
    <n v="304815.89000000007"/>
    <n v="201055300.26000002"/>
    <n v="659.59586378518509"/>
    <n v="497627138.59000009"/>
    <n v="1632.5498601467266"/>
    <n v="2.4750759514744467"/>
  </r>
  <r>
    <x v="0"/>
    <x v="2"/>
    <x v="0"/>
    <n v="379960.77"/>
    <n v="154842983.69"/>
    <n v="407.52360747663499"/>
    <n v="551535933.1099999"/>
    <n v="1451.5602047811406"/>
    <n v="3.5619045820906572"/>
  </r>
  <r>
    <x v="0"/>
    <x v="2"/>
    <x v="1"/>
    <n v="317926.57"/>
    <n v="138610530.54999998"/>
    <n v="435.98284518969263"/>
    <n v="546650638.29999995"/>
    <n v="1719.424200059781"/>
    <n v="3.943788658270885"/>
  </r>
  <r>
    <x v="0"/>
    <x v="2"/>
    <x v="2"/>
    <n v="570263.86"/>
    <n v="239198774.91"/>
    <n v="419.45280367232107"/>
    <n v="687980547.26999998"/>
    <n v="1206.4249473392895"/>
    <n v="2.8761875872017191"/>
  </r>
  <r>
    <x v="0"/>
    <x v="2"/>
    <x v="3"/>
    <n v="169132.03999999998"/>
    <n v="129982163.98"/>
    <n v="768.52478087534462"/>
    <n v="281686198.82999998"/>
    <n v="1665.4809983371572"/>
    <n v="2.1671142424843941"/>
  </r>
  <r>
    <x v="0"/>
    <x v="2"/>
    <x v="4"/>
    <n v="40449.979999999996"/>
    <n v="24781980.870000001"/>
    <n v="612.65743196906408"/>
    <n v="40896419.07"/>
    <n v="1011.0368180651759"/>
    <n v="1.6502481897848384"/>
  </r>
  <r>
    <x v="0"/>
    <x v="2"/>
    <x v="5"/>
    <n v="350832.6"/>
    <n v="224441086.72999996"/>
    <n v="639.73840153395088"/>
    <n v="568389368.84000003"/>
    <n v="1620.1156016858185"/>
    <n v="2.5324657669465211"/>
  </r>
  <r>
    <x v="0"/>
    <x v="3"/>
    <x v="0"/>
    <n v="372697.36"/>
    <n v="155630166.47000003"/>
    <n v="417.57786121694028"/>
    <n v="573200127.88"/>
    <n v="1537.9774299447681"/>
    <n v="3.6830914011165863"/>
  </r>
  <r>
    <x v="0"/>
    <x v="3"/>
    <x v="1"/>
    <n v="342500.44"/>
    <n v="158044187.71000004"/>
    <n v="461.44229102304229"/>
    <n v="819693362.16999996"/>
    <n v="2393.2622164514592"/>
    <n v="5.1864821734164597"/>
  </r>
  <r>
    <x v="0"/>
    <x v="3"/>
    <x v="2"/>
    <n v="633572.64"/>
    <n v="259555052.49999997"/>
    <n v="409.66897260588775"/>
    <n v="899194526.26999998"/>
    <n v="1419.2445656586433"/>
    <n v="3.464369187226668"/>
  </r>
  <r>
    <x v="0"/>
    <x v="3"/>
    <x v="3"/>
    <n v="174017.73"/>
    <n v="114012840.56999999"/>
    <n v="655.17944964573428"/>
    <n v="322304685.32999998"/>
    <n v="1852.1370513797644"/>
    <n v="2.8269156677323193"/>
  </r>
  <r>
    <x v="0"/>
    <x v="3"/>
    <x v="4"/>
    <n v="32192"/>
    <n v="20276000"/>
    <n v="629.8459244532803"/>
    <n v="40694988"/>
    <n v="1264.1335735586481"/>
    <n v="2.0070520812783585"/>
  </r>
  <r>
    <x v="0"/>
    <x v="3"/>
    <x v="5"/>
    <n v="429601"/>
    <n v="257397000"/>
    <n v="599.15363325504359"/>
    <n v="752673462.53999996"/>
    <n v="1752.029121300928"/>
    <n v="2.9241734073823702"/>
  </r>
  <r>
    <x v="0"/>
    <x v="4"/>
    <x v="0"/>
    <n v="417740.5"/>
    <n v="164574001.75000003"/>
    <n v="393.96228460012861"/>
    <n v="663199039.87"/>
    <n v="1587.5861686142473"/>
    <n v="4.029792268632125"/>
  </r>
  <r>
    <x v="0"/>
    <x v="4"/>
    <x v="1"/>
    <n v="379241.50999999995"/>
    <n v="167934398.63"/>
    <n v="442.81650136347156"/>
    <n v="946204398.28999996"/>
    <n v="2494.9916434253205"/>
    <n v="5.6343691703968082"/>
  </r>
  <r>
    <x v="0"/>
    <x v="4"/>
    <x v="2"/>
    <n v="634268.61"/>
    <n v="241536528.49000001"/>
    <n v="380.81110223947553"/>
    <n v="945638390.75999999"/>
    <n v="1490.9115410267584"/>
    <n v="3.9150947340006623"/>
  </r>
  <r>
    <x v="0"/>
    <x v="4"/>
    <x v="3"/>
    <n v="247848.84000000003"/>
    <n v="176511313.15000004"/>
    <n v="712.17324700813617"/>
    <n v="579787970.32000005"/>
    <n v="2339.2805482567519"/>
    <n v="3.2847071384444004"/>
  </r>
  <r>
    <x v="0"/>
    <x v="4"/>
    <x v="4"/>
    <n v="48528"/>
    <n v="34058889.930000007"/>
    <n v="701.83996723541065"/>
    <n v="69977399.519999996"/>
    <n v="1442.0004846686447"/>
    <n v="2.0546001253658588"/>
  </r>
  <r>
    <x v="0"/>
    <x v="4"/>
    <x v="5"/>
    <n v="440019.51"/>
    <n v="281184206.44"/>
    <n v="639.02667961245629"/>
    <n v="867867770.80000007"/>
    <n v="1972.3392965007395"/>
    <n v="3.0864741010451757"/>
  </r>
  <r>
    <x v="0"/>
    <x v="5"/>
    <x v="0"/>
    <n v="393802.23"/>
    <n v="159468959.13"/>
    <n v="404.94681589284045"/>
    <n v="654349869.73000002"/>
    <n v="1661.6205289898944"/>
    <n v="4.1033055793420603"/>
  </r>
  <r>
    <x v="0"/>
    <x v="5"/>
    <x v="1"/>
    <n v="341643.39999999997"/>
    <n v="150597667.68000001"/>
    <n v="440.80367915785882"/>
    <n v="840800481.58000004"/>
    <n v="2461.0470495844502"/>
    <n v="5.5830909902707733"/>
  </r>
  <r>
    <x v="0"/>
    <x v="5"/>
    <x v="2"/>
    <n v="705625.75999999989"/>
    <n v="314636490.38999999"/>
    <n v="445.89711462631413"/>
    <n v="1247322706.74"/>
    <n v="1767.6830657939702"/>
    <n v="3.9643294558552684"/>
  </r>
  <r>
    <x v="0"/>
    <x v="5"/>
    <x v="3"/>
    <n v="270993.88"/>
    <n v="197275572.41999999"/>
    <n v="727.97058154966442"/>
    <n v="665958976.99999988"/>
    <n v="2457.4686963410386"/>
    <n v="3.3757802287967626"/>
  </r>
  <r>
    <x v="0"/>
    <x v="5"/>
    <x v="4"/>
    <n v="45086.94"/>
    <n v="31145325.82"/>
    <n v="690.78375733638165"/>
    <n v="66501918.439999998"/>
    <n v="1474.9707662573685"/>
    <n v="2.1352134450073961"/>
  </r>
  <r>
    <x v="0"/>
    <x v="5"/>
    <x v="5"/>
    <n v="492459.89"/>
    <n v="287861343.78000003"/>
    <n v="584.53764382719578"/>
    <n v="943593494.24000001"/>
    <n v="1916.0819254538678"/>
    <n v="3.2779444500931243"/>
  </r>
  <r>
    <x v="0"/>
    <x v="6"/>
    <x v="0"/>
    <n v="403211.91000000003"/>
    <n v="151251138.86999997"/>
    <n v="375.11575208678721"/>
    <n v="717432890.69000018"/>
    <n v="1779.2948891068227"/>
    <n v="4.7433222390915821"/>
  </r>
  <r>
    <x v="0"/>
    <x v="6"/>
    <x v="1"/>
    <n v="391867.35"/>
    <n v="174012919.56000003"/>
    <n v="444.06077607639435"/>
    <n v="968774722.45000005"/>
    <n v="2472.2006629284119"/>
    <n v="5.56725744789291"/>
  </r>
  <r>
    <x v="0"/>
    <x v="6"/>
    <x v="2"/>
    <n v="675609.41"/>
    <n v="290027525.12"/>
    <n v="429.28283831925904"/>
    <n v="1325671852.26"/>
    <n v="1962.1867792812418"/>
    <n v="4.5708484107206662"/>
  </r>
  <r>
    <x v="0"/>
    <x v="6"/>
    <x v="3"/>
    <n v="277603.26999999996"/>
    <n v="202212323.90000001"/>
    <n v="728.4219811243579"/>
    <n v="703343761.55000019"/>
    <n v="2533.6292384091885"/>
    <n v="3.4782437983246983"/>
  </r>
  <r>
    <x v="0"/>
    <x v="6"/>
    <x v="4"/>
    <n v="45147.68"/>
    <n v="31101420.02"/>
    <n v="688.88190976812098"/>
    <n v="71497659.060000002"/>
    <n v="1583.6397143773502"/>
    <n v="2.2988551331104143"/>
  </r>
  <r>
    <x v="0"/>
    <x v="6"/>
    <x v="5"/>
    <n v="538578.15"/>
    <n v="284812700.34999996"/>
    <n v="528.82334782797989"/>
    <n v="954352133.82000005"/>
    <n v="1771.9844999653253"/>
    <n v="3.3508061004555558"/>
  </r>
  <r>
    <x v="0"/>
    <x v="7"/>
    <x v="0"/>
    <n v="404074.46"/>
    <n v="153562094.98999998"/>
    <n v="380.03415259157924"/>
    <n v="767017835.86000001"/>
    <n v="1898.2091465518508"/>
    <n v="4.9948383154706795"/>
  </r>
  <r>
    <x v="0"/>
    <x v="7"/>
    <x v="1"/>
    <n v="402746.20999999996"/>
    <n v="178228444.00999999"/>
    <n v="442.5328894094373"/>
    <n v="1046856663.9799999"/>
    <n v="2599.2961274048985"/>
    <n v="5.8736789730446342"/>
  </r>
  <r>
    <x v="0"/>
    <x v="7"/>
    <x v="2"/>
    <n v="588427.69999999995"/>
    <n v="299502217.66000003"/>
    <n v="508.98728537082815"/>
    <n v="1362258267.7800002"/>
    <n v="2315.0818151150947"/>
    <n v="4.5484079497750454"/>
  </r>
  <r>
    <x v="0"/>
    <x v="7"/>
    <x v="3"/>
    <n v="260316.25000000006"/>
    <n v="194243514.91"/>
    <n v="746.18282535185551"/>
    <n v="690204630.83000004"/>
    <n v="2651.4081653757685"/>
    <n v="3.5532956204473374"/>
  </r>
  <r>
    <x v="0"/>
    <x v="7"/>
    <x v="4"/>
    <n v="50077.259999999995"/>
    <n v="34503170.380000003"/>
    <n v="688.99876670568653"/>
    <n v="78632955.390000001"/>
    <n v="1570.2327841020058"/>
    <n v="2.2790066687778965"/>
  </r>
  <r>
    <x v="0"/>
    <x v="7"/>
    <x v="5"/>
    <n v="528546.37000000011"/>
    <n v="288988744.28000003"/>
    <n v="546.7613830741094"/>
    <n v="1025584859.96"/>
    <n v="1940.3876711138889"/>
    <n v="3.54887475813353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on.Km" cacheId="15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chartFormat="1">
  <location ref="AI14:AJ24" firstHeaderRow="1" firstDataRow="1" firstDataCol="1"/>
  <pivotFields count="9">
    <pivotField axis="axisRow" showAll="0">
      <items count="2">
        <item x="0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>
      <items count="7">
        <item x="1"/>
        <item x="0"/>
        <item x="2"/>
        <item x="3"/>
        <item x="5"/>
        <item x="4"/>
        <item t="default"/>
      </items>
    </pivotField>
    <pivotField numFmtId="43" showAll="0"/>
    <pivotField dataField="1" numFmtId="43" showAll="0"/>
    <pivotField numFmtId="43" showAll="0"/>
    <pivotField numFmtId="164" showAll="0"/>
    <pivotField numFmtId="164" showAll="0"/>
    <pivotField numFmtId="164" showAll="0"/>
  </pivotFields>
  <rowFields count="2">
    <field x="0"/>
    <field x="1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Items count="1">
    <i/>
  </colItems>
  <dataFields count="1">
    <dataField name="Suma de Toneladas Km (Ton.Km)" fld="4" baseField="0" baseItem="0"/>
  </dataFields>
  <formats count="16">
    <format dxfId="991">
      <pivotArea type="all" dataOnly="0" outline="0" fieldPosition="0"/>
    </format>
    <format dxfId="990">
      <pivotArea outline="0" collapsedLevelsAreSubtotals="1" fieldPosition="0"/>
    </format>
    <format dxfId="989">
      <pivotArea field="0" type="button" dataOnly="0" labelOnly="1" outline="0" axis="axisRow" fieldPosition="0"/>
    </format>
    <format dxfId="988">
      <pivotArea dataOnly="0" labelOnly="1" outline="0" axis="axisValues" fieldPosition="0"/>
    </format>
    <format dxfId="987">
      <pivotArea dataOnly="0" labelOnly="1" fieldPosition="0">
        <references count="1">
          <reference field="0" count="0"/>
        </references>
      </pivotArea>
    </format>
    <format dxfId="986">
      <pivotArea dataOnly="0" labelOnly="1" grandRow="1" outline="0" fieldPosition="0"/>
    </format>
    <format dxfId="985">
      <pivotArea dataOnly="0" labelOnly="1" fieldPosition="0">
        <references count="2">
          <reference field="0" count="0" selected="0"/>
          <reference field="1" count="0"/>
        </references>
      </pivotArea>
    </format>
    <format dxfId="984">
      <pivotArea dataOnly="0" labelOnly="1" outline="0" axis="axisValues" fieldPosition="0"/>
    </format>
    <format dxfId="983">
      <pivotArea type="all" dataOnly="0" outline="0" fieldPosition="0"/>
    </format>
    <format dxfId="982">
      <pivotArea outline="0" collapsedLevelsAreSubtotals="1" fieldPosition="0"/>
    </format>
    <format dxfId="981">
      <pivotArea field="0" type="button" dataOnly="0" labelOnly="1" outline="0" axis="axisRow" fieldPosition="0"/>
    </format>
    <format dxfId="980">
      <pivotArea dataOnly="0" labelOnly="1" outline="0" axis="axisValues" fieldPosition="0"/>
    </format>
    <format dxfId="979">
      <pivotArea dataOnly="0" labelOnly="1" fieldPosition="0">
        <references count="1">
          <reference field="0" count="0"/>
        </references>
      </pivotArea>
    </format>
    <format dxfId="978">
      <pivotArea dataOnly="0" labelOnly="1" grandRow="1" outline="0" fieldPosition="0"/>
    </format>
    <format dxfId="977">
      <pivotArea dataOnly="0" labelOnly="1" fieldPosition="0">
        <references count="2">
          <reference field="0" count="0" selected="0"/>
          <reference field="1" count="0"/>
        </references>
      </pivotArea>
    </format>
    <format dxfId="976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15" applyNumberFormats="0" applyBorderFormats="0" applyFontFormats="0" applyPatternFormats="0" applyAlignmentFormats="0" applyWidthHeightFormats="1" dataCaption="Valores" updatedVersion="6" minRefreshableVersion="3" colGrandTotals="0" itemPrintTitles="1" createdVersion="6" indent="0" outline="1" outlineData="1" multipleFieldFilters="0" chartFormat="1">
  <location ref="A14:G75" firstHeaderRow="0" firstDataRow="1" firstDataCol="1"/>
  <pivotFields count="9">
    <pivotField axis="axisRow" showAll="0">
      <items count="2">
        <item x="0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7">
        <item x="1"/>
        <item x="0"/>
        <item x="2"/>
        <item x="3"/>
        <item x="5"/>
        <item x="4"/>
        <item t="default"/>
      </items>
    </pivotField>
    <pivotField dataField="1" numFmtId="43" showAll="0"/>
    <pivotField dataField="1" numFmtId="43" showAll="0"/>
    <pivotField dataField="1" numFmtId="43" showAll="0"/>
    <pivotField dataField="1" numFmtId="164" showAll="0"/>
    <pivotField dataField="1" numFmtId="164" showAll="0"/>
    <pivotField dataField="1" numFmtId="164" showAll="0"/>
  </pivotFields>
  <rowFields count="3">
    <field x="2"/>
    <field x="0"/>
    <field x="1"/>
  </rowFields>
  <rowItems count="61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3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4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5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Toneladas (Ton) " fld="3" baseField="2" baseItem="0" numFmtId="3"/>
    <dataField name="Toneladas Km (Ton.Km) " fld="4" baseField="2" baseItem="0" numFmtId="3"/>
    <dataField name="Distancia Media (Km) " fld="5" subtotal="average" baseField="2" baseItem="0" numFmtId="176"/>
    <dataField name="Ingresos (en pesos) " fld="6" baseField="2" baseItem="0" numFmtId="177"/>
    <dataField name="Tarifa Media ($/Ton) " fld="7" subtotal="average" baseField="2" baseItem="0" numFmtId="177"/>
    <dataField name="Tarifa Media ($/Ton.Km) " fld="8" subtotal="average" baseField="2" baseItem="0" numFmtId="177"/>
  </dataFields>
  <formats count="6">
    <format dxfId="997">
      <pivotArea field="2" type="button" dataOnly="0" labelOnly="1" outline="0" axis="axisRow" fieldPosition="0"/>
    </format>
    <format dxfId="9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95">
      <pivotArea field="2" type="button" dataOnly="0" labelOnly="1" outline="0" axis="axisRow" fieldPosition="0"/>
    </format>
    <format dxfId="9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93">
      <pivotArea field="2" type="button" dataOnly="0" labelOnly="1" outline="0" axis="axisRow" fieldPosition="0"/>
    </format>
    <format dxfId="99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5" name="TablaDinámica1"/>
    <pivotTable tabId="5" name="Ton.Km"/>
  </pivotTables>
  <data>
    <tabular pivotCacheId="1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5" name="TablaDinámica1"/>
    <pivotTable tabId="5" name="Ton.Km"/>
  </pivotTables>
  <data>
    <tabular pivotCacheId="1">
      <items count="8">
        <i x="0" s="1"/>
        <i x="1" s="1"/>
        <i x="2" s="1"/>
        <i x="3" s="1"/>
        <i x="4" s="1"/>
        <i x="5" s="1"/>
        <i x="6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Operador" sourceName="Operador">
  <pivotTables>
    <pivotTable tabId="5" name="TablaDinámica1"/>
    <pivotTable tabId="5" name="Ton.Km"/>
  </pivotTables>
  <data>
    <tabular pivotCacheId="1">
      <items count="6">
        <i x="1" s="1"/>
        <i x="0" s="1"/>
        <i x="2" s="1"/>
        <i x="3" s="1"/>
        <i x="5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columnCount="2" style="SlicerStyleDark1" rowHeight="225425"/>
  <slicer name="Mes" cache="SegmentaciónDeDatos_Mes" caption="Mes" columnCount="3" style="SlicerStyleDark1" rowHeight="225425"/>
  <slicer name="Operador" cache="SegmentaciónDeDatos_Operador" caption="Operador" columnCount="2" style="SlicerStyleDark1" rowHeight="225425"/>
</slicers>
</file>

<file path=xl/tables/table1.xml><?xml version="1.0" encoding="utf-8"?>
<table xmlns="http://schemas.openxmlformats.org/spreadsheetml/2006/main" id="1" name="Tabla1" displayName="Tabla1" ref="A5:I53" totalsRowShown="0" headerRowDxfId="975" dataDxfId="974" headerRowCellStyle="Moneda" dataCellStyle="Moneda">
  <autoFilter ref="A5:I53"/>
  <tableColumns count="9">
    <tableColumn id="1" name="Año"/>
    <tableColumn id="2" name="Mes"/>
    <tableColumn id="3" name="Operador"/>
    <tableColumn id="4" name="Toneladas (Ton)" dataDxfId="973" dataCellStyle="Millares"/>
    <tableColumn id="5" name="Toneladas Km (Ton.Km)" dataDxfId="972" dataCellStyle="Millares"/>
    <tableColumn id="6" name="Distancia Media (Km)" dataDxfId="971" dataCellStyle="Millares"/>
    <tableColumn id="7" name="Ingresos (en pesos)" dataDxfId="970" dataCellStyle="Moneda"/>
    <tableColumn id="8" name="Tarifa Media ($/Ton)" dataDxfId="969" dataCellStyle="Moneda">
      <calculatedColumnFormula>+G6/D6</calculatedColumnFormula>
    </tableColumn>
    <tableColumn id="9" name="Tarifa Media ($/Ton.Km)" dataDxfId="968" dataCellStyle="Moneda">
      <calculatedColumnFormula>+G6/E6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K89"/>
  <sheetViews>
    <sheetView tabSelected="1" zoomScale="115" zoomScaleNormal="115" workbookViewId="0">
      <pane xSplit="2" ySplit="4" topLeftCell="C74" activePane="bottomRight" state="frozen"/>
      <selection pane="topRight" activeCell="C1" sqref="C1"/>
      <selection pane="bottomLeft" activeCell="A5" sqref="A5"/>
      <selection pane="bottomRight" activeCell="E41" sqref="E41:E44"/>
    </sheetView>
  </sheetViews>
  <sheetFormatPr baseColWidth="10" defaultRowHeight="12.75" x14ac:dyDescent="0.2"/>
  <cols>
    <col min="1" max="1" width="17.85546875" style="2" bestFit="1" customWidth="1"/>
    <col min="2" max="2" width="22.140625" style="2" customWidth="1"/>
    <col min="3" max="8" width="16.7109375" style="2" customWidth="1"/>
    <col min="9" max="9" width="17.85546875" style="2" bestFit="1" customWidth="1"/>
    <col min="10" max="10" width="12.7109375" style="2" bestFit="1" customWidth="1"/>
    <col min="11" max="11" width="13.7109375" style="2" bestFit="1" customWidth="1"/>
    <col min="12" max="16384" width="11.42578125" style="2"/>
  </cols>
  <sheetData>
    <row r="1" spans="1:9" ht="30" customHeight="1" thickBot="1" x14ac:dyDescent="0.25">
      <c r="A1" s="67" t="s">
        <v>33</v>
      </c>
      <c r="B1" s="67"/>
      <c r="C1" s="67"/>
      <c r="D1" s="67"/>
      <c r="E1" s="67"/>
      <c r="F1" s="67"/>
      <c r="G1" s="67"/>
      <c r="H1" s="67"/>
      <c r="I1" s="67"/>
    </row>
    <row r="2" spans="1:9" ht="12.75" customHeight="1" x14ac:dyDescent="0.2">
      <c r="A2" s="64" t="s">
        <v>0</v>
      </c>
      <c r="B2" s="64" t="s">
        <v>1</v>
      </c>
      <c r="C2" s="68" t="s">
        <v>2</v>
      </c>
      <c r="D2" s="68" t="s">
        <v>3</v>
      </c>
      <c r="E2" s="71" t="s">
        <v>4</v>
      </c>
      <c r="F2" s="68" t="s">
        <v>5</v>
      </c>
      <c r="G2" s="68" t="s">
        <v>6</v>
      </c>
      <c r="H2" s="68" t="s">
        <v>7</v>
      </c>
      <c r="I2" s="74" t="s">
        <v>8</v>
      </c>
    </row>
    <row r="3" spans="1:9" x14ac:dyDescent="0.2">
      <c r="A3" s="65"/>
      <c r="B3" s="65"/>
      <c r="C3" s="69"/>
      <c r="D3" s="69"/>
      <c r="E3" s="72"/>
      <c r="F3" s="69"/>
      <c r="G3" s="69"/>
      <c r="H3" s="69"/>
      <c r="I3" s="75"/>
    </row>
    <row r="4" spans="1:9" ht="30" customHeight="1" thickBot="1" x14ac:dyDescent="0.25">
      <c r="A4" s="66"/>
      <c r="B4" s="66"/>
      <c r="C4" s="70"/>
      <c r="D4" s="70"/>
      <c r="E4" s="73"/>
      <c r="F4" s="70"/>
      <c r="G4" s="70"/>
      <c r="H4" s="70"/>
      <c r="I4" s="76"/>
    </row>
    <row r="5" spans="1:9" x14ac:dyDescent="0.2">
      <c r="A5" s="65" t="s">
        <v>9</v>
      </c>
      <c r="B5" s="3" t="s">
        <v>10</v>
      </c>
      <c r="C5" s="4">
        <v>325077.2</v>
      </c>
      <c r="D5" s="5">
        <v>272012.82</v>
      </c>
      <c r="E5" s="5">
        <v>556753.22</v>
      </c>
      <c r="F5" s="6">
        <v>220595.74000000002</v>
      </c>
      <c r="G5" s="6">
        <v>34856.54</v>
      </c>
      <c r="H5" s="6">
        <v>321247.03000000003</v>
      </c>
      <c r="I5" s="7">
        <f>SUM(C5:H5)</f>
        <v>1730542.55</v>
      </c>
    </row>
    <row r="6" spans="1:9" x14ac:dyDescent="0.2">
      <c r="A6" s="65"/>
      <c r="B6" s="8" t="s">
        <v>11</v>
      </c>
      <c r="C6" s="9">
        <v>132004812.72999999</v>
      </c>
      <c r="D6" s="10">
        <v>113778811.23</v>
      </c>
      <c r="E6" s="10">
        <v>244255889.65000004</v>
      </c>
      <c r="F6" s="11">
        <v>159221554.34</v>
      </c>
      <c r="G6" s="11">
        <v>20110458.109999999</v>
      </c>
      <c r="H6" s="11">
        <v>209605932.28999996</v>
      </c>
      <c r="I6" s="12">
        <f>SUM(C6:H6)</f>
        <v>878977458.35000002</v>
      </c>
    </row>
    <row r="7" spans="1:9" x14ac:dyDescent="0.2">
      <c r="A7" s="65"/>
      <c r="B7" s="8" t="s">
        <v>12</v>
      </c>
      <c r="C7" s="13">
        <v>406.07219678894734</v>
      </c>
      <c r="D7" s="10">
        <v>418.28473830755479</v>
      </c>
      <c r="E7" s="10">
        <v>438.7148217122122</v>
      </c>
      <c r="F7" s="11">
        <v>721.77982376268915</v>
      </c>
      <c r="G7" s="11">
        <v>576.94935039450274</v>
      </c>
      <c r="H7" s="11">
        <v>652.47586036826533</v>
      </c>
      <c r="I7" s="12">
        <f>+I6/I5</f>
        <v>507.92016547064964</v>
      </c>
    </row>
    <row r="8" spans="1:9" x14ac:dyDescent="0.2">
      <c r="A8" s="65"/>
      <c r="B8" s="8" t="s">
        <v>13</v>
      </c>
      <c r="C8" s="9">
        <v>435783.1078</v>
      </c>
      <c r="D8" s="10">
        <v>394392.27304999996</v>
      </c>
      <c r="E8" s="10">
        <v>608664.40677</v>
      </c>
      <c r="F8" s="11">
        <v>362432.63211000001</v>
      </c>
      <c r="G8" s="11">
        <v>38709.135179999997</v>
      </c>
      <c r="H8" s="11">
        <v>521190.26905</v>
      </c>
      <c r="I8" s="12">
        <f>SUM(C8:H8)</f>
        <v>2361171.8239600002</v>
      </c>
    </row>
    <row r="9" spans="1:9" ht="11.25" customHeight="1" x14ac:dyDescent="0.2">
      <c r="A9" s="65"/>
      <c r="B9" s="8" t="s">
        <v>14</v>
      </c>
      <c r="C9" s="9">
        <v>1340.552668104684</v>
      </c>
      <c r="D9" s="10">
        <v>1449.903254743655</v>
      </c>
      <c r="E9" s="10">
        <v>1093.2391316389692</v>
      </c>
      <c r="F9" s="11">
        <v>1642.9720361327013</v>
      </c>
      <c r="G9" s="11">
        <v>1110.527183134069</v>
      </c>
      <c r="H9" s="11">
        <v>1622.3971597496168</v>
      </c>
      <c r="I9" s="14">
        <f>+I8*1000/I5</f>
        <v>1364.4113078641146</v>
      </c>
    </row>
    <row r="10" spans="1:9" ht="13.5" thickBot="1" x14ac:dyDescent="0.25">
      <c r="A10" s="66"/>
      <c r="B10" s="15" t="s">
        <v>15</v>
      </c>
      <c r="C10" s="16">
        <v>3.3012668158648282</v>
      </c>
      <c r="D10" s="17">
        <v>3.4663068526243377</v>
      </c>
      <c r="E10" s="17">
        <v>2.49191291821937</v>
      </c>
      <c r="F10" s="18">
        <v>2.2762786961372408</v>
      </c>
      <c r="G10" s="18">
        <v>1.9248261262010604</v>
      </c>
      <c r="H10" s="18">
        <v>2.4865244192082696</v>
      </c>
      <c r="I10" s="14">
        <f>+I8*1000/I6</f>
        <v>2.6862711910637018</v>
      </c>
    </row>
    <row r="11" spans="1:9" x14ac:dyDescent="0.2">
      <c r="A11" s="64" t="s">
        <v>16</v>
      </c>
      <c r="B11" s="3" t="s">
        <v>10</v>
      </c>
      <c r="C11" s="4">
        <v>340918.36</v>
      </c>
      <c r="D11" s="5">
        <v>342000</v>
      </c>
      <c r="E11" s="5">
        <v>535324.1100000001</v>
      </c>
      <c r="F11" s="6">
        <v>201601.36</v>
      </c>
      <c r="G11" s="6">
        <v>32570.47</v>
      </c>
      <c r="H11" s="6">
        <v>304815.89000000007</v>
      </c>
      <c r="I11" s="7">
        <f>SUM(C11:H11)</f>
        <v>1757230.1900000002</v>
      </c>
    </row>
    <row r="12" spans="1:9" x14ac:dyDescent="0.2">
      <c r="A12" s="65"/>
      <c r="B12" s="8" t="s">
        <v>11</v>
      </c>
      <c r="C12" s="9">
        <v>134907668.09</v>
      </c>
      <c r="D12" s="10">
        <v>139408397.24999997</v>
      </c>
      <c r="E12" s="10">
        <v>214731562.49999997</v>
      </c>
      <c r="F12" s="11">
        <v>162554423.52000001</v>
      </c>
      <c r="G12" s="11">
        <v>23067656.030000001</v>
      </c>
      <c r="H12" s="11">
        <v>201055300.26000002</v>
      </c>
      <c r="I12" s="12">
        <f>SUM(C12:H12)</f>
        <v>875725007.64999986</v>
      </c>
    </row>
    <row r="13" spans="1:9" x14ac:dyDescent="0.2">
      <c r="A13" s="65"/>
      <c r="B13" s="8" t="s">
        <v>12</v>
      </c>
      <c r="C13" s="13">
        <v>395.71840041117179</v>
      </c>
      <c r="D13" s="10">
        <v>407.62689254385958</v>
      </c>
      <c r="E13" s="10">
        <v>401.12440013209925</v>
      </c>
      <c r="F13" s="11">
        <v>806.31610580404822</v>
      </c>
      <c r="G13" s="11">
        <v>708.23835302345958</v>
      </c>
      <c r="H13" s="11">
        <v>659.59586378518509</v>
      </c>
      <c r="I13" s="12">
        <f>+I12/I11</f>
        <v>498.35531658490328</v>
      </c>
    </row>
    <row r="14" spans="1:9" x14ac:dyDescent="0.2">
      <c r="A14" s="65"/>
      <c r="B14" s="8" t="s">
        <v>13</v>
      </c>
      <c r="C14" s="9">
        <v>462478.86285000003</v>
      </c>
      <c r="D14" s="10">
        <v>468510.39643999998</v>
      </c>
      <c r="E14" s="10">
        <v>566280.85891999991</v>
      </c>
      <c r="F14" s="11">
        <v>356010.78985999996</v>
      </c>
      <c r="G14" s="11">
        <v>37200.862729999993</v>
      </c>
      <c r="H14" s="11">
        <v>497627.1385900001</v>
      </c>
      <c r="I14" s="12">
        <f>SUM(C14:H14)</f>
        <v>2388108.9093899997</v>
      </c>
    </row>
    <row r="15" spans="1:9" x14ac:dyDescent="0.2">
      <c r="A15" s="65"/>
      <c r="B15" s="8" t="s">
        <v>14</v>
      </c>
      <c r="C15" s="9">
        <v>1356.5677801864354</v>
      </c>
      <c r="D15" s="10">
        <v>1369.9134398830408</v>
      </c>
      <c r="E15" s="10">
        <v>1057.8280491046814</v>
      </c>
      <c r="F15" s="11">
        <v>1765.9146240878533</v>
      </c>
      <c r="G15" s="11">
        <v>1142.1653642087447</v>
      </c>
      <c r="H15" s="11">
        <v>1632.5498601467266</v>
      </c>
      <c r="I15" s="14">
        <f>+I14*1000/I11</f>
        <v>1359.0188257521343</v>
      </c>
    </row>
    <row r="16" spans="1:9" ht="13.5" thickBot="1" x14ac:dyDescent="0.25">
      <c r="A16" s="66"/>
      <c r="B16" s="15" t="s">
        <v>15</v>
      </c>
      <c r="C16" s="16">
        <v>3.4281139789731578</v>
      </c>
      <c r="D16" s="17">
        <v>3.3607042737879271</v>
      </c>
      <c r="E16" s="17">
        <v>2.6371570733575789</v>
      </c>
      <c r="F16" s="18">
        <v>2.1901021341089368</v>
      </c>
      <c r="G16" s="18">
        <v>1.612684994158897</v>
      </c>
      <c r="H16" s="18">
        <v>2.4750759514744467</v>
      </c>
      <c r="I16" s="14">
        <f>+I14*1000/I12</f>
        <v>2.7270077804429369</v>
      </c>
    </row>
    <row r="17" spans="1:9" x14ac:dyDescent="0.2">
      <c r="A17" s="64" t="s">
        <v>17</v>
      </c>
      <c r="B17" s="3" t="s">
        <v>10</v>
      </c>
      <c r="C17" s="4">
        <v>379960.77</v>
      </c>
      <c r="D17" s="5">
        <v>317926.57</v>
      </c>
      <c r="E17" s="5">
        <v>570263.86</v>
      </c>
      <c r="F17" s="6">
        <v>169132.03999999998</v>
      </c>
      <c r="G17" s="6">
        <v>40449.979999999996</v>
      </c>
      <c r="H17" s="6">
        <v>350832.6</v>
      </c>
      <c r="I17" s="7">
        <f>SUM(C17:H17)</f>
        <v>1828565.8200000003</v>
      </c>
    </row>
    <row r="18" spans="1:9" x14ac:dyDescent="0.2">
      <c r="A18" s="65"/>
      <c r="B18" s="8" t="s">
        <v>11</v>
      </c>
      <c r="C18" s="9">
        <v>154842983.69</v>
      </c>
      <c r="D18" s="10">
        <v>138610530.54999998</v>
      </c>
      <c r="E18" s="10">
        <v>239198774.91</v>
      </c>
      <c r="F18" s="11">
        <v>129982163.98</v>
      </c>
      <c r="G18" s="11">
        <v>24781980.870000001</v>
      </c>
      <c r="H18" s="11">
        <v>224441086.72999996</v>
      </c>
      <c r="I18" s="12">
        <f>SUM(C18:H18)</f>
        <v>911857520.73000002</v>
      </c>
    </row>
    <row r="19" spans="1:9" x14ac:dyDescent="0.2">
      <c r="A19" s="65"/>
      <c r="B19" s="8" t="s">
        <v>12</v>
      </c>
      <c r="C19" s="13">
        <v>407.52360747663499</v>
      </c>
      <c r="D19" s="10">
        <v>435.98284518969263</v>
      </c>
      <c r="E19" s="10">
        <v>419.45280367232107</v>
      </c>
      <c r="F19" s="11">
        <v>768.52478087534462</v>
      </c>
      <c r="G19" s="11">
        <v>612.65743196906408</v>
      </c>
      <c r="H19" s="11">
        <v>639.73840153395088</v>
      </c>
      <c r="I19" s="12">
        <f>+I18/I17</f>
        <v>498.67361117468545</v>
      </c>
    </row>
    <row r="20" spans="1:9" x14ac:dyDescent="0.2">
      <c r="A20" s="65"/>
      <c r="B20" s="8" t="s">
        <v>13</v>
      </c>
      <c r="C20" s="9">
        <v>551535.93310999987</v>
      </c>
      <c r="D20" s="10">
        <v>546650.63829999999</v>
      </c>
      <c r="E20" s="10">
        <v>687980.54726999998</v>
      </c>
      <c r="F20" s="11">
        <v>281686.19883000001</v>
      </c>
      <c r="G20" s="11">
        <v>40896.419070000004</v>
      </c>
      <c r="H20" s="11">
        <v>568389.36884000001</v>
      </c>
      <c r="I20" s="12">
        <f>SUM(C20:H20)</f>
        <v>2677139.1054199999</v>
      </c>
    </row>
    <row r="21" spans="1:9" x14ac:dyDescent="0.2">
      <c r="A21" s="65"/>
      <c r="B21" s="8" t="s">
        <v>14</v>
      </c>
      <c r="C21" s="9">
        <v>1617.7947503619339</v>
      </c>
      <c r="D21" s="10">
        <v>1719.424200059781</v>
      </c>
      <c r="E21" s="10">
        <v>1206.4249473392895</v>
      </c>
      <c r="F21" s="11">
        <v>1665.4809983371572</v>
      </c>
      <c r="G21" s="11">
        <v>1011.0368180651759</v>
      </c>
      <c r="H21" s="11">
        <v>1620.1156016858185</v>
      </c>
      <c r="I21" s="14">
        <f>+I20*1000/I17</f>
        <v>1464.0649388382419</v>
      </c>
    </row>
    <row r="22" spans="1:9" ht="13.5" thickBot="1" x14ac:dyDescent="0.25">
      <c r="A22" s="66"/>
      <c r="B22" s="15" t="s">
        <v>15</v>
      </c>
      <c r="C22" s="16">
        <v>3.5619045820906572</v>
      </c>
      <c r="D22" s="17">
        <v>3.943788658270885</v>
      </c>
      <c r="E22" s="17">
        <v>2.8761875872017191</v>
      </c>
      <c r="F22" s="18">
        <v>2.1671142424843941</v>
      </c>
      <c r="G22" s="18">
        <v>1.6502481897848384</v>
      </c>
      <c r="H22" s="18">
        <v>2.5324657669465211</v>
      </c>
      <c r="I22" s="14">
        <f>+I20*1000/I18</f>
        <v>2.9359182159037078</v>
      </c>
    </row>
    <row r="23" spans="1:9" x14ac:dyDescent="0.2">
      <c r="A23" s="64" t="s">
        <v>18</v>
      </c>
      <c r="B23" s="3" t="s">
        <v>10</v>
      </c>
      <c r="C23" s="4">
        <v>372697.36</v>
      </c>
      <c r="D23" s="5">
        <v>342500.44</v>
      </c>
      <c r="E23" s="5">
        <v>633572.64</v>
      </c>
      <c r="F23" s="6">
        <v>174017.73</v>
      </c>
      <c r="G23" s="6">
        <v>32192</v>
      </c>
      <c r="H23" s="6">
        <v>429601</v>
      </c>
      <c r="I23" s="7">
        <f>SUM(C23:H23)</f>
        <v>1984581.17</v>
      </c>
    </row>
    <row r="24" spans="1:9" x14ac:dyDescent="0.2">
      <c r="A24" s="65"/>
      <c r="B24" s="8" t="s">
        <v>11</v>
      </c>
      <c r="C24" s="9">
        <v>155630166.47000003</v>
      </c>
      <c r="D24" s="10">
        <v>158044187.71000004</v>
      </c>
      <c r="E24" s="10">
        <v>259555052.49999997</v>
      </c>
      <c r="F24" s="11">
        <v>114012840.56999999</v>
      </c>
      <c r="G24" s="11">
        <v>20276000</v>
      </c>
      <c r="H24" s="11">
        <v>257397000</v>
      </c>
      <c r="I24" s="12">
        <f>SUM(C24:H24)</f>
        <v>964915247.25</v>
      </c>
    </row>
    <row r="25" spans="1:9" x14ac:dyDescent="0.2">
      <c r="A25" s="65"/>
      <c r="B25" s="8" t="s">
        <v>12</v>
      </c>
      <c r="C25" s="13">
        <v>417.57786121694028</v>
      </c>
      <c r="D25" s="10">
        <v>461.44229102304229</v>
      </c>
      <c r="E25" s="10">
        <v>409.66897260588775</v>
      </c>
      <c r="F25" s="11">
        <v>655.17944964573428</v>
      </c>
      <c r="G25" s="11">
        <v>629.8459244532803</v>
      </c>
      <c r="H25" s="11">
        <v>599.15363325504359</v>
      </c>
      <c r="I25" s="12">
        <f>+I24/I23</f>
        <v>486.20598735702004</v>
      </c>
    </row>
    <row r="26" spans="1:9" x14ac:dyDescent="0.2">
      <c r="A26" s="65"/>
      <c r="B26" s="8" t="s">
        <v>13</v>
      </c>
      <c r="C26" s="9">
        <v>573200.12788000004</v>
      </c>
      <c r="D26" s="10">
        <v>819693.36216999998</v>
      </c>
      <c r="E26" s="10">
        <v>899194.52627000003</v>
      </c>
      <c r="F26" s="11">
        <v>322304.68533000001</v>
      </c>
      <c r="G26" s="11">
        <v>40694.987999999998</v>
      </c>
      <c r="H26" s="11">
        <v>752673.46253999998</v>
      </c>
      <c r="I26" s="12">
        <f>SUM(C26:H26)</f>
        <v>3407761.1521899998</v>
      </c>
    </row>
    <row r="27" spans="1:9" x14ac:dyDescent="0.2">
      <c r="A27" s="65"/>
      <c r="B27" s="8" t="s">
        <v>14</v>
      </c>
      <c r="C27" s="9">
        <v>1537.9774299447681</v>
      </c>
      <c r="D27" s="10">
        <v>2393.2622164514592</v>
      </c>
      <c r="E27" s="10">
        <v>1419.2445656586433</v>
      </c>
      <c r="F27" s="11">
        <v>1852.1370513797644</v>
      </c>
      <c r="G27" s="11">
        <v>1264.1335735586481</v>
      </c>
      <c r="H27" s="11">
        <v>1752.029121300928</v>
      </c>
      <c r="I27" s="14">
        <f>+I26*1000/I23</f>
        <v>1717.1185556446651</v>
      </c>
    </row>
    <row r="28" spans="1:9" ht="13.5" thickBot="1" x14ac:dyDescent="0.25">
      <c r="A28" s="66"/>
      <c r="B28" s="15" t="s">
        <v>15</v>
      </c>
      <c r="C28" s="16">
        <v>3.6830914011165863</v>
      </c>
      <c r="D28" s="17">
        <v>5.1864821734164597</v>
      </c>
      <c r="E28" s="17">
        <v>3.464369187226668</v>
      </c>
      <c r="F28" s="18">
        <v>2.8269156677323193</v>
      </c>
      <c r="G28" s="18">
        <v>2.0070520812783585</v>
      </c>
      <c r="H28" s="18">
        <v>2.9241734073823702</v>
      </c>
      <c r="I28" s="14">
        <f>+I26*1000/I24</f>
        <v>3.5316688816992881</v>
      </c>
    </row>
    <row r="29" spans="1:9" x14ac:dyDescent="0.2">
      <c r="A29" s="64" t="s">
        <v>19</v>
      </c>
      <c r="B29" s="3" t="s">
        <v>10</v>
      </c>
      <c r="C29" s="4">
        <v>417740.5</v>
      </c>
      <c r="D29" s="5">
        <v>379241.50999999995</v>
      </c>
      <c r="E29" s="5">
        <v>634268.61</v>
      </c>
      <c r="F29" s="6">
        <v>247848.84000000003</v>
      </c>
      <c r="G29" s="6">
        <v>48528</v>
      </c>
      <c r="H29" s="6">
        <v>440019.51</v>
      </c>
      <c r="I29" s="7">
        <f>SUM(C29:H29)</f>
        <v>2167646.9700000002</v>
      </c>
    </row>
    <row r="30" spans="1:9" x14ac:dyDescent="0.2">
      <c r="A30" s="65"/>
      <c r="B30" s="8" t="s">
        <v>11</v>
      </c>
      <c r="C30" s="9">
        <v>164574001.75000003</v>
      </c>
      <c r="D30" s="10">
        <v>167934398.63</v>
      </c>
      <c r="E30" s="10">
        <v>241536528.49000001</v>
      </c>
      <c r="F30" s="11">
        <v>176511313.15000004</v>
      </c>
      <c r="G30" s="11">
        <v>34058889.930000007</v>
      </c>
      <c r="H30" s="11">
        <v>281184206.44</v>
      </c>
      <c r="I30" s="12">
        <f>SUM(C30:H30)</f>
        <v>1065799338.3900001</v>
      </c>
    </row>
    <row r="31" spans="1:9" x14ac:dyDescent="0.2">
      <c r="A31" s="65"/>
      <c r="B31" s="8" t="s">
        <v>12</v>
      </c>
      <c r="C31" s="13">
        <v>393.96228460012861</v>
      </c>
      <c r="D31" s="10">
        <v>442.81650136347156</v>
      </c>
      <c r="E31" s="10">
        <v>380.81110223947553</v>
      </c>
      <c r="F31" s="11">
        <v>712.17324700813617</v>
      </c>
      <c r="G31" s="11">
        <v>701.83996723541065</v>
      </c>
      <c r="H31" s="11">
        <v>639.02667961245629</v>
      </c>
      <c r="I31" s="12">
        <f>+I30/I29</f>
        <v>491.68492523946372</v>
      </c>
    </row>
    <row r="32" spans="1:9" x14ac:dyDescent="0.2">
      <c r="A32" s="65"/>
      <c r="B32" s="8" t="s">
        <v>13</v>
      </c>
      <c r="C32" s="9">
        <v>663199.03986999998</v>
      </c>
      <c r="D32" s="10">
        <v>946204.39828999992</v>
      </c>
      <c r="E32" s="10">
        <v>945638.39075999998</v>
      </c>
      <c r="F32" s="11">
        <v>579787.97032000008</v>
      </c>
      <c r="G32" s="11">
        <v>69977.399519999992</v>
      </c>
      <c r="H32" s="11">
        <v>867867.77080000006</v>
      </c>
      <c r="I32" s="12">
        <f>SUM(C32:H32)</f>
        <v>4072674.9695599996</v>
      </c>
    </row>
    <row r="33" spans="1:11" x14ac:dyDescent="0.2">
      <c r="A33" s="65"/>
      <c r="B33" s="8" t="s">
        <v>14</v>
      </c>
      <c r="C33" s="9">
        <v>1587.5861686142473</v>
      </c>
      <c r="D33" s="10">
        <v>2494.9916434253205</v>
      </c>
      <c r="E33" s="10">
        <v>1490.9115410267584</v>
      </c>
      <c r="F33" s="11">
        <v>2339.2805482567519</v>
      </c>
      <c r="G33" s="11">
        <v>1442.0004846686447</v>
      </c>
      <c r="H33" s="11">
        <v>1972.3392965007395</v>
      </c>
      <c r="I33" s="14">
        <f>+I32*1000/I29</f>
        <v>1878.8460602327689</v>
      </c>
    </row>
    <row r="34" spans="1:11" ht="13.5" thickBot="1" x14ac:dyDescent="0.25">
      <c r="A34" s="66"/>
      <c r="B34" s="15" t="s">
        <v>15</v>
      </c>
      <c r="C34" s="16">
        <v>4.029792268632125</v>
      </c>
      <c r="D34" s="17">
        <v>5.6343691703968082</v>
      </c>
      <c r="E34" s="17">
        <v>3.9150947340006623</v>
      </c>
      <c r="F34" s="18">
        <v>3.2847071384444004</v>
      </c>
      <c r="G34" s="18">
        <v>2.0546001253658588</v>
      </c>
      <c r="H34" s="18">
        <v>3.0864741010451757</v>
      </c>
      <c r="I34" s="14">
        <f>+I32*1000/I30</f>
        <v>3.8212399115505131</v>
      </c>
      <c r="K34" s="19"/>
    </row>
    <row r="35" spans="1:11" x14ac:dyDescent="0.2">
      <c r="A35" s="64" t="s">
        <v>20</v>
      </c>
      <c r="B35" s="3" t="s">
        <v>10</v>
      </c>
      <c r="C35" s="4">
        <v>393802.23</v>
      </c>
      <c r="D35" s="5">
        <v>341643.39999999997</v>
      </c>
      <c r="E35" s="5">
        <v>705625.75999999989</v>
      </c>
      <c r="F35" s="6">
        <v>270993.88</v>
      </c>
      <c r="G35" s="6">
        <v>45086.94</v>
      </c>
      <c r="H35" s="6">
        <v>492459.89</v>
      </c>
      <c r="I35" s="7">
        <f>SUM(C35:H35)</f>
        <v>2249612.0999999996</v>
      </c>
      <c r="K35" s="19"/>
    </row>
    <row r="36" spans="1:11" x14ac:dyDescent="0.2">
      <c r="A36" s="65"/>
      <c r="B36" s="8" t="s">
        <v>11</v>
      </c>
      <c r="C36" s="9">
        <v>159468959.13</v>
      </c>
      <c r="D36" s="10">
        <v>150597667.68000001</v>
      </c>
      <c r="E36" s="10">
        <v>314636490.38999999</v>
      </c>
      <c r="F36" s="11">
        <v>197275572.41999999</v>
      </c>
      <c r="G36" s="11">
        <v>31145325.82</v>
      </c>
      <c r="H36" s="11">
        <v>287861343.78000003</v>
      </c>
      <c r="I36" s="12">
        <f>SUM(C36:H36)</f>
        <v>1140985359.22</v>
      </c>
      <c r="K36" s="19"/>
    </row>
    <row r="37" spans="1:11" x14ac:dyDescent="0.2">
      <c r="A37" s="65"/>
      <c r="B37" s="8" t="s">
        <v>12</v>
      </c>
      <c r="C37" s="13">
        <v>404.94681589284045</v>
      </c>
      <c r="D37" s="10">
        <v>440.80367915785882</v>
      </c>
      <c r="E37" s="10">
        <v>445.89711462631413</v>
      </c>
      <c r="F37" s="11">
        <v>727.97058154966442</v>
      </c>
      <c r="G37" s="11">
        <v>690.78375733638165</v>
      </c>
      <c r="H37" s="11">
        <v>584.53764382719578</v>
      </c>
      <c r="I37" s="12">
        <f>+I36/I35</f>
        <v>507.19204400616456</v>
      </c>
      <c r="K37" s="19"/>
    </row>
    <row r="38" spans="1:11" x14ac:dyDescent="0.2">
      <c r="A38" s="65"/>
      <c r="B38" s="8" t="s">
        <v>13</v>
      </c>
      <c r="C38" s="9">
        <v>654349.86973000003</v>
      </c>
      <c r="D38" s="10">
        <v>840800.48158000002</v>
      </c>
      <c r="E38" s="10">
        <v>1247322.7067400001</v>
      </c>
      <c r="F38" s="11">
        <v>665958.97699999984</v>
      </c>
      <c r="G38" s="11">
        <v>66501.918439999994</v>
      </c>
      <c r="H38" s="11">
        <v>943593.49424000003</v>
      </c>
      <c r="I38" s="12">
        <f>SUM(C38:H38)</f>
        <v>4418527.4477300001</v>
      </c>
      <c r="K38" s="19"/>
    </row>
    <row r="39" spans="1:11" x14ac:dyDescent="0.2">
      <c r="A39" s="65"/>
      <c r="B39" s="8" t="s">
        <v>14</v>
      </c>
      <c r="C39" s="9">
        <v>1661.6205289898944</v>
      </c>
      <c r="D39" s="10">
        <v>2461.0470495844502</v>
      </c>
      <c r="E39" s="10">
        <v>1767.6830657939702</v>
      </c>
      <c r="F39" s="11">
        <v>2457.4686963410386</v>
      </c>
      <c r="G39" s="11">
        <v>1474.9707662573685</v>
      </c>
      <c r="H39" s="11">
        <v>1916.0819254538678</v>
      </c>
      <c r="I39" s="14">
        <f>+I38*1000/I35</f>
        <v>1964.1285925382431</v>
      </c>
      <c r="K39" s="20"/>
    </row>
    <row r="40" spans="1:11" ht="13.5" thickBot="1" x14ac:dyDescent="0.25">
      <c r="A40" s="66"/>
      <c r="B40" s="15" t="s">
        <v>15</v>
      </c>
      <c r="C40" s="16">
        <v>4.1033055793420603</v>
      </c>
      <c r="D40" s="17">
        <v>5.5830909902707733</v>
      </c>
      <c r="E40" s="17">
        <v>3.9643294558552684</v>
      </c>
      <c r="F40" s="18">
        <v>3.3757802287967626</v>
      </c>
      <c r="G40" s="16">
        <v>2.1352134450073961</v>
      </c>
      <c r="H40" s="18">
        <v>3.2779444500931243</v>
      </c>
      <c r="I40" s="14">
        <f>+I38*1000/I36</f>
        <v>3.8725540271179226</v>
      </c>
      <c r="K40" s="20"/>
    </row>
    <row r="41" spans="1:11" x14ac:dyDescent="0.2">
      <c r="A41" s="64" t="s">
        <v>21</v>
      </c>
      <c r="B41" s="3" t="s">
        <v>10</v>
      </c>
      <c r="C41" s="4">
        <v>403211.91000000003</v>
      </c>
      <c r="D41" s="5">
        <v>391867.35</v>
      </c>
      <c r="E41" s="5">
        <v>675609.41</v>
      </c>
      <c r="F41" s="6">
        <v>277603.26999999996</v>
      </c>
      <c r="G41" s="6">
        <v>45147.68</v>
      </c>
      <c r="H41" s="6">
        <v>538578.15</v>
      </c>
      <c r="I41" s="7">
        <f>SUM(C41:H41)</f>
        <v>2332017.77</v>
      </c>
    </row>
    <row r="42" spans="1:11" x14ac:dyDescent="0.2">
      <c r="A42" s="65"/>
      <c r="B42" s="8" t="s">
        <v>11</v>
      </c>
      <c r="C42" s="9">
        <v>151251138.86999997</v>
      </c>
      <c r="D42" s="10">
        <v>174012919.56000003</v>
      </c>
      <c r="E42" s="10">
        <v>290027525.12</v>
      </c>
      <c r="F42" s="11">
        <v>202212323.90000001</v>
      </c>
      <c r="G42" s="11">
        <v>31101420.02</v>
      </c>
      <c r="H42" s="11">
        <v>284812700.34999996</v>
      </c>
      <c r="I42" s="12">
        <f>SUM(C42:H42)</f>
        <v>1133418027.8199999</v>
      </c>
    </row>
    <row r="43" spans="1:11" x14ac:dyDescent="0.2">
      <c r="A43" s="65"/>
      <c r="B43" s="8" t="s">
        <v>12</v>
      </c>
      <c r="C43" s="13">
        <v>375.11575208678721</v>
      </c>
      <c r="D43" s="10">
        <v>444.06077607639435</v>
      </c>
      <c r="E43" s="10">
        <v>429.28283831925904</v>
      </c>
      <c r="F43" s="11">
        <v>728.4219811243579</v>
      </c>
      <c r="G43" s="11">
        <v>688.88190976812098</v>
      </c>
      <c r="H43" s="11">
        <v>528.82334782797989</v>
      </c>
      <c r="I43" s="12">
        <f>+I42/I41</f>
        <v>486.02461027558974</v>
      </c>
    </row>
    <row r="44" spans="1:11" x14ac:dyDescent="0.2">
      <c r="A44" s="65"/>
      <c r="B44" s="8" t="s">
        <v>13</v>
      </c>
      <c r="C44" s="9">
        <v>717432.89069000015</v>
      </c>
      <c r="D44" s="10">
        <v>968774.72245</v>
      </c>
      <c r="E44" s="10">
        <v>1325671.8522600003</v>
      </c>
      <c r="F44" s="11">
        <v>703343.76155000017</v>
      </c>
      <c r="G44" s="11">
        <v>71497.659060000005</v>
      </c>
      <c r="H44" s="11">
        <v>954352.1338200001</v>
      </c>
      <c r="I44" s="12">
        <f>SUM(C44:H44)</f>
        <v>4741073.0198299997</v>
      </c>
    </row>
    <row r="45" spans="1:11" x14ac:dyDescent="0.2">
      <c r="A45" s="65"/>
      <c r="B45" s="8" t="s">
        <v>14</v>
      </c>
      <c r="C45" s="9">
        <v>1779.2948891068227</v>
      </c>
      <c r="D45" s="10">
        <v>2472.2006629284119</v>
      </c>
      <c r="E45" s="10">
        <v>1962.186779281242</v>
      </c>
      <c r="F45" s="11">
        <v>2533.6292384091885</v>
      </c>
      <c r="G45" s="11">
        <v>1583.6397143773502</v>
      </c>
      <c r="H45" s="11">
        <v>1771.9844999653253</v>
      </c>
      <c r="I45" s="14">
        <f>+I44*1000/I41</f>
        <v>2033.0346881662056</v>
      </c>
    </row>
    <row r="46" spans="1:11" ht="13.5" thickBot="1" x14ac:dyDescent="0.25">
      <c r="A46" s="66"/>
      <c r="B46" s="21" t="s">
        <v>15</v>
      </c>
      <c r="C46" s="16">
        <v>4.7433222390915821</v>
      </c>
      <c r="D46" s="17">
        <v>5.56725744789291</v>
      </c>
      <c r="E46" s="17">
        <v>4.5708484107206662</v>
      </c>
      <c r="F46" s="18">
        <v>3.4782437983246983</v>
      </c>
      <c r="G46" s="18">
        <v>2.2988551331104143</v>
      </c>
      <c r="H46" s="18">
        <v>3.3508061004555558</v>
      </c>
      <c r="I46" s="14">
        <f>+I44*1000/I42</f>
        <v>4.182987126955191</v>
      </c>
    </row>
    <row r="47" spans="1:11" x14ac:dyDescent="0.2">
      <c r="A47" s="64" t="s">
        <v>22</v>
      </c>
      <c r="B47" s="3" t="s">
        <v>10</v>
      </c>
      <c r="C47" s="4">
        <v>404074.46</v>
      </c>
      <c r="D47" s="5">
        <v>402746.20999999996</v>
      </c>
      <c r="E47" s="5">
        <v>588427.69999999995</v>
      </c>
      <c r="F47" s="6">
        <v>260316.25000000006</v>
      </c>
      <c r="G47" s="6">
        <v>50077.259999999995</v>
      </c>
      <c r="H47" s="6">
        <v>528546.37000000011</v>
      </c>
      <c r="I47" s="7">
        <f>SUM(C47:H47)</f>
        <v>2234188.25</v>
      </c>
    </row>
    <row r="48" spans="1:11" x14ac:dyDescent="0.2">
      <c r="A48" s="65"/>
      <c r="B48" s="8" t="s">
        <v>11</v>
      </c>
      <c r="C48" s="9">
        <v>153562094.98999998</v>
      </c>
      <c r="D48" s="10">
        <v>178228444.00999999</v>
      </c>
      <c r="E48" s="10">
        <v>299502217.66000003</v>
      </c>
      <c r="F48" s="11">
        <v>194243514.91</v>
      </c>
      <c r="G48" s="11">
        <v>34503170.380000003</v>
      </c>
      <c r="H48" s="11">
        <v>288988744.28000003</v>
      </c>
      <c r="I48" s="12">
        <f>SUM(C48:H48)</f>
        <v>1149028186.23</v>
      </c>
    </row>
    <row r="49" spans="1:11" x14ac:dyDescent="0.2">
      <c r="A49" s="65"/>
      <c r="B49" s="8" t="s">
        <v>12</v>
      </c>
      <c r="C49" s="13">
        <v>380.03415259157924</v>
      </c>
      <c r="D49" s="10">
        <v>442.5328894094373</v>
      </c>
      <c r="E49" s="10">
        <v>508.98728537082815</v>
      </c>
      <c r="F49" s="11">
        <v>746.18282535185551</v>
      </c>
      <c r="G49" s="11">
        <v>688.99876670568653</v>
      </c>
      <c r="H49" s="11">
        <v>546.7613830741094</v>
      </c>
      <c r="I49" s="12">
        <f>+I48/I47</f>
        <v>514.29336190896174</v>
      </c>
    </row>
    <row r="50" spans="1:11" x14ac:dyDescent="0.2">
      <c r="A50" s="65"/>
      <c r="B50" s="8" t="s">
        <v>13</v>
      </c>
      <c r="C50" s="9">
        <v>767017.83586000011</v>
      </c>
      <c r="D50" s="10">
        <v>1046856.66398</v>
      </c>
      <c r="E50" s="10">
        <v>1362258.2677799999</v>
      </c>
      <c r="F50" s="11">
        <v>690204.63082999969</v>
      </c>
      <c r="G50" s="11">
        <v>78632.955390000003</v>
      </c>
      <c r="H50" s="11">
        <v>1025584.85996</v>
      </c>
      <c r="I50" s="12">
        <f>SUM(C50:H50)</f>
        <v>4970555.2138</v>
      </c>
    </row>
    <row r="51" spans="1:11" x14ac:dyDescent="0.2">
      <c r="A51" s="65"/>
      <c r="B51" s="8" t="s">
        <v>14</v>
      </c>
      <c r="C51" s="9">
        <v>1898.2091465518511</v>
      </c>
      <c r="D51" s="10">
        <v>2599.2961274048985</v>
      </c>
      <c r="E51" s="10">
        <v>2315.0818151150943</v>
      </c>
      <c r="F51" s="11">
        <v>2651.4081653757671</v>
      </c>
      <c r="G51" s="11">
        <v>1570.2327841020058</v>
      </c>
      <c r="H51" s="11">
        <v>1940.3876711138889</v>
      </c>
      <c r="I51" s="14">
        <f>+I50*1000/I47</f>
        <v>2224.770098849101</v>
      </c>
    </row>
    <row r="52" spans="1:11" ht="13.5" thickBot="1" x14ac:dyDescent="0.25">
      <c r="A52" s="66"/>
      <c r="B52" s="15" t="s">
        <v>15</v>
      </c>
      <c r="C52" s="16">
        <v>4.9948383154706804</v>
      </c>
      <c r="D52" s="17">
        <v>5.8736789730446342</v>
      </c>
      <c r="E52" s="17">
        <v>4.5484079497750445</v>
      </c>
      <c r="F52" s="18">
        <v>3.5532956204473356</v>
      </c>
      <c r="G52" s="18">
        <v>2.2790066687778965</v>
      </c>
      <c r="H52" s="18">
        <v>3.5488747581335383</v>
      </c>
      <c r="I52" s="14">
        <f>+I50*1000/I48</f>
        <v>4.3258775314368556</v>
      </c>
    </row>
    <row r="53" spans="1:11" x14ac:dyDescent="0.2">
      <c r="A53" s="22"/>
      <c r="B53" s="3" t="s">
        <v>10</v>
      </c>
      <c r="C53" s="23">
        <f>'[1]FERROSUR-TON'!$K$89</f>
        <v>0</v>
      </c>
      <c r="D53" s="23">
        <f>'[1]FEPSA-TON'!$K$89</f>
        <v>0</v>
      </c>
      <c r="E53" s="23">
        <f>'[1]NCA-TON'!$K$89</f>
        <v>0</v>
      </c>
      <c r="F53" s="23">
        <f>'[1]TACYL-BELGRANO-TON'!$K$89</f>
        <v>0</v>
      </c>
      <c r="G53" s="23">
        <f>'[1]TACYL-URQ-TON'!$K$89</f>
        <v>0</v>
      </c>
      <c r="H53" s="23">
        <f>'[1]TACYL-SMT-TON'!$K$89</f>
        <v>0</v>
      </c>
      <c r="I53" s="7">
        <f>SUM(C53:H53)</f>
        <v>0</v>
      </c>
    </row>
    <row r="54" spans="1:11" x14ac:dyDescent="0.2">
      <c r="A54" s="24"/>
      <c r="B54" s="8" t="s">
        <v>11</v>
      </c>
      <c r="C54" s="25">
        <f>'[1]FERROSUR-TON-KM'!$K$89</f>
        <v>0</v>
      </c>
      <c r="D54" s="25">
        <f>'[1]FEPSA-TON-KM'!$K$89</f>
        <v>0</v>
      </c>
      <c r="E54" s="25">
        <f>'[1]NCA-TON-KM'!$K$89</f>
        <v>0</v>
      </c>
      <c r="F54" s="25">
        <f>'[1]TACYL-BELGRANO-TON-KM'!$K$89</f>
        <v>0</v>
      </c>
      <c r="G54" s="25">
        <f>'[1]TACYL-URQ-TON-KM'!$K$89</f>
        <v>0</v>
      </c>
      <c r="H54" s="25">
        <f>'[1]TACYL-SMT-TON-KM'!$K$89</f>
        <v>0</v>
      </c>
      <c r="I54" s="12">
        <f>SUM(C54:H54)</f>
        <v>0</v>
      </c>
    </row>
    <row r="55" spans="1:11" x14ac:dyDescent="0.2">
      <c r="A55" s="26" t="s">
        <v>23</v>
      </c>
      <c r="B55" s="8" t="s">
        <v>12</v>
      </c>
      <c r="C55" s="27" t="str">
        <f>IF(ISERROR('[1]FERROSUR-TON-KM'!$K$89/'[1]FERROSUR-TON'!$K$89),"0",'[1]FERROSUR-TON-KM'!$K$89/'[1]FERROSUR-TON'!$K$89)</f>
        <v>0</v>
      </c>
      <c r="D55" s="27" t="str">
        <f>IF(ISERROR('[1]FEPSA-TON-KM'!$K$89/'[1]FEPSA-TON'!$K$89),"0",'[1]FEPSA-TON-KM'!$K$89/'[1]FEPSA-TON'!$K$89)</f>
        <v>0</v>
      </c>
      <c r="E55" s="27" t="str">
        <f>IF(ISERROR('[1]NCA-TON-KM'!$K$89/'[1]NCA-TON'!$K$89),"0",'[1]NCA-TON-KM'!$K$89/'[1]NCA-TON'!$K$89)</f>
        <v>0</v>
      </c>
      <c r="F55" s="27" t="str">
        <f>IF(ISERROR('[1]TACYL-BELGRANO-TON-KM'!$K$89/'[1]TACYL-BELGRANO-TON'!$K$89),"0",'[1]TACYL-BELGRANO-TON-KM'!$K$89/'[1]TACYL-BELGRANO-TON'!$K$89)</f>
        <v>0</v>
      </c>
      <c r="G55" s="27" t="str">
        <f>IF(ISERROR('[1]TACYL-URQ-TON-KM'!$K$89/'[1]TACYL-URQ-TON'!$K$89),"0",'[1]TACYL-URQ-TON-KM'!$K$89/'[1]TACYL-URQ-TON'!$K$89)</f>
        <v>0</v>
      </c>
      <c r="H55" s="27" t="str">
        <f>IF(ISERROR('[1]TACYL-SMT-TON-KM'!$K$89/'[1]TACYL-SMT-TON'!$K$89),"0",'[1]TACYL-SMT-TON-KM'!$K$89/'[1]TACYL-SMT-TON'!$K$89)</f>
        <v>0</v>
      </c>
      <c r="I55" s="12" t="e">
        <f>+I54/I53</f>
        <v>#DIV/0!</v>
      </c>
    </row>
    <row r="56" spans="1:11" x14ac:dyDescent="0.2">
      <c r="A56" s="28"/>
      <c r="B56" s="8" t="s">
        <v>13</v>
      </c>
      <c r="C56" s="27">
        <f>'[1]FERROSUR-INGRESOS'!$K$89/1000</f>
        <v>0</v>
      </c>
      <c r="D56" s="27">
        <f>'[1]FEPSA-INGRESOS'!$K$89/1000</f>
        <v>0</v>
      </c>
      <c r="E56" s="27">
        <f>'[1]NCA-INGRESOS'!$K$89/1000</f>
        <v>0</v>
      </c>
      <c r="F56" s="27">
        <f>'[1]TACYL-BELGRANO-INGRESOS'!$K$89/1000</f>
        <v>0</v>
      </c>
      <c r="G56" s="27">
        <f>'[1]TACYL-URQ-INGRESOS'!$K$89/1000</f>
        <v>0</v>
      </c>
      <c r="H56" s="27">
        <f>'[1]TACYL-SMT-INGRESOS'!$K$89/1000</f>
        <v>0</v>
      </c>
      <c r="I56" s="12">
        <f>SUM(C56:H56)</f>
        <v>0</v>
      </c>
    </row>
    <row r="57" spans="1:11" x14ac:dyDescent="0.2">
      <c r="A57" s="28"/>
      <c r="B57" s="8" t="s">
        <v>14</v>
      </c>
      <c r="C57" s="29" t="e">
        <f>'[1]FERROSUR-INGRESOS'!$K$89/'[1]FERROSUR-TON'!$K$89</f>
        <v>#DIV/0!</v>
      </c>
      <c r="D57" s="29" t="e">
        <f>'[1]FEPSA-INGRESOS'!$K$89/'[1]FEPSA-TON'!$K$89</f>
        <v>#DIV/0!</v>
      </c>
      <c r="E57" s="29" t="e">
        <f>'[1]NCA-INGRESOS'!$K$89/'[1]NCA-TON'!$K$89</f>
        <v>#DIV/0!</v>
      </c>
      <c r="F57" s="29" t="e">
        <f>'[1]TACYL-BELGRANO-INGRESOS'!$K$89/'[1]TACYL-BELGRANO-TON'!$K$89</f>
        <v>#DIV/0!</v>
      </c>
      <c r="G57" s="29" t="e">
        <f>'[1]TACYL-URQ-INGRESOS'!$K$89/'[1]TACYL-URQ-TON'!$K$89</f>
        <v>#DIV/0!</v>
      </c>
      <c r="H57" s="29" t="e">
        <f>'[1]TACYL-SMT-INGRESOS'!$K$89/'[1]TACYL-SMT-TON'!$K$89</f>
        <v>#DIV/0!</v>
      </c>
      <c r="I57" s="30" t="e">
        <f>+I56*1000/I53</f>
        <v>#DIV/0!</v>
      </c>
      <c r="J57" s="31"/>
    </row>
    <row r="58" spans="1:11" ht="13.5" thickBot="1" x14ac:dyDescent="0.25">
      <c r="A58" s="32"/>
      <c r="B58" s="15" t="s">
        <v>15</v>
      </c>
      <c r="C58" s="33" t="e">
        <f>'[1]FERROSUR-INGRESOS'!$K$89/'[1]FERROSUR-TON-KM'!$K$89</f>
        <v>#DIV/0!</v>
      </c>
      <c r="D58" s="33" t="e">
        <f>'[1]FEPSA-INGRESOS'!$K$89/'[1]FEPSA-TON-KM'!$K$89</f>
        <v>#DIV/0!</v>
      </c>
      <c r="E58" s="33" t="e">
        <f>'[1]NCA-INGRESOS'!$K$89/'[1]NCA-TON-KM'!$K$89</f>
        <v>#DIV/0!</v>
      </c>
      <c r="F58" s="33" t="e">
        <f>'[1]TACYL-BELGRANO-INGRESOS'!$K$89/'[1]TACYL-BELGRANO-TON-KM'!$K$89</f>
        <v>#DIV/0!</v>
      </c>
      <c r="G58" s="33" t="e">
        <f>'[1]TACYL-URQ-INGRESOS'!$K$89/'[1]TACYL-URQ-TON-KM'!$K$89</f>
        <v>#DIV/0!</v>
      </c>
      <c r="H58" s="33" t="e">
        <f>'[1]TACYL-SMT-INGRESOS'!$K$89/'[1]TACYL-SMT-TON-KM'!$K$89</f>
        <v>#DIV/0!</v>
      </c>
      <c r="I58" s="30" t="e">
        <f>+I56*1000/I54</f>
        <v>#DIV/0!</v>
      </c>
      <c r="K58" s="31" t="s">
        <v>24</v>
      </c>
    </row>
    <row r="59" spans="1:11" x14ac:dyDescent="0.2">
      <c r="A59" s="22"/>
      <c r="B59" s="3" t="s">
        <v>10</v>
      </c>
      <c r="C59" s="23">
        <f>'[1]FERROSUR-TON'!$L$89</f>
        <v>0</v>
      </c>
      <c r="D59" s="23">
        <f>'[1]FEPSA-TON'!$L$89</f>
        <v>0</v>
      </c>
      <c r="E59" s="23">
        <f>'[1]NCA-TON'!$L$89</f>
        <v>0</v>
      </c>
      <c r="F59" s="23">
        <f>'[1]TACYL-BELGRANO-TON'!$L$89</f>
        <v>0</v>
      </c>
      <c r="G59" s="23">
        <f>'[1]TACYL-URQ-TON'!$L$89</f>
        <v>0</v>
      </c>
      <c r="H59" s="23">
        <f>'[1]TACYL-SMT-TON'!$L$89</f>
        <v>0</v>
      </c>
      <c r="I59" s="7">
        <f>SUM(C59:H59)</f>
        <v>0</v>
      </c>
      <c r="K59" s="2" t="s">
        <v>24</v>
      </c>
    </row>
    <row r="60" spans="1:11" x14ac:dyDescent="0.2">
      <c r="A60" s="24"/>
      <c r="B60" s="8" t="s">
        <v>11</v>
      </c>
      <c r="C60" s="25">
        <f>'[1]FERROSUR-TON-KM'!$L$89</f>
        <v>0</v>
      </c>
      <c r="D60" s="25">
        <f>'[1]FEPSA-TON-KM'!$L$89</f>
        <v>0</v>
      </c>
      <c r="E60" s="25">
        <f>'[1]NCA-TON-KM'!$L$89</f>
        <v>0</v>
      </c>
      <c r="F60" s="25">
        <f>'[1]TACYL-BELGRANO-TON-KM'!$L$89</f>
        <v>0</v>
      </c>
      <c r="G60" s="25">
        <f>'[1]TACYL-URQ-TON-KM'!$L$89</f>
        <v>0</v>
      </c>
      <c r="H60" s="25">
        <f>'[1]TACYL-SMT-TON-KM'!$L$89</f>
        <v>0</v>
      </c>
      <c r="I60" s="12">
        <f>SUM(C60:H60)</f>
        <v>0</v>
      </c>
    </row>
    <row r="61" spans="1:11" x14ac:dyDescent="0.2">
      <c r="A61" s="24" t="s">
        <v>25</v>
      </c>
      <c r="B61" s="8" t="s">
        <v>12</v>
      </c>
      <c r="C61" s="27" t="str">
        <f>IF(ISERROR('[1]FERROSUR-TON-KM'!$L$89/'[1]FERROSUR-TON'!$L$89),"0",'[1]FERROSUR-TON-KM'!$L$89/'[1]FERROSUR-TON'!$L$89)</f>
        <v>0</v>
      </c>
      <c r="D61" s="27" t="str">
        <f>IF(ISERROR('[1]FEPSA-TON-KM'!$L$89/'[1]FEPSA-TON'!$L$89),"0",'[1]FEPSA-TON-KM'!$L$89/'[1]FEPSA-TON'!$L$89)</f>
        <v>0</v>
      </c>
      <c r="E61" s="27" t="str">
        <f>IF(ISERROR('[1]NCA-TON-KM'!$L$89/'[1]NCA-TON'!$L$89),"0",'[1]NCA-TON-KM'!$L$89/'[1]NCA-TON'!$L$89)</f>
        <v>0</v>
      </c>
      <c r="F61" s="27" t="str">
        <f>IF(ISERROR('[1]TACYL-BELGRANO-TON-KM'!$L$89/'[1]TACYL-BELGRANO-TON'!$L$89),"0",'[1]TACYL-BELGRANO-TON-KM'!$L$89/'[1]TACYL-BELGRANO-TON'!$L$89)</f>
        <v>0</v>
      </c>
      <c r="G61" s="27" t="str">
        <f>IF(ISERROR('[1]TACYL-URQ-TON-KM'!$L$89/'[1]TACYL-URQ-TON'!$L$89),"0",'[1]TACYL-URQ-TON-KM'!$L$89/'[1]TACYL-URQ-TON'!$L$89)</f>
        <v>0</v>
      </c>
      <c r="H61" s="27" t="str">
        <f>IF(ISERROR('[1]TACYL-SMT-TON-KM'!$L$89/'[1]TACYL-SMT-TON'!$L$89),"0",'[1]TACYL-SMT-TON-KM'!$L$89/'[1]TACYL-SMT-TON'!$L$89)</f>
        <v>0</v>
      </c>
      <c r="I61" s="34" t="e">
        <f>+I60/I59</f>
        <v>#DIV/0!</v>
      </c>
    </row>
    <row r="62" spans="1:11" x14ac:dyDescent="0.2">
      <c r="A62" s="24"/>
      <c r="B62" s="8" t="s">
        <v>13</v>
      </c>
      <c r="C62" s="27">
        <f>'[1]FERROSUR-INGRESOS'!$L$89/1000</f>
        <v>0</v>
      </c>
      <c r="D62" s="27">
        <f>'[1]FEPSA-INGRESOS'!$L$89/1000</f>
        <v>0</v>
      </c>
      <c r="E62" s="27">
        <f>'[1]NCA-INGRESOS'!$L$89/1000</f>
        <v>0</v>
      </c>
      <c r="F62" s="27">
        <f>'[1]TACYL-BELGRANO-INGRESOS'!$L$89/1000</f>
        <v>0</v>
      </c>
      <c r="G62" s="27">
        <f>'[1]TACYL-URQ-INGRESOS'!$L$89/1000</f>
        <v>0</v>
      </c>
      <c r="H62" s="27">
        <f>'[1]TACYL-SMT-INGRESOS'!$L$89/1000</f>
        <v>0</v>
      </c>
      <c r="I62" s="12">
        <f>SUM(C62:H62)</f>
        <v>0</v>
      </c>
    </row>
    <row r="63" spans="1:11" x14ac:dyDescent="0.2">
      <c r="A63" s="24"/>
      <c r="B63" s="8" t="s">
        <v>14</v>
      </c>
      <c r="C63" s="29" t="e">
        <f>'[1]FERROSUR-INGRESOS'!$L$89/'[1]FERROSUR-TON'!$L$89</f>
        <v>#DIV/0!</v>
      </c>
      <c r="D63" s="29" t="e">
        <f>'[1]FEPSA-INGRESOS'!$L$89/'[1]FEPSA-TON'!$L$89</f>
        <v>#DIV/0!</v>
      </c>
      <c r="E63" s="29" t="e">
        <f>'[1]NCA-INGRESOS'!$L$89/'[1]NCA-TON'!$L$89</f>
        <v>#DIV/0!</v>
      </c>
      <c r="F63" s="29" t="e">
        <f>'[1]TACYL-BELGRANO-INGRESOS'!$L$89/'[1]TACYL-BELGRANO-TON'!$L$89</f>
        <v>#DIV/0!</v>
      </c>
      <c r="G63" s="29" t="e">
        <f>'[1]TACYL-URQ-INGRESOS'!$L$89/'[1]TACYL-URQ-TON'!$L$89</f>
        <v>#DIV/0!</v>
      </c>
      <c r="H63" s="29" t="e">
        <f>'[1]TACYL-SMT-INGRESOS'!$L$89/'[1]TACYL-SMT-TON'!$L$89</f>
        <v>#DIV/0!</v>
      </c>
      <c r="I63" s="30" t="e">
        <f>+I62*1000/I59</f>
        <v>#DIV/0!</v>
      </c>
    </row>
    <row r="64" spans="1:11" ht="13.5" thickBot="1" x14ac:dyDescent="0.25">
      <c r="A64" s="35"/>
      <c r="B64" s="15" t="s">
        <v>15</v>
      </c>
      <c r="C64" s="33" t="e">
        <f>'[1]FERROSUR-INGRESOS'!$L$89/'[1]FERROSUR-TON-KM'!$L$89</f>
        <v>#DIV/0!</v>
      </c>
      <c r="D64" s="33" t="e">
        <f>'[1]FEPSA-INGRESOS'!$L$89/'[1]FEPSA-TON-KM'!$L$89</f>
        <v>#DIV/0!</v>
      </c>
      <c r="E64" s="33" t="e">
        <f>'[1]NCA-INGRESOS'!$L$89/'[1]NCA-TON-KM'!$L$89</f>
        <v>#DIV/0!</v>
      </c>
      <c r="F64" s="33" t="e">
        <f>'[1]TACYL-BELGRANO-INGRESOS'!$L$89/'[1]TACYL-BELGRANO-TON-KM'!$L$89</f>
        <v>#DIV/0!</v>
      </c>
      <c r="G64" s="33" t="e">
        <f>'[1]TACYL-URQ-INGRESOS'!$L$89/'[1]TACYL-URQ-TON-KM'!$L$89</f>
        <v>#DIV/0!</v>
      </c>
      <c r="H64" s="33" t="e">
        <f>'[1]TACYL-SMT-INGRESOS'!$L$89/'[1]TACYL-SMT-TON-KM'!$L$89</f>
        <v>#DIV/0!</v>
      </c>
      <c r="I64" s="30" t="e">
        <f>+I62*1000/I60</f>
        <v>#DIV/0!</v>
      </c>
    </row>
    <row r="65" spans="1:10" x14ac:dyDescent="0.2">
      <c r="A65" s="22"/>
      <c r="B65" s="3" t="s">
        <v>10</v>
      </c>
      <c r="C65" s="23">
        <f>'[1]FERROSUR-TON'!$M$89</f>
        <v>0</v>
      </c>
      <c r="D65" s="23">
        <f>'[1]FEPSA-TON'!$M$89</f>
        <v>0</v>
      </c>
      <c r="E65" s="23">
        <f>'[1]NCA-TON'!$M$89</f>
        <v>0</v>
      </c>
      <c r="F65" s="23">
        <f>'[1]TACYL-BELGRANO-TON'!$M$89</f>
        <v>0</v>
      </c>
      <c r="G65" s="23">
        <f>'[1]TACYL-URQ-TON'!$M$89</f>
        <v>0</v>
      </c>
      <c r="H65" s="23">
        <f>'[1]TACYL-SMT-TON'!$M$89</f>
        <v>0</v>
      </c>
      <c r="I65" s="7">
        <f>SUM(C65:H65)</f>
        <v>0</v>
      </c>
    </row>
    <row r="66" spans="1:10" x14ac:dyDescent="0.2">
      <c r="A66" s="24"/>
      <c r="B66" s="8" t="s">
        <v>11</v>
      </c>
      <c r="C66" s="25">
        <f>'[1]FERROSUR-TON-KM'!$M$89</f>
        <v>0</v>
      </c>
      <c r="D66" s="25">
        <f>'[1]FEPSA-TON-KM'!$M$89</f>
        <v>0</v>
      </c>
      <c r="E66" s="25">
        <f>'[1]NCA-TON-KM'!$M$89</f>
        <v>0</v>
      </c>
      <c r="F66" s="25">
        <f>'[1]TACYL-BELGRANO-TON-KM'!$M$89</f>
        <v>0</v>
      </c>
      <c r="G66" s="25">
        <f>'[1]TACYL-URQ-TON-KM'!$M$89</f>
        <v>0</v>
      </c>
      <c r="H66" s="25">
        <f>'[1]TACYL-SMT-TON-KM'!$M$89</f>
        <v>0</v>
      </c>
      <c r="I66" s="12">
        <f>SUM(C66:H66)</f>
        <v>0</v>
      </c>
    </row>
    <row r="67" spans="1:10" x14ac:dyDescent="0.2">
      <c r="A67" s="24" t="s">
        <v>26</v>
      </c>
      <c r="B67" s="8" t="s">
        <v>12</v>
      </c>
      <c r="C67" s="27" t="str">
        <f>IF(ISERROR('[1]FERROSUR-TON-KM'!$M$89/'[1]FERROSUR-TON'!$M$89),"0",'[1]FERROSUR-TON-KM'!$M$89/'[1]FERROSUR-TON'!$M$89)</f>
        <v>0</v>
      </c>
      <c r="D67" s="27" t="str">
        <f>IF(ISERROR('[1]FEPSA-TON-KM'!$M$89/'[1]FEPSA-TON'!$M$89),"0",'[1]FEPSA-TON-KM'!$M$89/'[1]FEPSA-TON'!$M$89)</f>
        <v>0</v>
      </c>
      <c r="E67" s="27" t="str">
        <f>IF(ISERROR('[1]NCA-TON-KM'!$M$89/'[1]NCA-TON'!$M$89),"0",'[1]NCA-TON-KM'!$M$89/'[1]NCA-TON'!$M$89)</f>
        <v>0</v>
      </c>
      <c r="F67" s="27" t="str">
        <f>IF(ISERROR('[1]TACYL-BELGRANO-TON-KM'!$M$89/'[1]TACYL-BELGRANO-TON'!$M$89),"0",'[1]TACYL-BELGRANO-TON-KM'!$M$89/'[1]TACYL-BELGRANO-TON'!$M$89)</f>
        <v>0</v>
      </c>
      <c r="G67" s="27" t="str">
        <f>IF(ISERROR('[1]TACYL-URQ-TON-KM'!$M$89/'[1]TACYL-URQ-TON'!$M$89),"0",'[1]TACYL-URQ-TON-KM'!$M$89/'[1]TACYL-URQ-TON'!$M$89)</f>
        <v>0</v>
      </c>
      <c r="H67" s="27" t="str">
        <f>IF(ISERROR('[1]TACYL-SMT-TON-KM'!$M$89/'[1]TACYL-SMT-TON'!$M$89),"0",'[1]TACYL-SMT-TON-KM'!$M$89/'[1]TACYL-SMT-TON'!$M$89)</f>
        <v>0</v>
      </c>
      <c r="I67" s="34" t="e">
        <f>+I66/I65</f>
        <v>#DIV/0!</v>
      </c>
    </row>
    <row r="68" spans="1:10" x14ac:dyDescent="0.2">
      <c r="A68" s="24"/>
      <c r="B68" s="8" t="s">
        <v>13</v>
      </c>
      <c r="C68" s="27">
        <f>'[1]FERROSUR-INGRESOS'!$M$89/1000</f>
        <v>0</v>
      </c>
      <c r="D68" s="27">
        <f>'[1]FEPSA-INGRESOS'!$M$89/1000</f>
        <v>0</v>
      </c>
      <c r="E68" s="27">
        <f>'[1]NCA-INGRESOS'!$M$89/1000</f>
        <v>0</v>
      </c>
      <c r="F68" s="27">
        <f>'[1]TACYL-BELGRANO-INGRESOS'!$M$89/1000</f>
        <v>0</v>
      </c>
      <c r="G68" s="27">
        <f>'[1]TACYL-URQ-INGRESOS'!$M$89/1000</f>
        <v>0</v>
      </c>
      <c r="H68" s="27">
        <f>'[1]TACYL-SMT-INGRESOS'!$M$89/1000</f>
        <v>0</v>
      </c>
      <c r="I68" s="12">
        <f>SUM(C68:H68)</f>
        <v>0</v>
      </c>
    </row>
    <row r="69" spans="1:10" x14ac:dyDescent="0.2">
      <c r="A69" s="24"/>
      <c r="B69" s="8" t="s">
        <v>14</v>
      </c>
      <c r="C69" s="29" t="e">
        <f>'[1]FERROSUR-INGRESOS'!$M$89/'[1]FERROSUR-TON'!$M$89</f>
        <v>#DIV/0!</v>
      </c>
      <c r="D69" s="29" t="e">
        <f>'[1]FEPSA-INGRESOS'!$M$89/'[1]FEPSA-TON'!$M$89</f>
        <v>#DIV/0!</v>
      </c>
      <c r="E69" s="29" t="e">
        <f>'[1]NCA-INGRESOS'!$M$89/'[1]NCA-TON'!$M$89</f>
        <v>#DIV/0!</v>
      </c>
      <c r="F69" s="29" t="e">
        <f>'[1]TACYL-BELGRANO-INGRESOS'!$M$84/'[1]TACYL-BELGRANO-TON'!$M$89</f>
        <v>#DIV/0!</v>
      </c>
      <c r="G69" s="29" t="e">
        <f>'[1]TACYL-URQ-INGRESOS'!$M$89/'[1]TACYL-URQ-TON'!$M$89</f>
        <v>#DIV/0!</v>
      </c>
      <c r="H69" s="29" t="e">
        <f>'[1]TACYL-SMT-INGRESOS'!$M$89/'[1]TACYL-SMT-TON'!$M$89</f>
        <v>#DIV/0!</v>
      </c>
      <c r="I69" s="30" t="e">
        <f>+I68*1000/I65</f>
        <v>#DIV/0!</v>
      </c>
    </row>
    <row r="70" spans="1:10" ht="13.5" thickBot="1" x14ac:dyDescent="0.25">
      <c r="A70" s="35"/>
      <c r="B70" s="15" t="s">
        <v>15</v>
      </c>
      <c r="C70" s="33" t="e">
        <f>'[1]FERROSUR-INGRESOS'!$M$89/'[1]FERROSUR-TON-KM'!$M$89</f>
        <v>#DIV/0!</v>
      </c>
      <c r="D70" s="33" t="e">
        <f>'[1]FEPSA-INGRESOS'!$M$89/'[1]FEPSA-TON-KM'!$M$89</f>
        <v>#DIV/0!</v>
      </c>
      <c r="E70" s="33" t="e">
        <f>'[1]NCA-INGRESOS'!$M$89/'[1]NCA-TON-KM'!$M$89</f>
        <v>#DIV/0!</v>
      </c>
      <c r="F70" s="33" t="e">
        <f>'[1]TACYL-BELGRANO-INGRESOS'!$M$89/'[1]TACYL-BELGRANO-TON-KM'!$M$89</f>
        <v>#DIV/0!</v>
      </c>
      <c r="G70" s="33" t="e">
        <f>'[1]TACYL-URQ-INGRESOS'!$M$89/'[1]TACYL-URQ-TON-KM'!$M$89</f>
        <v>#DIV/0!</v>
      </c>
      <c r="H70" s="33" t="e">
        <f>'[1]TACYL-SMT-INGRESOS'!$M$89/'[1]TACYL-SMT-TON-KM'!$M$89</f>
        <v>#DIV/0!</v>
      </c>
      <c r="I70" s="30" t="e">
        <f>+I68*1000/I66</f>
        <v>#DIV/0!</v>
      </c>
    </row>
    <row r="71" spans="1:10" x14ac:dyDescent="0.2">
      <c r="A71" s="22"/>
      <c r="B71" s="3" t="s">
        <v>10</v>
      </c>
      <c r="C71" s="36">
        <f>'[1]FERROSUR-TON'!$N$89</f>
        <v>0</v>
      </c>
      <c r="D71" s="36">
        <f>'[1]FEPSA-TON'!$N$89</f>
        <v>0</v>
      </c>
      <c r="E71" s="36">
        <f>'[1]NCA-TON'!$N$89</f>
        <v>0</v>
      </c>
      <c r="F71" s="36">
        <f>'[1]TACYL-BELGRANO-TON'!$N$89</f>
        <v>0</v>
      </c>
      <c r="G71" s="36">
        <f>'[1]TACYL-URQ-TON'!$N$89</f>
        <v>0</v>
      </c>
      <c r="H71" s="36">
        <f>'[1]TACYL-SMT-TON'!$N$89</f>
        <v>0</v>
      </c>
      <c r="I71" s="7">
        <f>SUM(C71:H71)</f>
        <v>0</v>
      </c>
    </row>
    <row r="72" spans="1:10" x14ac:dyDescent="0.2">
      <c r="A72" s="24"/>
      <c r="B72" s="8" t="s">
        <v>11</v>
      </c>
      <c r="C72" s="37">
        <f>'[1]FERROSUR-TON-KM'!$N$89</f>
        <v>0</v>
      </c>
      <c r="D72" s="37">
        <f>'[1]FEPSA-TON-KM'!$N$89</f>
        <v>0</v>
      </c>
      <c r="E72" s="37">
        <f>'[1]NCA-TON-KM'!$N$89</f>
        <v>0</v>
      </c>
      <c r="F72" s="37">
        <f>'[1]TACYL-BELGRANO-TON-KM'!$N$89</f>
        <v>0</v>
      </c>
      <c r="G72" s="37">
        <f>'[1]TACYL-URQ-TON-KM'!$N$89</f>
        <v>0</v>
      </c>
      <c r="H72" s="37">
        <f>'[1]TACYL-SMT-TON-KM'!$N$89</f>
        <v>0</v>
      </c>
      <c r="I72" s="12">
        <f>SUM(C72:H72)</f>
        <v>0</v>
      </c>
    </row>
    <row r="73" spans="1:10" x14ac:dyDescent="0.2">
      <c r="A73" s="24" t="s">
        <v>27</v>
      </c>
      <c r="B73" s="8" t="s">
        <v>12</v>
      </c>
      <c r="C73" s="38" t="str">
        <f>IF(ISERROR('[1]FERROSUR-TON-KM'!$N$89/'[1]FERROSUR-TON'!$N$89),"0",'[1]FERROSUR-TON-KM'!$N$89/'[1]FERROSUR-TON'!$N$89)</f>
        <v>0</v>
      </c>
      <c r="D73" s="38" t="str">
        <f>IF(ISERROR('[1]FEPSA-TON-KM'!$N$89/'[1]FEPSA-TON'!$N$89),"0",'[1]FEPSA-TON-KM'!$N$89/'[1]FEPSA-TON'!$N$89)</f>
        <v>0</v>
      </c>
      <c r="E73" s="38" t="str">
        <f>IF(ISERROR('[1]NCA-TON-KM'!$N$89/'[1]NCA-TON'!$N$89),"0",'[1]NCA-TON-KM'!$N$89/'[1]NCA-TON'!$N$89)</f>
        <v>0</v>
      </c>
      <c r="F73" s="38" t="str">
        <f>IF(ISERROR('[1]TACYL-BELGRANO-TON-KM'!$N$89/'[1]TACYL-BELGRANO-TON'!$N$89),"0",'[1]TACYL-BELGRANO-TON-KM'!$N$89/'[1]TACYL-BELGRANO-TON'!$N$89)</f>
        <v>0</v>
      </c>
      <c r="G73" s="38" t="str">
        <f>IF(ISERROR('[1]TACYL-URQ-TON-KM'!$N$89/'[1]TACYL-URQ-TON'!$N$89),"0",'[1]TACYL-URQ-TON-KM'!$N$89/'[1]TACYL-URQ-TON'!$N$89)</f>
        <v>0</v>
      </c>
      <c r="H73" s="38" t="str">
        <f>IF(ISERROR('[1]TACYL-SMT-TON-KM'!$N$89/'[1]TACYL-SMT-TON'!$N$89),"0",'[1]TACYL-SMT-TON-KM'!$N$89/'[1]TACYL-SMT-TON'!$N$89)</f>
        <v>0</v>
      </c>
      <c r="I73" s="34" t="e">
        <f>+I72/I71</f>
        <v>#DIV/0!</v>
      </c>
    </row>
    <row r="74" spans="1:10" x14ac:dyDescent="0.2">
      <c r="A74" s="24"/>
      <c r="B74" s="8" t="s">
        <v>13</v>
      </c>
      <c r="C74" s="38">
        <f>'[1]FERROSUR-INGRESOS'!$N$89/1000</f>
        <v>0</v>
      </c>
      <c r="D74" s="38">
        <f>'[1]FEPSA-INGRESOS'!$N$89/1000</f>
        <v>0</v>
      </c>
      <c r="E74" s="38">
        <f>'[1]NCA-INGRESOS'!$N$89/1000</f>
        <v>0</v>
      </c>
      <c r="F74" s="38">
        <f>'[1]TACYL-BELGRANO-INGRESOS'!$N$89/1000</f>
        <v>0</v>
      </c>
      <c r="G74" s="38">
        <f>'[1]TACYL-URQ-INGRESOS'!$N$89/1000</f>
        <v>0</v>
      </c>
      <c r="H74" s="38">
        <f>'[1]TACYL-SMT-INGRESOS'!$N$89/1000</f>
        <v>0</v>
      </c>
      <c r="I74" s="12">
        <f>SUM(C74:H74)</f>
        <v>0</v>
      </c>
    </row>
    <row r="75" spans="1:10" x14ac:dyDescent="0.2">
      <c r="A75" s="24"/>
      <c r="B75" s="8" t="s">
        <v>14</v>
      </c>
      <c r="C75" s="39" t="e">
        <f>'[1]FERROSUR-INGRESOS'!$N$89/'[1]FERROSUR-TON'!$N$89</f>
        <v>#DIV/0!</v>
      </c>
      <c r="D75" s="39" t="e">
        <f>'[1]FEPSA-INGRESOS'!$N$89/'[1]FEPSA-TON'!$N$89</f>
        <v>#DIV/0!</v>
      </c>
      <c r="E75" s="39" t="e">
        <f>'[1]NCA-INGRESOS'!$N$89/'[1]NCA-TON'!$N$89</f>
        <v>#DIV/0!</v>
      </c>
      <c r="F75" s="39" t="e">
        <f>'[1]TACYL-BELGRANO-INGRESOS'!$N$89/'[1]TACYL-BELGRANO-TON'!$N$89</f>
        <v>#DIV/0!</v>
      </c>
      <c r="G75" s="39" t="e">
        <f>'[1]TACYL-URQ-INGRESOS'!$N$89/'[1]TACYL-URQ-TON'!$N$89</f>
        <v>#DIV/0!</v>
      </c>
      <c r="H75" s="39" t="e">
        <f>'[1]TACYL-SMT-INGRESOS'!$N$89/'[1]TACYL-SMT-TON'!$N$89</f>
        <v>#DIV/0!</v>
      </c>
      <c r="I75" s="30" t="e">
        <f>+I74*1000/I71</f>
        <v>#DIV/0!</v>
      </c>
    </row>
    <row r="76" spans="1:10" ht="13.5" thickBot="1" x14ac:dyDescent="0.25">
      <c r="A76" s="35"/>
      <c r="B76" s="21" t="s">
        <v>15</v>
      </c>
      <c r="C76" s="40" t="e">
        <f>'[1]FERROSUR-INGRESOS'!$N$89/'[1]FERROSUR-TON-KM'!$N$89</f>
        <v>#DIV/0!</v>
      </c>
      <c r="D76" s="40" t="e">
        <f>'[1]FEPSA-INGRESOS'!$N$89/'[1]FEPSA-TON-KM'!$N$89</f>
        <v>#DIV/0!</v>
      </c>
      <c r="E76" s="40" t="e">
        <f>'[1]NCA-INGRESOS'!$N$89/'[1]NCA-TON-KM'!$N$89</f>
        <v>#DIV/0!</v>
      </c>
      <c r="F76" s="40" t="e">
        <f>'[1]TACYL-BELGRANO-INGRESOS'!$N$89/'[1]TACYL-BELGRANO-TON-KM'!$N$89</f>
        <v>#DIV/0!</v>
      </c>
      <c r="G76" s="40" t="e">
        <f>'[1]TACYL-URQ-INGRESOS'!$N$89/'[1]TACYL-URQ-TON-KM'!$N$89</f>
        <v>#DIV/0!</v>
      </c>
      <c r="H76" s="40" t="e">
        <f>'[1]TACYL-SMT-INGRESOS'!$N$89/'[1]TACYL-SMT-TON-KM'!$N$89</f>
        <v>#DIV/0!</v>
      </c>
      <c r="I76" s="30" t="e">
        <f>+I74*1000/I72</f>
        <v>#DIV/0!</v>
      </c>
    </row>
    <row r="77" spans="1:10" x14ac:dyDescent="0.2">
      <c r="A77" s="77" t="s">
        <v>28</v>
      </c>
      <c r="B77" s="3" t="s">
        <v>10</v>
      </c>
      <c r="C77" s="41">
        <f t="shared" ref="C77:H78" si="0">SUM(C5,C11,C17,C23,C29,C35,C41,C47,C53,C59,C65,C71)</f>
        <v>3037482.79</v>
      </c>
      <c r="D77" s="41">
        <f t="shared" si="0"/>
        <v>2789938.3</v>
      </c>
      <c r="E77" s="41">
        <f t="shared" si="0"/>
        <v>4899845.3099999996</v>
      </c>
      <c r="F77" s="41">
        <f t="shared" si="0"/>
        <v>1822109.1099999999</v>
      </c>
      <c r="G77" s="41">
        <f t="shared" si="0"/>
        <v>328908.87</v>
      </c>
      <c r="H77" s="41">
        <f t="shared" si="0"/>
        <v>3406100.44</v>
      </c>
      <c r="I77" s="41">
        <f>SUM(C77:H77)</f>
        <v>16284384.819999997</v>
      </c>
      <c r="J77" s="42"/>
    </row>
    <row r="78" spans="1:10" x14ac:dyDescent="0.2">
      <c r="A78" s="78"/>
      <c r="B78" s="8" t="s">
        <v>29</v>
      </c>
      <c r="C78" s="43">
        <f t="shared" si="0"/>
        <v>1206241825.72</v>
      </c>
      <c r="D78" s="43">
        <f t="shared" si="0"/>
        <v>1220615356.6199999</v>
      </c>
      <c r="E78" s="43">
        <f t="shared" si="0"/>
        <v>2103444041.22</v>
      </c>
      <c r="F78" s="43">
        <f>SUM(F6,F12,F18,F24,F30,F36,F42,F48,F54,F60,F66,F72)</f>
        <v>1336013706.7900002</v>
      </c>
      <c r="G78" s="43">
        <f>SUM(G6,G12,G18,G24,G30,G36,G42,G48,G54,G60,G66,G72)</f>
        <v>219044901.16000003</v>
      </c>
      <c r="H78" s="43">
        <f t="shared" si="0"/>
        <v>2035346314.1299999</v>
      </c>
      <c r="I78" s="43">
        <f>SUM(C78:H78)</f>
        <v>8120706145.6400003</v>
      </c>
      <c r="J78" s="1"/>
    </row>
    <row r="79" spans="1:10" x14ac:dyDescent="0.2">
      <c r="A79" s="78"/>
      <c r="B79" s="8" t="s">
        <v>12</v>
      </c>
      <c r="C79" s="43">
        <f t="shared" ref="C79:H79" si="1">C78/C77</f>
        <v>397.11890045638745</v>
      </c>
      <c r="D79" s="43">
        <f t="shared" si="1"/>
        <v>437.50621890813858</v>
      </c>
      <c r="E79" s="43">
        <f t="shared" si="1"/>
        <v>429.28784648101475</v>
      </c>
      <c r="F79" s="43">
        <f t="shared" si="1"/>
        <v>733.22376769742414</v>
      </c>
      <c r="G79" s="43">
        <f t="shared" si="1"/>
        <v>665.97444197841196</v>
      </c>
      <c r="H79" s="43">
        <f t="shared" si="1"/>
        <v>597.55910020375086</v>
      </c>
      <c r="I79" s="43">
        <f>+I78/I77</f>
        <v>498.68056026693688</v>
      </c>
      <c r="J79" s="42"/>
    </row>
    <row r="80" spans="1:10" x14ac:dyDescent="0.2">
      <c r="A80" s="78"/>
      <c r="B80" s="8" t="s">
        <v>13</v>
      </c>
      <c r="C80" s="43">
        <f t="shared" ref="C80:H80" si="2">SUM(C8,C14,C20,C26,C32,C38,C44,C50,C56,C62,C68,C74)</f>
        <v>4824997.6677900003</v>
      </c>
      <c r="D80" s="43">
        <f t="shared" si="2"/>
        <v>6031882.9362599999</v>
      </c>
      <c r="E80" s="43">
        <f t="shared" si="2"/>
        <v>7643011.5567700006</v>
      </c>
      <c r="F80" s="43">
        <f t="shared" si="2"/>
        <v>3961729.6458299994</v>
      </c>
      <c r="G80" s="43">
        <f t="shared" si="2"/>
        <v>444111.33739</v>
      </c>
      <c r="H80" s="43">
        <f t="shared" si="2"/>
        <v>6131278.4978400003</v>
      </c>
      <c r="I80" s="43">
        <f>SUM(C80:H80)</f>
        <v>29037011.641879998</v>
      </c>
      <c r="J80" s="42"/>
    </row>
    <row r="81" spans="1:10" x14ac:dyDescent="0.2">
      <c r="A81" s="78"/>
      <c r="B81" s="8" t="s">
        <v>14</v>
      </c>
      <c r="C81" s="43">
        <f t="shared" ref="C81:H81" si="3">C80*1000/C77</f>
        <v>1588.485598560379</v>
      </c>
      <c r="D81" s="43">
        <f t="shared" si="3"/>
        <v>2162.0130223883448</v>
      </c>
      <c r="E81" s="43">
        <f t="shared" si="3"/>
        <v>1559.8475203230448</v>
      </c>
      <c r="F81" s="43">
        <f t="shared" si="3"/>
        <v>2174.2548918105126</v>
      </c>
      <c r="G81" s="43">
        <f t="shared" si="3"/>
        <v>1350.2564932043335</v>
      </c>
      <c r="H81" s="43">
        <f t="shared" si="3"/>
        <v>1800.0874037173139</v>
      </c>
      <c r="I81" s="14">
        <f>+I80*1000/I77</f>
        <v>1783.1199620275249</v>
      </c>
      <c r="J81" s="42"/>
    </row>
    <row r="82" spans="1:10" ht="13.5" thickBot="1" x14ac:dyDescent="0.25">
      <c r="A82" s="79"/>
      <c r="B82" s="15" t="s">
        <v>15</v>
      </c>
      <c r="C82" s="44">
        <f t="shared" ref="C82:H82" si="4">C80*1000/C78</f>
        <v>4.0000251731529719</v>
      </c>
      <c r="D82" s="44">
        <f t="shared" si="4"/>
        <v>4.9416738070237445</v>
      </c>
      <c r="E82" s="44">
        <f t="shared" si="4"/>
        <v>3.6335701863202621</v>
      </c>
      <c r="F82" s="44">
        <f t="shared" si="4"/>
        <v>2.9653360782867471</v>
      </c>
      <c r="G82" s="44">
        <f t="shared" si="4"/>
        <v>2.0274899577123757</v>
      </c>
      <c r="H82" s="44">
        <f t="shared" si="4"/>
        <v>3.0124006196266353</v>
      </c>
      <c r="I82" s="14">
        <f>+I80*1000/I78</f>
        <v>3.5756757012405802</v>
      </c>
      <c r="J82" s="42"/>
    </row>
    <row r="83" spans="1:10" ht="44.25" customHeight="1" x14ac:dyDescent="0.2">
      <c r="A83" s="80" t="s">
        <v>34</v>
      </c>
      <c r="B83" s="81"/>
      <c r="C83" s="81"/>
      <c r="D83" s="81"/>
      <c r="E83" s="81"/>
      <c r="F83" s="81"/>
      <c r="G83" s="81"/>
      <c r="H83" s="81"/>
      <c r="I83" s="80"/>
      <c r="J83" s="2" t="s">
        <v>30</v>
      </c>
    </row>
    <row r="84" spans="1:10" x14ac:dyDescent="0.2">
      <c r="A84" s="82" t="s">
        <v>31</v>
      </c>
      <c r="B84" s="81"/>
      <c r="C84" s="81"/>
      <c r="D84" s="81"/>
      <c r="E84" s="81"/>
      <c r="F84" s="81"/>
      <c r="G84" s="81"/>
      <c r="H84" s="81"/>
      <c r="I84" s="81"/>
    </row>
    <row r="85" spans="1:10" x14ac:dyDescent="0.2">
      <c r="A85" s="2" t="s">
        <v>32</v>
      </c>
    </row>
    <row r="86" spans="1:10" x14ac:dyDescent="0.2">
      <c r="D86" s="45"/>
    </row>
    <row r="88" spans="1:10" x14ac:dyDescent="0.2">
      <c r="F88" s="46"/>
    </row>
    <row r="89" spans="1:10" x14ac:dyDescent="0.2">
      <c r="F89" s="1"/>
    </row>
  </sheetData>
  <sheetProtection selectLockedCells="1" selectUnlockedCells="1"/>
  <mergeCells count="21">
    <mergeCell ref="A41:A46"/>
    <mergeCell ref="A47:A52"/>
    <mergeCell ref="A77:A82"/>
    <mergeCell ref="A83:I83"/>
    <mergeCell ref="A84:I84"/>
    <mergeCell ref="A35:A40"/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5:A10"/>
    <mergeCell ref="A11:A16"/>
    <mergeCell ref="A17:A22"/>
    <mergeCell ref="A23:A28"/>
    <mergeCell ref="A29:A34"/>
  </mergeCells>
  <pageMargins left="0.74803149606299213" right="0.74803149606299213" top="0.98425196850393704" bottom="0.98425196850393704" header="0" footer="0"/>
  <pageSetup paperSize="9" scale="40" orientation="landscape" r:id="rId1"/>
  <headerFooter alignWithMargins="0">
    <oddHeader>&amp;L&amp;D      &amp;T&amp;C&amp;F&amp;R&amp;A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showGridLines="0" workbookViewId="0">
      <selection activeCell="I59" sqref="I59"/>
    </sheetView>
  </sheetViews>
  <sheetFormatPr baseColWidth="10" defaultRowHeight="12.75" x14ac:dyDescent="0.2"/>
  <cols>
    <col min="1" max="1" width="35.5703125" customWidth="1"/>
    <col min="2" max="2" width="12.7109375" customWidth="1"/>
    <col min="3" max="3" width="15.7109375" customWidth="1"/>
    <col min="4" max="4" width="12.7109375" customWidth="1"/>
    <col min="5" max="5" width="18.7109375" customWidth="1"/>
    <col min="6" max="7" width="12.7109375" customWidth="1"/>
    <col min="8" max="8" width="11" customWidth="1"/>
    <col min="9" max="9" width="13.140625" customWidth="1"/>
    <col min="10" max="10" width="17.85546875" bestFit="1" customWidth="1"/>
    <col min="11" max="11" width="32" bestFit="1" customWidth="1"/>
    <col min="35" max="35" width="17.85546875" bestFit="1" customWidth="1"/>
    <col min="36" max="36" width="32" bestFit="1" customWidth="1"/>
  </cols>
  <sheetData>
    <row r="1" spans="1:36" ht="29.25" x14ac:dyDescent="0.5">
      <c r="A1" s="59" t="s">
        <v>64</v>
      </c>
    </row>
    <row r="2" spans="1:36" ht="29.25" x14ac:dyDescent="0.5">
      <c r="A2" s="59" t="s">
        <v>65</v>
      </c>
    </row>
    <row r="14" spans="1:36" s="49" customFormat="1" ht="25.5" x14ac:dyDescent="0.2">
      <c r="A14" s="58" t="s">
        <v>55</v>
      </c>
      <c r="B14" s="49" t="s">
        <v>58</v>
      </c>
      <c r="C14" s="49" t="s">
        <v>59</v>
      </c>
      <c r="D14" s="49" t="s">
        <v>60</v>
      </c>
      <c r="E14" s="49" t="s">
        <v>61</v>
      </c>
      <c r="F14" s="49" t="s">
        <v>62</v>
      </c>
      <c r="G14" s="49" t="s">
        <v>63</v>
      </c>
      <c r="L14"/>
      <c r="AI14" s="60" t="s">
        <v>55</v>
      </c>
      <c r="AJ14" s="60" t="s">
        <v>57</v>
      </c>
    </row>
    <row r="15" spans="1:36" x14ac:dyDescent="0.2">
      <c r="A15" s="52" t="s">
        <v>40</v>
      </c>
      <c r="B15" s="55">
        <v>2789938.3</v>
      </c>
      <c r="C15" s="55">
        <v>1220615356.6199999</v>
      </c>
      <c r="D15" s="56">
        <v>436.69382663391389</v>
      </c>
      <c r="E15" s="57">
        <v>6031882936.2599993</v>
      </c>
      <c r="F15" s="57">
        <v>2120.0048243101269</v>
      </c>
      <c r="G15" s="57">
        <v>4.8269598174630914</v>
      </c>
      <c r="AI15" s="61">
        <v>2022</v>
      </c>
      <c r="AJ15" s="62">
        <v>8120706145.6399994</v>
      </c>
    </row>
    <row r="16" spans="1:36" x14ac:dyDescent="0.2">
      <c r="A16" s="53">
        <v>2022</v>
      </c>
      <c r="B16" s="55">
        <v>2789938.3</v>
      </c>
      <c r="C16" s="55">
        <v>1220615356.6199999</v>
      </c>
      <c r="D16" s="56">
        <v>436.69382663391389</v>
      </c>
      <c r="E16" s="57">
        <v>6031882936.2599993</v>
      </c>
      <c r="F16" s="57">
        <v>2120.0048243101269</v>
      </c>
      <c r="G16" s="57">
        <v>4.8269598174630914</v>
      </c>
      <c r="AI16" s="63" t="s">
        <v>37</v>
      </c>
      <c r="AJ16" s="62">
        <v>878977458.35000002</v>
      </c>
    </row>
    <row r="17" spans="1:36" x14ac:dyDescent="0.2">
      <c r="A17" s="54" t="s">
        <v>37</v>
      </c>
      <c r="B17" s="55">
        <v>272012.82</v>
      </c>
      <c r="C17" s="55">
        <v>113778811.23</v>
      </c>
      <c r="D17" s="56">
        <v>418.28473830755479</v>
      </c>
      <c r="E17" s="57">
        <v>394392273.04999995</v>
      </c>
      <c r="F17" s="57">
        <v>1449.903254743655</v>
      </c>
      <c r="G17" s="57">
        <v>3.4663068526243377</v>
      </c>
      <c r="AI17" s="63" t="s">
        <v>45</v>
      </c>
      <c r="AJ17" s="62">
        <v>875725007.64999986</v>
      </c>
    </row>
    <row r="18" spans="1:36" x14ac:dyDescent="0.2">
      <c r="A18" s="54" t="s">
        <v>45</v>
      </c>
      <c r="B18" s="55">
        <v>342000</v>
      </c>
      <c r="C18" s="55">
        <v>139408397.24999997</v>
      </c>
      <c r="D18" s="56">
        <v>407.62689254385958</v>
      </c>
      <c r="E18" s="57">
        <v>468510396.44</v>
      </c>
      <c r="F18" s="57">
        <v>1369.9134398830408</v>
      </c>
      <c r="G18" s="57">
        <v>3.3607042737879271</v>
      </c>
      <c r="AI18" s="63" t="s">
        <v>46</v>
      </c>
      <c r="AJ18" s="62">
        <v>911857520.73000002</v>
      </c>
    </row>
    <row r="19" spans="1:36" x14ac:dyDescent="0.2">
      <c r="A19" s="54" t="s">
        <v>46</v>
      </c>
      <c r="B19" s="55">
        <v>317926.57</v>
      </c>
      <c r="C19" s="55">
        <v>138610530.54999998</v>
      </c>
      <c r="D19" s="56">
        <v>435.98284518969263</v>
      </c>
      <c r="E19" s="57">
        <v>546650638.29999995</v>
      </c>
      <c r="F19" s="57">
        <v>1719.424200059781</v>
      </c>
      <c r="G19" s="57">
        <v>3.943788658270885</v>
      </c>
      <c r="AI19" s="63" t="s">
        <v>47</v>
      </c>
      <c r="AJ19" s="62">
        <v>964915247.25</v>
      </c>
    </row>
    <row r="20" spans="1:36" x14ac:dyDescent="0.2">
      <c r="A20" s="54" t="s">
        <v>47</v>
      </c>
      <c r="B20" s="55">
        <v>342500.44</v>
      </c>
      <c r="C20" s="55">
        <v>158044187.71000004</v>
      </c>
      <c r="D20" s="56">
        <v>461.44229102304229</v>
      </c>
      <c r="E20" s="57">
        <v>819693362.16999996</v>
      </c>
      <c r="F20" s="57">
        <v>2393.2622164514592</v>
      </c>
      <c r="G20" s="57">
        <v>5.1864821734164597</v>
      </c>
      <c r="AI20" s="63" t="s">
        <v>48</v>
      </c>
      <c r="AJ20" s="62">
        <v>1065799338.3900001</v>
      </c>
    </row>
    <row r="21" spans="1:36" x14ac:dyDescent="0.2">
      <c r="A21" s="54" t="s">
        <v>48</v>
      </c>
      <c r="B21" s="55">
        <v>379241.50999999995</v>
      </c>
      <c r="C21" s="55">
        <v>167934398.63</v>
      </c>
      <c r="D21" s="56">
        <v>442.81650136347156</v>
      </c>
      <c r="E21" s="57">
        <v>946204398.28999996</v>
      </c>
      <c r="F21" s="57">
        <v>2494.9916434253205</v>
      </c>
      <c r="G21" s="57">
        <v>5.6343691703968082</v>
      </c>
      <c r="AI21" s="63" t="s">
        <v>49</v>
      </c>
      <c r="AJ21" s="62">
        <v>1140985359.22</v>
      </c>
    </row>
    <row r="22" spans="1:36" x14ac:dyDescent="0.2">
      <c r="A22" s="54" t="s">
        <v>49</v>
      </c>
      <c r="B22" s="55">
        <v>341643.39999999997</v>
      </c>
      <c r="C22" s="55">
        <v>150597667.68000001</v>
      </c>
      <c r="D22" s="56">
        <v>440.80367915785882</v>
      </c>
      <c r="E22" s="57">
        <v>840800481.58000004</v>
      </c>
      <c r="F22" s="57">
        <v>2461.0470495844502</v>
      </c>
      <c r="G22" s="57">
        <v>5.5830909902707733</v>
      </c>
      <c r="AI22" s="63" t="s">
        <v>50</v>
      </c>
      <c r="AJ22" s="62">
        <v>1133418027.8199999</v>
      </c>
    </row>
    <row r="23" spans="1:36" x14ac:dyDescent="0.2">
      <c r="A23" s="54" t="s">
        <v>50</v>
      </c>
      <c r="B23" s="55">
        <v>391867.35</v>
      </c>
      <c r="C23" s="55">
        <v>174012919.56000003</v>
      </c>
      <c r="D23" s="56">
        <v>444.06077607639435</v>
      </c>
      <c r="E23" s="57">
        <v>968774722.45000005</v>
      </c>
      <c r="F23" s="57">
        <v>2472.2006629284119</v>
      </c>
      <c r="G23" s="57">
        <v>5.56725744789291</v>
      </c>
      <c r="AI23" s="63" t="s">
        <v>66</v>
      </c>
      <c r="AJ23" s="62">
        <v>1149028186.23</v>
      </c>
    </row>
    <row r="24" spans="1:36" x14ac:dyDescent="0.2">
      <c r="A24" s="54" t="s">
        <v>66</v>
      </c>
      <c r="B24" s="55">
        <v>402746.20999999996</v>
      </c>
      <c r="C24" s="55">
        <v>178228444.00999999</v>
      </c>
      <c r="D24" s="56">
        <v>442.5328894094373</v>
      </c>
      <c r="E24" s="57">
        <v>1046856663.9799999</v>
      </c>
      <c r="F24" s="57">
        <v>2599.2961274048985</v>
      </c>
      <c r="G24" s="57">
        <v>5.8736789730446342</v>
      </c>
      <c r="AI24" s="61" t="s">
        <v>56</v>
      </c>
      <c r="AJ24" s="62">
        <v>8120706145.6399994</v>
      </c>
    </row>
    <row r="25" spans="1:36" x14ac:dyDescent="0.2">
      <c r="A25" s="52" t="s">
        <v>39</v>
      </c>
      <c r="B25" s="55">
        <v>3037482.79</v>
      </c>
      <c r="C25" s="55">
        <v>1206241825.72</v>
      </c>
      <c r="D25" s="56">
        <v>397.61888388312877</v>
      </c>
      <c r="E25" s="57">
        <v>4824997667.79</v>
      </c>
      <c r="F25" s="57">
        <v>1576.6711020349805</v>
      </c>
      <c r="G25" s="57">
        <v>3.9807043975727097</v>
      </c>
    </row>
    <row r="26" spans="1:36" x14ac:dyDescent="0.2">
      <c r="A26" s="53">
        <v>2022</v>
      </c>
      <c r="B26" s="55">
        <v>3037482.79</v>
      </c>
      <c r="C26" s="55">
        <v>1206241825.72</v>
      </c>
      <c r="D26" s="56">
        <v>397.61888388312877</v>
      </c>
      <c r="E26" s="57">
        <v>4824997667.79</v>
      </c>
      <c r="F26" s="57">
        <v>1576.6711020349805</v>
      </c>
      <c r="G26" s="57">
        <v>3.9807043975727097</v>
      </c>
    </row>
    <row r="27" spans="1:36" x14ac:dyDescent="0.2">
      <c r="A27" s="54" t="s">
        <v>37</v>
      </c>
      <c r="B27" s="55">
        <v>325077.2</v>
      </c>
      <c r="C27" s="55">
        <v>132004812.72999999</v>
      </c>
      <c r="D27" s="56">
        <v>406.07219678894734</v>
      </c>
      <c r="E27" s="57">
        <v>435783107.80000001</v>
      </c>
      <c r="F27" s="57">
        <v>1340.552668104684</v>
      </c>
      <c r="G27" s="57">
        <v>3.3012668158648282</v>
      </c>
    </row>
    <row r="28" spans="1:36" x14ac:dyDescent="0.2">
      <c r="A28" s="54" t="s">
        <v>45</v>
      </c>
      <c r="B28" s="55">
        <v>340918.36</v>
      </c>
      <c r="C28" s="55">
        <v>134907668.09</v>
      </c>
      <c r="D28" s="56">
        <v>395.71840041117179</v>
      </c>
      <c r="E28" s="57">
        <v>462478862.85000002</v>
      </c>
      <c r="F28" s="57">
        <v>1356.5677801864354</v>
      </c>
      <c r="G28" s="57">
        <v>3.4281139789731578</v>
      </c>
    </row>
    <row r="29" spans="1:36" x14ac:dyDescent="0.2">
      <c r="A29" s="54" t="s">
        <v>46</v>
      </c>
      <c r="B29" s="55">
        <v>379960.77</v>
      </c>
      <c r="C29" s="55">
        <v>154842983.69</v>
      </c>
      <c r="D29" s="56">
        <v>407.52360747663499</v>
      </c>
      <c r="E29" s="57">
        <v>551535933.1099999</v>
      </c>
      <c r="F29" s="57">
        <v>1451.5602047811406</v>
      </c>
      <c r="G29" s="57">
        <v>3.5619045820906572</v>
      </c>
    </row>
    <row r="30" spans="1:36" x14ac:dyDescent="0.2">
      <c r="A30" s="54" t="s">
        <v>47</v>
      </c>
      <c r="B30" s="55">
        <v>372697.36</v>
      </c>
      <c r="C30" s="55">
        <v>155630166.47000003</v>
      </c>
      <c r="D30" s="56">
        <v>417.57786121694028</v>
      </c>
      <c r="E30" s="57">
        <v>573200127.88</v>
      </c>
      <c r="F30" s="57">
        <v>1537.9774299447681</v>
      </c>
      <c r="G30" s="57">
        <v>3.6830914011165863</v>
      </c>
    </row>
    <row r="31" spans="1:36" x14ac:dyDescent="0.2">
      <c r="A31" s="54" t="s">
        <v>48</v>
      </c>
      <c r="B31" s="55">
        <v>417740.5</v>
      </c>
      <c r="C31" s="55">
        <v>164574001.75000003</v>
      </c>
      <c r="D31" s="56">
        <v>393.96228460012861</v>
      </c>
      <c r="E31" s="57">
        <v>663199039.87</v>
      </c>
      <c r="F31" s="57">
        <v>1587.5861686142473</v>
      </c>
      <c r="G31" s="57">
        <v>4.029792268632125</v>
      </c>
    </row>
    <row r="32" spans="1:36" x14ac:dyDescent="0.2">
      <c r="A32" s="54" t="s">
        <v>49</v>
      </c>
      <c r="B32" s="55">
        <v>393802.23</v>
      </c>
      <c r="C32" s="55">
        <v>159468959.13</v>
      </c>
      <c r="D32" s="56">
        <v>404.94681589284045</v>
      </c>
      <c r="E32" s="57">
        <v>654349869.73000002</v>
      </c>
      <c r="F32" s="57">
        <v>1661.6205289898944</v>
      </c>
      <c r="G32" s="57">
        <v>4.1033055793420603</v>
      </c>
    </row>
    <row r="33" spans="1:7" x14ac:dyDescent="0.2">
      <c r="A33" s="54" t="s">
        <v>50</v>
      </c>
      <c r="B33" s="55">
        <v>403211.91000000003</v>
      </c>
      <c r="C33" s="55">
        <v>151251138.86999997</v>
      </c>
      <c r="D33" s="56">
        <v>375.11575208678721</v>
      </c>
      <c r="E33" s="57">
        <v>717432890.69000018</v>
      </c>
      <c r="F33" s="57">
        <v>1779.2948891068227</v>
      </c>
      <c r="G33" s="57">
        <v>4.7433222390915821</v>
      </c>
    </row>
    <row r="34" spans="1:7" x14ac:dyDescent="0.2">
      <c r="A34" s="54" t="s">
        <v>66</v>
      </c>
      <c r="B34" s="55">
        <v>404074.46</v>
      </c>
      <c r="C34" s="55">
        <v>153562094.98999998</v>
      </c>
      <c r="D34" s="56">
        <v>380.03415259157924</v>
      </c>
      <c r="E34" s="57">
        <v>767017835.86000001</v>
      </c>
      <c r="F34" s="57">
        <v>1898.2091465518508</v>
      </c>
      <c r="G34" s="57">
        <v>4.9948383154706795</v>
      </c>
    </row>
    <row r="35" spans="1:7" x14ac:dyDescent="0.2">
      <c r="A35" s="52" t="s">
        <v>41</v>
      </c>
      <c r="B35" s="55">
        <v>4899845.3099999996</v>
      </c>
      <c r="C35" s="55">
        <v>2103444041.22</v>
      </c>
      <c r="D35" s="56">
        <v>429.24241733479965</v>
      </c>
      <c r="E35" s="57">
        <v>7643011556.7700005</v>
      </c>
      <c r="F35" s="57">
        <v>1539.074986869831</v>
      </c>
      <c r="G35" s="57">
        <v>3.5585384145446222</v>
      </c>
    </row>
    <row r="36" spans="1:7" x14ac:dyDescent="0.2">
      <c r="A36" s="53">
        <v>2022</v>
      </c>
      <c r="B36" s="55">
        <v>4899845.3099999996</v>
      </c>
      <c r="C36" s="55">
        <v>2103444041.22</v>
      </c>
      <c r="D36" s="56">
        <v>429.24241733479965</v>
      </c>
      <c r="E36" s="57">
        <v>7643011556.7700005</v>
      </c>
      <c r="F36" s="57">
        <v>1539.074986869831</v>
      </c>
      <c r="G36" s="57">
        <v>3.5585384145446222</v>
      </c>
    </row>
    <row r="37" spans="1:7" x14ac:dyDescent="0.2">
      <c r="A37" s="54" t="s">
        <v>37</v>
      </c>
      <c r="B37" s="55">
        <v>556753.22</v>
      </c>
      <c r="C37" s="55">
        <v>244255889.65000004</v>
      </c>
      <c r="D37" s="56">
        <v>438.7148217122122</v>
      </c>
      <c r="E37" s="57">
        <v>608664406.76999998</v>
      </c>
      <c r="F37" s="57">
        <v>1093.2391316389692</v>
      </c>
      <c r="G37" s="57">
        <v>2.49191291821937</v>
      </c>
    </row>
    <row r="38" spans="1:7" x14ac:dyDescent="0.2">
      <c r="A38" s="54" t="s">
        <v>45</v>
      </c>
      <c r="B38" s="55">
        <v>535324.1100000001</v>
      </c>
      <c r="C38" s="55">
        <v>214731562.49999997</v>
      </c>
      <c r="D38" s="56">
        <v>401.12440013209925</v>
      </c>
      <c r="E38" s="57">
        <v>566280858.91999996</v>
      </c>
      <c r="F38" s="57">
        <v>1057.8280491046814</v>
      </c>
      <c r="G38" s="57">
        <v>2.6371570733575789</v>
      </c>
    </row>
    <row r="39" spans="1:7" x14ac:dyDescent="0.2">
      <c r="A39" s="54" t="s">
        <v>46</v>
      </c>
      <c r="B39" s="55">
        <v>570263.86</v>
      </c>
      <c r="C39" s="55">
        <v>239198774.91</v>
      </c>
      <c r="D39" s="56">
        <v>419.45280367232107</v>
      </c>
      <c r="E39" s="57">
        <v>687980547.26999998</v>
      </c>
      <c r="F39" s="57">
        <v>1206.4249473392895</v>
      </c>
      <c r="G39" s="57">
        <v>2.8761875872017191</v>
      </c>
    </row>
    <row r="40" spans="1:7" x14ac:dyDescent="0.2">
      <c r="A40" s="54" t="s">
        <v>47</v>
      </c>
      <c r="B40" s="55">
        <v>633572.64</v>
      </c>
      <c r="C40" s="55">
        <v>259555052.49999997</v>
      </c>
      <c r="D40" s="56">
        <v>409.66897260588775</v>
      </c>
      <c r="E40" s="57">
        <v>899194526.26999998</v>
      </c>
      <c r="F40" s="57">
        <v>1419.2445656586433</v>
      </c>
      <c r="G40" s="57">
        <v>3.464369187226668</v>
      </c>
    </row>
    <row r="41" spans="1:7" x14ac:dyDescent="0.2">
      <c r="A41" s="54" t="s">
        <v>48</v>
      </c>
      <c r="B41" s="55">
        <v>634268.61</v>
      </c>
      <c r="C41" s="55">
        <v>241536528.49000001</v>
      </c>
      <c r="D41" s="56">
        <v>380.81110223947553</v>
      </c>
      <c r="E41" s="57">
        <v>945638390.75999999</v>
      </c>
      <c r="F41" s="57">
        <v>1490.9115410267584</v>
      </c>
      <c r="G41" s="57">
        <v>3.9150947340006623</v>
      </c>
    </row>
    <row r="42" spans="1:7" x14ac:dyDescent="0.2">
      <c r="A42" s="54" t="s">
        <v>49</v>
      </c>
      <c r="B42" s="55">
        <v>705625.75999999989</v>
      </c>
      <c r="C42" s="55">
        <v>314636490.38999999</v>
      </c>
      <c r="D42" s="56">
        <v>445.89711462631413</v>
      </c>
      <c r="E42" s="57">
        <v>1247322706.74</v>
      </c>
      <c r="F42" s="57">
        <v>1767.6830657939702</v>
      </c>
      <c r="G42" s="57">
        <v>3.9643294558552684</v>
      </c>
    </row>
    <row r="43" spans="1:7" x14ac:dyDescent="0.2">
      <c r="A43" s="54" t="s">
        <v>50</v>
      </c>
      <c r="B43" s="55">
        <v>675609.41</v>
      </c>
      <c r="C43" s="55">
        <v>290027525.12</v>
      </c>
      <c r="D43" s="56">
        <v>429.28283831925904</v>
      </c>
      <c r="E43" s="57">
        <v>1325671852.26</v>
      </c>
      <c r="F43" s="57">
        <v>1962.1867792812418</v>
      </c>
      <c r="G43" s="57">
        <v>4.5708484107206662</v>
      </c>
    </row>
    <row r="44" spans="1:7" x14ac:dyDescent="0.2">
      <c r="A44" s="54" t="s">
        <v>66</v>
      </c>
      <c r="B44" s="55">
        <v>588427.69999999995</v>
      </c>
      <c r="C44" s="55">
        <v>299502217.66000003</v>
      </c>
      <c r="D44" s="56">
        <v>508.98728537082815</v>
      </c>
      <c r="E44" s="57">
        <v>1362258267.7800002</v>
      </c>
      <c r="F44" s="57">
        <v>2315.0818151150947</v>
      </c>
      <c r="G44" s="57">
        <v>4.5484079497750454</v>
      </c>
    </row>
    <row r="45" spans="1:7" x14ac:dyDescent="0.2">
      <c r="A45" s="52" t="s">
        <v>42</v>
      </c>
      <c r="B45" s="55">
        <v>1822109.1099999999</v>
      </c>
      <c r="C45" s="55">
        <v>1336013706.7900002</v>
      </c>
      <c r="D45" s="56">
        <v>733.31859939022877</v>
      </c>
      <c r="E45" s="57">
        <v>3961729645.8299999</v>
      </c>
      <c r="F45" s="57">
        <v>2113.536419790028</v>
      </c>
      <c r="G45" s="57">
        <v>2.8940546908095111</v>
      </c>
    </row>
    <row r="46" spans="1:7" x14ac:dyDescent="0.2">
      <c r="A46" s="53">
        <v>2022</v>
      </c>
      <c r="B46" s="55">
        <v>1822109.1099999999</v>
      </c>
      <c r="C46" s="55">
        <v>1336013706.7900002</v>
      </c>
      <c r="D46" s="56">
        <v>733.31859939022877</v>
      </c>
      <c r="E46" s="57">
        <v>3961729645.8299999</v>
      </c>
      <c r="F46" s="57">
        <v>2113.536419790028</v>
      </c>
      <c r="G46" s="57">
        <v>2.8940546908095111</v>
      </c>
    </row>
    <row r="47" spans="1:7" x14ac:dyDescent="0.2">
      <c r="A47" s="54" t="s">
        <v>37</v>
      </c>
      <c r="B47" s="55">
        <v>220595.74000000002</v>
      </c>
      <c r="C47" s="55">
        <v>159221554.34</v>
      </c>
      <c r="D47" s="56">
        <v>721.77982376268915</v>
      </c>
      <c r="E47" s="57">
        <v>362432632.11000001</v>
      </c>
      <c r="F47" s="57">
        <v>1642.9720361327013</v>
      </c>
      <c r="G47" s="57">
        <v>2.2762786961372408</v>
      </c>
    </row>
    <row r="48" spans="1:7" x14ac:dyDescent="0.2">
      <c r="A48" s="54" t="s">
        <v>45</v>
      </c>
      <c r="B48" s="55">
        <v>201601.36</v>
      </c>
      <c r="C48" s="55">
        <v>162554423.52000001</v>
      </c>
      <c r="D48" s="56">
        <v>806.31610580404822</v>
      </c>
      <c r="E48" s="57">
        <v>356010789.85999995</v>
      </c>
      <c r="F48" s="57">
        <v>1765.9146240878533</v>
      </c>
      <c r="G48" s="57">
        <v>2.1901021341089368</v>
      </c>
    </row>
    <row r="49" spans="1:7" x14ac:dyDescent="0.2">
      <c r="A49" s="54" t="s">
        <v>46</v>
      </c>
      <c r="B49" s="55">
        <v>169132.03999999998</v>
      </c>
      <c r="C49" s="55">
        <v>129982163.98</v>
      </c>
      <c r="D49" s="56">
        <v>768.52478087534462</v>
      </c>
      <c r="E49" s="57">
        <v>281686198.82999998</v>
      </c>
      <c r="F49" s="57">
        <v>1665.4809983371572</v>
      </c>
      <c r="G49" s="57">
        <v>2.1671142424843941</v>
      </c>
    </row>
    <row r="50" spans="1:7" x14ac:dyDescent="0.2">
      <c r="A50" s="54" t="s">
        <v>47</v>
      </c>
      <c r="B50" s="55">
        <v>174017.73</v>
      </c>
      <c r="C50" s="55">
        <v>114012840.56999999</v>
      </c>
      <c r="D50" s="56">
        <v>655.17944964573428</v>
      </c>
      <c r="E50" s="57">
        <v>322304685.32999998</v>
      </c>
      <c r="F50" s="57">
        <v>1852.1370513797644</v>
      </c>
      <c r="G50" s="57">
        <v>2.8269156677323193</v>
      </c>
    </row>
    <row r="51" spans="1:7" x14ac:dyDescent="0.2">
      <c r="A51" s="54" t="s">
        <v>48</v>
      </c>
      <c r="B51" s="55">
        <v>247848.84000000003</v>
      </c>
      <c r="C51" s="55">
        <v>176511313.15000004</v>
      </c>
      <c r="D51" s="56">
        <v>712.17324700813617</v>
      </c>
      <c r="E51" s="57">
        <v>579787970.32000005</v>
      </c>
      <c r="F51" s="57">
        <v>2339.2805482567519</v>
      </c>
      <c r="G51" s="57">
        <v>3.2847071384444004</v>
      </c>
    </row>
    <row r="52" spans="1:7" x14ac:dyDescent="0.2">
      <c r="A52" s="54" t="s">
        <v>49</v>
      </c>
      <c r="B52" s="55">
        <v>270993.88</v>
      </c>
      <c r="C52" s="55">
        <v>197275572.41999999</v>
      </c>
      <c r="D52" s="56">
        <v>727.97058154966442</v>
      </c>
      <c r="E52" s="57">
        <v>665958976.99999988</v>
      </c>
      <c r="F52" s="57">
        <v>2457.4686963410386</v>
      </c>
      <c r="G52" s="57">
        <v>3.3757802287967626</v>
      </c>
    </row>
    <row r="53" spans="1:7" x14ac:dyDescent="0.2">
      <c r="A53" s="54" t="s">
        <v>50</v>
      </c>
      <c r="B53" s="55">
        <v>277603.26999999996</v>
      </c>
      <c r="C53" s="55">
        <v>202212323.90000001</v>
      </c>
      <c r="D53" s="56">
        <v>728.4219811243579</v>
      </c>
      <c r="E53" s="57">
        <v>703343761.55000019</v>
      </c>
      <c r="F53" s="57">
        <v>2533.6292384091885</v>
      </c>
      <c r="G53" s="57">
        <v>3.4782437983246983</v>
      </c>
    </row>
    <row r="54" spans="1:7" x14ac:dyDescent="0.2">
      <c r="A54" s="54" t="s">
        <v>66</v>
      </c>
      <c r="B54" s="55">
        <v>260316.25000000006</v>
      </c>
      <c r="C54" s="55">
        <v>194243514.91</v>
      </c>
      <c r="D54" s="56">
        <v>746.18282535185551</v>
      </c>
      <c r="E54" s="57">
        <v>690204630.83000004</v>
      </c>
      <c r="F54" s="57">
        <v>2651.4081653757685</v>
      </c>
      <c r="G54" s="57">
        <v>3.5532956204473374</v>
      </c>
    </row>
    <row r="55" spans="1:7" x14ac:dyDescent="0.2">
      <c r="A55" s="52" t="s">
        <v>44</v>
      </c>
      <c r="B55" s="55">
        <v>3406100.44</v>
      </c>
      <c r="C55" s="55">
        <v>2035346314.1299999</v>
      </c>
      <c r="D55" s="56">
        <v>606.26410166052324</v>
      </c>
      <c r="E55" s="57">
        <v>6131278497.8400002</v>
      </c>
      <c r="F55" s="57">
        <v>1778.4856419896139</v>
      </c>
      <c r="G55" s="57">
        <v>2.9602923693423757</v>
      </c>
    </row>
    <row r="56" spans="1:7" x14ac:dyDescent="0.2">
      <c r="A56" s="53">
        <v>2022</v>
      </c>
      <c r="B56" s="55">
        <v>3406100.44</v>
      </c>
      <c r="C56" s="55">
        <v>2035346314.1299999</v>
      </c>
      <c r="D56" s="56">
        <v>606.26410166052324</v>
      </c>
      <c r="E56" s="57">
        <v>6131278497.8400002</v>
      </c>
      <c r="F56" s="57">
        <v>1778.4856419896139</v>
      </c>
      <c r="G56" s="57">
        <v>2.9602923693423757</v>
      </c>
    </row>
    <row r="57" spans="1:7" x14ac:dyDescent="0.2">
      <c r="A57" s="54" t="s">
        <v>37</v>
      </c>
      <c r="B57" s="55">
        <v>321247.03000000003</v>
      </c>
      <c r="C57" s="55">
        <v>209605932.28999996</v>
      </c>
      <c r="D57" s="56">
        <v>652.47586036826533</v>
      </c>
      <c r="E57" s="57">
        <v>521190269.05000001</v>
      </c>
      <c r="F57" s="57">
        <v>1622.3971597496168</v>
      </c>
      <c r="G57" s="57">
        <v>2.4865244192082696</v>
      </c>
    </row>
    <row r="58" spans="1:7" x14ac:dyDescent="0.2">
      <c r="A58" s="54" t="s">
        <v>45</v>
      </c>
      <c r="B58" s="55">
        <v>304815.89000000007</v>
      </c>
      <c r="C58" s="55">
        <v>201055300.26000002</v>
      </c>
      <c r="D58" s="56">
        <v>659.59586378518509</v>
      </c>
      <c r="E58" s="57">
        <v>497627138.59000009</v>
      </c>
      <c r="F58" s="57">
        <v>1632.5498601467266</v>
      </c>
      <c r="G58" s="57">
        <v>2.4750759514744467</v>
      </c>
    </row>
    <row r="59" spans="1:7" x14ac:dyDescent="0.2">
      <c r="A59" s="54" t="s">
        <v>46</v>
      </c>
      <c r="B59" s="55">
        <v>350832.6</v>
      </c>
      <c r="C59" s="55">
        <v>224441086.72999996</v>
      </c>
      <c r="D59" s="56">
        <v>639.73840153395088</v>
      </c>
      <c r="E59" s="57">
        <v>568389368.84000003</v>
      </c>
      <c r="F59" s="57">
        <v>1620.1156016858185</v>
      </c>
      <c r="G59" s="57">
        <v>2.5324657669465211</v>
      </c>
    </row>
    <row r="60" spans="1:7" x14ac:dyDescent="0.2">
      <c r="A60" s="54" t="s">
        <v>47</v>
      </c>
      <c r="B60" s="55">
        <v>429601</v>
      </c>
      <c r="C60" s="55">
        <v>257397000</v>
      </c>
      <c r="D60" s="56">
        <v>599.15363325504359</v>
      </c>
      <c r="E60" s="57">
        <v>752673462.53999996</v>
      </c>
      <c r="F60" s="57">
        <v>1752.029121300928</v>
      </c>
      <c r="G60" s="57">
        <v>2.9241734073823702</v>
      </c>
    </row>
    <row r="61" spans="1:7" x14ac:dyDescent="0.2">
      <c r="A61" s="54" t="s">
        <v>48</v>
      </c>
      <c r="B61" s="55">
        <v>440019.51</v>
      </c>
      <c r="C61" s="55">
        <v>281184206.44</v>
      </c>
      <c r="D61" s="56">
        <v>639.02667961245629</v>
      </c>
      <c r="E61" s="57">
        <v>867867770.80000007</v>
      </c>
      <c r="F61" s="57">
        <v>1972.3392965007395</v>
      </c>
      <c r="G61" s="57">
        <v>3.0864741010451757</v>
      </c>
    </row>
    <row r="62" spans="1:7" x14ac:dyDescent="0.2">
      <c r="A62" s="54" t="s">
        <v>49</v>
      </c>
      <c r="B62" s="55">
        <v>492459.89</v>
      </c>
      <c r="C62" s="55">
        <v>287861343.78000003</v>
      </c>
      <c r="D62" s="56">
        <v>584.53764382719578</v>
      </c>
      <c r="E62" s="57">
        <v>943593494.24000001</v>
      </c>
      <c r="F62" s="57">
        <v>1916.0819254538678</v>
      </c>
      <c r="G62" s="57">
        <v>3.2779444500931243</v>
      </c>
    </row>
    <row r="63" spans="1:7" x14ac:dyDescent="0.2">
      <c r="A63" s="54" t="s">
        <v>50</v>
      </c>
      <c r="B63" s="55">
        <v>538578.15</v>
      </c>
      <c r="C63" s="55">
        <v>284812700.34999996</v>
      </c>
      <c r="D63" s="56">
        <v>528.82334782797989</v>
      </c>
      <c r="E63" s="57">
        <v>954352133.82000005</v>
      </c>
      <c r="F63" s="57">
        <v>1771.9844999653253</v>
      </c>
      <c r="G63" s="57">
        <v>3.3508061004555558</v>
      </c>
    </row>
    <row r="64" spans="1:7" x14ac:dyDescent="0.2">
      <c r="A64" s="54" t="s">
        <v>66</v>
      </c>
      <c r="B64" s="55">
        <v>528546.37000000011</v>
      </c>
      <c r="C64" s="55">
        <v>288988744.28000003</v>
      </c>
      <c r="D64" s="56">
        <v>546.7613830741094</v>
      </c>
      <c r="E64" s="57">
        <v>1025584859.96</v>
      </c>
      <c r="F64" s="57">
        <v>1940.3876711138889</v>
      </c>
      <c r="G64" s="57">
        <v>3.5488747581335383</v>
      </c>
    </row>
    <row r="65" spans="1:7" x14ac:dyDescent="0.2">
      <c r="A65" s="52" t="s">
        <v>43</v>
      </c>
      <c r="B65" s="55">
        <v>328908.87</v>
      </c>
      <c r="C65" s="55">
        <v>219044901.16000003</v>
      </c>
      <c r="D65" s="56">
        <v>662.27443261073836</v>
      </c>
      <c r="E65" s="57">
        <v>444111337.38999999</v>
      </c>
      <c r="F65" s="57">
        <v>1324.8383360465009</v>
      </c>
      <c r="G65" s="57">
        <v>1.9953108454605901</v>
      </c>
    </row>
    <row r="66" spans="1:7" x14ac:dyDescent="0.2">
      <c r="A66" s="53">
        <v>2022</v>
      </c>
      <c r="B66" s="55">
        <v>328908.87</v>
      </c>
      <c r="C66" s="55">
        <v>219044901.16000003</v>
      </c>
      <c r="D66" s="56">
        <v>662.27443261073836</v>
      </c>
      <c r="E66" s="57">
        <v>444111337.38999999</v>
      </c>
      <c r="F66" s="57">
        <v>1324.8383360465009</v>
      </c>
      <c r="G66" s="57">
        <v>1.9953108454605901</v>
      </c>
    </row>
    <row r="67" spans="1:7" x14ac:dyDescent="0.2">
      <c r="A67" s="54" t="s">
        <v>37</v>
      </c>
      <c r="B67" s="55">
        <v>34856.54</v>
      </c>
      <c r="C67" s="55">
        <v>20110458.109999999</v>
      </c>
      <c r="D67" s="56">
        <v>576.94935039450274</v>
      </c>
      <c r="E67" s="57">
        <v>38709135.18</v>
      </c>
      <c r="F67" s="57">
        <v>1110.527183134069</v>
      </c>
      <c r="G67" s="57">
        <v>1.9248261262010604</v>
      </c>
    </row>
    <row r="68" spans="1:7" x14ac:dyDescent="0.2">
      <c r="A68" s="54" t="s">
        <v>45</v>
      </c>
      <c r="B68" s="55">
        <v>32570.47</v>
      </c>
      <c r="C68" s="55">
        <v>23067656.030000001</v>
      </c>
      <c r="D68" s="56">
        <v>708.23835302345958</v>
      </c>
      <c r="E68" s="57">
        <v>37200862.729999997</v>
      </c>
      <c r="F68" s="57">
        <v>1142.1653642087447</v>
      </c>
      <c r="G68" s="57">
        <v>1.612684994158897</v>
      </c>
    </row>
    <row r="69" spans="1:7" x14ac:dyDescent="0.2">
      <c r="A69" s="54" t="s">
        <v>46</v>
      </c>
      <c r="B69" s="55">
        <v>40449.979999999996</v>
      </c>
      <c r="C69" s="55">
        <v>24781980.870000001</v>
      </c>
      <c r="D69" s="56">
        <v>612.65743196906408</v>
      </c>
      <c r="E69" s="57">
        <v>40896419.07</v>
      </c>
      <c r="F69" s="57">
        <v>1011.0368180651759</v>
      </c>
      <c r="G69" s="57">
        <v>1.6502481897848384</v>
      </c>
    </row>
    <row r="70" spans="1:7" x14ac:dyDescent="0.2">
      <c r="A70" s="54" t="s">
        <v>47</v>
      </c>
      <c r="B70" s="55">
        <v>32192</v>
      </c>
      <c r="C70" s="55">
        <v>20276000</v>
      </c>
      <c r="D70" s="56">
        <v>629.8459244532803</v>
      </c>
      <c r="E70" s="57">
        <v>40694988</v>
      </c>
      <c r="F70" s="57">
        <v>1264.1335735586481</v>
      </c>
      <c r="G70" s="57">
        <v>2.0070520812783585</v>
      </c>
    </row>
    <row r="71" spans="1:7" x14ac:dyDescent="0.2">
      <c r="A71" s="54" t="s">
        <v>48</v>
      </c>
      <c r="B71" s="55">
        <v>48528</v>
      </c>
      <c r="C71" s="55">
        <v>34058889.930000007</v>
      </c>
      <c r="D71" s="56">
        <v>701.83996723541065</v>
      </c>
      <c r="E71" s="57">
        <v>69977399.519999996</v>
      </c>
      <c r="F71" s="57">
        <v>1442.0004846686447</v>
      </c>
      <c r="G71" s="57">
        <v>2.0546001253658588</v>
      </c>
    </row>
    <row r="72" spans="1:7" x14ac:dyDescent="0.2">
      <c r="A72" s="54" t="s">
        <v>49</v>
      </c>
      <c r="B72" s="55">
        <v>45086.94</v>
      </c>
      <c r="C72" s="55">
        <v>31145325.82</v>
      </c>
      <c r="D72" s="56">
        <v>690.78375733638165</v>
      </c>
      <c r="E72" s="57">
        <v>66501918.439999998</v>
      </c>
      <c r="F72" s="57">
        <v>1474.9707662573685</v>
      </c>
      <c r="G72" s="57">
        <v>2.1352134450073961</v>
      </c>
    </row>
    <row r="73" spans="1:7" x14ac:dyDescent="0.2">
      <c r="A73" s="54" t="s">
        <v>50</v>
      </c>
      <c r="B73" s="55">
        <v>45147.68</v>
      </c>
      <c r="C73" s="55">
        <v>31101420.02</v>
      </c>
      <c r="D73" s="56">
        <v>688.88190976812098</v>
      </c>
      <c r="E73" s="57">
        <v>71497659.060000002</v>
      </c>
      <c r="F73" s="57">
        <v>1583.6397143773502</v>
      </c>
      <c r="G73" s="57">
        <v>2.2988551331104143</v>
      </c>
    </row>
    <row r="74" spans="1:7" x14ac:dyDescent="0.2">
      <c r="A74" s="54" t="s">
        <v>66</v>
      </c>
      <c r="B74" s="55">
        <v>50077.259999999995</v>
      </c>
      <c r="C74" s="55">
        <v>34503170.380000003</v>
      </c>
      <c r="D74" s="56">
        <v>688.99876670568653</v>
      </c>
      <c r="E74" s="57">
        <v>78632955.390000001</v>
      </c>
      <c r="F74" s="57">
        <v>1570.2327841020058</v>
      </c>
      <c r="G74" s="57">
        <v>2.2790066687778965</v>
      </c>
    </row>
    <row r="75" spans="1:7" x14ac:dyDescent="0.2">
      <c r="A75" s="52" t="s">
        <v>56</v>
      </c>
      <c r="B75" s="55">
        <v>16284384.819999998</v>
      </c>
      <c r="C75" s="55">
        <v>8120706145.6399975</v>
      </c>
      <c r="D75" s="56">
        <v>544.23537691888862</v>
      </c>
      <c r="E75" s="57">
        <v>29037011641.880009</v>
      </c>
      <c r="F75" s="57">
        <v>1742.1018851735134</v>
      </c>
      <c r="G75" s="57">
        <v>3.3693100891988146</v>
      </c>
    </row>
  </sheetData>
  <pageMargins left="0.7" right="0.7" top="0.75" bottom="0.75" header="0.3" footer="0.3"/>
  <pageSetup orientation="portrait" horizontalDpi="4294967295" verticalDpi="4294967295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workbookViewId="0">
      <selection activeCell="C18" sqref="C18"/>
    </sheetView>
  </sheetViews>
  <sheetFormatPr baseColWidth="10" defaultRowHeight="12.75" x14ac:dyDescent="0.2"/>
  <cols>
    <col min="1" max="1" width="7.140625" customWidth="1"/>
    <col min="2" max="2" width="8.42578125" customWidth="1"/>
    <col min="3" max="3" width="31.28515625" customWidth="1"/>
    <col min="4" max="4" width="14.7109375" style="47" customWidth="1"/>
    <col min="5" max="5" width="16.7109375" style="47" customWidth="1"/>
    <col min="6" max="6" width="14.7109375" style="47" customWidth="1"/>
    <col min="7" max="7" width="17.42578125" style="48" customWidth="1"/>
    <col min="8" max="9" width="14.7109375" style="48" customWidth="1"/>
  </cols>
  <sheetData>
    <row r="5" spans="1:9" s="49" customFormat="1" ht="36" customHeight="1" x14ac:dyDescent="0.2">
      <c r="A5" s="49" t="s">
        <v>35</v>
      </c>
      <c r="B5" s="49" t="s">
        <v>36</v>
      </c>
      <c r="C5" s="49" t="s">
        <v>38</v>
      </c>
      <c r="D5" s="50" t="s">
        <v>53</v>
      </c>
      <c r="E5" s="50" t="s">
        <v>54</v>
      </c>
      <c r="F5" s="50" t="s">
        <v>52</v>
      </c>
      <c r="G5" s="51" t="s">
        <v>51</v>
      </c>
      <c r="H5" s="51" t="s">
        <v>14</v>
      </c>
      <c r="I5" s="51" t="s">
        <v>15</v>
      </c>
    </row>
    <row r="6" spans="1:9" x14ac:dyDescent="0.2">
      <c r="A6">
        <v>2022</v>
      </c>
      <c r="B6" t="s">
        <v>37</v>
      </c>
      <c r="C6" t="s">
        <v>39</v>
      </c>
      <c r="D6" s="47">
        <v>325077.2</v>
      </c>
      <c r="E6" s="47">
        <v>132004812.72999999</v>
      </c>
      <c r="F6" s="47">
        <v>406.07219678894734</v>
      </c>
      <c r="G6" s="48">
        <v>435783107.80000001</v>
      </c>
      <c r="H6" s="48">
        <f>+G6/D6</f>
        <v>1340.552668104684</v>
      </c>
      <c r="I6" s="48">
        <f>+G6/E6</f>
        <v>3.3012668158648282</v>
      </c>
    </row>
    <row r="7" spans="1:9" x14ac:dyDescent="0.2">
      <c r="A7">
        <v>2022</v>
      </c>
      <c r="B7" t="s">
        <v>37</v>
      </c>
      <c r="C7" t="s">
        <v>40</v>
      </c>
      <c r="D7" s="47">
        <v>272012.82</v>
      </c>
      <c r="E7" s="47">
        <v>113778811.23</v>
      </c>
      <c r="F7" s="47">
        <v>418.28473830755479</v>
      </c>
      <c r="G7" s="48">
        <v>394392273.04999995</v>
      </c>
      <c r="H7" s="48">
        <f t="shared" ref="H7:H47" si="0">+G7/D7</f>
        <v>1449.903254743655</v>
      </c>
      <c r="I7" s="48">
        <f t="shared" ref="I7:I47" si="1">+G7/E7</f>
        <v>3.4663068526243377</v>
      </c>
    </row>
    <row r="8" spans="1:9" x14ac:dyDescent="0.2">
      <c r="A8">
        <v>2022</v>
      </c>
      <c r="B8" t="s">
        <v>37</v>
      </c>
      <c r="C8" t="s">
        <v>41</v>
      </c>
      <c r="D8" s="47">
        <v>556753.22</v>
      </c>
      <c r="E8" s="47">
        <v>244255889.65000004</v>
      </c>
      <c r="F8" s="47">
        <v>438.7148217122122</v>
      </c>
      <c r="G8" s="48">
        <v>608664406.76999998</v>
      </c>
      <c r="H8" s="48">
        <f t="shared" si="0"/>
        <v>1093.2391316389692</v>
      </c>
      <c r="I8" s="48">
        <f t="shared" si="1"/>
        <v>2.49191291821937</v>
      </c>
    </row>
    <row r="9" spans="1:9" x14ac:dyDescent="0.2">
      <c r="A9">
        <v>2022</v>
      </c>
      <c r="B9" t="s">
        <v>37</v>
      </c>
      <c r="C9" t="s">
        <v>42</v>
      </c>
      <c r="D9" s="47">
        <v>220595.74000000002</v>
      </c>
      <c r="E9" s="47">
        <v>159221554.34</v>
      </c>
      <c r="F9" s="47">
        <v>721.77982376268915</v>
      </c>
      <c r="G9" s="48">
        <v>362432632.11000001</v>
      </c>
      <c r="H9" s="48">
        <f t="shared" si="0"/>
        <v>1642.9720361327013</v>
      </c>
      <c r="I9" s="48">
        <f t="shared" si="1"/>
        <v>2.2762786961372408</v>
      </c>
    </row>
    <row r="10" spans="1:9" x14ac:dyDescent="0.2">
      <c r="A10">
        <v>2022</v>
      </c>
      <c r="B10" t="s">
        <v>37</v>
      </c>
      <c r="C10" t="s">
        <v>43</v>
      </c>
      <c r="D10" s="47">
        <v>34856.54</v>
      </c>
      <c r="E10" s="47">
        <v>20110458.109999999</v>
      </c>
      <c r="F10" s="47">
        <v>576.94935039450274</v>
      </c>
      <c r="G10" s="48">
        <v>38709135.18</v>
      </c>
      <c r="H10" s="48">
        <f t="shared" si="0"/>
        <v>1110.527183134069</v>
      </c>
      <c r="I10" s="48">
        <f t="shared" si="1"/>
        <v>1.9248261262010604</v>
      </c>
    </row>
    <row r="11" spans="1:9" x14ac:dyDescent="0.2">
      <c r="A11">
        <v>2022</v>
      </c>
      <c r="B11" t="s">
        <v>37</v>
      </c>
      <c r="C11" t="s">
        <v>44</v>
      </c>
      <c r="D11" s="47">
        <v>321247.03000000003</v>
      </c>
      <c r="E11" s="47">
        <v>209605932.28999996</v>
      </c>
      <c r="F11" s="47">
        <v>652.47586036826533</v>
      </c>
      <c r="G11" s="48">
        <v>521190269.05000001</v>
      </c>
      <c r="H11" s="48">
        <f t="shared" si="0"/>
        <v>1622.3971597496168</v>
      </c>
      <c r="I11" s="48">
        <f t="shared" si="1"/>
        <v>2.4865244192082696</v>
      </c>
    </row>
    <row r="12" spans="1:9" x14ac:dyDescent="0.2">
      <c r="A12">
        <v>2022</v>
      </c>
      <c r="B12" t="s">
        <v>45</v>
      </c>
      <c r="C12" t="s">
        <v>39</v>
      </c>
      <c r="D12" s="47">
        <v>340918.36</v>
      </c>
      <c r="E12" s="47">
        <v>134907668.09</v>
      </c>
      <c r="F12" s="47">
        <v>395.71840041117179</v>
      </c>
      <c r="G12" s="48">
        <v>462478862.85000002</v>
      </c>
      <c r="H12" s="48">
        <f t="shared" si="0"/>
        <v>1356.5677801864354</v>
      </c>
      <c r="I12" s="48">
        <f t="shared" si="1"/>
        <v>3.4281139789731578</v>
      </c>
    </row>
    <row r="13" spans="1:9" x14ac:dyDescent="0.2">
      <c r="A13">
        <v>2022</v>
      </c>
      <c r="B13" t="s">
        <v>45</v>
      </c>
      <c r="C13" t="s">
        <v>40</v>
      </c>
      <c r="D13" s="47">
        <v>342000</v>
      </c>
      <c r="E13" s="47">
        <v>139408397.24999997</v>
      </c>
      <c r="F13" s="47">
        <v>407.62689254385958</v>
      </c>
      <c r="G13" s="48">
        <v>468510396.44</v>
      </c>
      <c r="H13" s="48">
        <f t="shared" si="0"/>
        <v>1369.9134398830408</v>
      </c>
      <c r="I13" s="48">
        <f t="shared" si="1"/>
        <v>3.3607042737879271</v>
      </c>
    </row>
    <row r="14" spans="1:9" x14ac:dyDescent="0.2">
      <c r="A14">
        <v>2022</v>
      </c>
      <c r="B14" t="s">
        <v>45</v>
      </c>
      <c r="C14" t="s">
        <v>41</v>
      </c>
      <c r="D14" s="47">
        <v>535324.1100000001</v>
      </c>
      <c r="E14" s="47">
        <v>214731562.49999997</v>
      </c>
      <c r="F14" s="47">
        <v>401.12440013209925</v>
      </c>
      <c r="G14" s="48">
        <v>566280858.91999996</v>
      </c>
      <c r="H14" s="48">
        <f t="shared" si="0"/>
        <v>1057.8280491046814</v>
      </c>
      <c r="I14" s="48">
        <f t="shared" si="1"/>
        <v>2.6371570733575789</v>
      </c>
    </row>
    <row r="15" spans="1:9" x14ac:dyDescent="0.2">
      <c r="A15">
        <v>2022</v>
      </c>
      <c r="B15" t="s">
        <v>45</v>
      </c>
      <c r="C15" t="s">
        <v>42</v>
      </c>
      <c r="D15" s="47">
        <v>201601.36</v>
      </c>
      <c r="E15" s="47">
        <v>162554423.52000001</v>
      </c>
      <c r="F15" s="47">
        <v>806.31610580404822</v>
      </c>
      <c r="G15" s="48">
        <v>356010789.85999995</v>
      </c>
      <c r="H15" s="48">
        <f t="shared" si="0"/>
        <v>1765.9146240878533</v>
      </c>
      <c r="I15" s="48">
        <f t="shared" si="1"/>
        <v>2.1901021341089368</v>
      </c>
    </row>
    <row r="16" spans="1:9" x14ac:dyDescent="0.2">
      <c r="A16">
        <v>2022</v>
      </c>
      <c r="B16" t="s">
        <v>45</v>
      </c>
      <c r="C16" t="s">
        <v>43</v>
      </c>
      <c r="D16" s="47">
        <v>32570.47</v>
      </c>
      <c r="E16" s="47">
        <v>23067656.030000001</v>
      </c>
      <c r="F16" s="47">
        <v>708.23835302345958</v>
      </c>
      <c r="G16" s="48">
        <v>37200862.729999997</v>
      </c>
      <c r="H16" s="48">
        <f t="shared" si="0"/>
        <v>1142.1653642087447</v>
      </c>
      <c r="I16" s="48">
        <f t="shared" si="1"/>
        <v>1.612684994158897</v>
      </c>
    </row>
    <row r="17" spans="1:9" x14ac:dyDescent="0.2">
      <c r="A17">
        <v>2022</v>
      </c>
      <c r="B17" t="s">
        <v>45</v>
      </c>
      <c r="C17" t="s">
        <v>44</v>
      </c>
      <c r="D17" s="47">
        <v>304815.89000000007</v>
      </c>
      <c r="E17" s="47">
        <v>201055300.26000002</v>
      </c>
      <c r="F17" s="47">
        <v>659.59586378518509</v>
      </c>
      <c r="G17" s="48">
        <v>497627138.59000009</v>
      </c>
      <c r="H17" s="48">
        <f t="shared" si="0"/>
        <v>1632.5498601467266</v>
      </c>
      <c r="I17" s="48">
        <f t="shared" si="1"/>
        <v>2.4750759514744467</v>
      </c>
    </row>
    <row r="18" spans="1:9" x14ac:dyDescent="0.2">
      <c r="A18">
        <v>2022</v>
      </c>
      <c r="B18" t="s">
        <v>46</v>
      </c>
      <c r="C18" t="s">
        <v>39</v>
      </c>
      <c r="D18" s="47">
        <v>379960.77</v>
      </c>
      <c r="E18" s="47">
        <v>154842983.69</v>
      </c>
      <c r="F18" s="47">
        <v>407.52360747663499</v>
      </c>
      <c r="G18" s="48">
        <v>551535933.1099999</v>
      </c>
      <c r="H18" s="48">
        <f t="shared" si="0"/>
        <v>1451.5602047811406</v>
      </c>
      <c r="I18" s="48">
        <f t="shared" si="1"/>
        <v>3.5619045820906572</v>
      </c>
    </row>
    <row r="19" spans="1:9" x14ac:dyDescent="0.2">
      <c r="A19">
        <v>2022</v>
      </c>
      <c r="B19" t="s">
        <v>46</v>
      </c>
      <c r="C19" t="s">
        <v>40</v>
      </c>
      <c r="D19" s="47">
        <v>317926.57</v>
      </c>
      <c r="E19" s="47">
        <v>138610530.54999998</v>
      </c>
      <c r="F19" s="47">
        <v>435.98284518969263</v>
      </c>
      <c r="G19" s="48">
        <v>546650638.29999995</v>
      </c>
      <c r="H19" s="48">
        <f t="shared" si="0"/>
        <v>1719.424200059781</v>
      </c>
      <c r="I19" s="48">
        <f t="shared" si="1"/>
        <v>3.943788658270885</v>
      </c>
    </row>
    <row r="20" spans="1:9" x14ac:dyDescent="0.2">
      <c r="A20">
        <v>2022</v>
      </c>
      <c r="B20" t="s">
        <v>46</v>
      </c>
      <c r="C20" t="s">
        <v>41</v>
      </c>
      <c r="D20" s="47">
        <v>570263.86</v>
      </c>
      <c r="E20" s="47">
        <v>239198774.91</v>
      </c>
      <c r="F20" s="47">
        <v>419.45280367232107</v>
      </c>
      <c r="G20" s="48">
        <v>687980547.26999998</v>
      </c>
      <c r="H20" s="48">
        <f t="shared" si="0"/>
        <v>1206.4249473392895</v>
      </c>
      <c r="I20" s="48">
        <f t="shared" si="1"/>
        <v>2.8761875872017191</v>
      </c>
    </row>
    <row r="21" spans="1:9" x14ac:dyDescent="0.2">
      <c r="A21">
        <v>2022</v>
      </c>
      <c r="B21" t="s">
        <v>46</v>
      </c>
      <c r="C21" t="s">
        <v>42</v>
      </c>
      <c r="D21" s="47">
        <v>169132.03999999998</v>
      </c>
      <c r="E21" s="47">
        <v>129982163.98</v>
      </c>
      <c r="F21" s="47">
        <v>768.52478087534462</v>
      </c>
      <c r="G21" s="48">
        <v>281686198.82999998</v>
      </c>
      <c r="H21" s="48">
        <f t="shared" si="0"/>
        <v>1665.4809983371572</v>
      </c>
      <c r="I21" s="48">
        <f t="shared" si="1"/>
        <v>2.1671142424843941</v>
      </c>
    </row>
    <row r="22" spans="1:9" x14ac:dyDescent="0.2">
      <c r="A22">
        <v>2022</v>
      </c>
      <c r="B22" t="s">
        <v>46</v>
      </c>
      <c r="C22" t="s">
        <v>43</v>
      </c>
      <c r="D22" s="47">
        <v>40449.979999999996</v>
      </c>
      <c r="E22" s="47">
        <v>24781980.870000001</v>
      </c>
      <c r="F22" s="47">
        <v>612.65743196906408</v>
      </c>
      <c r="G22" s="48">
        <v>40896419.07</v>
      </c>
      <c r="H22" s="48">
        <f t="shared" si="0"/>
        <v>1011.0368180651759</v>
      </c>
      <c r="I22" s="48">
        <f t="shared" si="1"/>
        <v>1.6502481897848384</v>
      </c>
    </row>
    <row r="23" spans="1:9" x14ac:dyDescent="0.2">
      <c r="A23">
        <v>2022</v>
      </c>
      <c r="B23" t="s">
        <v>46</v>
      </c>
      <c r="C23" t="s">
        <v>44</v>
      </c>
      <c r="D23" s="47">
        <v>350832.6</v>
      </c>
      <c r="E23" s="47">
        <v>224441086.72999996</v>
      </c>
      <c r="F23" s="47">
        <v>639.73840153395088</v>
      </c>
      <c r="G23" s="48">
        <v>568389368.84000003</v>
      </c>
      <c r="H23" s="48">
        <f t="shared" si="0"/>
        <v>1620.1156016858185</v>
      </c>
      <c r="I23" s="48">
        <f t="shared" si="1"/>
        <v>2.5324657669465211</v>
      </c>
    </row>
    <row r="24" spans="1:9" x14ac:dyDescent="0.2">
      <c r="A24">
        <v>2022</v>
      </c>
      <c r="B24" t="s">
        <v>47</v>
      </c>
      <c r="C24" t="s">
        <v>39</v>
      </c>
      <c r="D24" s="47">
        <v>372697.36</v>
      </c>
      <c r="E24" s="47">
        <v>155630166.47000003</v>
      </c>
      <c r="F24" s="47">
        <v>417.57786121694028</v>
      </c>
      <c r="G24" s="48">
        <v>573200127.88</v>
      </c>
      <c r="H24" s="48">
        <f t="shared" si="0"/>
        <v>1537.9774299447681</v>
      </c>
      <c r="I24" s="48">
        <f t="shared" si="1"/>
        <v>3.6830914011165863</v>
      </c>
    </row>
    <row r="25" spans="1:9" x14ac:dyDescent="0.2">
      <c r="A25">
        <v>2022</v>
      </c>
      <c r="B25" t="s">
        <v>47</v>
      </c>
      <c r="C25" t="s">
        <v>40</v>
      </c>
      <c r="D25" s="47">
        <v>342500.44</v>
      </c>
      <c r="E25" s="47">
        <v>158044187.71000004</v>
      </c>
      <c r="F25" s="47">
        <v>461.44229102304229</v>
      </c>
      <c r="G25" s="48">
        <v>819693362.16999996</v>
      </c>
      <c r="H25" s="48">
        <f t="shared" si="0"/>
        <v>2393.2622164514592</v>
      </c>
      <c r="I25" s="48">
        <f t="shared" si="1"/>
        <v>5.1864821734164597</v>
      </c>
    </row>
    <row r="26" spans="1:9" x14ac:dyDescent="0.2">
      <c r="A26">
        <v>2022</v>
      </c>
      <c r="B26" t="s">
        <v>47</v>
      </c>
      <c r="C26" t="s">
        <v>41</v>
      </c>
      <c r="D26" s="47">
        <v>633572.64</v>
      </c>
      <c r="E26" s="47">
        <v>259555052.49999997</v>
      </c>
      <c r="F26" s="47">
        <v>409.66897260588775</v>
      </c>
      <c r="G26" s="48">
        <v>899194526.26999998</v>
      </c>
      <c r="H26" s="48">
        <f t="shared" si="0"/>
        <v>1419.2445656586433</v>
      </c>
      <c r="I26" s="48">
        <f t="shared" si="1"/>
        <v>3.464369187226668</v>
      </c>
    </row>
    <row r="27" spans="1:9" x14ac:dyDescent="0.2">
      <c r="A27">
        <v>2022</v>
      </c>
      <c r="B27" t="s">
        <v>47</v>
      </c>
      <c r="C27" t="s">
        <v>42</v>
      </c>
      <c r="D27" s="47">
        <v>174017.73</v>
      </c>
      <c r="E27" s="47">
        <v>114012840.56999999</v>
      </c>
      <c r="F27" s="47">
        <v>655.17944964573428</v>
      </c>
      <c r="G27" s="48">
        <v>322304685.32999998</v>
      </c>
      <c r="H27" s="48">
        <f t="shared" si="0"/>
        <v>1852.1370513797644</v>
      </c>
      <c r="I27" s="48">
        <f t="shared" si="1"/>
        <v>2.8269156677323193</v>
      </c>
    </row>
    <row r="28" spans="1:9" x14ac:dyDescent="0.2">
      <c r="A28">
        <v>2022</v>
      </c>
      <c r="B28" t="s">
        <v>47</v>
      </c>
      <c r="C28" t="s">
        <v>43</v>
      </c>
      <c r="D28" s="47">
        <v>32192</v>
      </c>
      <c r="E28" s="47">
        <v>20276000</v>
      </c>
      <c r="F28" s="47">
        <v>629.8459244532803</v>
      </c>
      <c r="G28" s="48">
        <v>40694988</v>
      </c>
      <c r="H28" s="48">
        <f t="shared" si="0"/>
        <v>1264.1335735586481</v>
      </c>
      <c r="I28" s="48">
        <f t="shared" si="1"/>
        <v>2.0070520812783585</v>
      </c>
    </row>
    <row r="29" spans="1:9" x14ac:dyDescent="0.2">
      <c r="A29">
        <v>2022</v>
      </c>
      <c r="B29" t="s">
        <v>47</v>
      </c>
      <c r="C29" t="s">
        <v>44</v>
      </c>
      <c r="D29" s="47">
        <v>429601</v>
      </c>
      <c r="E29" s="47">
        <v>257397000</v>
      </c>
      <c r="F29" s="47">
        <v>599.15363325504359</v>
      </c>
      <c r="G29" s="48">
        <v>752673462.53999996</v>
      </c>
      <c r="H29" s="48">
        <f t="shared" si="0"/>
        <v>1752.029121300928</v>
      </c>
      <c r="I29" s="48">
        <f t="shared" si="1"/>
        <v>2.9241734073823702</v>
      </c>
    </row>
    <row r="30" spans="1:9" x14ac:dyDescent="0.2">
      <c r="A30">
        <v>2022</v>
      </c>
      <c r="B30" t="s">
        <v>48</v>
      </c>
      <c r="C30" t="s">
        <v>39</v>
      </c>
      <c r="D30" s="47">
        <v>417740.5</v>
      </c>
      <c r="E30" s="47">
        <v>164574001.75000003</v>
      </c>
      <c r="F30" s="47">
        <v>393.96228460012861</v>
      </c>
      <c r="G30" s="48">
        <v>663199039.87</v>
      </c>
      <c r="H30" s="48">
        <f t="shared" si="0"/>
        <v>1587.5861686142473</v>
      </c>
      <c r="I30" s="48">
        <f t="shared" si="1"/>
        <v>4.029792268632125</v>
      </c>
    </row>
    <row r="31" spans="1:9" x14ac:dyDescent="0.2">
      <c r="A31">
        <v>2022</v>
      </c>
      <c r="B31" t="s">
        <v>48</v>
      </c>
      <c r="C31" t="s">
        <v>40</v>
      </c>
      <c r="D31" s="47">
        <v>379241.50999999995</v>
      </c>
      <c r="E31" s="47">
        <v>167934398.63</v>
      </c>
      <c r="F31" s="47">
        <v>442.81650136347156</v>
      </c>
      <c r="G31" s="48">
        <v>946204398.28999996</v>
      </c>
      <c r="H31" s="48">
        <f t="shared" si="0"/>
        <v>2494.9916434253205</v>
      </c>
      <c r="I31" s="48">
        <f t="shared" si="1"/>
        <v>5.6343691703968082</v>
      </c>
    </row>
    <row r="32" spans="1:9" x14ac:dyDescent="0.2">
      <c r="A32">
        <v>2022</v>
      </c>
      <c r="B32" t="s">
        <v>48</v>
      </c>
      <c r="C32" t="s">
        <v>41</v>
      </c>
      <c r="D32" s="47">
        <v>634268.61</v>
      </c>
      <c r="E32" s="47">
        <v>241536528.49000001</v>
      </c>
      <c r="F32" s="47">
        <v>380.81110223947553</v>
      </c>
      <c r="G32" s="48">
        <v>945638390.75999999</v>
      </c>
      <c r="H32" s="48">
        <f t="shared" si="0"/>
        <v>1490.9115410267584</v>
      </c>
      <c r="I32" s="48">
        <f t="shared" si="1"/>
        <v>3.9150947340006623</v>
      </c>
    </row>
    <row r="33" spans="1:9" x14ac:dyDescent="0.2">
      <c r="A33">
        <v>2022</v>
      </c>
      <c r="B33" t="s">
        <v>48</v>
      </c>
      <c r="C33" t="s">
        <v>42</v>
      </c>
      <c r="D33" s="47">
        <v>247848.84000000003</v>
      </c>
      <c r="E33" s="47">
        <v>176511313.15000004</v>
      </c>
      <c r="F33" s="47">
        <v>712.17324700813617</v>
      </c>
      <c r="G33" s="48">
        <v>579787970.32000005</v>
      </c>
      <c r="H33" s="48">
        <f t="shared" si="0"/>
        <v>2339.2805482567519</v>
      </c>
      <c r="I33" s="48">
        <f t="shared" si="1"/>
        <v>3.2847071384444004</v>
      </c>
    </row>
    <row r="34" spans="1:9" x14ac:dyDescent="0.2">
      <c r="A34">
        <v>2022</v>
      </c>
      <c r="B34" t="s">
        <v>48</v>
      </c>
      <c r="C34" t="s">
        <v>43</v>
      </c>
      <c r="D34" s="47">
        <v>48528</v>
      </c>
      <c r="E34" s="47">
        <v>34058889.930000007</v>
      </c>
      <c r="F34" s="47">
        <v>701.83996723541065</v>
      </c>
      <c r="G34" s="48">
        <v>69977399.519999996</v>
      </c>
      <c r="H34" s="48">
        <f t="shared" si="0"/>
        <v>1442.0004846686447</v>
      </c>
      <c r="I34" s="48">
        <f t="shared" si="1"/>
        <v>2.0546001253658588</v>
      </c>
    </row>
    <row r="35" spans="1:9" x14ac:dyDescent="0.2">
      <c r="A35">
        <v>2022</v>
      </c>
      <c r="B35" t="s">
        <v>48</v>
      </c>
      <c r="C35" t="s">
        <v>44</v>
      </c>
      <c r="D35" s="47">
        <v>440019.51</v>
      </c>
      <c r="E35" s="47">
        <v>281184206.44</v>
      </c>
      <c r="F35" s="47">
        <v>639.02667961245629</v>
      </c>
      <c r="G35" s="48">
        <v>867867770.80000007</v>
      </c>
      <c r="H35" s="48">
        <f t="shared" si="0"/>
        <v>1972.3392965007395</v>
      </c>
      <c r="I35" s="48">
        <f t="shared" si="1"/>
        <v>3.0864741010451757</v>
      </c>
    </row>
    <row r="36" spans="1:9" x14ac:dyDescent="0.2">
      <c r="A36">
        <v>2022</v>
      </c>
      <c r="B36" t="s">
        <v>49</v>
      </c>
      <c r="C36" t="s">
        <v>39</v>
      </c>
      <c r="D36" s="47">
        <v>393802.23</v>
      </c>
      <c r="E36" s="47">
        <v>159468959.13</v>
      </c>
      <c r="F36" s="47">
        <v>404.94681589284045</v>
      </c>
      <c r="G36" s="48">
        <v>654349869.73000002</v>
      </c>
      <c r="H36" s="48">
        <f t="shared" si="0"/>
        <v>1661.6205289898944</v>
      </c>
      <c r="I36" s="48">
        <f t="shared" si="1"/>
        <v>4.1033055793420603</v>
      </c>
    </row>
    <row r="37" spans="1:9" x14ac:dyDescent="0.2">
      <c r="A37">
        <v>2022</v>
      </c>
      <c r="B37" t="s">
        <v>49</v>
      </c>
      <c r="C37" t="s">
        <v>40</v>
      </c>
      <c r="D37" s="47">
        <v>341643.39999999997</v>
      </c>
      <c r="E37" s="47">
        <v>150597667.68000001</v>
      </c>
      <c r="F37" s="47">
        <v>440.80367915785882</v>
      </c>
      <c r="G37" s="48">
        <v>840800481.58000004</v>
      </c>
      <c r="H37" s="48">
        <f t="shared" si="0"/>
        <v>2461.0470495844502</v>
      </c>
      <c r="I37" s="48">
        <f t="shared" si="1"/>
        <v>5.5830909902707733</v>
      </c>
    </row>
    <row r="38" spans="1:9" x14ac:dyDescent="0.2">
      <c r="A38">
        <v>2022</v>
      </c>
      <c r="B38" t="s">
        <v>49</v>
      </c>
      <c r="C38" t="s">
        <v>41</v>
      </c>
      <c r="D38" s="47">
        <v>705625.75999999989</v>
      </c>
      <c r="E38" s="47">
        <v>314636490.38999999</v>
      </c>
      <c r="F38" s="47">
        <v>445.89711462631413</v>
      </c>
      <c r="G38" s="48">
        <v>1247322706.74</v>
      </c>
      <c r="H38" s="48">
        <f t="shared" si="0"/>
        <v>1767.6830657939702</v>
      </c>
      <c r="I38" s="48">
        <f t="shared" si="1"/>
        <v>3.9643294558552684</v>
      </c>
    </row>
    <row r="39" spans="1:9" x14ac:dyDescent="0.2">
      <c r="A39">
        <v>2022</v>
      </c>
      <c r="B39" t="s">
        <v>49</v>
      </c>
      <c r="C39" t="s">
        <v>42</v>
      </c>
      <c r="D39" s="47">
        <v>270993.88</v>
      </c>
      <c r="E39" s="47">
        <v>197275572.41999999</v>
      </c>
      <c r="F39" s="47">
        <v>727.97058154966442</v>
      </c>
      <c r="G39" s="48">
        <v>665958976.99999988</v>
      </c>
      <c r="H39" s="48">
        <f t="shared" si="0"/>
        <v>2457.4686963410386</v>
      </c>
      <c r="I39" s="48">
        <f t="shared" si="1"/>
        <v>3.3757802287967626</v>
      </c>
    </row>
    <row r="40" spans="1:9" x14ac:dyDescent="0.2">
      <c r="A40">
        <v>2022</v>
      </c>
      <c r="B40" t="s">
        <v>49</v>
      </c>
      <c r="C40" t="s">
        <v>43</v>
      </c>
      <c r="D40" s="47">
        <v>45086.94</v>
      </c>
      <c r="E40" s="47">
        <v>31145325.82</v>
      </c>
      <c r="F40" s="47">
        <v>690.78375733638165</v>
      </c>
      <c r="G40" s="48">
        <v>66501918.439999998</v>
      </c>
      <c r="H40" s="48">
        <f t="shared" si="0"/>
        <v>1474.9707662573685</v>
      </c>
      <c r="I40" s="48">
        <f t="shared" si="1"/>
        <v>2.1352134450073961</v>
      </c>
    </row>
    <row r="41" spans="1:9" x14ac:dyDescent="0.2">
      <c r="A41">
        <v>2022</v>
      </c>
      <c r="B41" t="s">
        <v>49</v>
      </c>
      <c r="C41" t="s">
        <v>44</v>
      </c>
      <c r="D41" s="47">
        <v>492459.89</v>
      </c>
      <c r="E41" s="47">
        <v>287861343.78000003</v>
      </c>
      <c r="F41" s="47">
        <v>584.53764382719578</v>
      </c>
      <c r="G41" s="48">
        <v>943593494.24000001</v>
      </c>
      <c r="H41" s="48">
        <f t="shared" si="0"/>
        <v>1916.0819254538678</v>
      </c>
      <c r="I41" s="48">
        <f t="shared" si="1"/>
        <v>3.2779444500931243</v>
      </c>
    </row>
    <row r="42" spans="1:9" x14ac:dyDescent="0.2">
      <c r="A42">
        <v>2022</v>
      </c>
      <c r="B42" t="s">
        <v>50</v>
      </c>
      <c r="C42" t="s">
        <v>39</v>
      </c>
      <c r="D42" s="47">
        <v>403211.91000000003</v>
      </c>
      <c r="E42" s="47">
        <v>151251138.86999997</v>
      </c>
      <c r="F42" s="47">
        <v>375.11575208678721</v>
      </c>
      <c r="G42" s="48">
        <v>717432890.69000018</v>
      </c>
      <c r="H42" s="48">
        <f t="shared" si="0"/>
        <v>1779.2948891068227</v>
      </c>
      <c r="I42" s="48">
        <f t="shared" si="1"/>
        <v>4.7433222390915821</v>
      </c>
    </row>
    <row r="43" spans="1:9" x14ac:dyDescent="0.2">
      <c r="A43">
        <v>2022</v>
      </c>
      <c r="B43" t="s">
        <v>50</v>
      </c>
      <c r="C43" t="s">
        <v>40</v>
      </c>
      <c r="D43" s="47">
        <v>391867.35</v>
      </c>
      <c r="E43" s="47">
        <v>174012919.56000003</v>
      </c>
      <c r="F43" s="47">
        <v>444.06077607639435</v>
      </c>
      <c r="G43" s="48">
        <v>968774722.45000005</v>
      </c>
      <c r="H43" s="48">
        <f t="shared" si="0"/>
        <v>2472.2006629284119</v>
      </c>
      <c r="I43" s="48">
        <f t="shared" si="1"/>
        <v>5.56725744789291</v>
      </c>
    </row>
    <row r="44" spans="1:9" x14ac:dyDescent="0.2">
      <c r="A44">
        <v>2022</v>
      </c>
      <c r="B44" t="s">
        <v>50</v>
      </c>
      <c r="C44" t="s">
        <v>41</v>
      </c>
      <c r="D44" s="47">
        <v>675609.41</v>
      </c>
      <c r="E44" s="47">
        <v>290027525.12</v>
      </c>
      <c r="F44" s="47">
        <v>429.28283831925904</v>
      </c>
      <c r="G44" s="48">
        <f>1000*1325671.85226</f>
        <v>1325671852.26</v>
      </c>
      <c r="H44" s="48">
        <f t="shared" si="0"/>
        <v>1962.1867792812418</v>
      </c>
      <c r="I44" s="48">
        <f t="shared" si="1"/>
        <v>4.5708484107206662</v>
      </c>
    </row>
    <row r="45" spans="1:9" x14ac:dyDescent="0.2">
      <c r="A45">
        <v>2022</v>
      </c>
      <c r="B45" t="s">
        <v>50</v>
      </c>
      <c r="C45" t="s">
        <v>42</v>
      </c>
      <c r="D45" s="47">
        <v>277603.26999999996</v>
      </c>
      <c r="E45" s="47">
        <v>202212323.90000001</v>
      </c>
      <c r="F45" s="47">
        <v>728.4219811243579</v>
      </c>
      <c r="G45" s="48">
        <v>703343761.55000019</v>
      </c>
      <c r="H45" s="48">
        <f t="shared" si="0"/>
        <v>2533.6292384091885</v>
      </c>
      <c r="I45" s="48">
        <f t="shared" si="1"/>
        <v>3.4782437983246983</v>
      </c>
    </row>
    <row r="46" spans="1:9" x14ac:dyDescent="0.2">
      <c r="A46">
        <v>2022</v>
      </c>
      <c r="B46" t="s">
        <v>50</v>
      </c>
      <c r="C46" t="s">
        <v>43</v>
      </c>
      <c r="D46" s="47">
        <v>45147.68</v>
      </c>
      <c r="E46" s="47">
        <v>31101420.02</v>
      </c>
      <c r="F46" s="47">
        <v>688.88190976812098</v>
      </c>
      <c r="G46" s="48">
        <v>71497659.060000002</v>
      </c>
      <c r="H46" s="48">
        <f t="shared" si="0"/>
        <v>1583.6397143773502</v>
      </c>
      <c r="I46" s="48">
        <f t="shared" si="1"/>
        <v>2.2988551331104143</v>
      </c>
    </row>
    <row r="47" spans="1:9" x14ac:dyDescent="0.2">
      <c r="A47">
        <v>2022</v>
      </c>
      <c r="B47" t="s">
        <v>50</v>
      </c>
      <c r="C47" t="s">
        <v>44</v>
      </c>
      <c r="D47" s="47">
        <v>538578.15</v>
      </c>
      <c r="E47" s="47">
        <v>284812700.34999996</v>
      </c>
      <c r="F47" s="47">
        <v>528.82334782797989</v>
      </c>
      <c r="G47" s="48">
        <v>954352133.82000005</v>
      </c>
      <c r="H47" s="48">
        <f t="shared" si="0"/>
        <v>1771.9844999653253</v>
      </c>
      <c r="I47" s="48">
        <f t="shared" si="1"/>
        <v>3.3508061004555558</v>
      </c>
    </row>
    <row r="48" spans="1:9" x14ac:dyDescent="0.2">
      <c r="A48">
        <v>2022</v>
      </c>
      <c r="B48" t="s">
        <v>66</v>
      </c>
      <c r="C48" t="s">
        <v>39</v>
      </c>
      <c r="D48" s="47">
        <v>404074.46</v>
      </c>
      <c r="E48" s="47">
        <v>153562094.98999998</v>
      </c>
      <c r="F48" s="47">
        <v>380.03415259157924</v>
      </c>
      <c r="G48" s="48">
        <f>1000*767017.83586</f>
        <v>767017835.86000001</v>
      </c>
      <c r="H48" s="83">
        <f>+G48/D48</f>
        <v>1898.2091465518508</v>
      </c>
      <c r="I48" s="83">
        <f>+G48/E48</f>
        <v>4.9948383154706795</v>
      </c>
    </row>
    <row r="49" spans="1:9" x14ac:dyDescent="0.2">
      <c r="A49">
        <v>2022</v>
      </c>
      <c r="B49" t="s">
        <v>66</v>
      </c>
      <c r="C49" t="s">
        <v>40</v>
      </c>
      <c r="D49" s="47">
        <v>402746.20999999996</v>
      </c>
      <c r="E49" s="47">
        <v>178228444.00999999</v>
      </c>
      <c r="F49" s="47">
        <v>442.5328894094373</v>
      </c>
      <c r="G49" s="48">
        <f>1000*1046856.66398</f>
        <v>1046856663.9799999</v>
      </c>
      <c r="H49" s="83">
        <f t="shared" ref="H49:H53" si="2">+G49/D49</f>
        <v>2599.2961274048985</v>
      </c>
      <c r="I49" s="83">
        <f t="shared" ref="I49:I53" si="3">+G49/E49</f>
        <v>5.8736789730446342</v>
      </c>
    </row>
    <row r="50" spans="1:9" x14ac:dyDescent="0.2">
      <c r="A50">
        <v>2022</v>
      </c>
      <c r="B50" t="s">
        <v>66</v>
      </c>
      <c r="C50" t="s">
        <v>41</v>
      </c>
      <c r="D50" s="47">
        <v>588427.69999999995</v>
      </c>
      <c r="E50" s="47">
        <v>299502217.66000003</v>
      </c>
      <c r="F50" s="47">
        <v>508.98728537082815</v>
      </c>
      <c r="G50" s="48">
        <f>1000*1362258.26778</f>
        <v>1362258267.7800002</v>
      </c>
      <c r="H50" s="83">
        <f t="shared" si="2"/>
        <v>2315.0818151150947</v>
      </c>
      <c r="I50" s="83">
        <f t="shared" si="3"/>
        <v>4.5484079497750454</v>
      </c>
    </row>
    <row r="51" spans="1:9" x14ac:dyDescent="0.2">
      <c r="A51">
        <v>2022</v>
      </c>
      <c r="B51" t="s">
        <v>66</v>
      </c>
      <c r="C51" t="s">
        <v>42</v>
      </c>
      <c r="D51" s="47">
        <v>260316.25000000006</v>
      </c>
      <c r="E51" s="47">
        <v>194243514.91</v>
      </c>
      <c r="F51" s="47">
        <v>746.18282535185551</v>
      </c>
      <c r="G51" s="48">
        <f>1000*690204.63083</f>
        <v>690204630.83000004</v>
      </c>
      <c r="H51" s="83">
        <f t="shared" si="2"/>
        <v>2651.4081653757685</v>
      </c>
      <c r="I51" s="83">
        <f t="shared" si="3"/>
        <v>3.5532956204473374</v>
      </c>
    </row>
    <row r="52" spans="1:9" x14ac:dyDescent="0.2">
      <c r="A52">
        <v>2022</v>
      </c>
      <c r="B52" t="s">
        <v>66</v>
      </c>
      <c r="C52" t="s">
        <v>43</v>
      </c>
      <c r="D52" s="47">
        <v>50077.259999999995</v>
      </c>
      <c r="E52" s="47">
        <v>34503170.380000003</v>
      </c>
      <c r="F52" s="47">
        <v>688.99876670568653</v>
      </c>
      <c r="G52" s="48">
        <f>1000*78632.95539</f>
        <v>78632955.390000001</v>
      </c>
      <c r="H52" s="83">
        <f t="shared" si="2"/>
        <v>1570.2327841020058</v>
      </c>
      <c r="I52" s="83">
        <f t="shared" si="3"/>
        <v>2.2790066687778965</v>
      </c>
    </row>
    <row r="53" spans="1:9" x14ac:dyDescent="0.2">
      <c r="A53">
        <v>2022</v>
      </c>
      <c r="B53" t="s">
        <v>66</v>
      </c>
      <c r="C53" t="s">
        <v>44</v>
      </c>
      <c r="D53" s="47">
        <v>528546.37000000011</v>
      </c>
      <c r="E53" s="47">
        <v>288988744.28000003</v>
      </c>
      <c r="F53" s="47">
        <v>546.7613830741094</v>
      </c>
      <c r="G53" s="48">
        <f>1000*1025584.85996</f>
        <v>1025584859.96</v>
      </c>
      <c r="H53" s="83">
        <f t="shared" si="2"/>
        <v>1940.3876711138889</v>
      </c>
      <c r="I53" s="83">
        <f t="shared" si="3"/>
        <v>3.5488747581335383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EXPLOTACION</vt:lpstr>
      <vt:lpstr>DASHBOARD</vt:lpstr>
      <vt:lpstr>DATOS</vt:lpstr>
      <vt:lpstr>EXPLOTACION!Área_de_impresión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CNRT</cp:lastModifiedBy>
  <cp:lastPrinted>2022-04-12T17:32:25Z</cp:lastPrinted>
  <dcterms:created xsi:type="dcterms:W3CDTF">2022-01-10T15:46:55Z</dcterms:created>
  <dcterms:modified xsi:type="dcterms:W3CDTF">2022-09-12T18:52:12Z</dcterms:modified>
</cp:coreProperties>
</file>