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cdc01\SFGSLD\Estadistica\Cargas\web\"/>
    </mc:Choice>
  </mc:AlternateContent>
  <bookViews>
    <workbookView xWindow="0" yWindow="0" windowWidth="20400" windowHeight="8340"/>
  </bookViews>
  <sheets>
    <sheet name="EXPLOTACION" sheetId="3" r:id="rId1"/>
  </sheets>
  <externalReferences>
    <externalReference r:id="rId2"/>
  </externalReferences>
  <definedNames>
    <definedName name="_xlnm.Print_Area" localSheetId="0">EXPLOTACION!$A$1:$I$85</definedName>
  </definedNames>
  <calcPr calcId="162913"/>
</workbook>
</file>

<file path=xl/calcChain.xml><?xml version="1.0" encoding="utf-8"?>
<calcChain xmlns="http://schemas.openxmlformats.org/spreadsheetml/2006/main">
  <c r="H76" i="3" l="1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I74" i="3" s="1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I71" i="3" s="1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I68" i="3" s="1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I47" i="3" s="1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I35" i="3" s="1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I23" i="3"/>
  <c r="I11" i="3"/>
  <c r="H80" i="3"/>
  <c r="G80" i="3"/>
  <c r="F80" i="3"/>
  <c r="E80" i="3"/>
  <c r="C80" i="3"/>
  <c r="H78" i="3"/>
  <c r="G78" i="3"/>
  <c r="F78" i="3"/>
  <c r="E78" i="3"/>
  <c r="D78" i="3"/>
  <c r="H77" i="3"/>
  <c r="G77" i="3"/>
  <c r="F77" i="3"/>
  <c r="E77" i="3"/>
  <c r="D77" i="3"/>
  <c r="C77" i="3"/>
  <c r="D79" i="3" l="1"/>
  <c r="H79" i="3"/>
  <c r="I59" i="3"/>
  <c r="I6" i="3"/>
  <c r="G79" i="3"/>
  <c r="I14" i="3"/>
  <c r="I17" i="3"/>
  <c r="I18" i="3"/>
  <c r="I22" i="3" s="1"/>
  <c r="I26" i="3"/>
  <c r="I29" i="3"/>
  <c r="I30" i="3"/>
  <c r="I34" i="3" s="1"/>
  <c r="I38" i="3"/>
  <c r="I39" i="3" s="1"/>
  <c r="I41" i="3"/>
  <c r="I42" i="3"/>
  <c r="I50" i="3"/>
  <c r="I51" i="3" s="1"/>
  <c r="I53" i="3"/>
  <c r="I55" i="3" s="1"/>
  <c r="I54" i="3"/>
  <c r="I62" i="3"/>
  <c r="I65" i="3"/>
  <c r="I69" i="3" s="1"/>
  <c r="I66" i="3"/>
  <c r="I70" i="3" s="1"/>
  <c r="I8" i="3"/>
  <c r="I12" i="3"/>
  <c r="I13" i="3" s="1"/>
  <c r="I20" i="3"/>
  <c r="I21" i="3" s="1"/>
  <c r="I24" i="3"/>
  <c r="I25" i="3" s="1"/>
  <c r="I32" i="3"/>
  <c r="I33" i="3" s="1"/>
  <c r="I36" i="3"/>
  <c r="I37" i="3" s="1"/>
  <c r="I44" i="3"/>
  <c r="I45" i="3" s="1"/>
  <c r="I48" i="3"/>
  <c r="I49" i="3" s="1"/>
  <c r="I56" i="3"/>
  <c r="I60" i="3"/>
  <c r="I72" i="3"/>
  <c r="I73" i="3" s="1"/>
  <c r="H81" i="3"/>
  <c r="H82" i="3"/>
  <c r="I58" i="3"/>
  <c r="I77" i="3"/>
  <c r="E79" i="3"/>
  <c r="E82" i="3"/>
  <c r="E81" i="3"/>
  <c r="I75" i="3"/>
  <c r="F79" i="3"/>
  <c r="F81" i="3"/>
  <c r="F82" i="3"/>
  <c r="C81" i="3"/>
  <c r="G81" i="3"/>
  <c r="G82" i="3"/>
  <c r="I15" i="3"/>
  <c r="I27" i="3"/>
  <c r="I43" i="3"/>
  <c r="I63" i="3"/>
  <c r="I5" i="3"/>
  <c r="D80" i="3"/>
  <c r="I80" i="3" s="1"/>
  <c r="C78" i="3"/>
  <c r="I10" i="3" l="1"/>
  <c r="I19" i="3"/>
  <c r="I76" i="3"/>
  <c r="I52" i="3"/>
  <c r="I28" i="3"/>
  <c r="I61" i="3"/>
  <c r="I64" i="3"/>
  <c r="I46" i="3"/>
  <c r="I31" i="3"/>
  <c r="I67" i="3"/>
  <c r="I57" i="3"/>
  <c r="I16" i="3"/>
  <c r="I40" i="3"/>
  <c r="I9" i="3"/>
  <c r="I81" i="3"/>
  <c r="I7" i="3"/>
  <c r="I78" i="3"/>
  <c r="I79" i="3" s="1"/>
  <c r="C79" i="3"/>
  <c r="D81" i="3"/>
  <c r="D82" i="3"/>
  <c r="C82" i="3"/>
  <c r="I82" i="3" l="1"/>
</calcChain>
</file>

<file path=xl/sharedStrings.xml><?xml version="1.0" encoding="utf-8"?>
<sst xmlns="http://schemas.openxmlformats.org/spreadsheetml/2006/main" count="107" uniqueCount="35">
  <si>
    <t>MES</t>
  </si>
  <si>
    <t>CONCEPTO</t>
  </si>
  <si>
    <t>FERROSUR     ROCA S.A.</t>
  </si>
  <si>
    <t>FERROEXPRESO PAMPEANO S.A.</t>
  </si>
  <si>
    <t>NUEVO CENTRAL ARGENTINO S.A.</t>
  </si>
  <si>
    <t>TRENES ARGENTINOS CyL   BELGRANO</t>
  </si>
  <si>
    <t>TRENES ARGENTINOS CyL   URQUIZA</t>
  </si>
  <si>
    <t>TRENES ARGENTINOS CyL   SAN MARTÍN</t>
  </si>
  <si>
    <t>TOTAL</t>
  </si>
  <si>
    <t>ENERO</t>
  </si>
  <si>
    <t>Toneladas</t>
  </si>
  <si>
    <t xml:space="preserve">Ton.Km </t>
  </si>
  <si>
    <t>Dist. Media (Km.)</t>
  </si>
  <si>
    <t>Ingresos ($. 10^3)</t>
  </si>
  <si>
    <t>Tarifa Media ($/Ton)</t>
  </si>
  <si>
    <t>Tarifa Media ($/Ton.Km)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</si>
  <si>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</si>
  <si>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</si>
  <si>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</si>
  <si>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</si>
  <si>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</si>
  <si>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</si>
  <si>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</si>
  <si>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</si>
  <si>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 </t>
  </si>
  <si>
    <t>OCTUBRE</t>
  </si>
  <si>
    <t>NOVIEMBRE</t>
  </si>
  <si>
    <t>DICIEMBRE</t>
  </si>
  <si>
    <t>TOTAL/PROMEDIO</t>
  </si>
  <si>
    <t>Ton.Km</t>
  </si>
  <si>
    <t>º</t>
  </si>
  <si>
    <t>Nota: Los indicadores anuales Tarifa Media corresponden al cociente entre el ingreso y las toneladas o Ton.Km, según corresponda.</t>
  </si>
  <si>
    <t>FERROSUR ROCA S.A: Datos sujetos a la aprobación y publicación de los estados contables trimestrales de la concesionaria y su controlante.</t>
  </si>
  <si>
    <t>FERROCARRILES DE CARGA  - AÑO 2022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</si>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</sst>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General_)"/>
    <numFmt numFmtId="166" formatCode="0.0000"/>
    <numFmt numFmtId="167" formatCode="#,##0.0000"/>
    <numFmt numFmtId="168" formatCode="_-* #,##0.00\ [$€]_-;\-* #,##0.00\ [$€]_-;_-* &quot;-&quot;??\ [$€]_-;_-@_-"/>
    <numFmt numFmtId="169" formatCode="#,#00"/>
    <numFmt numFmtId="170" formatCode="_-* #,##0.00\ _P_t_s_-;\-* #,##0.00\ _P_t_s_-;_-* &quot;-&quot;??\ _P_t_s_-;_-@_-"/>
    <numFmt numFmtId="171" formatCode="&quot;$&quot;#,#00"/>
    <numFmt numFmtId="172" formatCode="&quot;$&quot;#,"/>
    <numFmt numFmtId="173" formatCode="#.##000"/>
    <numFmt numFmtId="174" formatCode="#.##0,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color indexed="8"/>
      <name val="Courier"/>
      <family val="3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Helv"/>
    </font>
    <font>
      <sz val="1"/>
      <color indexed="8"/>
      <name val="Courier"/>
      <family val="3"/>
    </font>
    <font>
      <sz val="11"/>
      <color indexed="37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</borders>
  <cellStyleXfs count="148">
    <xf numFmtId="0" fontId="0" fillId="0" borderId="0"/>
    <xf numFmtId="9" fontId="3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20" borderId="22" applyNumberFormat="0" applyAlignment="0" applyProtection="0"/>
    <xf numFmtId="0" fontId="11" fillId="21" borderId="23" applyNumberFormat="0" applyAlignment="0" applyProtection="0"/>
    <xf numFmtId="0" fontId="12" fillId="0" borderId="24" applyNumberFormat="0" applyFill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28" borderId="0" applyNumberFormat="0" applyBorder="0" applyAlignment="0" applyProtection="0"/>
    <xf numFmtId="0" fontId="15" fillId="18" borderId="22" applyNumberFormat="0" applyAlignment="0" applyProtection="0"/>
    <xf numFmtId="168" fontId="16" fillId="0" borderId="0" applyFont="0" applyFill="0" applyBorder="0" applyAlignment="0" applyProtection="0"/>
    <xf numFmtId="0" fontId="17" fillId="0" borderId="0">
      <protection locked="0"/>
    </xf>
    <xf numFmtId="0" fontId="16" fillId="0" borderId="0"/>
    <xf numFmtId="169" fontId="17" fillId="0" borderId="0">
      <protection locked="0"/>
    </xf>
    <xf numFmtId="0" fontId="18" fillId="17" borderId="0" applyNumberFormat="0" applyBorder="0" applyAlignment="0" applyProtection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17" fillId="0" borderId="0">
      <protection locked="0"/>
    </xf>
    <xf numFmtId="172" fontId="17" fillId="0" borderId="0">
      <protection locked="0"/>
    </xf>
    <xf numFmtId="0" fontId="12" fillId="18" borderId="0" applyNumberFormat="0" applyBorder="0" applyAlignment="0" applyProtection="0"/>
    <xf numFmtId="0" fontId="3" fillId="0" borderId="0"/>
    <xf numFmtId="165" fontId="16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20" fillId="29" borderId="0"/>
    <xf numFmtId="0" fontId="20" fillId="29" borderId="0"/>
    <xf numFmtId="0" fontId="20" fillId="29" borderId="0"/>
    <xf numFmtId="0" fontId="3" fillId="0" borderId="0"/>
    <xf numFmtId="0" fontId="19" fillId="0" borderId="0"/>
    <xf numFmtId="165" fontId="16" fillId="0" borderId="0"/>
    <xf numFmtId="165" fontId="16" fillId="0" borderId="0"/>
    <xf numFmtId="0" fontId="19" fillId="0" borderId="0"/>
    <xf numFmtId="0" fontId="20" fillId="17" borderId="22" applyNumberFormat="0" applyFont="0" applyAlignment="0" applyProtection="0"/>
    <xf numFmtId="0" fontId="20" fillId="17" borderId="22" applyNumberFormat="0" applyFont="0" applyAlignment="0" applyProtection="0"/>
    <xf numFmtId="0" fontId="16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17" fillId="0" borderId="0">
      <protection locked="0"/>
    </xf>
    <xf numFmtId="174" fontId="17" fillId="0" borderId="0">
      <protection locked="0"/>
    </xf>
    <xf numFmtId="0" fontId="16" fillId="0" borderId="0"/>
    <xf numFmtId="0" fontId="16" fillId="0" borderId="0"/>
    <xf numFmtId="0" fontId="21" fillId="20" borderId="25" applyNumberFormat="0" applyAlignment="0" applyProtection="0"/>
    <xf numFmtId="4" fontId="20" fillId="30" borderId="22" applyNumberFormat="0" applyProtection="0">
      <alignment vertical="center"/>
    </xf>
    <xf numFmtId="4" fontId="22" fillId="31" borderId="22" applyNumberFormat="0" applyProtection="0">
      <alignment vertical="center"/>
    </xf>
    <xf numFmtId="4" fontId="20" fillId="31" borderId="22" applyNumberFormat="0" applyProtection="0">
      <alignment horizontal="left" vertical="center" indent="1"/>
    </xf>
    <xf numFmtId="0" fontId="23" fillId="30" borderId="26" applyNumberFormat="0" applyProtection="0">
      <alignment horizontal="left" vertical="top" indent="1"/>
    </xf>
    <xf numFmtId="4" fontId="20" fillId="32" borderId="22" applyNumberFormat="0" applyProtection="0">
      <alignment horizontal="left" vertical="center" indent="1"/>
    </xf>
    <xf numFmtId="4" fontId="20" fillId="33" borderId="22" applyNumberFormat="0" applyProtection="0">
      <alignment horizontal="right" vertical="center"/>
    </xf>
    <xf numFmtId="4" fontId="20" fillId="34" borderId="22" applyNumberFormat="0" applyProtection="0">
      <alignment horizontal="right" vertical="center"/>
    </xf>
    <xf numFmtId="4" fontId="20" fillId="35" borderId="27" applyNumberFormat="0" applyProtection="0">
      <alignment horizontal="right" vertical="center"/>
    </xf>
    <xf numFmtId="4" fontId="20" fillId="36" borderId="22" applyNumberFormat="0" applyProtection="0">
      <alignment horizontal="right" vertical="center"/>
    </xf>
    <xf numFmtId="4" fontId="20" fillId="37" borderId="22" applyNumberFormat="0" applyProtection="0">
      <alignment horizontal="right" vertical="center"/>
    </xf>
    <xf numFmtId="4" fontId="20" fillId="38" borderId="22" applyNumberFormat="0" applyProtection="0">
      <alignment horizontal="right" vertical="center"/>
    </xf>
    <xf numFmtId="4" fontId="20" fillId="39" borderId="22" applyNumberFormat="0" applyProtection="0">
      <alignment horizontal="right" vertical="center"/>
    </xf>
    <xf numFmtId="4" fontId="20" fillId="40" borderId="22" applyNumberFormat="0" applyProtection="0">
      <alignment horizontal="right" vertical="center"/>
    </xf>
    <xf numFmtId="4" fontId="20" fillId="41" borderId="22" applyNumberFormat="0" applyProtection="0">
      <alignment horizontal="right" vertical="center"/>
    </xf>
    <xf numFmtId="4" fontId="20" fillId="42" borderId="27" applyNumberFormat="0" applyProtection="0">
      <alignment horizontal="left" vertical="center" indent="1"/>
    </xf>
    <xf numFmtId="4" fontId="3" fillId="43" borderId="27" applyNumberFormat="0" applyProtection="0">
      <alignment horizontal="left" vertical="center" indent="1"/>
    </xf>
    <xf numFmtId="4" fontId="3" fillId="43" borderId="27" applyNumberFormat="0" applyProtection="0">
      <alignment horizontal="left" vertical="center" indent="1"/>
    </xf>
    <xf numFmtId="4" fontId="20" fillId="44" borderId="22" applyNumberFormat="0" applyProtection="0">
      <alignment horizontal="right" vertical="center"/>
    </xf>
    <xf numFmtId="4" fontId="20" fillId="45" borderId="27" applyNumberFormat="0" applyProtection="0">
      <alignment horizontal="left" vertical="center" indent="1"/>
    </xf>
    <xf numFmtId="4" fontId="20" fillId="44" borderId="27" applyNumberFormat="0" applyProtection="0">
      <alignment horizontal="left" vertical="center" indent="1"/>
    </xf>
    <xf numFmtId="0" fontId="20" fillId="46" borderId="22" applyNumberFormat="0" applyProtection="0">
      <alignment horizontal="left" vertical="center" indent="1"/>
    </xf>
    <xf numFmtId="0" fontId="20" fillId="43" borderId="26" applyNumberFormat="0" applyProtection="0">
      <alignment horizontal="left" vertical="top" indent="1"/>
    </xf>
    <xf numFmtId="0" fontId="20" fillId="43" borderId="26" applyNumberFormat="0" applyProtection="0">
      <alignment horizontal="left" vertical="top" indent="1"/>
    </xf>
    <xf numFmtId="0" fontId="20" fillId="47" borderId="22" applyNumberFormat="0" applyProtection="0">
      <alignment horizontal="left" vertical="center" indent="1"/>
    </xf>
    <xf numFmtId="0" fontId="20" fillId="44" borderId="26" applyNumberFormat="0" applyProtection="0">
      <alignment horizontal="left" vertical="top" indent="1"/>
    </xf>
    <xf numFmtId="0" fontId="20" fillId="44" borderId="26" applyNumberFormat="0" applyProtection="0">
      <alignment horizontal="left" vertical="top" indent="1"/>
    </xf>
    <xf numFmtId="0" fontId="20" fillId="48" borderId="22" applyNumberFormat="0" applyProtection="0">
      <alignment horizontal="left" vertical="center" indent="1"/>
    </xf>
    <xf numFmtId="0" fontId="20" fillId="48" borderId="26" applyNumberFormat="0" applyProtection="0">
      <alignment horizontal="left" vertical="top" indent="1"/>
    </xf>
    <xf numFmtId="0" fontId="20" fillId="48" borderId="26" applyNumberFormat="0" applyProtection="0">
      <alignment horizontal="left" vertical="top" indent="1"/>
    </xf>
    <xf numFmtId="0" fontId="20" fillId="45" borderId="22" applyNumberFormat="0" applyProtection="0">
      <alignment horizontal="left" vertical="center" indent="1"/>
    </xf>
    <xf numFmtId="0" fontId="20" fillId="45" borderId="26" applyNumberFormat="0" applyProtection="0">
      <alignment horizontal="left" vertical="top" indent="1"/>
    </xf>
    <xf numFmtId="0" fontId="20" fillId="45" borderId="26" applyNumberFormat="0" applyProtection="0">
      <alignment horizontal="left" vertical="top" indent="1"/>
    </xf>
    <xf numFmtId="0" fontId="20" fillId="49" borderId="28" applyNumberFormat="0">
      <protection locked="0"/>
    </xf>
    <xf numFmtId="0" fontId="20" fillId="49" borderId="28" applyNumberFormat="0">
      <protection locked="0"/>
    </xf>
    <xf numFmtId="0" fontId="24" fillId="43" borderId="29" applyBorder="0"/>
    <xf numFmtId="4" fontId="25" fillId="50" borderId="26" applyNumberFormat="0" applyProtection="0">
      <alignment vertical="center"/>
    </xf>
    <xf numFmtId="4" fontId="22" fillId="51" borderId="13" applyNumberFormat="0" applyProtection="0">
      <alignment vertical="center"/>
    </xf>
    <xf numFmtId="4" fontId="25" fillId="46" borderId="26" applyNumberFormat="0" applyProtection="0">
      <alignment horizontal="left" vertical="center" indent="1"/>
    </xf>
    <xf numFmtId="0" fontId="25" fillId="50" borderId="26" applyNumberFormat="0" applyProtection="0">
      <alignment horizontal="left" vertical="top" indent="1"/>
    </xf>
    <xf numFmtId="4" fontId="20" fillId="0" borderId="22" applyNumberFormat="0" applyProtection="0">
      <alignment horizontal="right" vertical="center"/>
    </xf>
    <xf numFmtId="4" fontId="20" fillId="0" borderId="22" applyNumberFormat="0" applyProtection="0">
      <alignment horizontal="right" vertical="center"/>
    </xf>
    <xf numFmtId="4" fontId="20" fillId="0" borderId="22" applyNumberFormat="0" applyProtection="0">
      <alignment horizontal="right" vertical="center"/>
    </xf>
    <xf numFmtId="4" fontId="22" fillId="2" borderId="22" applyNumberFormat="0" applyProtection="0">
      <alignment horizontal="right" vertical="center"/>
    </xf>
    <xf numFmtId="4" fontId="20" fillId="32" borderId="22" applyNumberFormat="0" applyProtection="0">
      <alignment horizontal="left" vertical="center" indent="1"/>
    </xf>
    <xf numFmtId="4" fontId="20" fillId="32" borderId="22" applyNumberFormat="0" applyProtection="0">
      <alignment horizontal="left" vertical="center" indent="1"/>
    </xf>
    <xf numFmtId="0" fontId="25" fillId="44" borderId="26" applyNumberFormat="0" applyProtection="0">
      <alignment horizontal="left" vertical="top" indent="1"/>
    </xf>
    <xf numFmtId="4" fontId="26" fillId="52" borderId="27" applyNumberFormat="0" applyProtection="0">
      <alignment horizontal="left" vertical="center" indent="1"/>
    </xf>
    <xf numFmtId="0" fontId="20" fillId="53" borderId="13"/>
    <xf numFmtId="4" fontId="27" fillId="49" borderId="22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14" fillId="0" borderId="32" applyNumberFormat="0" applyFill="0" applyAlignment="0" applyProtection="0"/>
    <xf numFmtId="0" fontId="13" fillId="0" borderId="33" applyNumberFormat="0" applyFill="0" applyAlignment="0" applyProtection="0"/>
    <xf numFmtId="0" fontId="17" fillId="0" borderId="34">
      <protection locked="0"/>
    </xf>
    <xf numFmtId="0" fontId="17" fillId="0" borderId="34">
      <protection locked="0"/>
    </xf>
    <xf numFmtId="0" fontId="17" fillId="0" borderId="34">
      <protection locked="0"/>
    </xf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2" fillId="0" borderId="0"/>
  </cellStyleXfs>
  <cellXfs count="66">
    <xf numFmtId="0" fontId="0" fillId="0" borderId="0" xfId="0"/>
    <xf numFmtId="9" fontId="0" fillId="2" borderId="0" xfId="1" applyFont="1" applyFill="1"/>
    <xf numFmtId="0" fontId="32" fillId="2" borderId="0" xfId="147" applyFill="1"/>
    <xf numFmtId="0" fontId="32" fillId="3" borderId="7" xfId="147" applyFill="1" applyBorder="1" applyAlignment="1">
      <alignment horizontal="center"/>
    </xf>
    <xf numFmtId="3" fontId="32" fillId="2" borderId="8" xfId="147" applyNumberFormat="1" applyFill="1" applyBorder="1" applyAlignment="1">
      <alignment horizontal="center"/>
    </xf>
    <xf numFmtId="3" fontId="32" fillId="2" borderId="7" xfId="147" applyNumberFormat="1" applyFill="1" applyBorder="1" applyAlignment="1">
      <alignment horizontal="center"/>
    </xf>
    <xf numFmtId="3" fontId="32" fillId="2" borderId="9" xfId="147" applyNumberFormat="1" applyFill="1" applyBorder="1" applyAlignment="1">
      <alignment horizontal="center"/>
    </xf>
    <xf numFmtId="3" fontId="32" fillId="3" borderId="9" xfId="147" applyNumberFormat="1" applyFill="1" applyBorder="1" applyAlignment="1">
      <alignment horizontal="center"/>
    </xf>
    <xf numFmtId="0" fontId="32" fillId="3" borderId="10" xfId="147" applyFill="1" applyBorder="1" applyAlignment="1">
      <alignment horizontal="center"/>
    </xf>
    <xf numFmtId="3" fontId="32" fillId="2" borderId="11" xfId="147" applyNumberFormat="1" applyFill="1" applyBorder="1" applyAlignment="1">
      <alignment horizontal="center"/>
    </xf>
    <xf numFmtId="3" fontId="32" fillId="2" borderId="10" xfId="147" applyNumberFormat="1" applyFill="1" applyBorder="1" applyAlignment="1">
      <alignment horizontal="center"/>
    </xf>
    <xf numFmtId="3" fontId="32" fillId="2" borderId="12" xfId="147" applyNumberFormat="1" applyFill="1" applyBorder="1" applyAlignment="1">
      <alignment horizontal="center"/>
    </xf>
    <xf numFmtId="3" fontId="32" fillId="3" borderId="12" xfId="147" applyNumberFormat="1" applyFill="1" applyBorder="1" applyAlignment="1">
      <alignment horizontal="center"/>
    </xf>
    <xf numFmtId="3" fontId="32" fillId="2" borderId="13" xfId="147" applyNumberFormat="1" applyFill="1" applyBorder="1" applyAlignment="1">
      <alignment horizontal="center"/>
    </xf>
    <xf numFmtId="4" fontId="32" fillId="3" borderId="12" xfId="147" applyNumberFormat="1" applyFill="1" applyBorder="1" applyAlignment="1">
      <alignment horizontal="center"/>
    </xf>
    <xf numFmtId="0" fontId="32" fillId="3" borderId="14" xfId="147" applyFill="1" applyBorder="1" applyAlignment="1">
      <alignment horizontal="center"/>
    </xf>
    <xf numFmtId="4" fontId="32" fillId="2" borderId="15" xfId="147" applyNumberFormat="1" applyFill="1" applyBorder="1" applyAlignment="1">
      <alignment horizontal="center"/>
    </xf>
    <xf numFmtId="4" fontId="32" fillId="2" borderId="14" xfId="147" applyNumberFormat="1" applyFill="1" applyBorder="1" applyAlignment="1">
      <alignment horizontal="center"/>
    </xf>
    <xf numFmtId="4" fontId="32" fillId="2" borderId="16" xfId="147" applyNumberFormat="1" applyFill="1" applyBorder="1" applyAlignment="1">
      <alignment horizontal="center"/>
    </xf>
    <xf numFmtId="4" fontId="32" fillId="2" borderId="0" xfId="147" applyNumberFormat="1" applyFill="1" applyAlignment="1">
      <alignment horizontal="center"/>
    </xf>
    <xf numFmtId="166" fontId="32" fillId="2" borderId="0" xfId="147" applyNumberFormat="1" applyFill="1" applyAlignment="1">
      <alignment horizontal="center"/>
    </xf>
    <xf numFmtId="0" fontId="32" fillId="3" borderId="17" xfId="147" applyFill="1" applyBorder="1" applyAlignment="1">
      <alignment horizontal="center"/>
    </xf>
    <xf numFmtId="0" fontId="5" fillId="3" borderId="18" xfId="147" applyFont="1" applyFill="1" applyBorder="1" applyAlignment="1">
      <alignment horizontal="center" vertical="center"/>
    </xf>
    <xf numFmtId="3" fontId="32" fillId="4" borderId="7" xfId="147" applyNumberFormat="1" applyFill="1" applyBorder="1" applyAlignment="1">
      <alignment horizontal="center"/>
    </xf>
    <xf numFmtId="0" fontId="5" fillId="3" borderId="19" xfId="147" applyFont="1" applyFill="1" applyBorder="1" applyAlignment="1">
      <alignment horizontal="center" vertical="center"/>
    </xf>
    <xf numFmtId="3" fontId="32" fillId="4" borderId="10" xfId="147" applyNumberFormat="1" applyFill="1" applyBorder="1" applyAlignment="1">
      <alignment horizontal="center"/>
    </xf>
    <xf numFmtId="0" fontId="5" fillId="3" borderId="3" xfId="147" applyFont="1" applyFill="1" applyBorder="1" applyAlignment="1">
      <alignment horizontal="center" vertical="center"/>
    </xf>
    <xf numFmtId="4" fontId="32" fillId="4" borderId="10" xfId="147" applyNumberFormat="1" applyFill="1" applyBorder="1" applyAlignment="1">
      <alignment horizontal="center"/>
    </xf>
    <xf numFmtId="0" fontId="5" fillId="3" borderId="3" xfId="147" applyFont="1" applyFill="1" applyBorder="1" applyAlignment="1">
      <alignment vertical="center"/>
    </xf>
    <xf numFmtId="166" fontId="32" fillId="4" borderId="10" xfId="147" applyNumberFormat="1" applyFill="1" applyBorder="1" applyAlignment="1">
      <alignment horizontal="center"/>
    </xf>
    <xf numFmtId="167" fontId="32" fillId="3" borderId="12" xfId="147" applyNumberFormat="1" applyFill="1" applyBorder="1" applyAlignment="1">
      <alignment horizontal="center"/>
    </xf>
    <xf numFmtId="166" fontId="32" fillId="2" borderId="0" xfId="147" applyNumberFormat="1" applyFill="1"/>
    <xf numFmtId="0" fontId="5" fillId="3" borderId="5" xfId="147" applyFont="1" applyFill="1" applyBorder="1" applyAlignment="1">
      <alignment vertical="center"/>
    </xf>
    <xf numFmtId="166" fontId="32" fillId="4" borderId="14" xfId="147" applyNumberFormat="1" applyFill="1" applyBorder="1" applyAlignment="1">
      <alignment horizontal="center"/>
    </xf>
    <xf numFmtId="3" fontId="32" fillId="3" borderId="10" xfId="147" applyNumberFormat="1" applyFill="1" applyBorder="1" applyAlignment="1">
      <alignment horizontal="center"/>
    </xf>
    <xf numFmtId="0" fontId="5" fillId="3" borderId="20" xfId="147" applyFont="1" applyFill="1" applyBorder="1" applyAlignment="1">
      <alignment horizontal="center" vertical="center"/>
    </xf>
    <xf numFmtId="3" fontId="32" fillId="0" borderId="7" xfId="147" applyNumberFormat="1" applyBorder="1" applyAlignment="1">
      <alignment horizontal="center"/>
    </xf>
    <xf numFmtId="3" fontId="32" fillId="0" borderId="10" xfId="147" applyNumberFormat="1" applyBorder="1" applyAlignment="1">
      <alignment horizontal="center"/>
    </xf>
    <xf numFmtId="4" fontId="32" fillId="0" borderId="10" xfId="147" applyNumberFormat="1" applyBorder="1" applyAlignment="1">
      <alignment horizontal="center"/>
    </xf>
    <xf numFmtId="166" fontId="32" fillId="0" borderId="10" xfId="147" applyNumberFormat="1" applyBorder="1" applyAlignment="1">
      <alignment horizontal="center"/>
    </xf>
    <xf numFmtId="166" fontId="32" fillId="0" borderId="14" xfId="147" applyNumberFormat="1" applyBorder="1" applyAlignment="1">
      <alignment horizontal="center"/>
    </xf>
    <xf numFmtId="3" fontId="32" fillId="3" borderId="7" xfId="147" applyNumberFormat="1" applyFill="1" applyBorder="1" applyAlignment="1">
      <alignment horizontal="center" vertical="center"/>
    </xf>
    <xf numFmtId="3" fontId="32" fillId="2" borderId="0" xfId="147" applyNumberFormat="1" applyFill="1"/>
    <xf numFmtId="3" fontId="32" fillId="3" borderId="10" xfId="147" applyNumberFormat="1" applyFill="1" applyBorder="1" applyAlignment="1">
      <alignment horizontal="center" vertical="center"/>
    </xf>
    <xf numFmtId="4" fontId="32" fillId="3" borderId="14" xfId="147" applyNumberFormat="1" applyFill="1" applyBorder="1" applyAlignment="1">
      <alignment horizontal="center" vertical="center"/>
    </xf>
    <xf numFmtId="10" fontId="32" fillId="0" borderId="0" xfId="147" applyNumberFormat="1" applyFill="1"/>
    <xf numFmtId="2" fontId="32" fillId="2" borderId="0" xfId="147" applyNumberFormat="1" applyFill="1"/>
    <xf numFmtId="0" fontId="5" fillId="3" borderId="1" xfId="147" applyFont="1" applyFill="1" applyBorder="1" applyAlignment="1">
      <alignment horizontal="center" vertical="center"/>
    </xf>
    <xf numFmtId="0" fontId="5" fillId="3" borderId="3" xfId="147" applyFont="1" applyFill="1" applyBorder="1" applyAlignment="1">
      <alignment horizontal="center" vertical="center"/>
    </xf>
    <xf numFmtId="0" fontId="5" fillId="3" borderId="5" xfId="147" applyFont="1" applyFill="1" applyBorder="1" applyAlignment="1">
      <alignment horizontal="center" vertical="center"/>
    </xf>
    <xf numFmtId="0" fontId="4" fillId="2" borderId="0" xfId="147" applyFont="1" applyFill="1" applyAlignment="1">
      <alignment horizontal="center" vertical="center"/>
    </xf>
    <xf numFmtId="0" fontId="5" fillId="3" borderId="1" xfId="147" applyFont="1" applyFill="1" applyBorder="1" applyAlignment="1">
      <alignment horizontal="center" vertical="center" wrapText="1"/>
    </xf>
    <xf numFmtId="0" fontId="5" fillId="3" borderId="3" xfId="147" applyFont="1" applyFill="1" applyBorder="1" applyAlignment="1">
      <alignment horizontal="center" vertical="center" wrapText="1"/>
    </xf>
    <xf numFmtId="0" fontId="5" fillId="3" borderId="5" xfId="147" applyFont="1" applyFill="1" applyBorder="1" applyAlignment="1">
      <alignment horizontal="center" vertical="center" wrapText="1"/>
    </xf>
    <xf numFmtId="165" fontId="5" fillId="3" borderId="1" xfId="147" applyNumberFormat="1" applyFont="1" applyFill="1" applyBorder="1" applyAlignment="1">
      <alignment horizontal="center" vertical="center" wrapText="1"/>
    </xf>
    <xf numFmtId="165" fontId="5" fillId="3" borderId="3" xfId="147" applyNumberFormat="1" applyFont="1" applyFill="1" applyBorder="1" applyAlignment="1">
      <alignment horizontal="center" vertical="center" wrapText="1"/>
    </xf>
    <xf numFmtId="165" fontId="5" fillId="3" borderId="5" xfId="147" applyNumberFormat="1" applyFont="1" applyFill="1" applyBorder="1" applyAlignment="1">
      <alignment horizontal="center" vertical="center" wrapText="1"/>
    </xf>
    <xf numFmtId="0" fontId="5" fillId="3" borderId="2" xfId="147" applyFont="1" applyFill="1" applyBorder="1" applyAlignment="1">
      <alignment horizontal="center" vertical="center"/>
    </xf>
    <xf numFmtId="0" fontId="5" fillId="3" borderId="4" xfId="147" applyFont="1" applyFill="1" applyBorder="1" applyAlignment="1">
      <alignment horizontal="center" vertical="center"/>
    </xf>
    <xf numFmtId="0" fontId="5" fillId="3" borderId="6" xfId="147" applyFont="1" applyFill="1" applyBorder="1" applyAlignment="1">
      <alignment horizontal="center" vertical="center"/>
    </xf>
    <xf numFmtId="0" fontId="5" fillId="3" borderId="18" xfId="147" applyFont="1" applyFill="1" applyBorder="1" applyAlignment="1">
      <alignment horizontal="center" vertical="center"/>
    </xf>
    <xf numFmtId="0" fontId="5" fillId="3" borderId="19" xfId="147" applyFont="1" applyFill="1" applyBorder="1" applyAlignment="1">
      <alignment horizontal="center" vertical="center"/>
    </xf>
    <xf numFmtId="0" fontId="5" fillId="3" borderId="20" xfId="147" applyFont="1" applyFill="1" applyBorder="1" applyAlignment="1">
      <alignment horizontal="center" vertical="center"/>
    </xf>
    <xf numFmtId="0" fontId="32" fillId="0" borderId="21" xfId="147" applyBorder="1" applyAlignment="1">
      <alignment horizontal="justify" vertical="top" wrapText="1"/>
    </xf>
    <xf numFmtId="0" fontId="32" fillId="0" borderId="0" xfId="147" applyAlignment="1">
      <alignment horizontal="justify" vertical="top" wrapText="1"/>
    </xf>
    <xf numFmtId="0" fontId="3" fillId="0" borderId="0" xfId="147" applyFont="1" applyAlignment="1">
      <alignment horizontal="justify" vertical="top" wrapText="1"/>
    </xf>
  </cellXfs>
  <cellStyles count="148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Buena 2" xfId="20"/>
    <cellStyle name="Cabecera 1" xfId="21"/>
    <cellStyle name="Cabecera 2" xfId="22"/>
    <cellStyle name="Cálculo 2" xfId="23"/>
    <cellStyle name="Celda de comprobación 2" xfId="24"/>
    <cellStyle name="Celda vinculada 2" xfId="25"/>
    <cellStyle name="Emphasis 1" xfId="26"/>
    <cellStyle name="Emphasis 2" xfId="27"/>
    <cellStyle name="Emphasis 3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Fecha" xfId="38"/>
    <cellStyle name="Fecha3 - Modelo3" xfId="39"/>
    <cellStyle name="Fijo" xfId="40"/>
    <cellStyle name="Incorrecto 2" xfId="41"/>
    <cellStyle name="Millares 10" xfId="42"/>
    <cellStyle name="Millares 11" xfId="43"/>
    <cellStyle name="Millares 12" xfId="144"/>
    <cellStyle name="Millares 2" xfId="44"/>
    <cellStyle name="Millares 2 2" xfId="45"/>
    <cellStyle name="Millares 2 3" xfId="46"/>
    <cellStyle name="Millares 3" xfId="47"/>
    <cellStyle name="Millares 4" xfId="48"/>
    <cellStyle name="Millares 5" xfId="49"/>
    <cellStyle name="Millares 6" xfId="50"/>
    <cellStyle name="Millares 7" xfId="51"/>
    <cellStyle name="Millares 8" xfId="52"/>
    <cellStyle name="Millares 9" xfId="53"/>
    <cellStyle name="Monetario" xfId="54"/>
    <cellStyle name="Monetario0" xfId="55"/>
    <cellStyle name="Neutral 2" xfId="56"/>
    <cellStyle name="Normal" xfId="0" builtinId="0"/>
    <cellStyle name="Normal 10" xfId="147"/>
    <cellStyle name="Normal 2" xfId="57"/>
    <cellStyle name="Normal 2 2" xfId="58"/>
    <cellStyle name="Normal 2 3" xfId="59"/>
    <cellStyle name="Normal 2 4" xfId="60"/>
    <cellStyle name="Normal 2 5" xfId="145"/>
    <cellStyle name="Normal 3" xfId="61"/>
    <cellStyle name="Normal 38" xfId="62"/>
    <cellStyle name="Normal 4" xfId="63"/>
    <cellStyle name="Normal 4 2" xfId="64"/>
    <cellStyle name="Normal 4 3" xfId="65"/>
    <cellStyle name="Normal 4 4" xfId="66"/>
    <cellStyle name="Normal 5" xfId="67"/>
    <cellStyle name="Normal 5 2" xfId="68"/>
    <cellStyle name="Normal 6" xfId="69"/>
    <cellStyle name="Normal 7" xfId="70"/>
    <cellStyle name="Normal 8" xfId="71"/>
    <cellStyle name="Normal 9" xfId="146"/>
    <cellStyle name="Notas 2" xfId="72"/>
    <cellStyle name="Notas 2 2" xfId="73"/>
    <cellStyle name="Porcen - Modelo2" xfId="74"/>
    <cellStyle name="Porcentaje" xfId="1" builtinId="5"/>
    <cellStyle name="Porcentaje 2" xfId="75"/>
    <cellStyle name="Porcentaje 3" xfId="76"/>
    <cellStyle name="Porcentual 2" xfId="77"/>
    <cellStyle name="Porcentual 3" xfId="78"/>
    <cellStyle name="Porcentual 4" xfId="79"/>
    <cellStyle name="Porcentual 5" xfId="80"/>
    <cellStyle name="Punto" xfId="81"/>
    <cellStyle name="Punto0" xfId="82"/>
    <cellStyle name="Punto0 - Modelo4" xfId="83"/>
    <cellStyle name="Punto1 - Modelo1" xfId="84"/>
    <cellStyle name="Salida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0X 2" xfId="108"/>
    <cellStyle name="SAPBEXHLevel1" xfId="109"/>
    <cellStyle name="SAPBEXHLevel1X" xfId="110"/>
    <cellStyle name="SAPBEXHLevel1X 2" xfId="111"/>
    <cellStyle name="SAPBEXHLevel2" xfId="112"/>
    <cellStyle name="SAPBEXHLevel2X" xfId="113"/>
    <cellStyle name="SAPBEXHLevel2X 2" xfId="114"/>
    <cellStyle name="SAPBEXHLevel3" xfId="115"/>
    <cellStyle name="SAPBEXHLevel3X" xfId="116"/>
    <cellStyle name="SAPBEXHLevel3X 2" xfId="117"/>
    <cellStyle name="SAPBEXinputData" xfId="118"/>
    <cellStyle name="SAPBEXinputData 2" xfId="119"/>
    <cellStyle name="SAPBEXItemHeader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 3" xfId="126"/>
    <cellStyle name="SAPBEXstdData 4" xfId="127"/>
    <cellStyle name="SAPBEXstdDataEmph" xfId="128"/>
    <cellStyle name="SAPBEXstdItem" xfId="129"/>
    <cellStyle name="SAPBEXstdItem 3" xfId="130"/>
    <cellStyle name="SAPBEXstdItemX" xfId="131"/>
    <cellStyle name="SAPBEXtitle" xfId="132"/>
    <cellStyle name="SAPBEXunassignedItem" xfId="133"/>
    <cellStyle name="SAPBEXundefined" xfId="134"/>
    <cellStyle name="Sheet Title" xfId="135"/>
    <cellStyle name="Texto de advertencia 2" xfId="136"/>
    <cellStyle name="Título 1 2" xfId="137"/>
    <cellStyle name="Título 2 2" xfId="138"/>
    <cellStyle name="Título 3 2" xfId="139"/>
    <cellStyle name="Total 2" xfId="140"/>
    <cellStyle name="Total 3" xfId="141"/>
    <cellStyle name="Total 4" xfId="142"/>
    <cellStyle name="Total 5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\Downloads\cnrt%202022-01_versio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S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>
        <row r="22">
          <cell r="C22">
            <v>70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">
        <row r="89">
          <cell r="C89">
            <v>132004812.71999997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2">
        <row r="89">
          <cell r="C89">
            <v>435783107.80000001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3"/>
      <sheetData sheetId="4">
        <row r="25">
          <cell r="C25">
            <v>14314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5">
        <row r="89">
          <cell r="C89">
            <v>113773016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6">
        <row r="89">
          <cell r="C89">
            <v>394369063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7"/>
      <sheetData sheetId="8">
        <row r="10">
          <cell r="D10">
            <v>1486.91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9">
        <row r="89">
          <cell r="C89">
            <v>244255889.65000004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0">
        <row r="89">
          <cell r="C89">
            <v>608664406.76999998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1"/>
      <sheetData sheetId="12">
        <row r="22">
          <cell r="C22">
            <v>390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3">
        <row r="89">
          <cell r="C89">
            <v>159221554.30000001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4">
        <row r="89">
          <cell r="C89">
            <v>362432632.11000001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5"/>
      <sheetData sheetId="16">
        <row r="28">
          <cell r="C28">
            <v>7765.5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7">
        <row r="89">
          <cell r="C89">
            <v>20110458.109999999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8">
        <row r="89">
          <cell r="C89">
            <v>38709135.18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19"/>
      <sheetData sheetId="20">
        <row r="16">
          <cell r="D16">
            <v>8237.36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21">
        <row r="89">
          <cell r="C89">
            <v>209605932.28999996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22">
        <row r="89">
          <cell r="C89">
            <v>521190269.37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K89"/>
  <sheetViews>
    <sheetView tabSelected="1" zoomScale="115" zoomScaleNormal="115" workbookViewId="0">
      <pane xSplit="2" ySplit="4" topLeftCell="C75" activePane="bottomRight" state="frozen"/>
      <selection pane="topRight" activeCell="C1" sqref="C1"/>
      <selection pane="bottomLeft" activeCell="A5" sqref="A5"/>
      <selection pane="bottomRight" activeCell="H23" sqref="H23"/>
    </sheetView>
  </sheetViews>
  <sheetFormatPr baseColWidth="10" defaultRowHeight="12.75" x14ac:dyDescent="0.2"/>
  <cols>
    <col min="1" max="1" width="17.85546875" style="2" bestFit="1" customWidth="1"/>
    <col min="2" max="2" width="22.140625" style="2" customWidth="1"/>
    <col min="3" max="8" width="16.7109375" style="2" customWidth="1"/>
    <col min="9" max="9" width="17.85546875" style="2" bestFit="1" customWidth="1"/>
    <col min="10" max="10" width="12.7109375" style="2" bestFit="1" customWidth="1"/>
    <col min="11" max="11" width="13.7109375" style="2" bestFit="1" customWidth="1"/>
    <col min="12" max="16384" width="11.42578125" style="2"/>
  </cols>
  <sheetData>
    <row r="1" spans="1:9" ht="30" customHeight="1" thickBot="1" x14ac:dyDescent="0.25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 x14ac:dyDescent="0.2">
      <c r="A2" s="47" t="s">
        <v>0</v>
      </c>
      <c r="B2" s="47" t="s">
        <v>1</v>
      </c>
      <c r="C2" s="51" t="s">
        <v>2</v>
      </c>
      <c r="D2" s="51" t="s">
        <v>3</v>
      </c>
      <c r="E2" s="54" t="s">
        <v>4</v>
      </c>
      <c r="F2" s="51" t="s">
        <v>5</v>
      </c>
      <c r="G2" s="51" t="s">
        <v>6</v>
      </c>
      <c r="H2" s="51" t="s">
        <v>7</v>
      </c>
      <c r="I2" s="57" t="s">
        <v>8</v>
      </c>
    </row>
    <row r="3" spans="1:9" x14ac:dyDescent="0.2">
      <c r="A3" s="48"/>
      <c r="B3" s="48"/>
      <c r="C3" s="52"/>
      <c r="D3" s="52"/>
      <c r="E3" s="55"/>
      <c r="F3" s="52"/>
      <c r="G3" s="52"/>
      <c r="H3" s="52"/>
      <c r="I3" s="58"/>
    </row>
    <row r="4" spans="1:9" ht="30" customHeight="1" thickBot="1" x14ac:dyDescent="0.25">
      <c r="A4" s="49"/>
      <c r="B4" s="49"/>
      <c r="C4" s="53"/>
      <c r="D4" s="53"/>
      <c r="E4" s="56"/>
      <c r="F4" s="53"/>
      <c r="G4" s="53"/>
      <c r="H4" s="53"/>
      <c r="I4" s="59"/>
    </row>
    <row r="5" spans="1:9" x14ac:dyDescent="0.2">
      <c r="A5" s="48" t="s">
        <v>9</v>
      </c>
      <c r="B5" s="3" t="s">
        <v>10</v>
      </c>
      <c r="C5" s="4">
        <v>325077.2</v>
      </c>
      <c r="D5" s="5">
        <v>272012.82</v>
      </c>
      <c r="E5" s="5">
        <v>556753.22</v>
      </c>
      <c r="F5" s="6">
        <v>220595.74000000002</v>
      </c>
      <c r="G5" s="6">
        <v>34856.54</v>
      </c>
      <c r="H5" s="6">
        <v>321247.03000000003</v>
      </c>
      <c r="I5" s="7">
        <f>SUM(C5:H5)</f>
        <v>1730542.55</v>
      </c>
    </row>
    <row r="6" spans="1:9" x14ac:dyDescent="0.2">
      <c r="A6" s="48"/>
      <c r="B6" s="8" t="s">
        <v>11</v>
      </c>
      <c r="C6" s="9">
        <v>132004812.72999999</v>
      </c>
      <c r="D6" s="10">
        <v>113778811.23</v>
      </c>
      <c r="E6" s="10">
        <v>244255889.65000004</v>
      </c>
      <c r="F6" s="11">
        <v>159221554.34</v>
      </c>
      <c r="G6" s="11">
        <v>20110458.109999999</v>
      </c>
      <c r="H6" s="11">
        <v>209605932.28999996</v>
      </c>
      <c r="I6" s="12">
        <f>SUM(C6:H6)</f>
        <v>878977458.35000002</v>
      </c>
    </row>
    <row r="7" spans="1:9" x14ac:dyDescent="0.2">
      <c r="A7" s="48"/>
      <c r="B7" s="8" t="s">
        <v>12</v>
      </c>
      <c r="C7" s="13">
        <v>406.07219678894734</v>
      </c>
      <c r="D7" s="10">
        <v>418.28473830755479</v>
      </c>
      <c r="E7" s="10">
        <v>438.7148217122122</v>
      </c>
      <c r="F7" s="11">
        <v>721.77982376268915</v>
      </c>
      <c r="G7" s="11">
        <v>576.94935039450274</v>
      </c>
      <c r="H7" s="11">
        <v>652.47586036826533</v>
      </c>
      <c r="I7" s="12">
        <f>+I6/I5</f>
        <v>507.92016547064964</v>
      </c>
    </row>
    <row r="8" spans="1:9" x14ac:dyDescent="0.2">
      <c r="A8" s="48"/>
      <c r="B8" s="8" t="s">
        <v>13</v>
      </c>
      <c r="C8" s="9">
        <v>435783.1078</v>
      </c>
      <c r="D8" s="10">
        <v>394392.27304999996</v>
      </c>
      <c r="E8" s="10">
        <v>608664.40677</v>
      </c>
      <c r="F8" s="11">
        <v>362432.63211000001</v>
      </c>
      <c r="G8" s="11">
        <v>38709.135179999997</v>
      </c>
      <c r="H8" s="11">
        <v>521190.26936999999</v>
      </c>
      <c r="I8" s="12">
        <f>SUM(C8:H8)</f>
        <v>2361171.8242800003</v>
      </c>
    </row>
    <row r="9" spans="1:9" ht="11.25" customHeight="1" x14ac:dyDescent="0.2">
      <c r="A9" s="48"/>
      <c r="B9" s="8" t="s">
        <v>14</v>
      </c>
      <c r="C9" s="9">
        <v>1340.552668104684</v>
      </c>
      <c r="D9" s="10">
        <v>1449.903254743655</v>
      </c>
      <c r="E9" s="10">
        <v>1093.2391316389692</v>
      </c>
      <c r="F9" s="11">
        <v>1642.9720361327013</v>
      </c>
      <c r="G9" s="11">
        <v>1110.527183134069</v>
      </c>
      <c r="H9" s="11">
        <v>1622.3971607457349</v>
      </c>
      <c r="I9" s="14">
        <f>+I8*1000/I5</f>
        <v>1364.4113080490279</v>
      </c>
    </row>
    <row r="10" spans="1:9" ht="13.5" thickBot="1" x14ac:dyDescent="0.25">
      <c r="A10" s="49"/>
      <c r="B10" s="15" t="s">
        <v>15</v>
      </c>
      <c r="C10" s="16">
        <v>3.3012668158648282</v>
      </c>
      <c r="D10" s="17">
        <v>3.4663068526243377</v>
      </c>
      <c r="E10" s="17">
        <v>2.49191291821937</v>
      </c>
      <c r="F10" s="18">
        <v>2.2762786961372408</v>
      </c>
      <c r="G10" s="18">
        <v>1.9248261262010604</v>
      </c>
      <c r="H10" s="18">
        <v>2.486524420734944</v>
      </c>
      <c r="I10" s="14">
        <f>+I8*1000/I6</f>
        <v>2.6862711914277617</v>
      </c>
    </row>
    <row r="11" spans="1:9" x14ac:dyDescent="0.2">
      <c r="A11" s="47" t="s">
        <v>16</v>
      </c>
      <c r="B11" s="3" t="s">
        <v>10</v>
      </c>
      <c r="C11" s="4">
        <v>340918.36</v>
      </c>
      <c r="D11" s="5">
        <v>342000</v>
      </c>
      <c r="E11" s="5">
        <v>535324.1100000001</v>
      </c>
      <c r="F11" s="6">
        <v>201601.36</v>
      </c>
      <c r="G11" s="6">
        <v>32570.47</v>
      </c>
      <c r="H11" s="6">
        <v>304815.89000000007</v>
      </c>
      <c r="I11" s="7">
        <f>SUM(C11:H11)</f>
        <v>1757230.1900000002</v>
      </c>
    </row>
    <row r="12" spans="1:9" x14ac:dyDescent="0.2">
      <c r="A12" s="48"/>
      <c r="B12" s="8" t="s">
        <v>11</v>
      </c>
      <c r="C12" s="9">
        <v>134907668.09</v>
      </c>
      <c r="D12" s="10">
        <v>139408397.24999997</v>
      </c>
      <c r="E12" s="10">
        <v>214731562.49999997</v>
      </c>
      <c r="F12" s="11">
        <v>162554423.52000001</v>
      </c>
      <c r="G12" s="11">
        <v>23067656.030000001</v>
      </c>
      <c r="H12" s="11">
        <v>201055300.26000002</v>
      </c>
      <c r="I12" s="12">
        <f>SUM(C12:H12)</f>
        <v>875725007.64999986</v>
      </c>
    </row>
    <row r="13" spans="1:9" x14ac:dyDescent="0.2">
      <c r="A13" s="48"/>
      <c r="B13" s="8" t="s">
        <v>12</v>
      </c>
      <c r="C13" s="13">
        <v>395.71840041117179</v>
      </c>
      <c r="D13" s="10">
        <v>407.62689254385958</v>
      </c>
      <c r="E13" s="10">
        <v>401.12440013209925</v>
      </c>
      <c r="F13" s="11">
        <v>806.31610580404822</v>
      </c>
      <c r="G13" s="11">
        <v>708.23835302345958</v>
      </c>
      <c r="H13" s="11">
        <v>659.59586378518509</v>
      </c>
      <c r="I13" s="12">
        <f>+I12/I11</f>
        <v>498.35531658490328</v>
      </c>
    </row>
    <row r="14" spans="1:9" x14ac:dyDescent="0.2">
      <c r="A14" s="48"/>
      <c r="B14" s="8" t="s">
        <v>13</v>
      </c>
      <c r="C14" s="9">
        <v>462478.86285000003</v>
      </c>
      <c r="D14" s="10">
        <v>468510.39643999998</v>
      </c>
      <c r="E14" s="10">
        <v>566280.85891999991</v>
      </c>
      <c r="F14" s="11">
        <v>356010.78985999996</v>
      </c>
      <c r="G14" s="11">
        <v>37200.862729999993</v>
      </c>
      <c r="H14" s="11">
        <v>497627.1385900001</v>
      </c>
      <c r="I14" s="12">
        <f>SUM(C14:H14)</f>
        <v>2388108.9093899997</v>
      </c>
    </row>
    <row r="15" spans="1:9" x14ac:dyDescent="0.2">
      <c r="A15" s="48"/>
      <c r="B15" s="8" t="s">
        <v>14</v>
      </c>
      <c r="C15" s="9">
        <v>1356.5677801864354</v>
      </c>
      <c r="D15" s="10">
        <v>1369.9134398830408</v>
      </c>
      <c r="E15" s="10">
        <v>1057.8280491046814</v>
      </c>
      <c r="F15" s="11">
        <v>1765.9146240878533</v>
      </c>
      <c r="G15" s="11">
        <v>1142.1653642087447</v>
      </c>
      <c r="H15" s="11">
        <v>1632.5498601467266</v>
      </c>
      <c r="I15" s="14">
        <f>+I14*1000/I11</f>
        <v>1359.0188257521343</v>
      </c>
    </row>
    <row r="16" spans="1:9" ht="13.5" thickBot="1" x14ac:dyDescent="0.25">
      <c r="A16" s="49"/>
      <c r="B16" s="15" t="s">
        <v>15</v>
      </c>
      <c r="C16" s="16">
        <v>3.4281139789731578</v>
      </c>
      <c r="D16" s="17">
        <v>3.3607042737879271</v>
      </c>
      <c r="E16" s="17">
        <v>2.6371570733575789</v>
      </c>
      <c r="F16" s="18">
        <v>2.1901021341089368</v>
      </c>
      <c r="G16" s="18">
        <v>1.612684994158897</v>
      </c>
      <c r="H16" s="18">
        <v>2.4750759514744467</v>
      </c>
      <c r="I16" s="14">
        <f>+I14*1000/I12</f>
        <v>2.7270077804429369</v>
      </c>
    </row>
    <row r="17" spans="1:9" x14ac:dyDescent="0.2">
      <c r="A17" s="47" t="s">
        <v>17</v>
      </c>
      <c r="B17" s="3" t="s">
        <v>10</v>
      </c>
      <c r="C17" s="4">
        <v>379960.77</v>
      </c>
      <c r="D17" s="5">
        <v>317926.57</v>
      </c>
      <c r="E17" s="5">
        <v>570263.86</v>
      </c>
      <c r="F17" s="6">
        <v>169132.03999999998</v>
      </c>
      <c r="G17" s="6">
        <v>40449.979999999996</v>
      </c>
      <c r="H17" s="6">
        <v>350832.6</v>
      </c>
      <c r="I17" s="7">
        <f>SUM(C17:H17)</f>
        <v>1828565.8200000003</v>
      </c>
    </row>
    <row r="18" spans="1:9" x14ac:dyDescent="0.2">
      <c r="A18" s="48"/>
      <c r="B18" s="8" t="s">
        <v>11</v>
      </c>
      <c r="C18" s="9">
        <v>154842983.69</v>
      </c>
      <c r="D18" s="10">
        <v>138610530.54999998</v>
      </c>
      <c r="E18" s="10">
        <v>239198774.91</v>
      </c>
      <c r="F18" s="11">
        <v>129982163.98</v>
      </c>
      <c r="G18" s="11">
        <v>24781980.870000001</v>
      </c>
      <c r="H18" s="11">
        <v>224441086.72999996</v>
      </c>
      <c r="I18" s="12">
        <f>SUM(C18:H18)</f>
        <v>911857520.73000002</v>
      </c>
    </row>
    <row r="19" spans="1:9" x14ac:dyDescent="0.2">
      <c r="A19" s="48"/>
      <c r="B19" s="8" t="s">
        <v>12</v>
      </c>
      <c r="C19" s="13">
        <v>407.52360747663499</v>
      </c>
      <c r="D19" s="10">
        <v>435.98284518969263</v>
      </c>
      <c r="E19" s="10">
        <v>419.45280367232107</v>
      </c>
      <c r="F19" s="11">
        <v>768.52478087534462</v>
      </c>
      <c r="G19" s="11">
        <v>612.65743196906408</v>
      </c>
      <c r="H19" s="11">
        <v>639.73840153395088</v>
      </c>
      <c r="I19" s="12">
        <f>+I18/I17</f>
        <v>498.67361117468545</v>
      </c>
    </row>
    <row r="20" spans="1:9" x14ac:dyDescent="0.2">
      <c r="A20" s="48"/>
      <c r="B20" s="8" t="s">
        <v>13</v>
      </c>
      <c r="C20" s="9">
        <v>551535.93310999987</v>
      </c>
      <c r="D20" s="10">
        <v>546650.63829999999</v>
      </c>
      <c r="E20" s="10">
        <v>687980.54726999998</v>
      </c>
      <c r="F20" s="11">
        <v>281686.19883000001</v>
      </c>
      <c r="G20" s="11">
        <v>40896.419070000004</v>
      </c>
      <c r="H20" s="11">
        <v>568389.36884000001</v>
      </c>
      <c r="I20" s="12">
        <f>SUM(C20:H20)</f>
        <v>2677139.1054199999</v>
      </c>
    </row>
    <row r="21" spans="1:9" x14ac:dyDescent="0.2">
      <c r="A21" s="48"/>
      <c r="B21" s="8" t="s">
        <v>14</v>
      </c>
      <c r="C21" s="9">
        <v>1617.7947503619339</v>
      </c>
      <c r="D21" s="10">
        <v>1719.424200059781</v>
      </c>
      <c r="E21" s="10">
        <v>1206.4249473392895</v>
      </c>
      <c r="F21" s="11">
        <v>1665.4809983371572</v>
      </c>
      <c r="G21" s="11">
        <v>1011.0368180651759</v>
      </c>
      <c r="H21" s="11">
        <v>1620.1156016858185</v>
      </c>
      <c r="I21" s="14">
        <f>+I20*1000/I17</f>
        <v>1464.0649388382419</v>
      </c>
    </row>
    <row r="22" spans="1:9" ht="13.5" thickBot="1" x14ac:dyDescent="0.25">
      <c r="A22" s="49"/>
      <c r="B22" s="15" t="s">
        <v>15</v>
      </c>
      <c r="C22" s="16">
        <v>3.5619045820906572</v>
      </c>
      <c r="D22" s="17">
        <v>3.943788658270885</v>
      </c>
      <c r="E22" s="17">
        <v>2.8761875872017191</v>
      </c>
      <c r="F22" s="18">
        <v>2.1671142424843941</v>
      </c>
      <c r="G22" s="18">
        <v>1.6502481897848384</v>
      </c>
      <c r="H22" s="18">
        <v>2.5324657669465211</v>
      </c>
      <c r="I22" s="14">
        <f>+I20*1000/I18</f>
        <v>2.9359182159037078</v>
      </c>
    </row>
    <row r="23" spans="1:9" x14ac:dyDescent="0.2">
      <c r="A23" s="47" t="s">
        <v>18</v>
      </c>
      <c r="B23" s="3" t="s">
        <v>10</v>
      </c>
      <c r="C23" s="4">
        <v>372697.36</v>
      </c>
      <c r="D23" s="5">
        <v>342500.44</v>
      </c>
      <c r="E23" s="5">
        <v>634031.48</v>
      </c>
      <c r="F23" s="6">
        <v>174017.73</v>
      </c>
      <c r="G23" s="6">
        <v>32192</v>
      </c>
      <c r="H23" s="6">
        <v>429601</v>
      </c>
      <c r="I23" s="7">
        <f>SUM(C23:H23)</f>
        <v>1985040.01</v>
      </c>
    </row>
    <row r="24" spans="1:9" x14ac:dyDescent="0.2">
      <c r="A24" s="48"/>
      <c r="B24" s="8" t="s">
        <v>11</v>
      </c>
      <c r="C24" s="9">
        <v>155630166.47000003</v>
      </c>
      <c r="D24" s="10">
        <v>158044187.38000003</v>
      </c>
      <c r="E24" s="10">
        <v>259952924.77999994</v>
      </c>
      <c r="F24" s="11">
        <v>114012840.56999999</v>
      </c>
      <c r="G24" s="11">
        <v>20276000</v>
      </c>
      <c r="H24" s="11">
        <v>257397000</v>
      </c>
      <c r="I24" s="12">
        <f>SUM(C24:H24)</f>
        <v>965313119.20000005</v>
      </c>
    </row>
    <row r="25" spans="1:9" x14ac:dyDescent="0.2">
      <c r="A25" s="48"/>
      <c r="B25" s="8" t="s">
        <v>12</v>
      </c>
      <c r="C25" s="13">
        <v>417.57786121694028</v>
      </c>
      <c r="D25" s="10">
        <v>461.44229005953986</v>
      </c>
      <c r="E25" s="10">
        <v>410.00002835821329</v>
      </c>
      <c r="F25" s="11">
        <v>655.17944964573428</v>
      </c>
      <c r="G25" s="11">
        <v>629.8459244532803</v>
      </c>
      <c r="H25" s="11">
        <v>599.15363325504359</v>
      </c>
      <c r="I25" s="12">
        <f>+I24/I23</f>
        <v>486.29403656201367</v>
      </c>
    </row>
    <row r="26" spans="1:9" x14ac:dyDescent="0.2">
      <c r="A26" s="48"/>
      <c r="B26" s="8" t="s">
        <v>13</v>
      </c>
      <c r="C26" s="9">
        <v>573200.12788000004</v>
      </c>
      <c r="D26" s="10">
        <v>819693.36216999998</v>
      </c>
      <c r="E26" s="10">
        <v>899959.71214000008</v>
      </c>
      <c r="F26" s="11">
        <v>322304.68533000001</v>
      </c>
      <c r="G26" s="11">
        <v>40694.987999999998</v>
      </c>
      <c r="H26" s="11">
        <v>752673.46253999998</v>
      </c>
      <c r="I26" s="12">
        <f>SUM(C26:H26)</f>
        <v>3408526.33806</v>
      </c>
    </row>
    <row r="27" spans="1:9" x14ac:dyDescent="0.2">
      <c r="A27" s="48"/>
      <c r="B27" s="8" t="s">
        <v>14</v>
      </c>
      <c r="C27" s="9">
        <v>1537.9774299447681</v>
      </c>
      <c r="D27" s="10">
        <v>2393.2622164514592</v>
      </c>
      <c r="E27" s="10">
        <v>1419.4243354288972</v>
      </c>
      <c r="F27" s="11">
        <v>1852.1370513797644</v>
      </c>
      <c r="G27" s="11">
        <v>1264.1335735586481</v>
      </c>
      <c r="H27" s="11">
        <v>1752.029121300928</v>
      </c>
      <c r="I27" s="14">
        <f>+I26*1000/I23</f>
        <v>1717.1071217148917</v>
      </c>
    </row>
    <row r="28" spans="1:9" ht="13.5" thickBot="1" x14ac:dyDescent="0.25">
      <c r="A28" s="49"/>
      <c r="B28" s="15" t="s">
        <v>15</v>
      </c>
      <c r="C28" s="16">
        <v>3.6830914011165863</v>
      </c>
      <c r="D28" s="17">
        <v>5.1864821842459579</v>
      </c>
      <c r="E28" s="17">
        <v>3.4620103347621214</v>
      </c>
      <c r="F28" s="18">
        <v>2.8269156677323193</v>
      </c>
      <c r="G28" s="18">
        <v>2.0070520812783585</v>
      </c>
      <c r="H28" s="18">
        <v>2.9241734073823702</v>
      </c>
      <c r="I28" s="14">
        <f>+I26*1000/I24</f>
        <v>3.5310059194935675</v>
      </c>
    </row>
    <row r="29" spans="1:9" x14ac:dyDescent="0.2">
      <c r="A29" s="47" t="s">
        <v>19</v>
      </c>
      <c r="B29" s="3" t="s">
        <v>10</v>
      </c>
      <c r="C29" s="4">
        <f>'[1]FERROSUR-TON'!$G$89</f>
        <v>0</v>
      </c>
      <c r="D29" s="5">
        <f>'[1]FEPSA-TON'!$G$89</f>
        <v>0</v>
      </c>
      <c r="E29" s="5">
        <f>'[1]NCA-TON'!$G$89</f>
        <v>0</v>
      </c>
      <c r="F29" s="6">
        <f>'[1]TACYL-BELGRANO-TON'!$G$89</f>
        <v>0</v>
      </c>
      <c r="G29" s="6">
        <f>'[1]TACYL-URQ-TON'!$G$89</f>
        <v>0</v>
      </c>
      <c r="H29" s="6">
        <f>'[1]TACYL-SMT-TON'!$G$89</f>
        <v>0</v>
      </c>
      <c r="I29" s="7">
        <f>SUM(C29:H29)</f>
        <v>0</v>
      </c>
    </row>
    <row r="30" spans="1:9" x14ac:dyDescent="0.2">
      <c r="A30" s="48"/>
      <c r="B30" s="8" t="s">
        <v>11</v>
      </c>
      <c r="C30" s="9">
        <f>'[1]FERROSUR-TON-KM'!$G$89</f>
        <v>0</v>
      </c>
      <c r="D30" s="10">
        <f>'[1]FEPSA-TON-KM'!$G$89</f>
        <v>0</v>
      </c>
      <c r="E30" s="10">
        <f>'[1]NCA-TON-KM'!$G$89</f>
        <v>0</v>
      </c>
      <c r="F30" s="11">
        <f>'[1]TACYL-BELGRANO-TON-KM'!$G$89</f>
        <v>0</v>
      </c>
      <c r="G30" s="11">
        <f>'[1]TACYL-URQ-TON-KM'!$G$89</f>
        <v>0</v>
      </c>
      <c r="H30" s="11">
        <f>'[1]TACYL-SMT-TON-KM'!$G$89</f>
        <v>0</v>
      </c>
      <c r="I30" s="12">
        <f>SUM(C30:H30)</f>
        <v>0</v>
      </c>
    </row>
    <row r="31" spans="1:9" x14ac:dyDescent="0.2">
      <c r="A31" s="48"/>
      <c r="B31" s="8" t="s">
        <v>12</v>
      </c>
      <c r="C31" s="13" t="str">
        <f>IF(ISERROR('[1]FERROSUR-TON-KM'!$G$89/'[1]FERROSUR-TON'!$G$89),"0",'[1]FERROSUR-TON-KM'!$G$89/'[1]FERROSUR-TON'!$G$89)</f>
        <v>0</v>
      </c>
      <c r="D31" s="10" t="str">
        <f>IF(ISERROR('[1]FEPSA-TON-KM'!$G$89/'[1]FEPSA-TON'!$G$89),"0",'[1]FEPSA-TON-KM'!$G$89/'[1]FEPSA-TON'!$G$89)</f>
        <v>0</v>
      </c>
      <c r="E31" s="10" t="str">
        <f>IF(ISERROR('[1]NCA-TON-KM'!$G$89/'[1]NCA-TON'!$G$89),"0",'[1]NCA-TON-KM'!$G$89/'[1]NCA-TON'!$G$89)</f>
        <v>0</v>
      </c>
      <c r="F31" s="11" t="str">
        <f>IF(ISERROR('[1]TACYL-BELGRANO-TON-KM'!$G$89/'[1]TACYL-BELGRANO-TON'!$G$89),"0",'[1]TACYL-BELGRANO-TON-KM'!$G$89/'[1]TACYL-BELGRANO-TON'!$G$89)</f>
        <v>0</v>
      </c>
      <c r="G31" s="11" t="str">
        <f>IF(ISERROR('[1]TACYL-URQ-TON-KM'!$G$89/'[1]TACYL-URQ-TON'!$G$89),"0",'[1]TACYL-URQ-TON-KM'!$G$89/'[1]TACYL-URQ-TON'!$G$89)</f>
        <v>0</v>
      </c>
      <c r="H31" s="11" t="str">
        <f>IF(ISERROR('[1]TACYL-SMT-TON-KM'!$G$89/'[1]TACYL-SMT-TON'!$G$89),"0",'[1]TACYL-SMT-TON-KM'!$G$89/'[1]TACYL-SMT-TON'!$G$89)</f>
        <v>0</v>
      </c>
      <c r="I31" s="12" t="e">
        <f>+I30/I29</f>
        <v>#DIV/0!</v>
      </c>
    </row>
    <row r="32" spans="1:9" x14ac:dyDescent="0.2">
      <c r="A32" s="48"/>
      <c r="B32" s="8" t="s">
        <v>13</v>
      </c>
      <c r="C32" s="9">
        <f>'[1]FERROSUR-INGRESOS'!$G$89/1000</f>
        <v>0</v>
      </c>
      <c r="D32" s="10">
        <f>'[1]FEPSA-INGRESOS'!$G$89/1000</f>
        <v>0</v>
      </c>
      <c r="E32" s="10">
        <f>'[1]NCA-INGRESOS'!$G$89/1000</f>
        <v>0</v>
      </c>
      <c r="F32" s="11">
        <f>'[1]TACYL-BELGRANO-INGRESOS'!$G$89/1000</f>
        <v>0</v>
      </c>
      <c r="G32" s="11">
        <f>'[1]TACYL-URQ-INGRESOS'!$G$89/1000</f>
        <v>0</v>
      </c>
      <c r="H32" s="11">
        <f>'[1]TACYL-SMT-INGRESOS'!$G$89/1000</f>
        <v>0</v>
      </c>
      <c r="I32" s="12">
        <f>SUM(C32:H32)</f>
        <v>0</v>
      </c>
    </row>
    <row r="33" spans="1:11" x14ac:dyDescent="0.2">
      <c r="A33" s="48"/>
      <c r="B33" s="8" t="s">
        <v>14</v>
      </c>
      <c r="C33" s="9" t="e">
        <f>'[1]FERROSUR-INGRESOS'!$G$89/'[1]FERROSUR-TON'!$G$89</f>
        <v>#DIV/0!</v>
      </c>
      <c r="D33" s="10" t="e">
        <f>'[1]FEPSA-INGRESOS'!$G$89/'[1]FEPSA-TON'!$G$89</f>
        <v>#DIV/0!</v>
      </c>
      <c r="E33" s="10" t="e">
        <f>'[1]NCA-INGRESOS'!$G$89/'[1]NCA-TON'!$G$89</f>
        <v>#DIV/0!</v>
      </c>
      <c r="F33" s="11" t="e">
        <f>'[1]TACYL-BELGRANO-INGRESOS'!$G$89/'[1]TACYL-BELGRANO-TON'!$G$89</f>
        <v>#DIV/0!</v>
      </c>
      <c r="G33" s="11" t="e">
        <f>'[1]TACYL-URQ-INGRESOS'!$G$89/'[1]TACYL-URQ-TON'!$G$89</f>
        <v>#DIV/0!</v>
      </c>
      <c r="H33" s="11" t="e">
        <f>'[1]TACYL-SMT-INGRESOS'!$G$89/'[1]TACYL-SMT-TON'!$G$89</f>
        <v>#DIV/0!</v>
      </c>
      <c r="I33" s="14" t="e">
        <f>+I32*1000/I29</f>
        <v>#DIV/0!</v>
      </c>
    </row>
    <row r="34" spans="1:11" ht="13.5" thickBot="1" x14ac:dyDescent="0.25">
      <c r="A34" s="49"/>
      <c r="B34" s="15" t="s">
        <v>15</v>
      </c>
      <c r="C34" s="16" t="e">
        <f>'[1]FERROSUR-INGRESOS'!$G$89/'[1]FERROSUR-TON-KM'!$G$89</f>
        <v>#DIV/0!</v>
      </c>
      <c r="D34" s="17" t="e">
        <f>'[1]FEPSA-INGRESOS'!$G$89/'[1]FEPSA-TON-KM'!$G$89</f>
        <v>#DIV/0!</v>
      </c>
      <c r="E34" s="17" t="e">
        <f>'[1]NCA-INGRESOS'!$G$89/'[1]NCA-TON-KM'!$G$89</f>
        <v>#DIV/0!</v>
      </c>
      <c r="F34" s="18" t="e">
        <f>'[1]TACYL-BELGRANO-INGRESOS'!$G$89/'[1]TACYL-BELGRANO-TON-KM'!$G$89</f>
        <v>#DIV/0!</v>
      </c>
      <c r="G34" s="18" t="e">
        <f>'[1]TACYL-URQ-INGRESOS'!$G$89/'[1]TACYL-URQ-TON-KM'!$G$89</f>
        <v>#DIV/0!</v>
      </c>
      <c r="H34" s="18" t="e">
        <f>'[1]TACYL-SMT-INGRESOS'!$G$89/'[1]TACYL-SMT-TON-KM'!$G$89</f>
        <v>#DIV/0!</v>
      </c>
      <c r="I34" s="14" t="e">
        <f>+I32*1000/I30</f>
        <v>#DIV/0!</v>
      </c>
      <c r="K34" s="19"/>
    </row>
    <row r="35" spans="1:11" x14ac:dyDescent="0.2">
      <c r="A35" s="47" t="s">
        <v>20</v>
      </c>
      <c r="B35" s="3" t="s">
        <v>10</v>
      </c>
      <c r="C35" s="4">
        <f>'[1]FERROSUR-TON'!$H$89</f>
        <v>0</v>
      </c>
      <c r="D35" s="5">
        <f>'[1]FEPSA-TON'!$H$89</f>
        <v>0</v>
      </c>
      <c r="E35" s="5">
        <f>'[1]NCA-TON'!$H$89</f>
        <v>0</v>
      </c>
      <c r="F35" s="6">
        <f>'[1]TACYL-BELGRANO-TON'!$H$89</f>
        <v>0</v>
      </c>
      <c r="G35" s="6">
        <f>'[1]TACYL-URQ-TON'!$H$89</f>
        <v>0</v>
      </c>
      <c r="H35" s="6">
        <f>'[1]TACYL-SMT-TON'!$H$89</f>
        <v>0</v>
      </c>
      <c r="I35" s="7">
        <f>SUM(C35:H35)</f>
        <v>0</v>
      </c>
      <c r="K35" s="19"/>
    </row>
    <row r="36" spans="1:11" x14ac:dyDescent="0.2">
      <c r="A36" s="48"/>
      <c r="B36" s="8" t="s">
        <v>11</v>
      </c>
      <c r="C36" s="9">
        <f>'[1]FERROSUR-TON-KM'!$H$89</f>
        <v>0</v>
      </c>
      <c r="D36" s="10">
        <f>'[1]FEPSA-TON-KM'!$H$89</f>
        <v>0</v>
      </c>
      <c r="E36" s="10">
        <f>'[1]NCA-TON-KM'!$H$89</f>
        <v>0</v>
      </c>
      <c r="F36" s="11">
        <f>'[1]TACYL-BELGRANO-TON-KM'!$H$89</f>
        <v>0</v>
      </c>
      <c r="G36" s="11">
        <f>'[1]TACYL-URQ-TON-KM'!$H$89</f>
        <v>0</v>
      </c>
      <c r="H36" s="11">
        <f>'[1]TACYL-SMT-TON-KM'!$H$89</f>
        <v>0</v>
      </c>
      <c r="I36" s="12">
        <f>SUM(C36:H36)</f>
        <v>0</v>
      </c>
      <c r="K36" s="19"/>
    </row>
    <row r="37" spans="1:11" x14ac:dyDescent="0.2">
      <c r="A37" s="48"/>
      <c r="B37" s="8" t="s">
        <v>12</v>
      </c>
      <c r="C37" s="13" t="str">
        <f>IF(ISERROR('[1]FERROSUR-TON-KM'!$H$89/'[1]FERROSUR-TON'!$H$89),"0",'[1]FERROSUR-TON-KM'!$H$89/'[1]FERROSUR-TON'!$H$89)</f>
        <v>0</v>
      </c>
      <c r="D37" s="10" t="str">
        <f>IF(ISERROR('[1]FEPSA-TON-KM'!$H$89/'[1]FEPSA-TON'!$H$89),"0",'[1]FEPSA-TON-KM'!$H$89/'[1]FEPSA-TON'!$H$89)</f>
        <v>0</v>
      </c>
      <c r="E37" s="10" t="str">
        <f>IF(ISERROR('[1]NCA-TON-KM'!$H$89/'[1]NCA-TON'!$H$89),"0",'[1]NCA-TON-KM'!$H$89/'[1]NCA-TON'!$H$89)</f>
        <v>0</v>
      </c>
      <c r="F37" s="11" t="str">
        <f>IF(ISERROR('[1]TACYL-BELGRANO-TON-KM'!$H$89/'[1]TACYL-BELGRANO-TON'!$H$89),"0",'[1]TACYL-BELGRANO-TON-KM'!$H$89/'[1]TACYL-BELGRANO-TON'!$H$89)</f>
        <v>0</v>
      </c>
      <c r="G37" s="11" t="str">
        <f>IF(ISERROR('[1]TACYL-URQ-TON-KM'!$H$89/'[1]TACYL-URQ-TON'!$H$89),"0",'[1]TACYL-URQ-TON-KM'!$H$89/'[1]TACYL-URQ-TON'!$H$89)</f>
        <v>0</v>
      </c>
      <c r="H37" s="11" t="str">
        <f>IF(ISERROR('[1]TACYL-SMT-TON-KM'!$H$89/'[1]TACYL-SMT-TON'!$H$89),"0",'[1]TACYL-SMT-TON-KM'!$H$89/'[1]TACYL-SMT-TON'!$H$89)</f>
        <v>0</v>
      </c>
      <c r="I37" s="12" t="e">
        <f>+I36/I35</f>
        <v>#DIV/0!</v>
      </c>
      <c r="K37" s="19"/>
    </row>
    <row r="38" spans="1:11" x14ac:dyDescent="0.2">
      <c r="A38" s="48"/>
      <c r="B38" s="8" t="s">
        <v>13</v>
      </c>
      <c r="C38" s="9">
        <f>'[1]FERROSUR-INGRESOS'!$H$89/1000</f>
        <v>0</v>
      </c>
      <c r="D38" s="10">
        <f>'[1]FEPSA-INGRESOS'!$H$89/1000</f>
        <v>0</v>
      </c>
      <c r="E38" s="10">
        <f>'[1]NCA-INGRESOS'!$H$89/1000</f>
        <v>0</v>
      </c>
      <c r="F38" s="11">
        <f>'[1]TACYL-BELGRANO-INGRESOS'!$H$89/1000</f>
        <v>0</v>
      </c>
      <c r="G38" s="11">
        <f>'[1]TACYL-URQ-INGRESOS'!$H$89/1000</f>
        <v>0</v>
      </c>
      <c r="H38" s="11">
        <f>'[1]TACYL-SMT-INGRESOS'!$H$89/1000</f>
        <v>0</v>
      </c>
      <c r="I38" s="12">
        <f>SUM(C38:H38)</f>
        <v>0</v>
      </c>
      <c r="K38" s="19"/>
    </row>
    <row r="39" spans="1:11" x14ac:dyDescent="0.2">
      <c r="A39" s="48"/>
      <c r="B39" s="8" t="s">
        <v>14</v>
      </c>
      <c r="C39" s="9" t="e">
        <f>'[1]FERROSUR-INGRESOS'!$H$89/'[1]FERROSUR-TON'!$H$89</f>
        <v>#DIV/0!</v>
      </c>
      <c r="D39" s="10" t="e">
        <f>'[1]FEPSA-INGRESOS'!$H$89/'[1]FEPSA-TON'!$H$89</f>
        <v>#DIV/0!</v>
      </c>
      <c r="E39" s="10" t="e">
        <f>'[1]NCA-INGRESOS'!$H$89/'[1]NCA-TON'!$H$89</f>
        <v>#DIV/0!</v>
      </c>
      <c r="F39" s="11" t="e">
        <f>'[1]TACYL-BELGRANO-INGRESOS'!$H$89/'[1]TACYL-BELGRANO-TON'!$H$89</f>
        <v>#DIV/0!</v>
      </c>
      <c r="G39" s="11" t="e">
        <f>'[1]TACYL-URQ-INGRESOS'!$H$89/'[1]TACYL-URQ-TON'!$H$89</f>
        <v>#DIV/0!</v>
      </c>
      <c r="H39" s="11" t="e">
        <f>'[1]TACYL-SMT-INGRESOS'!$H$89/'[1]TACYL-SMT-TON'!$H$89</f>
        <v>#DIV/0!</v>
      </c>
      <c r="I39" s="14" t="e">
        <f>+I38*1000/I35</f>
        <v>#DIV/0!</v>
      </c>
      <c r="K39" s="20"/>
    </row>
    <row r="40" spans="1:11" ht="13.5" thickBot="1" x14ac:dyDescent="0.25">
      <c r="A40" s="49"/>
      <c r="B40" s="15" t="s">
        <v>15</v>
      </c>
      <c r="C40" s="16" t="e">
        <f>'[1]FERROSUR-INGRESOS'!$H$89/'[1]FERROSUR-TON-KM'!$H$89</f>
        <v>#DIV/0!</v>
      </c>
      <c r="D40" s="17" t="e">
        <f>'[1]FEPSA-INGRESOS'!$H$89/'[1]FEPSA-TON-KM'!$H$89</f>
        <v>#DIV/0!</v>
      </c>
      <c r="E40" s="17" t="e">
        <f>'[1]NCA-INGRESOS'!$H$89/'[1]NCA-TON-KM'!$H$89</f>
        <v>#DIV/0!</v>
      </c>
      <c r="F40" s="18" t="e">
        <f>'[1]TACYL-BELGRANO-INGRESOS'!$H$89/'[1]TACYL-BELGRANO-TON-KM'!$H$89</f>
        <v>#DIV/0!</v>
      </c>
      <c r="G40" s="16" t="e">
        <f>'[1]TACYL-URQ-INGRESOS'!$H$89/'[1]TACYL-URQ-TON-KM'!$H$89</f>
        <v>#DIV/0!</v>
      </c>
      <c r="H40" s="18" t="e">
        <f>'[1]TACYL-SMT-INGRESOS'!$H$89/'[1]TACYL-SMT-TON-KM'!$H$89</f>
        <v>#DIV/0!</v>
      </c>
      <c r="I40" s="14" t="e">
        <f>+I38*1000/I36</f>
        <v>#DIV/0!</v>
      </c>
      <c r="K40" s="20"/>
    </row>
    <row r="41" spans="1:11" x14ac:dyDescent="0.2">
      <c r="A41" s="47" t="s">
        <v>21</v>
      </c>
      <c r="B41" s="3" t="s">
        <v>10</v>
      </c>
      <c r="C41" s="4">
        <f>'[1]FERROSUR-TON'!$I$89</f>
        <v>0</v>
      </c>
      <c r="D41" s="5">
        <f>'[1]FEPSA-TON'!$I$89</f>
        <v>0</v>
      </c>
      <c r="E41" s="5">
        <f>'[1]NCA-TON'!$I$89</f>
        <v>0</v>
      </c>
      <c r="F41" s="6">
        <f>'[1]TACYL-BELGRANO-TON'!$I$89</f>
        <v>0</v>
      </c>
      <c r="G41" s="6">
        <f>'[1]TACYL-URQ-TON'!$I$89</f>
        <v>0</v>
      </c>
      <c r="H41" s="6">
        <f>'[1]TACYL-SMT-TON'!$I$89</f>
        <v>0</v>
      </c>
      <c r="I41" s="7">
        <f>SUM(C41:H41)</f>
        <v>0</v>
      </c>
    </row>
    <row r="42" spans="1:11" x14ac:dyDescent="0.2">
      <c r="A42" s="48"/>
      <c r="B42" s="8" t="s">
        <v>11</v>
      </c>
      <c r="C42" s="9">
        <f>'[1]FERROSUR-TON-KM'!$I$89</f>
        <v>0</v>
      </c>
      <c r="D42" s="10">
        <f>'[1]FEPSA-TON-KM'!$I$89</f>
        <v>0</v>
      </c>
      <c r="E42" s="10">
        <f>'[1]NCA-TON-KM'!$I$89</f>
        <v>0</v>
      </c>
      <c r="F42" s="11">
        <f>'[1]TACYL-BELGRANO-TON-KM'!$I$89</f>
        <v>0</v>
      </c>
      <c r="G42" s="11">
        <f>'[1]TACYL-URQ-TON-KM'!$I$89</f>
        <v>0</v>
      </c>
      <c r="H42" s="11">
        <f>'[1]TACYL-SMT-TON-KM'!$I$89</f>
        <v>0</v>
      </c>
      <c r="I42" s="12">
        <f>SUM(C42:H42)</f>
        <v>0</v>
      </c>
    </row>
    <row r="43" spans="1:11" x14ac:dyDescent="0.2">
      <c r="A43" s="48"/>
      <c r="B43" s="8" t="s">
        <v>12</v>
      </c>
      <c r="C43" s="13" t="str">
        <f>IF(ISERROR('[1]FERROSUR-TON-KM'!$I$89/'[1]FERROSUR-TON'!$I$89),"0",'[1]FERROSUR-TON-KM'!$I$89/'[1]FERROSUR-TON'!$I$89)</f>
        <v>0</v>
      </c>
      <c r="D43" s="10" t="str">
        <f>IF(ISERROR('[1]FEPSA-TON-KM'!$I$89/'[1]FEPSA-TON'!$I$89),"0",'[1]FEPSA-TON-KM'!$I$89/'[1]FEPSA-TON'!$I$89)</f>
        <v>0</v>
      </c>
      <c r="E43" s="10" t="str">
        <f>IF(ISERROR('[1]NCA-TON-KM'!$I$89/'[1]NCA-TON'!$I$89),"0",'[1]NCA-TON-KM'!$I$89/'[1]NCA-TON'!$I$89)</f>
        <v>0</v>
      </c>
      <c r="F43" s="11" t="str">
        <f>IF(ISERROR('[1]TACYL-BELGRANO-TON-KM'!$I$89/'[1]TACYL-BELGRANO-TON'!$I$89),"0",'[1]TACYL-BELGRANO-TON-KM'!$I$89/'[1]TACYL-BELGRANO-TON'!$I$89)</f>
        <v>0</v>
      </c>
      <c r="G43" s="11" t="str">
        <f>IF(ISERROR('[1]TACYL-URQ-TON-KM'!$I$89/'[1]TACYL-URQ-TON'!$I$89),"0",'[1]TACYL-URQ-TON-KM'!$I$89/'[1]TACYL-URQ-TON'!$I$89)</f>
        <v>0</v>
      </c>
      <c r="H43" s="11" t="str">
        <f>IF(ISERROR('[1]TACYL-SMT-TON-KM'!$I$89/'[1]TACYL-SMT-TON'!$I$89),"0",'[1]TACYL-SMT-TON-KM'!$I$89/'[1]TACYL-SMT-TON'!$I$89)</f>
        <v>0</v>
      </c>
      <c r="I43" s="12" t="e">
        <f>+I42/I41</f>
        <v>#DIV/0!</v>
      </c>
    </row>
    <row r="44" spans="1:11" x14ac:dyDescent="0.2">
      <c r="A44" s="48"/>
      <c r="B44" s="8" t="s">
        <v>13</v>
      </c>
      <c r="C44" s="9">
        <f>'[1]FERROSUR-INGRESOS'!$I$89/1000</f>
        <v>0</v>
      </c>
      <c r="D44" s="10">
        <f>'[1]FEPSA-INGRESOS'!$I$89/1000</f>
        <v>0</v>
      </c>
      <c r="E44" s="10">
        <f>'[1]NCA-INGRESOS'!$I$89/1000</f>
        <v>0</v>
      </c>
      <c r="F44" s="11">
        <f>'[1]TACYL-BELGRANO-INGRESOS'!$I$89/1000</f>
        <v>0</v>
      </c>
      <c r="G44" s="11">
        <f>'[1]TACYL-URQ-INGRESOS'!$I$89/1000</f>
        <v>0</v>
      </c>
      <c r="H44" s="11">
        <f>'[1]TACYL-SMT-INGRESOS'!$I$89/1000</f>
        <v>0</v>
      </c>
      <c r="I44" s="12">
        <f>SUM(C44:H44)</f>
        <v>0</v>
      </c>
    </row>
    <row r="45" spans="1:11" x14ac:dyDescent="0.2">
      <c r="A45" s="48"/>
      <c r="B45" s="8" t="s">
        <v>14</v>
      </c>
      <c r="C45" s="9" t="e">
        <f>'[1]FERROSUR-INGRESOS'!$I$89/'[1]FERROSUR-TON'!$I$89</f>
        <v>#DIV/0!</v>
      </c>
      <c r="D45" s="10" t="e">
        <f>'[1]FEPSA-INGRESOS'!$I$89/'[1]FEPSA-TON'!$I$89</f>
        <v>#DIV/0!</v>
      </c>
      <c r="E45" s="10" t="e">
        <f>'[1]NCA-INGRESOS'!$I$89/'[1]NCA-TON'!$I$89</f>
        <v>#DIV/0!</v>
      </c>
      <c r="F45" s="11" t="e">
        <f>'[1]TACYL-BELGRANO-INGRESOS'!$I$89/'[1]TACYL-BELGRANO-TON'!$I$89</f>
        <v>#DIV/0!</v>
      </c>
      <c r="G45" s="11" t="e">
        <f>'[1]TACYL-URQ-INGRESOS'!$I$89/'[1]TACYL-URQ-TON'!$I$89</f>
        <v>#DIV/0!</v>
      </c>
      <c r="H45" s="11" t="e">
        <f>'[1]TACYL-SMT-INGRESOS'!$I$89/'[1]TACYL-SMT-TON'!$I$89</f>
        <v>#DIV/0!</v>
      </c>
      <c r="I45" s="14" t="e">
        <f>+I44*1000/I41</f>
        <v>#DIV/0!</v>
      </c>
    </row>
    <row r="46" spans="1:11" ht="13.5" thickBot="1" x14ac:dyDescent="0.25">
      <c r="A46" s="49"/>
      <c r="B46" s="21" t="s">
        <v>15</v>
      </c>
      <c r="C46" s="16" t="e">
        <f>'[1]FERROSUR-INGRESOS'!$I$89/'[1]FERROSUR-TON-KM'!$I$89</f>
        <v>#DIV/0!</v>
      </c>
      <c r="D46" s="17" t="e">
        <f>'[1]FEPSA-INGRESOS'!$I$89/'[1]FEPSA-TON-KM'!$I$89</f>
        <v>#DIV/0!</v>
      </c>
      <c r="E46" s="17" t="e">
        <f>'[1]NCA-INGRESOS'!$I$89/'[1]NCA-TON-KM'!$I$89</f>
        <v>#DIV/0!</v>
      </c>
      <c r="F46" s="18" t="e">
        <f>'[1]TACYL-BELGRANO-INGRESOS'!$I$89/'[1]TACYL-BELGRANO-TON-KM'!$I$89</f>
        <v>#DIV/0!</v>
      </c>
      <c r="G46" s="18" t="e">
        <f>'[1]TACYL-URQ-INGRESOS'!$I$89/'[1]TACYL-URQ-TON-KM'!$I$89</f>
        <v>#DIV/0!</v>
      </c>
      <c r="H46" s="18" t="e">
        <f>'[1]TACYL-SMT-INGRESOS'!$I$89/'[1]TACYL-SMT-TON-KM'!$I$89</f>
        <v>#DIV/0!</v>
      </c>
      <c r="I46" s="14" t="e">
        <f>+I44*1000/I42</f>
        <v>#DIV/0!</v>
      </c>
    </row>
    <row r="47" spans="1:11" x14ac:dyDescent="0.2">
      <c r="A47" s="47" t="s">
        <v>22</v>
      </c>
      <c r="B47" s="3" t="s">
        <v>10</v>
      </c>
      <c r="C47" s="4">
        <f>'[1]FERROSUR-TON'!$J$89</f>
        <v>0</v>
      </c>
      <c r="D47" s="5">
        <f>'[1]FEPSA-TON'!$J$89</f>
        <v>0</v>
      </c>
      <c r="E47" s="5">
        <f>'[1]NCA-TON'!$J$89</f>
        <v>0</v>
      </c>
      <c r="F47" s="6">
        <f>'[1]TACYL-BELGRANO-TON'!$J$89</f>
        <v>0</v>
      </c>
      <c r="G47" s="6">
        <f>'[1]TACYL-URQ-TON'!$J$89</f>
        <v>0</v>
      </c>
      <c r="H47" s="6">
        <f>'[1]TACYL-SMT-TON'!$J$89</f>
        <v>0</v>
      </c>
      <c r="I47" s="7">
        <f>SUM(C47:H47)</f>
        <v>0</v>
      </c>
    </row>
    <row r="48" spans="1:11" x14ac:dyDescent="0.2">
      <c r="A48" s="48"/>
      <c r="B48" s="8" t="s">
        <v>11</v>
      </c>
      <c r="C48" s="9">
        <f>'[1]FERROSUR-TON-KM'!$J$89</f>
        <v>0</v>
      </c>
      <c r="D48" s="10">
        <f>'[1]FEPSA-TON-KM'!$J$89</f>
        <v>0</v>
      </c>
      <c r="E48" s="10">
        <f>'[1]NCA-TON-KM'!$J$89</f>
        <v>0</v>
      </c>
      <c r="F48" s="11">
        <f>'[1]TACYL-BELGRANO-TON-KM'!$J$89</f>
        <v>0</v>
      </c>
      <c r="G48" s="11">
        <f>'[1]TACYL-URQ-TON-KM'!$J$89</f>
        <v>0</v>
      </c>
      <c r="H48" s="11">
        <f>'[1]TACYL-SMT-TON-KM'!$J$89</f>
        <v>0</v>
      </c>
      <c r="I48" s="12">
        <f>SUM(C48:H48)</f>
        <v>0</v>
      </c>
    </row>
    <row r="49" spans="1:11" x14ac:dyDescent="0.2">
      <c r="A49" s="48"/>
      <c r="B49" s="8" t="s">
        <v>12</v>
      </c>
      <c r="C49" s="13" t="str">
        <f>IF(ISERROR('[1]FERROSUR-TON-KM'!$J$89/'[1]FERROSUR-TON'!$J$89),"0",'[1]FERROSUR-TON-KM'!$J$89/'[1]FERROSUR-TON'!$J$89)</f>
        <v>0</v>
      </c>
      <c r="D49" s="10" t="str">
        <f>IF(ISERROR('[1]FEPSA-TON-KM'!$J$89/'[1]FEPSA-TON'!$J$89),"0",'[1]FEPSA-TON-KM'!$J$89/'[1]FEPSA-TON'!$J$89)</f>
        <v>0</v>
      </c>
      <c r="E49" s="10" t="str">
        <f>IF(ISERROR('[1]NCA-TON-KM'!$J$89/'[1]NCA-TON'!$J$89),"0",'[1]NCA-TON-KM'!$J$89/'[1]NCA-TON'!$J$89)</f>
        <v>0</v>
      </c>
      <c r="F49" s="11" t="str">
        <f>IF(ISERROR('[1]TACYL-BELGRANO-TON-KM'!$J$89/'[1]TACYL-BELGRANO-TON'!$J$89),"0",'[1]TACYL-BELGRANO-TON-KM'!$J$89/'[1]TACYL-BELGRANO-TON'!$J$89)</f>
        <v>0</v>
      </c>
      <c r="G49" s="11" t="str">
        <f>IF(ISERROR('[1]TACYL-URQ-TON-KM'!$J$89/'[1]TACYL-URQ-TON'!$J$89),"0",'[1]TACYL-URQ-TON-KM'!$J$89/'[1]TACYL-URQ-TON'!$J$89)</f>
        <v>0</v>
      </c>
      <c r="H49" s="11" t="str">
        <f>IF(ISERROR('[1]TACYL-SMT-TON-KM'!$J$89/'[1]TACYL-SMT-TON'!$J$89),"0",'[1]TACYL-SMT-TON-KM'!$J$89/'[1]TACYL-SMT-TON'!$J$89)</f>
        <v>0</v>
      </c>
      <c r="I49" s="12" t="e">
        <f>+I48/I47</f>
        <v>#DIV/0!</v>
      </c>
    </row>
    <row r="50" spans="1:11" x14ac:dyDescent="0.2">
      <c r="A50" s="48"/>
      <c r="B50" s="8" t="s">
        <v>13</v>
      </c>
      <c r="C50" s="9">
        <f>'[1]FERROSUR-INGRESOS'!$J$89/1000</f>
        <v>0</v>
      </c>
      <c r="D50" s="10">
        <f>'[1]FEPSA-INGRESOS'!$J$89/1000</f>
        <v>0</v>
      </c>
      <c r="E50" s="10">
        <f>'[1]NCA-INGRESOS'!$J$89/1000</f>
        <v>0</v>
      </c>
      <c r="F50" s="11">
        <f>'[1]TACYL-BELGRANO-INGRESOS'!$J$89/1000</f>
        <v>0</v>
      </c>
      <c r="G50" s="11">
        <f>'[1]TACYL-URQ-INGRESOS'!$J$89/1000</f>
        <v>0</v>
      </c>
      <c r="H50" s="11">
        <f>'[1]TACYL-SMT-INGRESOS'!$J$89/1000</f>
        <v>0</v>
      </c>
      <c r="I50" s="12">
        <f>SUM(C50:H50)</f>
        <v>0</v>
      </c>
    </row>
    <row r="51" spans="1:11" x14ac:dyDescent="0.2">
      <c r="A51" s="48"/>
      <c r="B51" s="8" t="s">
        <v>14</v>
      </c>
      <c r="C51" s="9" t="e">
        <f>'[1]FERROSUR-INGRESOS'!$J$89/'[1]FERROSUR-TON'!$J$89</f>
        <v>#DIV/0!</v>
      </c>
      <c r="D51" s="10" t="e">
        <f>'[1]FEPSA-INGRESOS'!$J$89/'[1]FEPSA-TON'!$J$89</f>
        <v>#DIV/0!</v>
      </c>
      <c r="E51" s="10" t="e">
        <f>'[1]NCA-INGRESOS'!$J$89/'[1]NCA-TON'!$J$89</f>
        <v>#DIV/0!</v>
      </c>
      <c r="F51" s="11" t="e">
        <f>'[1]TACYL-BELGRANO-INGRESOS'!$J$89/'[1]TACYL-BELGRANO-TON'!$J$89</f>
        <v>#DIV/0!</v>
      </c>
      <c r="G51" s="11" t="e">
        <f>+'[1]TACYL-URQ-INGRESOS'!J89/'[1]TACYL-URQ-TON'!J89</f>
        <v>#DIV/0!</v>
      </c>
      <c r="H51" s="11" t="e">
        <f>'[1]TACYL-SMT-INGRESOS'!$J$89/'[1]TACYL-SMT-TON'!$J$89</f>
        <v>#DIV/0!</v>
      </c>
      <c r="I51" s="14" t="e">
        <f>+I50*1000/I47</f>
        <v>#DIV/0!</v>
      </c>
    </row>
    <row r="52" spans="1:11" ht="13.5" thickBot="1" x14ac:dyDescent="0.25">
      <c r="A52" s="49"/>
      <c r="B52" s="15" t="s">
        <v>15</v>
      </c>
      <c r="C52" s="16" t="e">
        <f>'[1]FERROSUR-INGRESOS'!$J$89/'[1]FERROSUR-TON-KM'!$J$89</f>
        <v>#DIV/0!</v>
      </c>
      <c r="D52" s="17" t="e">
        <f>'[1]FEPSA-INGRESOS'!$J$89/'[1]FEPSA-TON-KM'!$J$89</f>
        <v>#DIV/0!</v>
      </c>
      <c r="E52" s="17" t="e">
        <f>'[1]NCA-INGRESOS'!$J$89/'[1]NCA-TON-KM'!$J$89</f>
        <v>#DIV/0!</v>
      </c>
      <c r="F52" s="18" t="e">
        <f>'[1]TACYL-BELGRANO-INGRESOS'!$J$89/'[1]TACYL-BELGRANO-TON-KM'!$J$89</f>
        <v>#DIV/0!</v>
      </c>
      <c r="G52" s="18" t="e">
        <f>+'[1]TACYL-URQ-INGRESOS'!J89/'[1]TACYL-URQ-TON-KM'!J89</f>
        <v>#DIV/0!</v>
      </c>
      <c r="H52" s="18" t="e">
        <f>'[1]TACYL-SMT-INGRESOS'!$J$89/'[1]TACYL-SMT-TON-KM'!$J$89</f>
        <v>#DIV/0!</v>
      </c>
      <c r="I52" s="14" t="e">
        <f>+I50*1000/I48</f>
        <v>#DIV/0!</v>
      </c>
    </row>
    <row r="53" spans="1:11" x14ac:dyDescent="0.2">
      <c r="A53" s="22"/>
      <c r="B53" s="3" t="s">
        <v>10</v>
      </c>
      <c r="C53" s="23">
        <f>'[1]FERROSUR-TON'!$K$89</f>
        <v>0</v>
      </c>
      <c r="D53" s="23">
        <f>'[1]FEPSA-TON'!$K$89</f>
        <v>0</v>
      </c>
      <c r="E53" s="23">
        <f>'[1]NCA-TON'!$K$89</f>
        <v>0</v>
      </c>
      <c r="F53" s="23">
        <f>'[1]TACYL-BELGRANO-TON'!$K$89</f>
        <v>0</v>
      </c>
      <c r="G53" s="23">
        <f>'[1]TACYL-URQ-TON'!$K$89</f>
        <v>0</v>
      </c>
      <c r="H53" s="23">
        <f>'[1]TACYL-SMT-TON'!$K$89</f>
        <v>0</v>
      </c>
      <c r="I53" s="7">
        <f>SUM(C53:H53)</f>
        <v>0</v>
      </c>
    </row>
    <row r="54" spans="1:11" x14ac:dyDescent="0.2">
      <c r="A54" s="24"/>
      <c r="B54" s="8" t="s">
        <v>11</v>
      </c>
      <c r="C54" s="25">
        <f>'[1]FERROSUR-TON-KM'!$K$89</f>
        <v>0</v>
      </c>
      <c r="D54" s="25">
        <f>'[1]FEPSA-TON-KM'!$K$89</f>
        <v>0</v>
      </c>
      <c r="E54" s="25">
        <f>'[1]NCA-TON-KM'!$K$89</f>
        <v>0</v>
      </c>
      <c r="F54" s="25">
        <f>'[1]TACYL-BELGRANO-TON-KM'!$K$89</f>
        <v>0</v>
      </c>
      <c r="G54" s="25">
        <f>'[1]TACYL-URQ-TON-KM'!$K$89</f>
        <v>0</v>
      </c>
      <c r="H54" s="25">
        <f>'[1]TACYL-SMT-TON-KM'!$K$89</f>
        <v>0</v>
      </c>
      <c r="I54" s="12">
        <f>SUM(C54:H54)</f>
        <v>0</v>
      </c>
    </row>
    <row r="55" spans="1:11" x14ac:dyDescent="0.2">
      <c r="A55" s="26" t="s">
        <v>23</v>
      </c>
      <c r="B55" s="8" t="s">
        <v>12</v>
      </c>
      <c r="C55" s="27" t="str">
        <f>IF(ISERROR('[1]FERROSUR-TON-KM'!$K$89/'[1]FERROSUR-TON'!$K$89),"0",'[1]FERROSUR-TON-KM'!$K$89/'[1]FERROSUR-TON'!$K$89)</f>
        <v>0</v>
      </c>
      <c r="D55" s="27" t="str">
        <f>IF(ISERROR('[1]FEPSA-TON-KM'!$K$89/'[1]FEPSA-TON'!$K$89),"0",'[1]FEPSA-TON-KM'!$K$89/'[1]FEPSA-TON'!$K$89)</f>
        <v>0</v>
      </c>
      <c r="E55" s="27" t="str">
        <f>IF(ISERROR('[1]NCA-TON-KM'!$K$89/'[1]NCA-TON'!$K$89),"0",'[1]NCA-TON-KM'!$K$89/'[1]NCA-TON'!$K$89)</f>
        <v>0</v>
      </c>
      <c r="F55" s="27" t="str">
        <f>IF(ISERROR('[1]TACYL-BELGRANO-TON-KM'!$K$89/'[1]TACYL-BELGRANO-TON'!$K$89),"0",'[1]TACYL-BELGRANO-TON-KM'!$K$89/'[1]TACYL-BELGRANO-TON'!$K$89)</f>
        <v>0</v>
      </c>
      <c r="G55" s="27" t="str">
        <f>IF(ISERROR('[1]TACYL-URQ-TON-KM'!$K$89/'[1]TACYL-URQ-TON'!$K$89),"0",'[1]TACYL-URQ-TON-KM'!$K$89/'[1]TACYL-URQ-TON'!$K$89)</f>
        <v>0</v>
      </c>
      <c r="H55" s="27" t="str">
        <f>IF(ISERROR('[1]TACYL-SMT-TON-KM'!$K$89/'[1]TACYL-SMT-TON'!$K$89),"0",'[1]TACYL-SMT-TON-KM'!$K$89/'[1]TACYL-SMT-TON'!$K$89)</f>
        <v>0</v>
      </c>
      <c r="I55" s="12" t="e">
        <f>+I54/I53</f>
        <v>#DIV/0!</v>
      </c>
    </row>
    <row r="56" spans="1:11" x14ac:dyDescent="0.2">
      <c r="A56" s="28"/>
      <c r="B56" s="8" t="s">
        <v>13</v>
      </c>
      <c r="C56" s="27">
        <f>'[1]FERROSUR-INGRESOS'!$K$89/1000</f>
        <v>0</v>
      </c>
      <c r="D56" s="27">
        <f>'[1]FEPSA-INGRESOS'!$K$89/1000</f>
        <v>0</v>
      </c>
      <c r="E56" s="27">
        <f>'[1]NCA-INGRESOS'!$K$89/1000</f>
        <v>0</v>
      </c>
      <c r="F56" s="27">
        <f>'[1]TACYL-BELGRANO-INGRESOS'!$K$89/1000</f>
        <v>0</v>
      </c>
      <c r="G56" s="27">
        <f>'[1]TACYL-URQ-INGRESOS'!$K$89/1000</f>
        <v>0</v>
      </c>
      <c r="H56" s="27">
        <f>'[1]TACYL-SMT-INGRESOS'!$K$89/1000</f>
        <v>0</v>
      </c>
      <c r="I56" s="12">
        <f>SUM(C56:H56)</f>
        <v>0</v>
      </c>
    </row>
    <row r="57" spans="1:11" x14ac:dyDescent="0.2">
      <c r="A57" s="28"/>
      <c r="B57" s="8" t="s">
        <v>14</v>
      </c>
      <c r="C57" s="29" t="e">
        <f>'[1]FERROSUR-INGRESOS'!$K$89/'[1]FERROSUR-TON'!$K$89</f>
        <v>#DIV/0!</v>
      </c>
      <c r="D57" s="29" t="e">
        <f>'[1]FEPSA-INGRESOS'!$K$89/'[1]FEPSA-TON'!$K$89</f>
        <v>#DIV/0!</v>
      </c>
      <c r="E57" s="29" t="e">
        <f>'[1]NCA-INGRESOS'!$K$89/'[1]NCA-TON'!$K$89</f>
        <v>#DIV/0!</v>
      </c>
      <c r="F57" s="29" t="e">
        <f>'[1]TACYL-BELGRANO-INGRESOS'!$K$89/'[1]TACYL-BELGRANO-TON'!$K$89</f>
        <v>#DIV/0!</v>
      </c>
      <c r="G57" s="29" t="e">
        <f>'[1]TACYL-URQ-INGRESOS'!$K$89/'[1]TACYL-URQ-TON'!$K$89</f>
        <v>#DIV/0!</v>
      </c>
      <c r="H57" s="29" t="e">
        <f>'[1]TACYL-SMT-INGRESOS'!$K$89/'[1]TACYL-SMT-TON'!$K$89</f>
        <v>#DIV/0!</v>
      </c>
      <c r="I57" s="30" t="e">
        <f>+I56*1000/I53</f>
        <v>#DIV/0!</v>
      </c>
      <c r="J57" s="31"/>
    </row>
    <row r="58" spans="1:11" ht="13.5" thickBot="1" x14ac:dyDescent="0.25">
      <c r="A58" s="32"/>
      <c r="B58" s="15" t="s">
        <v>15</v>
      </c>
      <c r="C58" s="33" t="e">
        <f>'[1]FERROSUR-INGRESOS'!$K$89/'[1]FERROSUR-TON-KM'!$K$89</f>
        <v>#DIV/0!</v>
      </c>
      <c r="D58" s="33" t="e">
        <f>'[1]FEPSA-INGRESOS'!$K$89/'[1]FEPSA-TON-KM'!$K$89</f>
        <v>#DIV/0!</v>
      </c>
      <c r="E58" s="33" t="e">
        <f>'[1]NCA-INGRESOS'!$K$89/'[1]NCA-TON-KM'!$K$89</f>
        <v>#DIV/0!</v>
      </c>
      <c r="F58" s="33" t="e">
        <f>'[1]TACYL-BELGRANO-INGRESOS'!$K$89/'[1]TACYL-BELGRANO-TON-KM'!$K$89</f>
        <v>#DIV/0!</v>
      </c>
      <c r="G58" s="33" t="e">
        <f>'[1]TACYL-URQ-INGRESOS'!$K$89/'[1]TACYL-URQ-TON-KM'!$K$89</f>
        <v>#DIV/0!</v>
      </c>
      <c r="H58" s="33" t="e">
        <f>'[1]TACYL-SMT-INGRESOS'!$K$89/'[1]TACYL-SMT-TON-KM'!$K$89</f>
        <v>#DIV/0!</v>
      </c>
      <c r="I58" s="30" t="e">
        <f>+I56*1000/I54</f>
        <v>#DIV/0!</v>
      </c>
      <c r="K58" s="31" t="s">
        <v>24</v>
      </c>
    </row>
    <row r="59" spans="1:11" x14ac:dyDescent="0.2">
      <c r="A59" s="22"/>
      <c r="B59" s="3" t="s">
        <v>10</v>
      </c>
      <c r="C59" s="23">
        <f>'[1]FERROSUR-TON'!$L$89</f>
        <v>0</v>
      </c>
      <c r="D59" s="23">
        <f>'[1]FEPSA-TON'!$L$89</f>
        <v>0</v>
      </c>
      <c r="E59" s="23">
        <f>'[1]NCA-TON'!$L$89</f>
        <v>0</v>
      </c>
      <c r="F59" s="23">
        <f>'[1]TACYL-BELGRANO-TON'!$L$89</f>
        <v>0</v>
      </c>
      <c r="G59" s="23">
        <f>'[1]TACYL-URQ-TON'!$L$89</f>
        <v>0</v>
      </c>
      <c r="H59" s="23">
        <f>'[1]TACYL-SMT-TON'!$L$89</f>
        <v>0</v>
      </c>
      <c r="I59" s="7">
        <f>SUM(C59:H59)</f>
        <v>0</v>
      </c>
      <c r="K59" s="2" t="s">
        <v>24</v>
      </c>
    </row>
    <row r="60" spans="1:11" x14ac:dyDescent="0.2">
      <c r="A60" s="24"/>
      <c r="B60" s="8" t="s">
        <v>11</v>
      </c>
      <c r="C60" s="25">
        <f>'[1]FERROSUR-TON-KM'!$L$89</f>
        <v>0</v>
      </c>
      <c r="D60" s="25">
        <f>'[1]FEPSA-TON-KM'!$L$89</f>
        <v>0</v>
      </c>
      <c r="E60" s="25">
        <f>'[1]NCA-TON-KM'!$L$89</f>
        <v>0</v>
      </c>
      <c r="F60" s="25">
        <f>'[1]TACYL-BELGRANO-TON-KM'!$L$89</f>
        <v>0</v>
      </c>
      <c r="G60" s="25">
        <f>'[1]TACYL-URQ-TON-KM'!$L$89</f>
        <v>0</v>
      </c>
      <c r="H60" s="25">
        <f>'[1]TACYL-SMT-TON-KM'!$L$89</f>
        <v>0</v>
      </c>
      <c r="I60" s="12">
        <f>SUM(C60:H60)</f>
        <v>0</v>
      </c>
    </row>
    <row r="61" spans="1:11" x14ac:dyDescent="0.2">
      <c r="A61" s="24" t="s">
        <v>25</v>
      </c>
      <c r="B61" s="8" t="s">
        <v>12</v>
      </c>
      <c r="C61" s="27" t="str">
        <f>IF(ISERROR('[1]FERROSUR-TON-KM'!$L$89/'[1]FERROSUR-TON'!$L$89),"0",'[1]FERROSUR-TON-KM'!$L$89/'[1]FERROSUR-TON'!$L$89)</f>
        <v>0</v>
      </c>
      <c r="D61" s="27" t="str">
        <f>IF(ISERROR('[1]FEPSA-TON-KM'!$L$89/'[1]FEPSA-TON'!$L$89),"0",'[1]FEPSA-TON-KM'!$L$89/'[1]FEPSA-TON'!$L$89)</f>
        <v>0</v>
      </c>
      <c r="E61" s="27" t="str">
        <f>IF(ISERROR('[1]NCA-TON-KM'!$L$89/'[1]NCA-TON'!$L$89),"0",'[1]NCA-TON-KM'!$L$89/'[1]NCA-TON'!$L$89)</f>
        <v>0</v>
      </c>
      <c r="F61" s="27" t="str">
        <f>IF(ISERROR('[1]TACYL-BELGRANO-TON-KM'!$L$89/'[1]TACYL-BELGRANO-TON'!$L$89),"0",'[1]TACYL-BELGRANO-TON-KM'!$L$89/'[1]TACYL-BELGRANO-TON'!$L$89)</f>
        <v>0</v>
      </c>
      <c r="G61" s="27" t="str">
        <f>IF(ISERROR('[1]TACYL-URQ-TON-KM'!$L$89/'[1]TACYL-URQ-TON'!$L$89),"0",'[1]TACYL-URQ-TON-KM'!$L$89/'[1]TACYL-URQ-TON'!$L$89)</f>
        <v>0</v>
      </c>
      <c r="H61" s="27" t="str">
        <f>IF(ISERROR('[1]TACYL-SMT-TON-KM'!$L$89/'[1]TACYL-SMT-TON'!$L$89),"0",'[1]TACYL-SMT-TON-KM'!$L$89/'[1]TACYL-SMT-TON'!$L$89)</f>
        <v>0</v>
      </c>
      <c r="I61" s="34" t="e">
        <f>+I60/I59</f>
        <v>#DIV/0!</v>
      </c>
    </row>
    <row r="62" spans="1:11" x14ac:dyDescent="0.2">
      <c r="A62" s="24"/>
      <c r="B62" s="8" t="s">
        <v>13</v>
      </c>
      <c r="C62" s="27">
        <f>'[1]FERROSUR-INGRESOS'!$L$89/1000</f>
        <v>0</v>
      </c>
      <c r="D62" s="27">
        <f>'[1]FEPSA-INGRESOS'!$L$89/1000</f>
        <v>0</v>
      </c>
      <c r="E62" s="27">
        <f>'[1]NCA-INGRESOS'!$L$89/1000</f>
        <v>0</v>
      </c>
      <c r="F62" s="27">
        <f>'[1]TACYL-BELGRANO-INGRESOS'!$L$89/1000</f>
        <v>0</v>
      </c>
      <c r="G62" s="27">
        <f>'[1]TACYL-URQ-INGRESOS'!$L$89/1000</f>
        <v>0</v>
      </c>
      <c r="H62" s="27">
        <f>'[1]TACYL-SMT-INGRESOS'!$L$89/1000</f>
        <v>0</v>
      </c>
      <c r="I62" s="12">
        <f>SUM(C62:H62)</f>
        <v>0</v>
      </c>
    </row>
    <row r="63" spans="1:11" x14ac:dyDescent="0.2">
      <c r="A63" s="24"/>
      <c r="B63" s="8" t="s">
        <v>14</v>
      </c>
      <c r="C63" s="29" t="e">
        <f>'[1]FERROSUR-INGRESOS'!$L$89/'[1]FERROSUR-TON'!$L$89</f>
        <v>#DIV/0!</v>
      </c>
      <c r="D63" s="29" t="e">
        <f>'[1]FEPSA-INGRESOS'!$L$89/'[1]FEPSA-TON'!$L$89</f>
        <v>#DIV/0!</v>
      </c>
      <c r="E63" s="29" t="e">
        <f>'[1]NCA-INGRESOS'!$L$89/'[1]NCA-TON'!$L$89</f>
        <v>#DIV/0!</v>
      </c>
      <c r="F63" s="29" t="e">
        <f>'[1]TACYL-BELGRANO-INGRESOS'!$L$89/'[1]TACYL-BELGRANO-TON'!$L$89</f>
        <v>#DIV/0!</v>
      </c>
      <c r="G63" s="29" t="e">
        <f>'[1]TACYL-URQ-INGRESOS'!$L$89/'[1]TACYL-URQ-TON'!$L$89</f>
        <v>#DIV/0!</v>
      </c>
      <c r="H63" s="29" t="e">
        <f>'[1]TACYL-SMT-INGRESOS'!$L$89/'[1]TACYL-SMT-TON'!$L$89</f>
        <v>#DIV/0!</v>
      </c>
      <c r="I63" s="30" t="e">
        <f>+I62*1000/I59</f>
        <v>#DIV/0!</v>
      </c>
    </row>
    <row r="64" spans="1:11" ht="13.5" thickBot="1" x14ac:dyDescent="0.25">
      <c r="A64" s="35"/>
      <c r="B64" s="15" t="s">
        <v>15</v>
      </c>
      <c r="C64" s="33" t="e">
        <f>'[1]FERROSUR-INGRESOS'!$L$89/'[1]FERROSUR-TON-KM'!$L$89</f>
        <v>#DIV/0!</v>
      </c>
      <c r="D64" s="33" t="e">
        <f>'[1]FEPSA-INGRESOS'!$L$89/'[1]FEPSA-TON-KM'!$L$89</f>
        <v>#DIV/0!</v>
      </c>
      <c r="E64" s="33" t="e">
        <f>'[1]NCA-INGRESOS'!$L$89/'[1]NCA-TON-KM'!$L$89</f>
        <v>#DIV/0!</v>
      </c>
      <c r="F64" s="33" t="e">
        <f>'[1]TACYL-BELGRANO-INGRESOS'!$L$89/'[1]TACYL-BELGRANO-TON-KM'!$L$89</f>
        <v>#DIV/0!</v>
      </c>
      <c r="G64" s="33" t="e">
        <f>'[1]TACYL-URQ-INGRESOS'!$L$89/'[1]TACYL-URQ-TON-KM'!$L$89</f>
        <v>#DIV/0!</v>
      </c>
      <c r="H64" s="33" t="e">
        <f>'[1]TACYL-SMT-INGRESOS'!$L$89/'[1]TACYL-SMT-TON-KM'!$L$89</f>
        <v>#DIV/0!</v>
      </c>
      <c r="I64" s="30" t="e">
        <f>+I62*1000/I60</f>
        <v>#DIV/0!</v>
      </c>
    </row>
    <row r="65" spans="1:10" x14ac:dyDescent="0.2">
      <c r="A65" s="22"/>
      <c r="B65" s="3" t="s">
        <v>10</v>
      </c>
      <c r="C65" s="23">
        <f>'[1]FERROSUR-TON'!$M$89</f>
        <v>0</v>
      </c>
      <c r="D65" s="23">
        <f>'[1]FEPSA-TON'!$M$89</f>
        <v>0</v>
      </c>
      <c r="E65" s="23">
        <f>'[1]NCA-TON'!$M$89</f>
        <v>0</v>
      </c>
      <c r="F65" s="23">
        <f>'[1]TACYL-BELGRANO-TON'!$M$89</f>
        <v>0</v>
      </c>
      <c r="G65" s="23">
        <f>'[1]TACYL-URQ-TON'!$M$89</f>
        <v>0</v>
      </c>
      <c r="H65" s="23">
        <f>'[1]TACYL-SMT-TON'!$M$89</f>
        <v>0</v>
      </c>
      <c r="I65" s="7">
        <f>SUM(C65:H65)</f>
        <v>0</v>
      </c>
    </row>
    <row r="66" spans="1:10" x14ac:dyDescent="0.2">
      <c r="A66" s="24"/>
      <c r="B66" s="8" t="s">
        <v>11</v>
      </c>
      <c r="C66" s="25">
        <f>'[1]FERROSUR-TON-KM'!$M$89</f>
        <v>0</v>
      </c>
      <c r="D66" s="25">
        <f>'[1]FEPSA-TON-KM'!$M$89</f>
        <v>0</v>
      </c>
      <c r="E66" s="25">
        <f>'[1]NCA-TON-KM'!$M$89</f>
        <v>0</v>
      </c>
      <c r="F66" s="25">
        <f>'[1]TACYL-BELGRANO-TON-KM'!$M$89</f>
        <v>0</v>
      </c>
      <c r="G66" s="25">
        <f>'[1]TACYL-URQ-TON-KM'!$M$89</f>
        <v>0</v>
      </c>
      <c r="H66" s="25">
        <f>'[1]TACYL-SMT-TON-KM'!$M$89</f>
        <v>0</v>
      </c>
      <c r="I66" s="12">
        <f>SUM(C66:H66)</f>
        <v>0</v>
      </c>
    </row>
    <row r="67" spans="1:10" x14ac:dyDescent="0.2">
      <c r="A67" s="24" t="s">
        <v>26</v>
      </c>
      <c r="B67" s="8" t="s">
        <v>12</v>
      </c>
      <c r="C67" s="27" t="str">
        <f>IF(ISERROR('[1]FERROSUR-TON-KM'!$M$89/'[1]FERROSUR-TON'!$M$89),"0",'[1]FERROSUR-TON-KM'!$M$89/'[1]FERROSUR-TON'!$M$89)</f>
        <v>0</v>
      </c>
      <c r="D67" s="27" t="str">
        <f>IF(ISERROR('[1]FEPSA-TON-KM'!$M$89/'[1]FEPSA-TON'!$M$89),"0",'[1]FEPSA-TON-KM'!$M$89/'[1]FEPSA-TON'!$M$89)</f>
        <v>0</v>
      </c>
      <c r="E67" s="27" t="str">
        <f>IF(ISERROR('[1]NCA-TON-KM'!$M$89/'[1]NCA-TON'!$M$89),"0",'[1]NCA-TON-KM'!$M$89/'[1]NCA-TON'!$M$89)</f>
        <v>0</v>
      </c>
      <c r="F67" s="27" t="str">
        <f>IF(ISERROR('[1]TACYL-BELGRANO-TON-KM'!$M$89/'[1]TACYL-BELGRANO-TON'!$M$89),"0",'[1]TACYL-BELGRANO-TON-KM'!$M$89/'[1]TACYL-BELGRANO-TON'!$M$89)</f>
        <v>0</v>
      </c>
      <c r="G67" s="27" t="str">
        <f>IF(ISERROR('[1]TACYL-URQ-TON-KM'!$M$89/'[1]TACYL-URQ-TON'!$M$89),"0",'[1]TACYL-URQ-TON-KM'!$M$89/'[1]TACYL-URQ-TON'!$M$89)</f>
        <v>0</v>
      </c>
      <c r="H67" s="27" t="str">
        <f>IF(ISERROR('[1]TACYL-SMT-TON-KM'!$M$89/'[1]TACYL-SMT-TON'!$M$89),"0",'[1]TACYL-SMT-TON-KM'!$M$89/'[1]TACYL-SMT-TON'!$M$89)</f>
        <v>0</v>
      </c>
      <c r="I67" s="34" t="e">
        <f>+I66/I65</f>
        <v>#DIV/0!</v>
      </c>
    </row>
    <row r="68" spans="1:10" x14ac:dyDescent="0.2">
      <c r="A68" s="24"/>
      <c r="B68" s="8" t="s">
        <v>13</v>
      </c>
      <c r="C68" s="27">
        <f>'[1]FERROSUR-INGRESOS'!$M$89/1000</f>
        <v>0</v>
      </c>
      <c r="D68" s="27">
        <f>'[1]FEPSA-INGRESOS'!$M$89/1000</f>
        <v>0</v>
      </c>
      <c r="E68" s="27">
        <f>'[1]NCA-INGRESOS'!$M$89/1000</f>
        <v>0</v>
      </c>
      <c r="F68" s="27">
        <f>'[1]TACYL-BELGRANO-INGRESOS'!$M$89/1000</f>
        <v>0</v>
      </c>
      <c r="G68" s="27">
        <f>'[1]TACYL-URQ-INGRESOS'!$M$89/1000</f>
        <v>0</v>
      </c>
      <c r="H68" s="27">
        <f>'[1]TACYL-SMT-INGRESOS'!$M$89/1000</f>
        <v>0</v>
      </c>
      <c r="I68" s="12">
        <f>SUM(C68:H68)</f>
        <v>0</v>
      </c>
    </row>
    <row r="69" spans="1:10" x14ac:dyDescent="0.2">
      <c r="A69" s="24"/>
      <c r="B69" s="8" t="s">
        <v>14</v>
      </c>
      <c r="C69" s="29" t="e">
        <f>'[1]FERROSUR-INGRESOS'!$M$89/'[1]FERROSUR-TON'!$M$89</f>
        <v>#DIV/0!</v>
      </c>
      <c r="D69" s="29" t="e">
        <f>'[1]FEPSA-INGRESOS'!$M$89/'[1]FEPSA-TON'!$M$89</f>
        <v>#DIV/0!</v>
      </c>
      <c r="E69" s="29" t="e">
        <f>'[1]NCA-INGRESOS'!$M$89/'[1]NCA-TON'!$M$89</f>
        <v>#DIV/0!</v>
      </c>
      <c r="F69" s="29" t="e">
        <f>'[1]TACYL-BELGRANO-INGRESOS'!$M$84/'[1]TACYL-BELGRANO-TON'!$M$89</f>
        <v>#DIV/0!</v>
      </c>
      <c r="G69" s="29" t="e">
        <f>'[1]TACYL-URQ-INGRESOS'!$M$89/'[1]TACYL-URQ-TON'!$M$89</f>
        <v>#DIV/0!</v>
      </c>
      <c r="H69" s="29" t="e">
        <f>'[1]TACYL-SMT-INGRESOS'!$M$89/'[1]TACYL-SMT-TON'!$M$89</f>
        <v>#DIV/0!</v>
      </c>
      <c r="I69" s="30" t="e">
        <f>+I68*1000/I65</f>
        <v>#DIV/0!</v>
      </c>
    </row>
    <row r="70" spans="1:10" ht="13.5" thickBot="1" x14ac:dyDescent="0.25">
      <c r="A70" s="35"/>
      <c r="B70" s="15" t="s">
        <v>15</v>
      </c>
      <c r="C70" s="33" t="e">
        <f>'[1]FERROSUR-INGRESOS'!$M$89/'[1]FERROSUR-TON-KM'!$M$89</f>
        <v>#DIV/0!</v>
      </c>
      <c r="D70" s="33" t="e">
        <f>'[1]FEPSA-INGRESOS'!$M$89/'[1]FEPSA-TON-KM'!$M$89</f>
        <v>#DIV/0!</v>
      </c>
      <c r="E70" s="33" t="e">
        <f>'[1]NCA-INGRESOS'!$M$89/'[1]NCA-TON-KM'!$M$89</f>
        <v>#DIV/0!</v>
      </c>
      <c r="F70" s="33" t="e">
        <f>'[1]TACYL-BELGRANO-INGRESOS'!$M$89/'[1]TACYL-BELGRANO-TON-KM'!$M$89</f>
        <v>#DIV/0!</v>
      </c>
      <c r="G70" s="33" t="e">
        <f>'[1]TACYL-URQ-INGRESOS'!$M$89/'[1]TACYL-URQ-TON-KM'!$M$89</f>
        <v>#DIV/0!</v>
      </c>
      <c r="H70" s="33" t="e">
        <f>'[1]TACYL-SMT-INGRESOS'!$M$89/'[1]TACYL-SMT-TON-KM'!$M$89</f>
        <v>#DIV/0!</v>
      </c>
      <c r="I70" s="30" t="e">
        <f>+I68*1000/I66</f>
        <v>#DIV/0!</v>
      </c>
    </row>
    <row r="71" spans="1:10" x14ac:dyDescent="0.2">
      <c r="A71" s="22"/>
      <c r="B71" s="3" t="s">
        <v>10</v>
      </c>
      <c r="C71" s="36">
        <f>'[1]FERROSUR-TON'!$N$89</f>
        <v>0</v>
      </c>
      <c r="D71" s="36">
        <f>'[1]FEPSA-TON'!$N$89</f>
        <v>0</v>
      </c>
      <c r="E71" s="36">
        <f>'[1]NCA-TON'!$N$89</f>
        <v>0</v>
      </c>
      <c r="F71" s="36">
        <f>'[1]TACYL-BELGRANO-TON'!$N$89</f>
        <v>0</v>
      </c>
      <c r="G71" s="36">
        <f>'[1]TACYL-URQ-TON'!$N$89</f>
        <v>0</v>
      </c>
      <c r="H71" s="36">
        <f>'[1]TACYL-SMT-TON'!$N$89</f>
        <v>0</v>
      </c>
      <c r="I71" s="7">
        <f>SUM(C71:H71)</f>
        <v>0</v>
      </c>
    </row>
    <row r="72" spans="1:10" x14ac:dyDescent="0.2">
      <c r="A72" s="24"/>
      <c r="B72" s="8" t="s">
        <v>11</v>
      </c>
      <c r="C72" s="37">
        <f>'[1]FERROSUR-TON-KM'!$N$89</f>
        <v>0</v>
      </c>
      <c r="D72" s="37">
        <f>'[1]FEPSA-TON-KM'!$N$89</f>
        <v>0</v>
      </c>
      <c r="E72" s="37">
        <f>'[1]NCA-TON-KM'!$N$89</f>
        <v>0</v>
      </c>
      <c r="F72" s="37">
        <f>'[1]TACYL-BELGRANO-TON-KM'!$N$89</f>
        <v>0</v>
      </c>
      <c r="G72" s="37">
        <f>'[1]TACYL-URQ-TON-KM'!$N$89</f>
        <v>0</v>
      </c>
      <c r="H72" s="37">
        <f>'[1]TACYL-SMT-TON-KM'!$N$89</f>
        <v>0</v>
      </c>
      <c r="I72" s="12">
        <f>SUM(C72:H72)</f>
        <v>0</v>
      </c>
    </row>
    <row r="73" spans="1:10" x14ac:dyDescent="0.2">
      <c r="A73" s="24" t="s">
        <v>27</v>
      </c>
      <c r="B73" s="8" t="s">
        <v>12</v>
      </c>
      <c r="C73" s="38" t="str">
        <f>IF(ISERROR('[1]FERROSUR-TON-KM'!$N$89/'[1]FERROSUR-TON'!$N$89),"0",'[1]FERROSUR-TON-KM'!$N$89/'[1]FERROSUR-TON'!$N$89)</f>
        <v>0</v>
      </c>
      <c r="D73" s="38" t="str">
        <f>IF(ISERROR('[1]FEPSA-TON-KM'!$N$89/'[1]FEPSA-TON'!$N$89),"0",'[1]FEPSA-TON-KM'!$N$89/'[1]FEPSA-TON'!$N$89)</f>
        <v>0</v>
      </c>
      <c r="E73" s="38" t="str">
        <f>IF(ISERROR('[1]NCA-TON-KM'!$N$89/'[1]NCA-TON'!$N$89),"0",'[1]NCA-TON-KM'!$N$89/'[1]NCA-TON'!$N$89)</f>
        <v>0</v>
      </c>
      <c r="F73" s="38" t="str">
        <f>IF(ISERROR('[1]TACYL-BELGRANO-TON-KM'!$N$89/'[1]TACYL-BELGRANO-TON'!$N$89),"0",'[1]TACYL-BELGRANO-TON-KM'!$N$89/'[1]TACYL-BELGRANO-TON'!$N$89)</f>
        <v>0</v>
      </c>
      <c r="G73" s="38" t="str">
        <f>IF(ISERROR('[1]TACYL-URQ-TON-KM'!$N$89/'[1]TACYL-URQ-TON'!$N$89),"0",'[1]TACYL-URQ-TON-KM'!$N$89/'[1]TACYL-URQ-TON'!$N$89)</f>
        <v>0</v>
      </c>
      <c r="H73" s="38" t="str">
        <f>IF(ISERROR('[1]TACYL-SMT-TON-KM'!$N$89/'[1]TACYL-SMT-TON'!$N$89),"0",'[1]TACYL-SMT-TON-KM'!$N$89/'[1]TACYL-SMT-TON'!$N$89)</f>
        <v>0</v>
      </c>
      <c r="I73" s="34" t="e">
        <f>+I72/I71</f>
        <v>#DIV/0!</v>
      </c>
    </row>
    <row r="74" spans="1:10" x14ac:dyDescent="0.2">
      <c r="A74" s="24"/>
      <c r="B74" s="8" t="s">
        <v>13</v>
      </c>
      <c r="C74" s="38">
        <f>'[1]FERROSUR-INGRESOS'!$N$89/1000</f>
        <v>0</v>
      </c>
      <c r="D74" s="38">
        <f>'[1]FEPSA-INGRESOS'!$N$89/1000</f>
        <v>0</v>
      </c>
      <c r="E74" s="38">
        <f>'[1]NCA-INGRESOS'!$N$89/1000</f>
        <v>0</v>
      </c>
      <c r="F74" s="38">
        <f>'[1]TACYL-BELGRANO-INGRESOS'!$N$89/1000</f>
        <v>0</v>
      </c>
      <c r="G74" s="38">
        <f>'[1]TACYL-URQ-INGRESOS'!$N$89/1000</f>
        <v>0</v>
      </c>
      <c r="H74" s="38">
        <f>'[1]TACYL-SMT-INGRESOS'!$N$89/1000</f>
        <v>0</v>
      </c>
      <c r="I74" s="12">
        <f>SUM(C74:H74)</f>
        <v>0</v>
      </c>
    </row>
    <row r="75" spans="1:10" x14ac:dyDescent="0.2">
      <c r="A75" s="24"/>
      <c r="B75" s="8" t="s">
        <v>14</v>
      </c>
      <c r="C75" s="39" t="e">
        <f>'[1]FERROSUR-INGRESOS'!$N$89/'[1]FERROSUR-TON'!$N$89</f>
        <v>#DIV/0!</v>
      </c>
      <c r="D75" s="39" t="e">
        <f>'[1]FEPSA-INGRESOS'!$N$89/'[1]FEPSA-TON'!$N$89</f>
        <v>#DIV/0!</v>
      </c>
      <c r="E75" s="39" t="e">
        <f>'[1]NCA-INGRESOS'!$N$89/'[1]NCA-TON'!$N$89</f>
        <v>#DIV/0!</v>
      </c>
      <c r="F75" s="39" t="e">
        <f>'[1]TACYL-BELGRANO-INGRESOS'!$N$89/'[1]TACYL-BELGRANO-TON'!$N$89</f>
        <v>#DIV/0!</v>
      </c>
      <c r="G75" s="39" t="e">
        <f>'[1]TACYL-URQ-INGRESOS'!$N$89/'[1]TACYL-URQ-TON'!$N$89</f>
        <v>#DIV/0!</v>
      </c>
      <c r="H75" s="39" t="e">
        <f>'[1]TACYL-SMT-INGRESOS'!$N$89/'[1]TACYL-SMT-TON'!$N$89</f>
        <v>#DIV/0!</v>
      </c>
      <c r="I75" s="30" t="e">
        <f>+I74*1000/I71</f>
        <v>#DIV/0!</v>
      </c>
    </row>
    <row r="76" spans="1:10" ht="13.5" thickBot="1" x14ac:dyDescent="0.25">
      <c r="A76" s="35"/>
      <c r="B76" s="21" t="s">
        <v>15</v>
      </c>
      <c r="C76" s="40" t="e">
        <f>'[1]FERROSUR-INGRESOS'!$N$89/'[1]FERROSUR-TON-KM'!$N$89</f>
        <v>#DIV/0!</v>
      </c>
      <c r="D76" s="40" t="e">
        <f>'[1]FEPSA-INGRESOS'!$N$89/'[1]FEPSA-TON-KM'!$N$89</f>
        <v>#DIV/0!</v>
      </c>
      <c r="E76" s="40" t="e">
        <f>'[1]NCA-INGRESOS'!$N$89/'[1]NCA-TON-KM'!$N$89</f>
        <v>#DIV/0!</v>
      </c>
      <c r="F76" s="40" t="e">
        <f>'[1]TACYL-BELGRANO-INGRESOS'!$N$89/'[1]TACYL-BELGRANO-TON-KM'!$N$89</f>
        <v>#DIV/0!</v>
      </c>
      <c r="G76" s="40" t="e">
        <f>'[1]TACYL-URQ-INGRESOS'!$N$89/'[1]TACYL-URQ-TON-KM'!$N$89</f>
        <v>#DIV/0!</v>
      </c>
      <c r="H76" s="40" t="e">
        <f>'[1]TACYL-SMT-INGRESOS'!$N$89/'[1]TACYL-SMT-TON-KM'!$N$89</f>
        <v>#DIV/0!</v>
      </c>
      <c r="I76" s="30" t="e">
        <f>+I74*1000/I72</f>
        <v>#DIV/0!</v>
      </c>
    </row>
    <row r="77" spans="1:10" x14ac:dyDescent="0.2">
      <c r="A77" s="60" t="s">
        <v>28</v>
      </c>
      <c r="B77" s="3" t="s">
        <v>10</v>
      </c>
      <c r="C77" s="41">
        <f t="shared" ref="C77:H78" si="0">SUM(C5,C11,C17,C23,C29,C35,C41,C47,C53,C59,C65,C71)</f>
        <v>1418653.69</v>
      </c>
      <c r="D77" s="41">
        <f t="shared" si="0"/>
        <v>1274439.83</v>
      </c>
      <c r="E77" s="41">
        <f t="shared" si="0"/>
        <v>2296372.67</v>
      </c>
      <c r="F77" s="41">
        <f t="shared" si="0"/>
        <v>765346.86999999988</v>
      </c>
      <c r="G77" s="41">
        <f t="shared" si="0"/>
        <v>140068.99</v>
      </c>
      <c r="H77" s="41">
        <f t="shared" si="0"/>
        <v>1406496.52</v>
      </c>
      <c r="I77" s="41">
        <f>SUM(C77:H77)</f>
        <v>7301378.5700000003</v>
      </c>
      <c r="J77" s="42"/>
    </row>
    <row r="78" spans="1:10" x14ac:dyDescent="0.2">
      <c r="A78" s="61"/>
      <c r="B78" s="8" t="s">
        <v>29</v>
      </c>
      <c r="C78" s="43">
        <f t="shared" si="0"/>
        <v>577385630.98000002</v>
      </c>
      <c r="D78" s="43">
        <f t="shared" si="0"/>
        <v>549841926.40999997</v>
      </c>
      <c r="E78" s="43">
        <f t="shared" si="0"/>
        <v>958139151.83999991</v>
      </c>
      <c r="F78" s="43">
        <f>SUM(F6,F12,F18,F24,F30,F36,F42,F48,F54,F60,F66,F72)</f>
        <v>565770982.41000009</v>
      </c>
      <c r="G78" s="43">
        <f>SUM(G6,G12,G18,G24,G30,G36,G42,G48,G54,G60,G66,G72)</f>
        <v>88236095.010000005</v>
      </c>
      <c r="H78" s="43">
        <f t="shared" si="0"/>
        <v>892499319.27999997</v>
      </c>
      <c r="I78" s="43">
        <f>SUM(C78:H78)</f>
        <v>3631873105.9300003</v>
      </c>
      <c r="J78" s="1"/>
    </row>
    <row r="79" spans="1:10" x14ac:dyDescent="0.2">
      <c r="A79" s="61"/>
      <c r="B79" s="8" t="s">
        <v>12</v>
      </c>
      <c r="C79" s="43">
        <f t="shared" ref="C79:H79" si="1">C78/C77</f>
        <v>406.9954739835062</v>
      </c>
      <c r="D79" s="43">
        <f t="shared" si="1"/>
        <v>431.43812164910128</v>
      </c>
      <c r="E79" s="43">
        <f t="shared" si="1"/>
        <v>417.24026955955713</v>
      </c>
      <c r="F79" s="43">
        <f t="shared" si="1"/>
        <v>739.23472426300009</v>
      </c>
      <c r="G79" s="43">
        <f t="shared" si="1"/>
        <v>629.94739242426192</v>
      </c>
      <c r="H79" s="43">
        <f t="shared" si="1"/>
        <v>634.55494314340706</v>
      </c>
      <c r="I79" s="43">
        <f>+I78/I77</f>
        <v>497.42292789099963</v>
      </c>
      <c r="J79" s="42"/>
    </row>
    <row r="80" spans="1:10" x14ac:dyDescent="0.2">
      <c r="A80" s="61"/>
      <c r="B80" s="8" t="s">
        <v>13</v>
      </c>
      <c r="C80" s="43">
        <f t="shared" ref="C80:H80" si="2">SUM(C8,C14,C20,C26,C32,C38,C44,C50,C56,C62,C68,C74)</f>
        <v>2022998.0316399999</v>
      </c>
      <c r="D80" s="43">
        <f t="shared" si="2"/>
        <v>2229246.6699600001</v>
      </c>
      <c r="E80" s="43">
        <f t="shared" si="2"/>
        <v>2762885.5250999997</v>
      </c>
      <c r="F80" s="43">
        <f t="shared" si="2"/>
        <v>1322434.3061299999</v>
      </c>
      <c r="G80" s="43">
        <f t="shared" si="2"/>
        <v>157501.40497999999</v>
      </c>
      <c r="H80" s="43">
        <f t="shared" si="2"/>
        <v>2339880.2393399999</v>
      </c>
      <c r="I80" s="43">
        <f>SUM(C80:H80)</f>
        <v>10834946.17715</v>
      </c>
      <c r="J80" s="42"/>
    </row>
    <row r="81" spans="1:10" x14ac:dyDescent="0.2">
      <c r="A81" s="61"/>
      <c r="B81" s="8" t="s">
        <v>14</v>
      </c>
      <c r="C81" s="43">
        <f t="shared" ref="C81:H81" si="3">C80*1000/C77</f>
        <v>1425.9984983650238</v>
      </c>
      <c r="D81" s="43">
        <f t="shared" si="3"/>
        <v>1749.1972688581147</v>
      </c>
      <c r="E81" s="43">
        <f t="shared" si="3"/>
        <v>1203.1520672557037</v>
      </c>
      <c r="F81" s="43">
        <f t="shared" si="3"/>
        <v>1727.8888278853221</v>
      </c>
      <c r="G81" s="43">
        <f t="shared" si="3"/>
        <v>1124.4559197578278</v>
      </c>
      <c r="H81" s="43">
        <f t="shared" si="3"/>
        <v>1663.6231985415789</v>
      </c>
      <c r="I81" s="14">
        <f>+I80*1000/I77</f>
        <v>1483.9589638138705</v>
      </c>
      <c r="J81" s="42"/>
    </row>
    <row r="82" spans="1:10" ht="13.5" thickBot="1" x14ac:dyDescent="0.25">
      <c r="A82" s="62"/>
      <c r="B82" s="15" t="s">
        <v>15</v>
      </c>
      <c r="C82" s="44">
        <f t="shared" ref="C82:H82" si="4">C80*1000/C78</f>
        <v>3.5037207770590921</v>
      </c>
      <c r="D82" s="44">
        <f t="shared" si="4"/>
        <v>4.0543410076330195</v>
      </c>
      <c r="E82" s="44">
        <f t="shared" si="4"/>
        <v>2.8835952688022246</v>
      </c>
      <c r="F82" s="44">
        <f t="shared" si="4"/>
        <v>2.3374021419353475</v>
      </c>
      <c r="G82" s="44">
        <f t="shared" si="4"/>
        <v>1.7849997210568984</v>
      </c>
      <c r="H82" s="44">
        <f t="shared" si="4"/>
        <v>2.6217165534956774</v>
      </c>
      <c r="I82" s="14">
        <f>+I80*1000/I78</f>
        <v>2.9832942564703222</v>
      </c>
      <c r="J82" s="42"/>
    </row>
    <row r="83" spans="1:10" ht="44.25" customHeight="1" x14ac:dyDescent="0.2">
      <c r="A83" s="63" t="s">
        <v>34</v>
      </c>
      <c r="B83" s="64"/>
      <c r="C83" s="64"/>
      <c r="D83" s="64"/>
      <c r="E83" s="64"/>
      <c r="F83" s="64"/>
      <c r="G83" s="64"/>
      <c r="H83" s="64"/>
      <c r="I83" s="63"/>
      <c r="J83" s="2" t="s">
        <v>30</v>
      </c>
    </row>
    <row r="84" spans="1:10" x14ac:dyDescent="0.2">
      <c r="A84" s="65" t="s">
        <v>31</v>
      </c>
      <c r="B84" s="64"/>
      <c r="C84" s="64"/>
      <c r="D84" s="64"/>
      <c r="E84" s="64"/>
      <c r="F84" s="64"/>
      <c r="G84" s="64"/>
      <c r="H84" s="64"/>
      <c r="I84" s="64"/>
    </row>
    <row r="85" spans="1:10" x14ac:dyDescent="0.2">
      <c r="A85" s="2" t="s">
        <v>32</v>
      </c>
    </row>
    <row r="86" spans="1:10" x14ac:dyDescent="0.2">
      <c r="D86" s="45"/>
    </row>
    <row r="88" spans="1:10" x14ac:dyDescent="0.2">
      <c r="F88" s="46"/>
    </row>
    <row r="89" spans="1:10" x14ac:dyDescent="0.2">
      <c r="F89" s="1"/>
    </row>
  </sheetData>
  <sheetProtection selectLockedCells="1" selectUnlockedCells="1"/>
  <mergeCells count="21">
    <mergeCell ref="A41:A46"/>
    <mergeCell ref="A47:A52"/>
    <mergeCell ref="A77:A82"/>
    <mergeCell ref="A83:I83"/>
    <mergeCell ref="A84:I84"/>
    <mergeCell ref="A35:A40"/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5:A10"/>
    <mergeCell ref="A11:A16"/>
    <mergeCell ref="A17:A22"/>
    <mergeCell ref="A23:A28"/>
    <mergeCell ref="A29:A34"/>
  </mergeCells>
  <pageMargins left="0.74803149606299213" right="0.74803149606299213" top="0.98425196850393704" bottom="0.98425196850393704" header="0" footer="0"/>
  <pageSetup paperSize="9" scale="40" orientation="landscape" r:id="rId1"/>
  <headerFooter alignWithMargins="0">
    <oddHeader>&amp;L&amp;D      &amp;T&amp;C&amp;F&amp;R&amp;A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EXPLOTACION</vt:lpstr>
      <vt:lpstr>EXPLOTACION!Área_de_impresión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CNRT</cp:lastModifiedBy>
  <cp:lastPrinted>2022-04-12T17:32:25Z</cp:lastPrinted>
  <dcterms:created xsi:type="dcterms:W3CDTF">2022-01-10T15:46:55Z</dcterms:created>
  <dcterms:modified xsi:type="dcterms:W3CDTF">2022-05-16T16:18:44Z</dcterms:modified>
</cp:coreProperties>
</file>